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mc:AlternateContent xmlns:mc="http://schemas.openxmlformats.org/markup-compatibility/2006">
    <mc:Choice Requires="x15">
      <x15ac:absPath xmlns:x15ac="http://schemas.microsoft.com/office/spreadsheetml/2010/11/ac" url="C:\Users\REGION10-PDMU\Desktop\"/>
    </mc:Choice>
  </mc:AlternateContent>
  <xr:revisionPtr revIDLastSave="0" documentId="13_ncr:1_{EAD4D7F4-4A00-4466-9650-833272403452}" xr6:coauthVersionLast="45" xr6:coauthVersionMax="45" xr10:uidLastSave="{00000000-0000-0000-0000-000000000000}"/>
  <bookViews>
    <workbookView xWindow="-120" yWindow="-120" windowWidth="20730" windowHeight="11160" firstSheet="26" activeTab="28" xr2:uid="{00000000-000D-0000-FFFF-FFFF00000000}"/>
  </bookViews>
  <sheets>
    <sheet name="By Province" sheetId="1" r:id="rId1"/>
    <sheet name="By Project" sheetId="2" r:id="rId2"/>
    <sheet name="By Year" sheetId="3" r:id="rId3"/>
    <sheet name="LFPs-issues&amp;concerns" sheetId="4" r:id="rId4"/>
    <sheet name="2013 BUB-WATER" sheetId="5" r:id="rId5"/>
    <sheet name="2014 BUB-Others" sheetId="6" r:id="rId6"/>
    <sheet name="2014 BUB-WATER" sheetId="7" r:id="rId7"/>
    <sheet name="2015 BUB-WATER(DONCARLOS)" sheetId="8" r:id="rId8"/>
    <sheet name="2015 BUB-Others" sheetId="9" r:id="rId9"/>
    <sheet name="2016 BUB-Others" sheetId="10" r:id="rId10"/>
    <sheet name="2016 BUB-WATER" sheetId="11" r:id="rId11"/>
    <sheet name="2016 LGSF-Others" sheetId="12" r:id="rId12"/>
    <sheet name="2016 LGSF-WATER COMPLETED" sheetId="13" r:id="rId13"/>
    <sheet name="2017 ADM-Others" sheetId="14" r:id="rId14"/>
    <sheet name="2017 ADM-WATER" sheetId="15" r:id="rId15"/>
    <sheet name="2018 AM-Others" sheetId="16" r:id="rId16"/>
    <sheet name="2018 AM-WATER" sheetId="17" r:id="rId17"/>
    <sheet name="2019 LGSF-AM" sheetId="18" r:id="rId18"/>
    <sheet name="2019 AM-WATER" sheetId="19" r:id="rId19"/>
    <sheet name="2020 LGSF-AM" sheetId="20" r:id="rId20"/>
    <sheet name="2020 AM-WATER" sheetId="21" r:id="rId21"/>
    <sheet name="2012 SALINTUBIG" sheetId="22" r:id="rId22"/>
    <sheet name="2013 SALINTUBIG COMPLETED" sheetId="23" r:id="rId23"/>
    <sheet name="2014 SALINTUBIG COMPLETED" sheetId="24" r:id="rId24"/>
    <sheet name="2015  SALINTUBIG COMPLETED" sheetId="25" r:id="rId25"/>
    <sheet name="2016  SALINTUBIG COMPLETED" sheetId="26" r:id="rId26"/>
    <sheet name="2017 SALINTUBIG COMPLETED" sheetId="27" r:id="rId27"/>
    <sheet name="2018 SALINTUBIG" sheetId="28" r:id="rId28"/>
    <sheet name="2019 SALINTUBIG" sheetId="29" r:id="rId29"/>
    <sheet name="2020 SALINTUBIG" sheetId="30" r:id="rId30"/>
    <sheet name="SALINTUBIG-2018 SWA SUB ON-TIME" sheetId="31" r:id="rId31"/>
    <sheet name="AM WATER-2018 SWA SUB ON-TIME" sheetId="32" r:id="rId32"/>
    <sheet name="AM-2018 others SWA SUB ON-TIME" sheetId="33" r:id="rId33"/>
    <sheet name="SCORECARD" sheetId="34" r:id="rId34"/>
  </sheets>
  <definedNames>
    <definedName name="_xlnm._FilterDatabase" localSheetId="33" hidden="1">SCORECARD!$B$3:$B$163</definedName>
  </definedNames>
  <calcPr calcId="181029"/>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42" roundtripDataSignature="AMtx7mgNK+D3h1RiS65f3T8wVb3u8e+SxQ=="/>
    </ext>
  </extLst>
</workbook>
</file>

<file path=xl/calcChain.xml><?xml version="1.0" encoding="utf-8"?>
<calcChain xmlns="http://schemas.openxmlformats.org/spreadsheetml/2006/main">
  <c r="D170" i="34" l="1"/>
  <c r="D169" i="34"/>
  <c r="D168" i="34"/>
  <c r="D167" i="34"/>
  <c r="D165" i="34"/>
  <c r="M164" i="34"/>
  <c r="I163" i="34"/>
  <c r="F163" i="34"/>
  <c r="I162" i="34"/>
  <c r="G162" i="34"/>
  <c r="F162" i="34"/>
  <c r="I161" i="34"/>
  <c r="I160" i="34"/>
  <c r="I158" i="34"/>
  <c r="H158" i="34"/>
  <c r="I157" i="34"/>
  <c r="F157" i="34"/>
  <c r="I156" i="34"/>
  <c r="I155" i="34"/>
  <c r="I154" i="34"/>
  <c r="I153" i="34"/>
  <c r="E153" i="34"/>
  <c r="F152" i="34"/>
  <c r="I151" i="34"/>
  <c r="G150" i="34"/>
  <c r="H150" i="34" s="1"/>
  <c r="I149" i="34"/>
  <c r="E149" i="34"/>
  <c r="I148" i="34"/>
  <c r="G148" i="34"/>
  <c r="H148" i="34" s="1"/>
  <c r="I147" i="34"/>
  <c r="I146" i="34"/>
  <c r="I145" i="34"/>
  <c r="F145" i="34"/>
  <c r="C144" i="34"/>
  <c r="I142" i="34"/>
  <c r="I141" i="34"/>
  <c r="E141" i="34"/>
  <c r="I138" i="34"/>
  <c r="I136" i="34"/>
  <c r="I135" i="34"/>
  <c r="G135" i="34"/>
  <c r="I134" i="34"/>
  <c r="I133" i="34"/>
  <c r="I132" i="34"/>
  <c r="I130" i="34"/>
  <c r="I126" i="34"/>
  <c r="I125" i="34"/>
  <c r="I124" i="34"/>
  <c r="E124" i="34"/>
  <c r="I123" i="34"/>
  <c r="E123" i="34"/>
  <c r="I122" i="34"/>
  <c r="G122" i="34"/>
  <c r="I121" i="34"/>
  <c r="I118" i="34"/>
  <c r="I116" i="34"/>
  <c r="I115" i="34"/>
  <c r="G115" i="34"/>
  <c r="H115" i="34" s="1"/>
  <c r="C115" i="34"/>
  <c r="I114" i="34"/>
  <c r="I113" i="34"/>
  <c r="H113" i="34"/>
  <c r="C113" i="34"/>
  <c r="I112" i="34"/>
  <c r="I110" i="34"/>
  <c r="G110" i="34"/>
  <c r="H110" i="34" s="1"/>
  <c r="C110" i="34"/>
  <c r="I109" i="34"/>
  <c r="I104" i="34"/>
  <c r="E104" i="34"/>
  <c r="I100" i="34"/>
  <c r="I99" i="34"/>
  <c r="I98" i="34"/>
  <c r="E97" i="34"/>
  <c r="I93" i="34"/>
  <c r="I92" i="34"/>
  <c r="I91" i="34"/>
  <c r="H91" i="34"/>
  <c r="I90" i="34"/>
  <c r="E90" i="34"/>
  <c r="E89" i="34"/>
  <c r="I87" i="34"/>
  <c r="H87" i="34"/>
  <c r="I86" i="34"/>
  <c r="G86" i="34"/>
  <c r="G85" i="34"/>
  <c r="I84" i="34"/>
  <c r="E84" i="34"/>
  <c r="I83" i="34"/>
  <c r="F83" i="34"/>
  <c r="I82" i="34"/>
  <c r="E82" i="34"/>
  <c r="I81" i="34"/>
  <c r="F81" i="34"/>
  <c r="C80" i="34"/>
  <c r="I79" i="34"/>
  <c r="G79" i="34"/>
  <c r="C79" i="34"/>
  <c r="I78" i="34"/>
  <c r="C78" i="34"/>
  <c r="I77" i="34"/>
  <c r="E77" i="34"/>
  <c r="I76" i="34"/>
  <c r="G76" i="34"/>
  <c r="F76" i="34"/>
  <c r="I75" i="34"/>
  <c r="I74" i="34"/>
  <c r="C74" i="34"/>
  <c r="C73" i="34"/>
  <c r="I72" i="34"/>
  <c r="I71" i="34"/>
  <c r="I70" i="34"/>
  <c r="G70" i="34"/>
  <c r="I69" i="34"/>
  <c r="I68" i="34"/>
  <c r="F67" i="34"/>
  <c r="G65" i="34"/>
  <c r="I63" i="34"/>
  <c r="F63" i="34"/>
  <c r="I61" i="34"/>
  <c r="C61" i="34"/>
  <c r="I60" i="34"/>
  <c r="I59" i="34"/>
  <c r="G59" i="34"/>
  <c r="I58" i="34"/>
  <c r="I55" i="34"/>
  <c r="I54" i="34"/>
  <c r="G54" i="34"/>
  <c r="E53" i="34"/>
  <c r="C52" i="34"/>
  <c r="I51" i="34"/>
  <c r="I50" i="34"/>
  <c r="G50" i="34"/>
  <c r="I49" i="34"/>
  <c r="E49" i="34"/>
  <c r="I48" i="34"/>
  <c r="E48" i="34"/>
  <c r="I47" i="34"/>
  <c r="I46" i="34"/>
  <c r="G46" i="34"/>
  <c r="I45" i="34"/>
  <c r="E45" i="34"/>
  <c r="I44" i="34"/>
  <c r="F44" i="34"/>
  <c r="C44" i="34"/>
  <c r="I43" i="34"/>
  <c r="E43" i="34"/>
  <c r="I41" i="34"/>
  <c r="F41" i="34"/>
  <c r="C40" i="34"/>
  <c r="I39" i="34"/>
  <c r="G39" i="34"/>
  <c r="H39" i="34" s="1"/>
  <c r="I38" i="34"/>
  <c r="C38" i="34"/>
  <c r="I37" i="34"/>
  <c r="I36" i="34"/>
  <c r="C36" i="34"/>
  <c r="I35" i="34"/>
  <c r="I33" i="34"/>
  <c r="F33" i="34"/>
  <c r="C33" i="34"/>
  <c r="C32" i="34"/>
  <c r="E31" i="34"/>
  <c r="E30" i="34"/>
  <c r="I29" i="34"/>
  <c r="I28" i="34"/>
  <c r="C28" i="34"/>
  <c r="I27" i="34"/>
  <c r="I26" i="34"/>
  <c r="E26" i="34"/>
  <c r="C26" i="34"/>
  <c r="F25" i="34"/>
  <c r="G24" i="34"/>
  <c r="H24" i="34" s="1"/>
  <c r="E24" i="34"/>
  <c r="I23" i="34"/>
  <c r="F23" i="34"/>
  <c r="G22" i="34"/>
  <c r="H22" i="34" s="1"/>
  <c r="I21" i="34"/>
  <c r="G21" i="34"/>
  <c r="H21" i="34" s="1"/>
  <c r="I20" i="34"/>
  <c r="I19" i="34"/>
  <c r="E19" i="34"/>
  <c r="I18" i="34"/>
  <c r="I17" i="34"/>
  <c r="C17" i="34"/>
  <c r="I16" i="34"/>
  <c r="I15" i="34"/>
  <c r="E15" i="34"/>
  <c r="I14" i="34"/>
  <c r="C14" i="34"/>
  <c r="I13" i="34"/>
  <c r="G11" i="34"/>
  <c r="G128" i="33"/>
  <c r="F128" i="33"/>
  <c r="F148" i="34" s="1"/>
  <c r="E128" i="33"/>
  <c r="D128" i="33"/>
  <c r="E148" i="34" s="1"/>
  <c r="C128" i="33"/>
  <c r="C148" i="34" s="1"/>
  <c r="B128" i="33"/>
  <c r="G127" i="33"/>
  <c r="G142" i="34" s="1"/>
  <c r="H142" i="34" s="1"/>
  <c r="F127" i="33"/>
  <c r="F142" i="34" s="1"/>
  <c r="E127" i="33"/>
  <c r="D127" i="33"/>
  <c r="E142" i="34" s="1"/>
  <c r="C127" i="33"/>
  <c r="C142" i="34" s="1"/>
  <c r="B127" i="33"/>
  <c r="G126" i="33"/>
  <c r="F126" i="33"/>
  <c r="F135" i="34" s="1"/>
  <c r="E126" i="33"/>
  <c r="D126" i="33"/>
  <c r="E135" i="34" s="1"/>
  <c r="C126" i="33"/>
  <c r="C135" i="34" s="1"/>
  <c r="B126" i="33"/>
  <c r="G125" i="33"/>
  <c r="F125" i="33"/>
  <c r="F134" i="34" s="1"/>
  <c r="E125" i="33"/>
  <c r="D125" i="33"/>
  <c r="E134" i="34" s="1"/>
  <c r="C125" i="33"/>
  <c r="C134" i="34" s="1"/>
  <c r="B125" i="33"/>
  <c r="G122" i="33"/>
  <c r="G163" i="34" s="1"/>
  <c r="H163" i="34" s="1"/>
  <c r="F122" i="33"/>
  <c r="E122" i="33"/>
  <c r="D122" i="33"/>
  <c r="E163" i="34" s="1"/>
  <c r="C122" i="33"/>
  <c r="C163" i="34" s="1"/>
  <c r="B122" i="33"/>
  <c r="G121" i="33"/>
  <c r="F121" i="33"/>
  <c r="E121" i="33"/>
  <c r="D121" i="33"/>
  <c r="E162" i="34" s="1"/>
  <c r="C121" i="33"/>
  <c r="C162" i="34" s="1"/>
  <c r="B121" i="33"/>
  <c r="G120" i="33"/>
  <c r="G161" i="34" s="1"/>
  <c r="H161" i="34" s="1"/>
  <c r="F120" i="33"/>
  <c r="F161" i="34" s="1"/>
  <c r="E120" i="33"/>
  <c r="D120" i="33"/>
  <c r="E161" i="34" s="1"/>
  <c r="C120" i="33"/>
  <c r="C161" i="34" s="1"/>
  <c r="B120" i="33"/>
  <c r="G119" i="33"/>
  <c r="G160" i="34" s="1"/>
  <c r="F119" i="33"/>
  <c r="F160" i="34" s="1"/>
  <c r="E119" i="33"/>
  <c r="D119" i="33"/>
  <c r="E160" i="34" s="1"/>
  <c r="C119" i="33"/>
  <c r="C160" i="34" s="1"/>
  <c r="B119" i="33"/>
  <c r="E118" i="33"/>
  <c r="G117" i="33"/>
  <c r="G158" i="34" s="1"/>
  <c r="F117" i="33"/>
  <c r="F158" i="34" s="1"/>
  <c r="E117" i="33"/>
  <c r="D117" i="33"/>
  <c r="E158" i="34" s="1"/>
  <c r="C117" i="33"/>
  <c r="C158" i="34" s="1"/>
  <c r="B117" i="33"/>
  <c r="G116" i="33"/>
  <c r="G157" i="34" s="1"/>
  <c r="H157" i="34" s="1"/>
  <c r="F116" i="33"/>
  <c r="E116" i="33"/>
  <c r="D116" i="33"/>
  <c r="E157" i="34" s="1"/>
  <c r="C116" i="33"/>
  <c r="C157" i="34" s="1"/>
  <c r="B116" i="33"/>
  <c r="G115" i="33"/>
  <c r="G156" i="34" s="1"/>
  <c r="H156" i="34" s="1"/>
  <c r="F115" i="33"/>
  <c r="F156" i="34" s="1"/>
  <c r="E115" i="33"/>
  <c r="D115" i="33"/>
  <c r="E156" i="34" s="1"/>
  <c r="C115" i="33"/>
  <c r="C156" i="34" s="1"/>
  <c r="B115" i="33"/>
  <c r="G114" i="33"/>
  <c r="G155" i="34" s="1"/>
  <c r="H155" i="34" s="1"/>
  <c r="F114" i="33"/>
  <c r="F155" i="34" s="1"/>
  <c r="E114" i="33"/>
  <c r="D114" i="33"/>
  <c r="E155" i="34" s="1"/>
  <c r="C114" i="33"/>
  <c r="C155" i="34" s="1"/>
  <c r="B114" i="33"/>
  <c r="G113" i="33"/>
  <c r="G154" i="34" s="1"/>
  <c r="F113" i="33"/>
  <c r="F154" i="34" s="1"/>
  <c r="E113" i="33"/>
  <c r="D113" i="33"/>
  <c r="E154" i="34" s="1"/>
  <c r="C113" i="33"/>
  <c r="C154" i="34" s="1"/>
  <c r="B113" i="33"/>
  <c r="G112" i="33"/>
  <c r="G153" i="34" s="1"/>
  <c r="F112" i="33"/>
  <c r="F153" i="34" s="1"/>
  <c r="E112" i="33"/>
  <c r="D112" i="33"/>
  <c r="C112" i="33"/>
  <c r="C153" i="34" s="1"/>
  <c r="B112" i="33"/>
  <c r="G111" i="33"/>
  <c r="G151" i="34" s="1"/>
  <c r="H151" i="34" s="1"/>
  <c r="F111" i="33"/>
  <c r="F151" i="34" s="1"/>
  <c r="E111" i="33"/>
  <c r="D111" i="33"/>
  <c r="E151" i="34" s="1"/>
  <c r="C111" i="33"/>
  <c r="C151" i="34" s="1"/>
  <c r="B111" i="33"/>
  <c r="G110" i="33"/>
  <c r="G149" i="34" s="1"/>
  <c r="H149" i="34" s="1"/>
  <c r="F110" i="33"/>
  <c r="F149" i="34" s="1"/>
  <c r="E110" i="33"/>
  <c r="D110" i="33"/>
  <c r="C110" i="33"/>
  <c r="C149" i="34" s="1"/>
  <c r="B110" i="33"/>
  <c r="G109" i="33"/>
  <c r="G147" i="34" s="1"/>
  <c r="F109" i="33"/>
  <c r="F147" i="34" s="1"/>
  <c r="E109" i="33"/>
  <c r="D109" i="33"/>
  <c r="E147" i="34" s="1"/>
  <c r="C109" i="33"/>
  <c r="C147" i="34" s="1"/>
  <c r="B109" i="33"/>
  <c r="G108" i="33"/>
  <c r="G146" i="34" s="1"/>
  <c r="F108" i="33"/>
  <c r="F146" i="34" s="1"/>
  <c r="E108" i="33"/>
  <c r="D108" i="33"/>
  <c r="E146" i="34" s="1"/>
  <c r="C108" i="33"/>
  <c r="C146" i="34" s="1"/>
  <c r="B108" i="33"/>
  <c r="G107" i="33"/>
  <c r="G145" i="34" s="1"/>
  <c r="F107" i="33"/>
  <c r="E107" i="33"/>
  <c r="D107" i="33"/>
  <c r="E145" i="34" s="1"/>
  <c r="C107" i="33"/>
  <c r="C145" i="34" s="1"/>
  <c r="B107" i="33"/>
  <c r="G106" i="33"/>
  <c r="G141" i="34" s="1"/>
  <c r="H141" i="34" s="1"/>
  <c r="F106" i="33"/>
  <c r="F141" i="34" s="1"/>
  <c r="E106" i="33"/>
  <c r="D106" i="33"/>
  <c r="C106" i="33"/>
  <c r="C141" i="34" s="1"/>
  <c r="B106" i="33"/>
  <c r="G105" i="33"/>
  <c r="G138" i="34" s="1"/>
  <c r="H138" i="34" s="1"/>
  <c r="F105" i="33"/>
  <c r="F138" i="34" s="1"/>
  <c r="E105" i="33"/>
  <c r="D105" i="33"/>
  <c r="E138" i="34" s="1"/>
  <c r="C105" i="33"/>
  <c r="C138" i="34" s="1"/>
  <c r="B105" i="33"/>
  <c r="G104" i="33"/>
  <c r="G133" i="34" s="1"/>
  <c r="H133" i="34" s="1"/>
  <c r="F104" i="33"/>
  <c r="F133" i="34" s="1"/>
  <c r="E104" i="33"/>
  <c r="D104" i="33"/>
  <c r="E133" i="34" s="1"/>
  <c r="C104" i="33"/>
  <c r="C133" i="34" s="1"/>
  <c r="B104" i="33"/>
  <c r="G103" i="33"/>
  <c r="F103" i="33"/>
  <c r="F132" i="34" s="1"/>
  <c r="E103" i="33"/>
  <c r="D103" i="33"/>
  <c r="E132" i="34" s="1"/>
  <c r="C103" i="33"/>
  <c r="C132" i="34" s="1"/>
  <c r="B103" i="33"/>
  <c r="G99" i="33"/>
  <c r="G130" i="34" s="1"/>
  <c r="F99" i="33"/>
  <c r="F130" i="34" s="1"/>
  <c r="E99" i="33"/>
  <c r="D99" i="33"/>
  <c r="E130" i="34" s="1"/>
  <c r="C99" i="33"/>
  <c r="C130" i="34" s="1"/>
  <c r="B99" i="33"/>
  <c r="G98" i="33"/>
  <c r="G126" i="34" s="1"/>
  <c r="H126" i="34" s="1"/>
  <c r="F98" i="33"/>
  <c r="F126" i="34" s="1"/>
  <c r="E98" i="33"/>
  <c r="D98" i="33"/>
  <c r="E126" i="34" s="1"/>
  <c r="C98" i="33"/>
  <c r="C126" i="34" s="1"/>
  <c r="B98" i="33"/>
  <c r="G97" i="33"/>
  <c r="G125" i="34" s="1"/>
  <c r="H125" i="34" s="1"/>
  <c r="F97" i="33"/>
  <c r="F125" i="34" s="1"/>
  <c r="E97" i="33"/>
  <c r="D97" i="33"/>
  <c r="E125" i="34" s="1"/>
  <c r="C97" i="33"/>
  <c r="C125" i="34" s="1"/>
  <c r="B97" i="33"/>
  <c r="G96" i="33"/>
  <c r="G124" i="34" s="1"/>
  <c r="F96" i="33"/>
  <c r="F124" i="34" s="1"/>
  <c r="E96" i="33"/>
  <c r="D96" i="33"/>
  <c r="C96" i="33"/>
  <c r="C124" i="34" s="1"/>
  <c r="B96" i="33"/>
  <c r="G95" i="33"/>
  <c r="G123" i="34" s="1"/>
  <c r="F95" i="33"/>
  <c r="F123" i="34" s="1"/>
  <c r="E95" i="33"/>
  <c r="D95" i="33"/>
  <c r="C95" i="33"/>
  <c r="C123" i="34" s="1"/>
  <c r="B95" i="33"/>
  <c r="G94" i="33"/>
  <c r="F94" i="33"/>
  <c r="F122" i="34" s="1"/>
  <c r="E94" i="33"/>
  <c r="D94" i="33"/>
  <c r="E122" i="34" s="1"/>
  <c r="C94" i="33"/>
  <c r="C122" i="34" s="1"/>
  <c r="B94" i="33"/>
  <c r="G93" i="33"/>
  <c r="G121" i="34" s="1"/>
  <c r="F93" i="33"/>
  <c r="F121" i="34" s="1"/>
  <c r="E93" i="33"/>
  <c r="D93" i="33"/>
  <c r="E121" i="34" s="1"/>
  <c r="C93" i="33"/>
  <c r="C121" i="34" s="1"/>
  <c r="B93" i="33"/>
  <c r="G92" i="33"/>
  <c r="G118" i="34" s="1"/>
  <c r="H118" i="34" s="1"/>
  <c r="F92" i="33"/>
  <c r="F118" i="34" s="1"/>
  <c r="E92" i="33"/>
  <c r="D92" i="33"/>
  <c r="E118" i="34" s="1"/>
  <c r="C92" i="33"/>
  <c r="C118" i="34" s="1"/>
  <c r="B92" i="33"/>
  <c r="G91" i="33"/>
  <c r="G116" i="34" s="1"/>
  <c r="H116" i="34" s="1"/>
  <c r="F91" i="33"/>
  <c r="F116" i="34" s="1"/>
  <c r="E91" i="33"/>
  <c r="D91" i="33"/>
  <c r="E116" i="34" s="1"/>
  <c r="C91" i="33"/>
  <c r="C116" i="34" s="1"/>
  <c r="B91" i="33"/>
  <c r="G90" i="33"/>
  <c r="F90" i="33"/>
  <c r="F115" i="34" s="1"/>
  <c r="E90" i="33"/>
  <c r="D90" i="33"/>
  <c r="E115" i="34" s="1"/>
  <c r="C90" i="33"/>
  <c r="B90" i="33"/>
  <c r="G89" i="33"/>
  <c r="G114" i="34" s="1"/>
  <c r="H114" i="34" s="1"/>
  <c r="F89" i="33"/>
  <c r="F114" i="34" s="1"/>
  <c r="E89" i="33"/>
  <c r="D89" i="33"/>
  <c r="E114" i="34" s="1"/>
  <c r="C89" i="33"/>
  <c r="C114" i="34" s="1"/>
  <c r="B89" i="33"/>
  <c r="G88" i="33"/>
  <c r="G113" i="34" s="1"/>
  <c r="F88" i="33"/>
  <c r="F113" i="34" s="1"/>
  <c r="E88" i="33"/>
  <c r="D88" i="33"/>
  <c r="E113" i="34" s="1"/>
  <c r="C88" i="33"/>
  <c r="B88" i="33"/>
  <c r="G87" i="33"/>
  <c r="G112" i="34" s="1"/>
  <c r="F87" i="33"/>
  <c r="F112" i="34" s="1"/>
  <c r="E87" i="33"/>
  <c r="D87" i="33"/>
  <c r="E112" i="34" s="1"/>
  <c r="C87" i="33"/>
  <c r="C112" i="34" s="1"/>
  <c r="B87" i="33"/>
  <c r="G86" i="33"/>
  <c r="F86" i="33"/>
  <c r="F110" i="34" s="1"/>
  <c r="E86" i="33"/>
  <c r="D86" i="33"/>
  <c r="E110" i="34" s="1"/>
  <c r="C86" i="33"/>
  <c r="B86" i="33"/>
  <c r="G85" i="33"/>
  <c r="F85" i="33"/>
  <c r="F109" i="34" s="1"/>
  <c r="E85" i="33"/>
  <c r="D85" i="33"/>
  <c r="E109" i="34" s="1"/>
  <c r="C85" i="33"/>
  <c r="C109" i="34" s="1"/>
  <c r="B85" i="33"/>
  <c r="G80" i="33"/>
  <c r="G98" i="34" s="1"/>
  <c r="F80" i="33"/>
  <c r="F98" i="34" s="1"/>
  <c r="E80" i="33"/>
  <c r="D80" i="33"/>
  <c r="E98" i="34" s="1"/>
  <c r="C80" i="33"/>
  <c r="C98" i="34" s="1"/>
  <c r="B80" i="33"/>
  <c r="G79" i="33"/>
  <c r="F79" i="33"/>
  <c r="F86" i="34" s="1"/>
  <c r="E79" i="33"/>
  <c r="D79" i="33"/>
  <c r="E86" i="34" s="1"/>
  <c r="C79" i="33"/>
  <c r="C86" i="34" s="1"/>
  <c r="B79" i="33"/>
  <c r="G78" i="33"/>
  <c r="F78" i="33"/>
  <c r="F79" i="34" s="1"/>
  <c r="E78" i="33"/>
  <c r="D78" i="33"/>
  <c r="E79" i="34" s="1"/>
  <c r="C78" i="33"/>
  <c r="B78" i="33"/>
  <c r="G77" i="33"/>
  <c r="G78" i="34" s="1"/>
  <c r="F77" i="33"/>
  <c r="F78" i="34" s="1"/>
  <c r="E77" i="33"/>
  <c r="D77" i="33"/>
  <c r="E78" i="34" s="1"/>
  <c r="C77" i="33"/>
  <c r="B77" i="33"/>
  <c r="G76" i="33"/>
  <c r="G71" i="34" s="1"/>
  <c r="F76" i="33"/>
  <c r="F71" i="34" s="1"/>
  <c r="E76" i="33"/>
  <c r="D76" i="33"/>
  <c r="E71" i="34" s="1"/>
  <c r="C76" i="33"/>
  <c r="C71" i="34" s="1"/>
  <c r="B76" i="33"/>
  <c r="G73" i="33"/>
  <c r="G104" i="34" s="1"/>
  <c r="F73" i="33"/>
  <c r="F104" i="34" s="1"/>
  <c r="E73" i="33"/>
  <c r="D73" i="33"/>
  <c r="C73" i="33"/>
  <c r="C104" i="34" s="1"/>
  <c r="B73" i="33"/>
  <c r="G72" i="33"/>
  <c r="G100" i="34" s="1"/>
  <c r="H100" i="34" s="1"/>
  <c r="F72" i="33"/>
  <c r="F100" i="34" s="1"/>
  <c r="E72" i="33"/>
  <c r="D72" i="33"/>
  <c r="E100" i="34" s="1"/>
  <c r="C72" i="33"/>
  <c r="C100" i="34" s="1"/>
  <c r="B72" i="33"/>
  <c r="G71" i="33"/>
  <c r="G99" i="34" s="1"/>
  <c r="H99" i="34" s="1"/>
  <c r="F71" i="33"/>
  <c r="F99" i="34" s="1"/>
  <c r="E71" i="33"/>
  <c r="D71" i="33"/>
  <c r="E99" i="34" s="1"/>
  <c r="C71" i="33"/>
  <c r="C99" i="34" s="1"/>
  <c r="B71" i="33"/>
  <c r="G70" i="33"/>
  <c r="G93" i="34" s="1"/>
  <c r="H93" i="34" s="1"/>
  <c r="F70" i="33"/>
  <c r="F93" i="34" s="1"/>
  <c r="E70" i="33"/>
  <c r="D70" i="33"/>
  <c r="E93" i="34" s="1"/>
  <c r="C70" i="33"/>
  <c r="C93" i="34" s="1"/>
  <c r="B70" i="33"/>
  <c r="G69" i="33"/>
  <c r="G92" i="34" s="1"/>
  <c r="H92" i="34" s="1"/>
  <c r="F69" i="33"/>
  <c r="F92" i="34" s="1"/>
  <c r="E69" i="33"/>
  <c r="D69" i="33"/>
  <c r="E92" i="34" s="1"/>
  <c r="C69" i="33"/>
  <c r="C92" i="34" s="1"/>
  <c r="B69" i="33"/>
  <c r="G68" i="33"/>
  <c r="G91" i="34" s="1"/>
  <c r="F68" i="33"/>
  <c r="F91" i="34" s="1"/>
  <c r="E68" i="33"/>
  <c r="D68" i="33"/>
  <c r="E91" i="34" s="1"/>
  <c r="C68" i="33"/>
  <c r="C91" i="34" s="1"/>
  <c r="B68" i="33"/>
  <c r="G67" i="33"/>
  <c r="G90" i="34" s="1"/>
  <c r="F67" i="33"/>
  <c r="F90" i="34" s="1"/>
  <c r="E67" i="33"/>
  <c r="D67" i="33"/>
  <c r="C67" i="33"/>
  <c r="C90" i="34" s="1"/>
  <c r="B67" i="33"/>
  <c r="G66" i="33"/>
  <c r="G87" i="34" s="1"/>
  <c r="F66" i="33"/>
  <c r="F87" i="34" s="1"/>
  <c r="E66" i="33"/>
  <c r="D66" i="33"/>
  <c r="E87" i="34" s="1"/>
  <c r="C66" i="33"/>
  <c r="C87" i="34" s="1"/>
  <c r="B66" i="33"/>
  <c r="G65" i="33"/>
  <c r="G84" i="34" s="1"/>
  <c r="H84" i="34" s="1"/>
  <c r="F65" i="33"/>
  <c r="F84" i="34" s="1"/>
  <c r="E65" i="33"/>
  <c r="D65" i="33"/>
  <c r="C65" i="33"/>
  <c r="C84" i="34" s="1"/>
  <c r="B65" i="33"/>
  <c r="G64" i="33"/>
  <c r="G83" i="34" s="1"/>
  <c r="H83" i="34" s="1"/>
  <c r="F64" i="33"/>
  <c r="E64" i="33"/>
  <c r="D64" i="33"/>
  <c r="E83" i="34" s="1"/>
  <c r="C64" i="33"/>
  <c r="C83" i="34" s="1"/>
  <c r="B64" i="33"/>
  <c r="G63" i="33"/>
  <c r="G82" i="34" s="1"/>
  <c r="H82" i="34" s="1"/>
  <c r="F63" i="33"/>
  <c r="F82" i="34" s="1"/>
  <c r="E63" i="33"/>
  <c r="D63" i="33"/>
  <c r="C63" i="33"/>
  <c r="C82" i="34" s="1"/>
  <c r="B63" i="33"/>
  <c r="G62" i="33"/>
  <c r="G81" i="34" s="1"/>
  <c r="F62" i="33"/>
  <c r="E62" i="33"/>
  <c r="D62" i="33"/>
  <c r="E81" i="34" s="1"/>
  <c r="C62" i="33"/>
  <c r="C81" i="34" s="1"/>
  <c r="B62" i="33"/>
  <c r="G61" i="33"/>
  <c r="G77" i="34" s="1"/>
  <c r="F61" i="33"/>
  <c r="F77" i="34" s="1"/>
  <c r="E61" i="33"/>
  <c r="D61" i="33"/>
  <c r="C61" i="33"/>
  <c r="C77" i="34" s="1"/>
  <c r="B61" i="33"/>
  <c r="G60" i="33"/>
  <c r="F60" i="33"/>
  <c r="E60" i="33"/>
  <c r="D60" i="33"/>
  <c r="E76" i="34" s="1"/>
  <c r="C60" i="33"/>
  <c r="C76" i="34" s="1"/>
  <c r="B60" i="33"/>
  <c r="G59" i="33"/>
  <c r="G75" i="34" s="1"/>
  <c r="F59" i="33"/>
  <c r="F75" i="34" s="1"/>
  <c r="E59" i="33"/>
  <c r="D59" i="33"/>
  <c r="E75" i="34" s="1"/>
  <c r="C59" i="33"/>
  <c r="C75" i="34" s="1"/>
  <c r="B59" i="33"/>
  <c r="G58" i="33"/>
  <c r="G74" i="34" s="1"/>
  <c r="F58" i="33"/>
  <c r="F74" i="34" s="1"/>
  <c r="E58" i="33"/>
  <c r="D58" i="33"/>
  <c r="E74" i="34" s="1"/>
  <c r="C58" i="33"/>
  <c r="B58" i="33"/>
  <c r="G57" i="33"/>
  <c r="G72" i="34" s="1"/>
  <c r="H72" i="34" s="1"/>
  <c r="F57" i="33"/>
  <c r="F72" i="34" s="1"/>
  <c r="E57" i="33"/>
  <c r="D57" i="33"/>
  <c r="E72" i="34" s="1"/>
  <c r="C57" i="33"/>
  <c r="C72" i="34" s="1"/>
  <c r="B57" i="33"/>
  <c r="G56" i="33"/>
  <c r="F56" i="33"/>
  <c r="F70" i="34" s="1"/>
  <c r="E56" i="33"/>
  <c r="D56" i="33"/>
  <c r="E70" i="34" s="1"/>
  <c r="C56" i="33"/>
  <c r="C70" i="34" s="1"/>
  <c r="B56" i="33"/>
  <c r="G55" i="33"/>
  <c r="G69" i="34" s="1"/>
  <c r="F55" i="33"/>
  <c r="F69" i="34" s="1"/>
  <c r="E55" i="33"/>
  <c r="D55" i="33"/>
  <c r="E69" i="34" s="1"/>
  <c r="C55" i="33"/>
  <c r="C69" i="34" s="1"/>
  <c r="B55" i="33"/>
  <c r="G54" i="33"/>
  <c r="G68" i="34" s="1"/>
  <c r="F54" i="33"/>
  <c r="F68" i="34" s="1"/>
  <c r="E54" i="33"/>
  <c r="D54" i="33"/>
  <c r="E68" i="34" s="1"/>
  <c r="C54" i="33"/>
  <c r="C68" i="34" s="1"/>
  <c r="B54" i="33"/>
  <c r="G53" i="33"/>
  <c r="G63" i="34" s="1"/>
  <c r="H63" i="34" s="1"/>
  <c r="F53" i="33"/>
  <c r="E53" i="33"/>
  <c r="D53" i="33"/>
  <c r="E63" i="34" s="1"/>
  <c r="C53" i="33"/>
  <c r="C63" i="34" s="1"/>
  <c r="B53" i="33"/>
  <c r="G52" i="33"/>
  <c r="G61" i="34" s="1"/>
  <c r="H61" i="34" s="1"/>
  <c r="F52" i="33"/>
  <c r="F61" i="34" s="1"/>
  <c r="E52" i="33"/>
  <c r="D52" i="33"/>
  <c r="E61" i="34" s="1"/>
  <c r="C52" i="33"/>
  <c r="B52" i="33"/>
  <c r="G51" i="33"/>
  <c r="G60" i="34" s="1"/>
  <c r="F51" i="33"/>
  <c r="F60" i="34" s="1"/>
  <c r="E51" i="33"/>
  <c r="D51" i="33"/>
  <c r="E60" i="34" s="1"/>
  <c r="C51" i="33"/>
  <c r="C60" i="34" s="1"/>
  <c r="B51" i="33"/>
  <c r="G50" i="33"/>
  <c r="F50" i="33"/>
  <c r="F59" i="34" s="1"/>
  <c r="E50" i="33"/>
  <c r="D50" i="33"/>
  <c r="E59" i="34" s="1"/>
  <c r="C50" i="33"/>
  <c r="C59" i="34" s="1"/>
  <c r="B50" i="33"/>
  <c r="G49" i="33"/>
  <c r="G74" i="33" s="1"/>
  <c r="F49" i="33"/>
  <c r="F58" i="34" s="1"/>
  <c r="E49" i="33"/>
  <c r="D49" i="33"/>
  <c r="E58" i="34" s="1"/>
  <c r="C49" i="33"/>
  <c r="C58" i="34" s="1"/>
  <c r="B49" i="33"/>
  <c r="G44" i="33"/>
  <c r="F44" i="33"/>
  <c r="F51" i="34" s="1"/>
  <c r="E44" i="33"/>
  <c r="D44" i="33"/>
  <c r="E51" i="34" s="1"/>
  <c r="C44" i="33"/>
  <c r="C51" i="34" s="1"/>
  <c r="B44" i="33"/>
  <c r="G41" i="33"/>
  <c r="G55" i="34" s="1"/>
  <c r="F41" i="33"/>
  <c r="F55" i="34" s="1"/>
  <c r="E41" i="33"/>
  <c r="D41" i="33"/>
  <c r="E55" i="34" s="1"/>
  <c r="C41" i="33"/>
  <c r="C55" i="34" s="1"/>
  <c r="B41" i="33"/>
  <c r="G40" i="33"/>
  <c r="F40" i="33"/>
  <c r="F50" i="34" s="1"/>
  <c r="E40" i="33"/>
  <c r="D40" i="33"/>
  <c r="E50" i="34" s="1"/>
  <c r="C40" i="33"/>
  <c r="C50" i="34" s="1"/>
  <c r="B40" i="33"/>
  <c r="G39" i="33"/>
  <c r="G49" i="34" s="1"/>
  <c r="F39" i="33"/>
  <c r="F49" i="34" s="1"/>
  <c r="E39" i="33"/>
  <c r="D39" i="33"/>
  <c r="C39" i="33"/>
  <c r="C49" i="34" s="1"/>
  <c r="B39" i="33"/>
  <c r="G38" i="33"/>
  <c r="G48" i="34" s="1"/>
  <c r="F38" i="33"/>
  <c r="F48" i="34" s="1"/>
  <c r="E38" i="33"/>
  <c r="D38" i="33"/>
  <c r="C38" i="33"/>
  <c r="C48" i="34" s="1"/>
  <c r="B38" i="33"/>
  <c r="G37" i="33"/>
  <c r="G47" i="34" s="1"/>
  <c r="F37" i="33"/>
  <c r="F47" i="34" s="1"/>
  <c r="E37" i="33"/>
  <c r="D37" i="33"/>
  <c r="E47" i="34" s="1"/>
  <c r="C37" i="33"/>
  <c r="C47" i="34" s="1"/>
  <c r="B37" i="33"/>
  <c r="G36" i="33"/>
  <c r="F36" i="33"/>
  <c r="F46" i="34" s="1"/>
  <c r="E36" i="33"/>
  <c r="D36" i="33"/>
  <c r="E46" i="34" s="1"/>
  <c r="C36" i="33"/>
  <c r="C46" i="34" s="1"/>
  <c r="B36" i="33"/>
  <c r="G35" i="33"/>
  <c r="G45" i="34" s="1"/>
  <c r="F35" i="33"/>
  <c r="F45" i="34" s="1"/>
  <c r="E35" i="33"/>
  <c r="D35" i="33"/>
  <c r="C35" i="33"/>
  <c r="C45" i="34" s="1"/>
  <c r="B35" i="33"/>
  <c r="G34" i="33"/>
  <c r="G44" i="34" s="1"/>
  <c r="H44" i="34" s="1"/>
  <c r="F34" i="33"/>
  <c r="E34" i="33"/>
  <c r="D34" i="33"/>
  <c r="E44" i="34" s="1"/>
  <c r="C34" i="33"/>
  <c r="B34" i="33"/>
  <c r="G33" i="33"/>
  <c r="F33" i="33"/>
  <c r="F43" i="34" s="1"/>
  <c r="E33" i="33"/>
  <c r="D33" i="33"/>
  <c r="C33" i="33"/>
  <c r="C43" i="34" s="1"/>
  <c r="B33" i="33"/>
  <c r="G28" i="33"/>
  <c r="F28" i="33"/>
  <c r="F34" i="34" s="1"/>
  <c r="E28" i="33"/>
  <c r="D28" i="33"/>
  <c r="E34" i="34" s="1"/>
  <c r="C28" i="33"/>
  <c r="C34" i="34" s="1"/>
  <c r="B28" i="33"/>
  <c r="G27" i="33"/>
  <c r="G32" i="34" s="1"/>
  <c r="F27" i="33"/>
  <c r="F32" i="34" s="1"/>
  <c r="E27" i="33"/>
  <c r="D27" i="33"/>
  <c r="E32" i="34" s="1"/>
  <c r="C27" i="33"/>
  <c r="B27" i="33"/>
  <c r="G24" i="33"/>
  <c r="G41" i="34" s="1"/>
  <c r="F24" i="33"/>
  <c r="E24" i="33"/>
  <c r="D24" i="33"/>
  <c r="E41" i="34" s="1"/>
  <c r="C24" i="33"/>
  <c r="C41" i="34" s="1"/>
  <c r="B24" i="33"/>
  <c r="G23" i="33"/>
  <c r="F23" i="33"/>
  <c r="F39" i="34" s="1"/>
  <c r="E23" i="33"/>
  <c r="D23" i="33"/>
  <c r="E39" i="34" s="1"/>
  <c r="C23" i="33"/>
  <c r="C39" i="34" s="1"/>
  <c r="B23" i="33"/>
  <c r="G22" i="33"/>
  <c r="G37" i="34" s="1"/>
  <c r="H37" i="34" s="1"/>
  <c r="F22" i="33"/>
  <c r="F37" i="34" s="1"/>
  <c r="E22" i="33"/>
  <c r="D22" i="33"/>
  <c r="E37" i="34" s="1"/>
  <c r="C22" i="33"/>
  <c r="C37" i="34" s="1"/>
  <c r="B22" i="33"/>
  <c r="G21" i="33"/>
  <c r="G36" i="34" s="1"/>
  <c r="F21" i="33"/>
  <c r="F36" i="34" s="1"/>
  <c r="E21" i="33"/>
  <c r="D21" i="33"/>
  <c r="E36" i="34" s="1"/>
  <c r="C21" i="33"/>
  <c r="B21" i="33"/>
  <c r="G20" i="33"/>
  <c r="G35" i="34" s="1"/>
  <c r="F20" i="33"/>
  <c r="F35" i="34" s="1"/>
  <c r="E20" i="33"/>
  <c r="D20" i="33"/>
  <c r="E35" i="34" s="1"/>
  <c r="C20" i="33"/>
  <c r="C35" i="34" s="1"/>
  <c r="B20" i="33"/>
  <c r="G19" i="33"/>
  <c r="G33" i="34" s="1"/>
  <c r="H33" i="34" s="1"/>
  <c r="F19" i="33"/>
  <c r="E19" i="33"/>
  <c r="D19" i="33"/>
  <c r="E33" i="34" s="1"/>
  <c r="C19" i="33"/>
  <c r="B19" i="33"/>
  <c r="G18" i="33"/>
  <c r="G27" i="34" s="1"/>
  <c r="H27" i="34" s="1"/>
  <c r="F18" i="33"/>
  <c r="F27" i="34" s="1"/>
  <c r="E18" i="33"/>
  <c r="D18" i="33"/>
  <c r="E27" i="34" s="1"/>
  <c r="C18" i="33"/>
  <c r="C27" i="34" s="1"/>
  <c r="B18" i="33"/>
  <c r="G17" i="33"/>
  <c r="G26" i="34" s="1"/>
  <c r="H26" i="34" s="1"/>
  <c r="F17" i="33"/>
  <c r="F26" i="34" s="1"/>
  <c r="E17" i="33"/>
  <c r="D17" i="33"/>
  <c r="C17" i="33"/>
  <c r="B17" i="33"/>
  <c r="G16" i="33"/>
  <c r="G23" i="34" s="1"/>
  <c r="H23" i="34" s="1"/>
  <c r="F16" i="33"/>
  <c r="E16" i="33"/>
  <c r="D16" i="33"/>
  <c r="E23" i="34" s="1"/>
  <c r="C16" i="33"/>
  <c r="C23" i="34" s="1"/>
  <c r="B16" i="33"/>
  <c r="G15" i="33"/>
  <c r="F15" i="33"/>
  <c r="F21" i="34" s="1"/>
  <c r="E15" i="33"/>
  <c r="D15" i="33"/>
  <c r="E21" i="34" s="1"/>
  <c r="C15" i="33"/>
  <c r="C21" i="34" s="1"/>
  <c r="B15" i="33"/>
  <c r="G14" i="33"/>
  <c r="G20" i="34" s="1"/>
  <c r="H20" i="34" s="1"/>
  <c r="F14" i="33"/>
  <c r="F20" i="34" s="1"/>
  <c r="E14" i="33"/>
  <c r="D14" i="33"/>
  <c r="E20" i="34" s="1"/>
  <c r="C14" i="33"/>
  <c r="C20" i="34" s="1"/>
  <c r="B14" i="33"/>
  <c r="G13" i="33"/>
  <c r="G19" i="34" s="1"/>
  <c r="H19" i="34" s="1"/>
  <c r="F13" i="33"/>
  <c r="F19" i="34" s="1"/>
  <c r="E13" i="33"/>
  <c r="D13" i="33"/>
  <c r="C13" i="33"/>
  <c r="C19" i="34" s="1"/>
  <c r="B13" i="33"/>
  <c r="G12" i="33"/>
  <c r="G18" i="34" s="1"/>
  <c r="F12" i="33"/>
  <c r="F18" i="34" s="1"/>
  <c r="E12" i="33"/>
  <c r="D12" i="33"/>
  <c r="E18" i="34" s="1"/>
  <c r="C12" i="33"/>
  <c r="C18" i="34" s="1"/>
  <c r="B12" i="33"/>
  <c r="G11" i="33"/>
  <c r="G17" i="34" s="1"/>
  <c r="F11" i="33"/>
  <c r="F17" i="34" s="1"/>
  <c r="E11" i="33"/>
  <c r="D11" i="33"/>
  <c r="E17" i="34" s="1"/>
  <c r="C11" i="33"/>
  <c r="B11" i="33"/>
  <c r="G10" i="33"/>
  <c r="G15" i="34" s="1"/>
  <c r="F10" i="33"/>
  <c r="F15" i="34" s="1"/>
  <c r="E10" i="33"/>
  <c r="D10" i="33"/>
  <c r="C10" i="33"/>
  <c r="C15" i="34" s="1"/>
  <c r="B10" i="33"/>
  <c r="G9" i="33"/>
  <c r="G14" i="34" s="1"/>
  <c r="F9" i="33"/>
  <c r="F14" i="34" s="1"/>
  <c r="E9" i="33"/>
  <c r="D9" i="33"/>
  <c r="E14" i="34" s="1"/>
  <c r="C9" i="33"/>
  <c r="B9" i="33"/>
  <c r="G8" i="33"/>
  <c r="G13" i="34" s="1"/>
  <c r="F8" i="33"/>
  <c r="F13" i="34" s="1"/>
  <c r="E8" i="33"/>
  <c r="D8" i="33"/>
  <c r="E13" i="34" s="1"/>
  <c r="C8" i="33"/>
  <c r="C13" i="34" s="1"/>
  <c r="B8" i="33"/>
  <c r="A1" i="33"/>
  <c r="I32" i="34" s="1"/>
  <c r="G41" i="32"/>
  <c r="G159" i="34" s="1"/>
  <c r="F41" i="32"/>
  <c r="F159" i="34" s="1"/>
  <c r="E41" i="32"/>
  <c r="D41" i="32"/>
  <c r="E159" i="34" s="1"/>
  <c r="C41" i="32"/>
  <c r="C159" i="34" s="1"/>
  <c r="B41" i="32"/>
  <c r="G40" i="32"/>
  <c r="G152" i="34" s="1"/>
  <c r="H152" i="34" s="1"/>
  <c r="F40" i="32"/>
  <c r="E40" i="32"/>
  <c r="D40" i="32"/>
  <c r="E152" i="34" s="1"/>
  <c r="C40" i="32"/>
  <c r="C152" i="34" s="1"/>
  <c r="B40" i="32"/>
  <c r="G39" i="32"/>
  <c r="F39" i="32"/>
  <c r="F150" i="34" s="1"/>
  <c r="E39" i="32"/>
  <c r="D39" i="32"/>
  <c r="E150" i="34" s="1"/>
  <c r="C39" i="32"/>
  <c r="C150" i="34" s="1"/>
  <c r="B39" i="32"/>
  <c r="G38" i="32"/>
  <c r="G144" i="34" s="1"/>
  <c r="H144" i="34" s="1"/>
  <c r="F38" i="32"/>
  <c r="F144" i="34" s="1"/>
  <c r="E38" i="32"/>
  <c r="D38" i="32"/>
  <c r="E144" i="34" s="1"/>
  <c r="C38" i="32"/>
  <c r="B38" i="32"/>
  <c r="G37" i="32"/>
  <c r="G143" i="34" s="1"/>
  <c r="H143" i="34" s="1"/>
  <c r="F37" i="32"/>
  <c r="F143" i="34" s="1"/>
  <c r="E37" i="32"/>
  <c r="D37" i="32"/>
  <c r="E143" i="34" s="1"/>
  <c r="C37" i="32"/>
  <c r="C143" i="34" s="1"/>
  <c r="B37" i="32"/>
  <c r="G36" i="32"/>
  <c r="F36" i="32"/>
  <c r="F136" i="34" s="1"/>
  <c r="E36" i="32"/>
  <c r="D36" i="32"/>
  <c r="E136" i="34" s="1"/>
  <c r="C36" i="32"/>
  <c r="C136" i="34" s="1"/>
  <c r="B36" i="32"/>
  <c r="G33" i="32"/>
  <c r="F33" i="32"/>
  <c r="F117" i="34" s="1"/>
  <c r="E33" i="32"/>
  <c r="D33" i="32"/>
  <c r="E117" i="34" s="1"/>
  <c r="C33" i="32"/>
  <c r="C117" i="34" s="1"/>
  <c r="B33" i="32"/>
  <c r="E30" i="32"/>
  <c r="E29" i="32"/>
  <c r="G28" i="32"/>
  <c r="G97" i="34" s="1"/>
  <c r="F28" i="32"/>
  <c r="F97" i="34" s="1"/>
  <c r="E28" i="32"/>
  <c r="D28" i="32"/>
  <c r="C28" i="32"/>
  <c r="C97" i="34" s="1"/>
  <c r="B28" i="32"/>
  <c r="G27" i="32"/>
  <c r="G89" i="34" s="1"/>
  <c r="F27" i="32"/>
  <c r="F89" i="34" s="1"/>
  <c r="E27" i="32"/>
  <c r="D27" i="32"/>
  <c r="C27" i="32"/>
  <c r="C89" i="34" s="1"/>
  <c r="B27" i="32"/>
  <c r="G26" i="32"/>
  <c r="G88" i="34" s="1"/>
  <c r="F26" i="32"/>
  <c r="F88" i="34" s="1"/>
  <c r="E26" i="32"/>
  <c r="D26" i="32"/>
  <c r="E88" i="34" s="1"/>
  <c r="C26" i="32"/>
  <c r="C88" i="34" s="1"/>
  <c r="B26" i="32"/>
  <c r="G25" i="32"/>
  <c r="F25" i="32"/>
  <c r="F85" i="34" s="1"/>
  <c r="E25" i="32"/>
  <c r="D25" i="32"/>
  <c r="E85" i="34" s="1"/>
  <c r="C25" i="32"/>
  <c r="C85" i="34" s="1"/>
  <c r="B25" i="32"/>
  <c r="G24" i="32"/>
  <c r="G67" i="34" s="1"/>
  <c r="F24" i="32"/>
  <c r="E24" i="32"/>
  <c r="D24" i="32"/>
  <c r="E67" i="34" s="1"/>
  <c r="C24" i="32"/>
  <c r="C67" i="34" s="1"/>
  <c r="B24" i="32"/>
  <c r="G23" i="32"/>
  <c r="G66" i="34" s="1"/>
  <c r="F23" i="32"/>
  <c r="F66" i="34" s="1"/>
  <c r="E23" i="32"/>
  <c r="D23" i="32"/>
  <c r="E66" i="34" s="1"/>
  <c r="C23" i="32"/>
  <c r="C66" i="34" s="1"/>
  <c r="B23" i="32"/>
  <c r="G21" i="32"/>
  <c r="G20" i="32"/>
  <c r="F20" i="32"/>
  <c r="F54" i="34" s="1"/>
  <c r="E20" i="32"/>
  <c r="D20" i="32"/>
  <c r="E54" i="34" s="1"/>
  <c r="C20" i="32"/>
  <c r="C54" i="34" s="1"/>
  <c r="B20" i="32"/>
  <c r="G19" i="32"/>
  <c r="G53" i="34" s="1"/>
  <c r="F19" i="32"/>
  <c r="F53" i="34" s="1"/>
  <c r="E19" i="32"/>
  <c r="D19" i="32"/>
  <c r="C19" i="32"/>
  <c r="C53" i="34" s="1"/>
  <c r="B19" i="32"/>
  <c r="G16" i="32"/>
  <c r="G38" i="34" s="1"/>
  <c r="H38" i="34" s="1"/>
  <c r="F16" i="32"/>
  <c r="F38" i="34" s="1"/>
  <c r="E16" i="32"/>
  <c r="D16" i="32"/>
  <c r="E38" i="34" s="1"/>
  <c r="C16" i="32"/>
  <c r="B16" i="32"/>
  <c r="G15" i="32"/>
  <c r="G31" i="34" s="1"/>
  <c r="F15" i="32"/>
  <c r="F31" i="34" s="1"/>
  <c r="E15" i="32"/>
  <c r="D15" i="32"/>
  <c r="C15" i="32"/>
  <c r="C31" i="34" s="1"/>
  <c r="B15" i="32"/>
  <c r="G14" i="32"/>
  <c r="G30" i="34" s="1"/>
  <c r="F14" i="32"/>
  <c r="F30" i="34" s="1"/>
  <c r="E14" i="32"/>
  <c r="D14" i="32"/>
  <c r="C14" i="32"/>
  <c r="C30" i="34" s="1"/>
  <c r="B14" i="32"/>
  <c r="G13" i="32"/>
  <c r="G29" i="34" s="1"/>
  <c r="F13" i="32"/>
  <c r="F29" i="34" s="1"/>
  <c r="E13" i="32"/>
  <c r="D13" i="32"/>
  <c r="E29" i="34" s="1"/>
  <c r="C13" i="32"/>
  <c r="C29" i="34" s="1"/>
  <c r="B13" i="32"/>
  <c r="G12" i="32"/>
  <c r="G28" i="34" s="1"/>
  <c r="F12" i="32"/>
  <c r="F28" i="34" s="1"/>
  <c r="E12" i="32"/>
  <c r="D12" i="32"/>
  <c r="E28" i="34" s="1"/>
  <c r="C12" i="32"/>
  <c r="B12" i="32"/>
  <c r="G11" i="32"/>
  <c r="G25" i="34" s="1"/>
  <c r="H25" i="34" s="1"/>
  <c r="F11" i="32"/>
  <c r="E11" i="32"/>
  <c r="D11" i="32"/>
  <c r="E25" i="34" s="1"/>
  <c r="C11" i="32"/>
  <c r="C25" i="34" s="1"/>
  <c r="B11" i="32"/>
  <c r="G10" i="32"/>
  <c r="F10" i="32"/>
  <c r="F24" i="34" s="1"/>
  <c r="E10" i="32"/>
  <c r="D10" i="32"/>
  <c r="C10" i="32"/>
  <c r="C24" i="34" s="1"/>
  <c r="B10" i="32"/>
  <c r="G9" i="32"/>
  <c r="F9" i="32"/>
  <c r="F22" i="34" s="1"/>
  <c r="E9" i="32"/>
  <c r="D9" i="32"/>
  <c r="E22" i="34" s="1"/>
  <c r="C9" i="32"/>
  <c r="C22" i="34" s="1"/>
  <c r="B9" i="32"/>
  <c r="G8" i="32"/>
  <c r="F8" i="32"/>
  <c r="F11" i="34" s="1"/>
  <c r="E8" i="32"/>
  <c r="D8" i="32"/>
  <c r="E11" i="34" s="1"/>
  <c r="C8" i="32"/>
  <c r="C11" i="34" s="1"/>
  <c r="B8" i="32"/>
  <c r="A1" i="32"/>
  <c r="I53" i="34" s="1"/>
  <c r="G34" i="31"/>
  <c r="G129" i="34" s="1"/>
  <c r="F34" i="31"/>
  <c r="F129" i="34" s="1"/>
  <c r="E34" i="31"/>
  <c r="D34" i="31"/>
  <c r="E129" i="34" s="1"/>
  <c r="C34" i="31"/>
  <c r="C129" i="34" s="1"/>
  <c r="B34" i="31"/>
  <c r="G33" i="31"/>
  <c r="G128" i="34" s="1"/>
  <c r="F33" i="31"/>
  <c r="F128" i="34" s="1"/>
  <c r="E33" i="31"/>
  <c r="D33" i="31"/>
  <c r="E128" i="34" s="1"/>
  <c r="C33" i="31"/>
  <c r="C128" i="34" s="1"/>
  <c r="B33" i="31"/>
  <c r="G32" i="31"/>
  <c r="G111" i="34" s="1"/>
  <c r="F32" i="31"/>
  <c r="F111" i="34" s="1"/>
  <c r="E32" i="31"/>
  <c r="D32" i="31"/>
  <c r="E111" i="34" s="1"/>
  <c r="C32" i="31"/>
  <c r="C111" i="34" s="1"/>
  <c r="B32" i="31"/>
  <c r="G31" i="31"/>
  <c r="G108" i="34" s="1"/>
  <c r="F31" i="31"/>
  <c r="F108" i="34" s="1"/>
  <c r="E31" i="31"/>
  <c r="D31" i="31"/>
  <c r="E108" i="34" s="1"/>
  <c r="C31" i="31"/>
  <c r="C108" i="34" s="1"/>
  <c r="B31" i="31"/>
  <c r="G30" i="31"/>
  <c r="G107" i="34" s="1"/>
  <c r="F30" i="31"/>
  <c r="F107" i="34" s="1"/>
  <c r="E30" i="31"/>
  <c r="D30" i="31"/>
  <c r="E107" i="34" s="1"/>
  <c r="C30" i="31"/>
  <c r="C107" i="34" s="1"/>
  <c r="B30" i="31"/>
  <c r="G29" i="31"/>
  <c r="G106" i="34" s="1"/>
  <c r="F29" i="31"/>
  <c r="F106" i="34" s="1"/>
  <c r="E29" i="31"/>
  <c r="D29" i="31"/>
  <c r="E106" i="34" s="1"/>
  <c r="C29" i="31"/>
  <c r="C106" i="34" s="1"/>
  <c r="B29" i="31"/>
  <c r="G26" i="31"/>
  <c r="G103" i="34" s="1"/>
  <c r="F26" i="31"/>
  <c r="F103" i="34" s="1"/>
  <c r="E26" i="31"/>
  <c r="D26" i="31"/>
  <c r="E103" i="34" s="1"/>
  <c r="C26" i="31"/>
  <c r="C103" i="34" s="1"/>
  <c r="B26" i="31"/>
  <c r="G25" i="31"/>
  <c r="G102" i="34" s="1"/>
  <c r="F25" i="31"/>
  <c r="F102" i="34" s="1"/>
  <c r="E25" i="31"/>
  <c r="D25" i="31"/>
  <c r="E102" i="34" s="1"/>
  <c r="C25" i="31"/>
  <c r="C102" i="34" s="1"/>
  <c r="B25" i="31"/>
  <c r="G24" i="31"/>
  <c r="G101" i="34" s="1"/>
  <c r="F24" i="31"/>
  <c r="F101" i="34" s="1"/>
  <c r="E24" i="31"/>
  <c r="D24" i="31"/>
  <c r="E101" i="34" s="1"/>
  <c r="C24" i="31"/>
  <c r="C101" i="34" s="1"/>
  <c r="B24" i="31"/>
  <c r="G23" i="31"/>
  <c r="G96" i="34" s="1"/>
  <c r="H94" i="34" s="1"/>
  <c r="F23" i="31"/>
  <c r="F96" i="34" s="1"/>
  <c r="E23" i="31"/>
  <c r="D23" i="31"/>
  <c r="E96" i="34" s="1"/>
  <c r="C23" i="31"/>
  <c r="C96" i="34" s="1"/>
  <c r="B23" i="31"/>
  <c r="G22" i="31"/>
  <c r="G95" i="34" s="1"/>
  <c r="F22" i="31"/>
  <c r="F95" i="34" s="1"/>
  <c r="E22" i="31"/>
  <c r="D22" i="31"/>
  <c r="E95" i="34" s="1"/>
  <c r="C22" i="31"/>
  <c r="C95" i="34" s="1"/>
  <c r="B22" i="31"/>
  <c r="G21" i="31"/>
  <c r="G94" i="34" s="1"/>
  <c r="F21" i="31"/>
  <c r="F94" i="34" s="1"/>
  <c r="E21" i="31"/>
  <c r="D21" i="31"/>
  <c r="E94" i="34" s="1"/>
  <c r="C21" i="31"/>
  <c r="C94" i="34" s="1"/>
  <c r="B21" i="31"/>
  <c r="G20" i="31"/>
  <c r="G80" i="34" s="1"/>
  <c r="F20" i="31"/>
  <c r="F80" i="34" s="1"/>
  <c r="E20" i="31"/>
  <c r="D20" i="31"/>
  <c r="E80" i="34" s="1"/>
  <c r="B20" i="31"/>
  <c r="G19" i="31"/>
  <c r="G73" i="34" s="1"/>
  <c r="H73" i="34" s="1"/>
  <c r="F19" i="31"/>
  <c r="F73" i="34" s="1"/>
  <c r="E19" i="31"/>
  <c r="D19" i="31"/>
  <c r="E73" i="34" s="1"/>
  <c r="B19" i="31"/>
  <c r="G18" i="31"/>
  <c r="F18" i="31"/>
  <c r="F65" i="34" s="1"/>
  <c r="E18" i="31"/>
  <c r="D18" i="31"/>
  <c r="E65" i="34" s="1"/>
  <c r="C18" i="31"/>
  <c r="C65" i="34" s="1"/>
  <c r="B18" i="31"/>
  <c r="G17" i="31"/>
  <c r="G64" i="34" s="1"/>
  <c r="F17" i="31"/>
  <c r="F64" i="34" s="1"/>
  <c r="E17" i="31"/>
  <c r="D17" i="31"/>
  <c r="E64" i="34" s="1"/>
  <c r="C17" i="31"/>
  <c r="C64" i="34" s="1"/>
  <c r="B17" i="31"/>
  <c r="G16" i="31"/>
  <c r="G57" i="34" s="1"/>
  <c r="H57" i="34" s="1"/>
  <c r="F16" i="31"/>
  <c r="F57" i="34" s="1"/>
  <c r="E16" i="31"/>
  <c r="D16" i="31"/>
  <c r="E57" i="34" s="1"/>
  <c r="C16" i="31"/>
  <c r="C57" i="34" s="1"/>
  <c r="B16" i="31"/>
  <c r="G13" i="31"/>
  <c r="G52" i="34" s="1"/>
  <c r="F13" i="31"/>
  <c r="F52" i="34" s="1"/>
  <c r="E13" i="31"/>
  <c r="D13" i="31"/>
  <c r="E52" i="34" s="1"/>
  <c r="B13" i="31"/>
  <c r="G10" i="31"/>
  <c r="G40" i="34" s="1"/>
  <c r="H40" i="34" s="1"/>
  <c r="F10" i="31"/>
  <c r="F40" i="34" s="1"/>
  <c r="E10" i="31"/>
  <c r="D10" i="31"/>
  <c r="E40" i="34" s="1"/>
  <c r="B10" i="31"/>
  <c r="G9" i="31"/>
  <c r="G16" i="34" s="1"/>
  <c r="H16" i="34" s="1"/>
  <c r="F9" i="31"/>
  <c r="F16" i="34" s="1"/>
  <c r="E9" i="31"/>
  <c r="D9" i="31"/>
  <c r="E16" i="34" s="1"/>
  <c r="B9" i="31"/>
  <c r="G8" i="31"/>
  <c r="G12" i="34" s="1"/>
  <c r="F8" i="31"/>
  <c r="F12" i="34" s="1"/>
  <c r="E8" i="31"/>
  <c r="D8" i="31"/>
  <c r="E12" i="34" s="1"/>
  <c r="C8" i="31"/>
  <c r="C12" i="34" s="1"/>
  <c r="B8" i="31"/>
  <c r="A1" i="31"/>
  <c r="I106" i="34" s="1"/>
  <c r="L30" i="30"/>
  <c r="K30" i="30"/>
  <c r="E30" i="30"/>
  <c r="D30" i="30"/>
  <c r="M29" i="30"/>
  <c r="L29" i="30"/>
  <c r="K29" i="30"/>
  <c r="J29" i="30"/>
  <c r="J30" i="30" s="1"/>
  <c r="I29" i="30"/>
  <c r="H29" i="30"/>
  <c r="H30" i="30" s="1"/>
  <c r="G29" i="30"/>
  <c r="M25" i="30"/>
  <c r="L25" i="30"/>
  <c r="K25" i="30"/>
  <c r="J25" i="30"/>
  <c r="I25" i="30"/>
  <c r="H25" i="30"/>
  <c r="G25" i="30"/>
  <c r="M22" i="30"/>
  <c r="L22" i="30"/>
  <c r="K22" i="30"/>
  <c r="J22" i="30"/>
  <c r="I22" i="30"/>
  <c r="H22" i="30"/>
  <c r="G22" i="30"/>
  <c r="G30" i="30" s="1"/>
  <c r="M11" i="30"/>
  <c r="L11" i="30"/>
  <c r="K11" i="30"/>
  <c r="J11" i="30"/>
  <c r="I11" i="30"/>
  <c r="H11" i="30"/>
  <c r="G11" i="30"/>
  <c r="M8" i="30"/>
  <c r="L8" i="30"/>
  <c r="K8" i="30"/>
  <c r="J8" i="30"/>
  <c r="I8" i="30"/>
  <c r="H8" i="30"/>
  <c r="G8" i="30"/>
  <c r="L31" i="29"/>
  <c r="G31" i="29"/>
  <c r="E31" i="29"/>
  <c r="D31" i="29"/>
  <c r="L30" i="29"/>
  <c r="K30" i="29"/>
  <c r="J30" i="29"/>
  <c r="J31" i="29" s="1"/>
  <c r="I30" i="29"/>
  <c r="H30" i="29"/>
  <c r="H31" i="29" s="1"/>
  <c r="G30" i="29"/>
  <c r="F30" i="29"/>
  <c r="F31" i="29" s="1"/>
  <c r="L27" i="29"/>
  <c r="K27" i="29"/>
  <c r="K31" i="29" s="1"/>
  <c r="J27" i="29"/>
  <c r="I27" i="29"/>
  <c r="H27" i="29"/>
  <c r="G27" i="29"/>
  <c r="F27" i="29"/>
  <c r="L19" i="29"/>
  <c r="K19" i="29"/>
  <c r="J19" i="29"/>
  <c r="I19" i="29"/>
  <c r="H19" i="29"/>
  <c r="G19" i="29"/>
  <c r="F19" i="29"/>
  <c r="L9" i="29"/>
  <c r="K9" i="29"/>
  <c r="J9" i="29"/>
  <c r="I9" i="29"/>
  <c r="H9" i="29"/>
  <c r="G9" i="29"/>
  <c r="F9" i="29"/>
  <c r="L7" i="29"/>
  <c r="K7" i="29"/>
  <c r="J7" i="29"/>
  <c r="I7" i="29"/>
  <c r="H7" i="29"/>
  <c r="G7" i="29"/>
  <c r="F7" i="29"/>
  <c r="L39" i="28"/>
  <c r="K39" i="28"/>
  <c r="J39" i="28"/>
  <c r="I39" i="28"/>
  <c r="H39" i="28"/>
  <c r="G39" i="28"/>
  <c r="F39" i="28"/>
  <c r="E39" i="28"/>
  <c r="D39" i="28"/>
  <c r="C39" i="28"/>
  <c r="L29" i="28"/>
  <c r="K29" i="28"/>
  <c r="J29" i="28"/>
  <c r="I29" i="28"/>
  <c r="L34" i="1" s="1"/>
  <c r="H29" i="28"/>
  <c r="G29" i="28"/>
  <c r="F29" i="28"/>
  <c r="E29" i="28"/>
  <c r="D29" i="28"/>
  <c r="C29" i="28"/>
  <c r="L13" i="28"/>
  <c r="I24" i="1" s="1"/>
  <c r="K13" i="28"/>
  <c r="J13" i="28"/>
  <c r="I13" i="28"/>
  <c r="H13" i="28"/>
  <c r="G13" i="28"/>
  <c r="F13" i="28"/>
  <c r="E13" i="28"/>
  <c r="D13" i="28"/>
  <c r="C13" i="28"/>
  <c r="L11" i="28"/>
  <c r="K11" i="28"/>
  <c r="J11" i="28"/>
  <c r="J40" i="28" s="1"/>
  <c r="I11" i="28"/>
  <c r="I40" i="28" s="1"/>
  <c r="H11" i="28"/>
  <c r="G11" i="28"/>
  <c r="F11" i="28"/>
  <c r="F40" i="28" s="1"/>
  <c r="E11" i="28"/>
  <c r="E40" i="28" s="1"/>
  <c r="D11" i="28"/>
  <c r="C11" i="28"/>
  <c r="O29" i="27"/>
  <c r="N29" i="27"/>
  <c r="M29" i="27"/>
  <c r="L29" i="27"/>
  <c r="K29" i="27"/>
  <c r="J29" i="27"/>
  <c r="I29" i="27"/>
  <c r="H29" i="27"/>
  <c r="H30" i="27" s="1"/>
  <c r="G29" i="27"/>
  <c r="F29" i="27"/>
  <c r="E29" i="27"/>
  <c r="D29" i="27"/>
  <c r="C29" i="27"/>
  <c r="O26" i="27"/>
  <c r="N26" i="27"/>
  <c r="M26" i="27"/>
  <c r="L26" i="27"/>
  <c r="K26" i="27"/>
  <c r="J26" i="27"/>
  <c r="I26" i="27"/>
  <c r="H26" i="27"/>
  <c r="G26" i="27"/>
  <c r="F26" i="27"/>
  <c r="E26" i="27"/>
  <c r="D26" i="27"/>
  <c r="C26" i="27"/>
  <c r="O21" i="27"/>
  <c r="N21" i="27"/>
  <c r="M21" i="27"/>
  <c r="L21" i="27"/>
  <c r="K21" i="27"/>
  <c r="J21" i="27"/>
  <c r="I21" i="27"/>
  <c r="H21" i="27"/>
  <c r="G21" i="27"/>
  <c r="F21" i="27"/>
  <c r="E21" i="27"/>
  <c r="D21" i="27"/>
  <c r="C21" i="27"/>
  <c r="O13" i="27"/>
  <c r="O30" i="27" s="1"/>
  <c r="N13" i="27"/>
  <c r="N30" i="27" s="1"/>
  <c r="M13" i="27"/>
  <c r="L13" i="27"/>
  <c r="K13" i="27"/>
  <c r="K30" i="27" s="1"/>
  <c r="J13" i="27"/>
  <c r="J30" i="27" s="1"/>
  <c r="I13" i="27"/>
  <c r="H13" i="27"/>
  <c r="G13" i="27"/>
  <c r="G30" i="27" s="1"/>
  <c r="F13" i="27"/>
  <c r="F30" i="27" s="1"/>
  <c r="E13" i="27"/>
  <c r="D13" i="27"/>
  <c r="C13" i="27"/>
  <c r="C30" i="27" s="1"/>
  <c r="O64" i="26"/>
  <c r="N64" i="26"/>
  <c r="J52" i="1" s="1"/>
  <c r="M64" i="26"/>
  <c r="L64" i="26"/>
  <c r="K64" i="26"/>
  <c r="J64" i="26"/>
  <c r="I64" i="26"/>
  <c r="H64" i="26"/>
  <c r="G64" i="26"/>
  <c r="F64" i="26"/>
  <c r="E64" i="26"/>
  <c r="D64" i="26"/>
  <c r="C64" i="26"/>
  <c r="O50" i="26"/>
  <c r="I42" i="1" s="1"/>
  <c r="N50" i="26"/>
  <c r="M50" i="26"/>
  <c r="L50" i="26"/>
  <c r="K50" i="26"/>
  <c r="J50" i="26"/>
  <c r="I50" i="26"/>
  <c r="H50" i="26"/>
  <c r="G50" i="26"/>
  <c r="F50" i="26"/>
  <c r="E50" i="26"/>
  <c r="D50" i="26"/>
  <c r="C50" i="26"/>
  <c r="O33" i="26"/>
  <c r="N33" i="26"/>
  <c r="M33" i="26"/>
  <c r="L33" i="26"/>
  <c r="K33" i="26"/>
  <c r="J33" i="26"/>
  <c r="I33" i="26"/>
  <c r="H33" i="26"/>
  <c r="G33" i="26"/>
  <c r="F33" i="26"/>
  <c r="E33" i="26"/>
  <c r="D33" i="26"/>
  <c r="C33" i="26"/>
  <c r="O24" i="26"/>
  <c r="N24" i="26"/>
  <c r="M24" i="26"/>
  <c r="L24" i="26"/>
  <c r="K24" i="26"/>
  <c r="J24" i="26"/>
  <c r="I24" i="26"/>
  <c r="I65" i="26" s="1"/>
  <c r="H24" i="26"/>
  <c r="G24" i="26"/>
  <c r="F24" i="26"/>
  <c r="E24" i="26"/>
  <c r="D24" i="26"/>
  <c r="C24" i="26"/>
  <c r="O13" i="26"/>
  <c r="N13" i="26"/>
  <c r="M13" i="26"/>
  <c r="L13" i="26"/>
  <c r="K13" i="26"/>
  <c r="J13" i="26"/>
  <c r="I13" i="26"/>
  <c r="H13" i="26"/>
  <c r="G13" i="26"/>
  <c r="F13" i="26"/>
  <c r="E13" i="26"/>
  <c r="D13" i="26"/>
  <c r="C13" i="26"/>
  <c r="L87" i="25"/>
  <c r="D87" i="25"/>
  <c r="O86" i="25"/>
  <c r="N86" i="25"/>
  <c r="M86" i="25"/>
  <c r="L86" i="25"/>
  <c r="K86" i="25"/>
  <c r="J86" i="25"/>
  <c r="I86" i="25"/>
  <c r="I87" i="25" s="1"/>
  <c r="H86" i="25"/>
  <c r="G86" i="25"/>
  <c r="F86" i="25"/>
  <c r="E86" i="25"/>
  <c r="E87" i="25" s="1"/>
  <c r="D86" i="25"/>
  <c r="C86" i="25"/>
  <c r="O47" i="25"/>
  <c r="O87" i="25" s="1"/>
  <c r="N47" i="25"/>
  <c r="M47" i="25"/>
  <c r="L47" i="25"/>
  <c r="K47" i="25"/>
  <c r="K87" i="25" s="1"/>
  <c r="J47" i="25"/>
  <c r="J87" i="25" s="1"/>
  <c r="I47" i="25"/>
  <c r="G47" i="25"/>
  <c r="G87" i="25" s="1"/>
  <c r="F47" i="25"/>
  <c r="F87" i="25" s="1"/>
  <c r="E47" i="25"/>
  <c r="D47" i="25"/>
  <c r="C47" i="25"/>
  <c r="C87" i="25" s="1"/>
  <c r="H42" i="25"/>
  <c r="H47" i="25" s="1"/>
  <c r="H87" i="25" s="1"/>
  <c r="N26" i="24"/>
  <c r="I26" i="24"/>
  <c r="O25" i="24"/>
  <c r="N25" i="24"/>
  <c r="M25" i="24"/>
  <c r="L25" i="24"/>
  <c r="K25" i="24"/>
  <c r="J25" i="24"/>
  <c r="J26" i="24" s="1"/>
  <c r="I25" i="24"/>
  <c r="H25" i="24"/>
  <c r="G25" i="24"/>
  <c r="F25" i="24"/>
  <c r="F26" i="24" s="1"/>
  <c r="E25" i="24"/>
  <c r="D25" i="24"/>
  <c r="C25" i="24"/>
  <c r="O23" i="24"/>
  <c r="I40" i="1" s="1"/>
  <c r="N23" i="24"/>
  <c r="M23" i="24"/>
  <c r="L23" i="24"/>
  <c r="K23" i="24"/>
  <c r="J23" i="24"/>
  <c r="I23" i="24"/>
  <c r="H23" i="24"/>
  <c r="G23" i="24"/>
  <c r="F23" i="24"/>
  <c r="E23" i="24"/>
  <c r="D23" i="24"/>
  <c r="C23" i="24"/>
  <c r="O19" i="24"/>
  <c r="N19" i="24"/>
  <c r="M19" i="24"/>
  <c r="M26" i="24" s="1"/>
  <c r="L19" i="24"/>
  <c r="K19" i="24"/>
  <c r="J19" i="24"/>
  <c r="I19" i="24"/>
  <c r="H19" i="24"/>
  <c r="G19" i="24"/>
  <c r="F19" i="24"/>
  <c r="E19" i="24"/>
  <c r="E26" i="24" s="1"/>
  <c r="D19" i="24"/>
  <c r="C19" i="24"/>
  <c r="H15" i="24"/>
  <c r="H12" i="24"/>
  <c r="O11" i="24"/>
  <c r="N11" i="24"/>
  <c r="M11" i="24"/>
  <c r="L11" i="24"/>
  <c r="K11" i="24"/>
  <c r="K26" i="24" s="1"/>
  <c r="J11" i="24"/>
  <c r="I11" i="24"/>
  <c r="H11" i="24"/>
  <c r="G11" i="24"/>
  <c r="G26" i="24" s="1"/>
  <c r="F11" i="24"/>
  <c r="E11" i="24"/>
  <c r="D11" i="24"/>
  <c r="C11" i="24"/>
  <c r="C26" i="24" s="1"/>
  <c r="N23" i="23"/>
  <c r="I23" i="23"/>
  <c r="D23" i="23"/>
  <c r="O22" i="23"/>
  <c r="N22" i="23"/>
  <c r="M22" i="23"/>
  <c r="M23" i="23" s="1"/>
  <c r="L22" i="23"/>
  <c r="K22" i="23"/>
  <c r="I22" i="23"/>
  <c r="H22" i="23"/>
  <c r="H23" i="23" s="1"/>
  <c r="G22" i="23"/>
  <c r="E22" i="23"/>
  <c r="D22" i="23"/>
  <c r="C22" i="23"/>
  <c r="C23" i="23" s="1"/>
  <c r="O15" i="23"/>
  <c r="N15" i="23"/>
  <c r="M15" i="23"/>
  <c r="L15" i="23"/>
  <c r="K15" i="23"/>
  <c r="I15" i="23"/>
  <c r="H15" i="23"/>
  <c r="G15" i="23"/>
  <c r="E15" i="23"/>
  <c r="D15" i="23"/>
  <c r="C15" i="23"/>
  <c r="O13" i="23"/>
  <c r="O23" i="23" s="1"/>
  <c r="N13" i="23"/>
  <c r="M13" i="23"/>
  <c r="L13" i="23"/>
  <c r="K13" i="23"/>
  <c r="K23" i="23" s="1"/>
  <c r="I13" i="23"/>
  <c r="H13" i="23"/>
  <c r="G13" i="23"/>
  <c r="E13" i="23"/>
  <c r="E23" i="23" s="1"/>
  <c r="D13" i="23"/>
  <c r="C13" i="23"/>
  <c r="P18" i="22"/>
  <c r="O18" i="22"/>
  <c r="N18" i="22"/>
  <c r="M18" i="22"/>
  <c r="F18" i="22"/>
  <c r="E18" i="22"/>
  <c r="D18" i="22"/>
  <c r="F30" i="21"/>
  <c r="E30" i="21"/>
  <c r="P29" i="21"/>
  <c r="O29" i="21"/>
  <c r="N29" i="21"/>
  <c r="M29" i="21"/>
  <c r="L29" i="21"/>
  <c r="K29" i="21"/>
  <c r="J29" i="21"/>
  <c r="P23" i="21"/>
  <c r="O23" i="21"/>
  <c r="N23" i="21"/>
  <c r="M23" i="21"/>
  <c r="L23" i="21"/>
  <c r="K23" i="21"/>
  <c r="J23" i="21"/>
  <c r="P18" i="21"/>
  <c r="O18" i="21"/>
  <c r="CB36" i="1" s="1"/>
  <c r="N18" i="21"/>
  <c r="M18" i="21"/>
  <c r="L18" i="21"/>
  <c r="K18" i="21"/>
  <c r="J18" i="21"/>
  <c r="P15" i="21"/>
  <c r="O15" i="21"/>
  <c r="N15" i="21"/>
  <c r="CC26" i="1" s="1"/>
  <c r="CC58" i="1" s="1"/>
  <c r="M15" i="21"/>
  <c r="L15" i="21"/>
  <c r="K15" i="21"/>
  <c r="J15" i="21"/>
  <c r="P12" i="21"/>
  <c r="O12" i="21"/>
  <c r="N12" i="21"/>
  <c r="M12" i="21"/>
  <c r="CD17" i="1" s="1"/>
  <c r="L12" i="21"/>
  <c r="K12" i="21"/>
  <c r="J12" i="21"/>
  <c r="F122" i="20"/>
  <c r="E122" i="20"/>
  <c r="P121" i="20"/>
  <c r="P122" i="20" s="1"/>
  <c r="O121" i="20"/>
  <c r="N121" i="20"/>
  <c r="M121" i="20"/>
  <c r="M122" i="20" s="1"/>
  <c r="L121" i="20"/>
  <c r="L122" i="20" s="1"/>
  <c r="K121" i="20"/>
  <c r="K122" i="20" s="1"/>
  <c r="J121" i="20"/>
  <c r="P115" i="20"/>
  <c r="O115" i="20"/>
  <c r="N115" i="20"/>
  <c r="M115" i="20"/>
  <c r="L115" i="20"/>
  <c r="K115" i="20"/>
  <c r="J115" i="20"/>
  <c r="J122" i="20" s="1"/>
  <c r="F95" i="20"/>
  <c r="F123" i="20" s="1"/>
  <c r="E95" i="20"/>
  <c r="P94" i="20"/>
  <c r="O94" i="20"/>
  <c r="N94" i="20"/>
  <c r="N95" i="20" s="1"/>
  <c r="M94" i="20"/>
  <c r="L94" i="20"/>
  <c r="K94" i="20"/>
  <c r="J94" i="20"/>
  <c r="P90" i="20"/>
  <c r="P95" i="20" s="1"/>
  <c r="O90" i="20"/>
  <c r="N90" i="20"/>
  <c r="M90" i="20"/>
  <c r="M95" i="20" s="1"/>
  <c r="L90" i="20"/>
  <c r="L95" i="20" s="1"/>
  <c r="K90" i="20"/>
  <c r="J90" i="20"/>
  <c r="P77" i="20"/>
  <c r="M77" i="20"/>
  <c r="F77" i="20"/>
  <c r="E77" i="20"/>
  <c r="P76" i="20"/>
  <c r="O76" i="20"/>
  <c r="O77" i="20" s="1"/>
  <c r="N76" i="20"/>
  <c r="N77" i="20" s="1"/>
  <c r="M76" i="20"/>
  <c r="L76" i="20"/>
  <c r="K76" i="20"/>
  <c r="K77" i="20" s="1"/>
  <c r="J76" i="20"/>
  <c r="J77" i="20" s="1"/>
  <c r="P60" i="20"/>
  <c r="O60" i="20"/>
  <c r="N60" i="20"/>
  <c r="M60" i="20"/>
  <c r="L60" i="20"/>
  <c r="L77" i="20" s="1"/>
  <c r="K60" i="20"/>
  <c r="J60" i="20"/>
  <c r="O37" i="20"/>
  <c r="F37" i="20"/>
  <c r="E37" i="20"/>
  <c r="P36" i="20"/>
  <c r="CK26" i="1" s="1"/>
  <c r="O36" i="20"/>
  <c r="N36" i="20"/>
  <c r="M36" i="20"/>
  <c r="L36" i="20"/>
  <c r="CO26" i="1" s="1"/>
  <c r="K36" i="20"/>
  <c r="J36" i="20"/>
  <c r="P32" i="20"/>
  <c r="O32" i="20"/>
  <c r="CG26" i="1" s="1"/>
  <c r="N32" i="20"/>
  <c r="N37" i="20" s="1"/>
  <c r="M32" i="20"/>
  <c r="L32" i="20"/>
  <c r="K32" i="20"/>
  <c r="K37" i="20" s="1"/>
  <c r="J32" i="20"/>
  <c r="J37" i="20" s="1"/>
  <c r="N27" i="20"/>
  <c r="K27" i="20"/>
  <c r="F27" i="20"/>
  <c r="E27" i="20"/>
  <c r="P26" i="20"/>
  <c r="O26" i="20"/>
  <c r="N26" i="20"/>
  <c r="M26" i="20"/>
  <c r="L26" i="20"/>
  <c r="K26" i="20"/>
  <c r="J26" i="20"/>
  <c r="P24" i="20"/>
  <c r="O24" i="20"/>
  <c r="O27" i="20" s="1"/>
  <c r="N24" i="20"/>
  <c r="M24" i="20"/>
  <c r="M27" i="20" s="1"/>
  <c r="L24" i="20"/>
  <c r="K24" i="20"/>
  <c r="J24" i="20"/>
  <c r="J27" i="20" s="1"/>
  <c r="L30" i="19"/>
  <c r="E30" i="19"/>
  <c r="D30" i="19"/>
  <c r="N29" i="19"/>
  <c r="M29" i="19"/>
  <c r="L29" i="19"/>
  <c r="K29" i="19"/>
  <c r="J29" i="19"/>
  <c r="I29" i="19"/>
  <c r="H29" i="19"/>
  <c r="N23" i="19"/>
  <c r="M23" i="19"/>
  <c r="M30" i="19" s="1"/>
  <c r="L23" i="19"/>
  <c r="K23" i="19"/>
  <c r="J23" i="19"/>
  <c r="I23" i="19"/>
  <c r="I30" i="19" s="1"/>
  <c r="H23" i="19"/>
  <c r="N21" i="19"/>
  <c r="M21" i="19"/>
  <c r="L21" i="19"/>
  <c r="CC35" i="1" s="1"/>
  <c r="K21" i="19"/>
  <c r="J21" i="19"/>
  <c r="I21" i="19"/>
  <c r="H21" i="19"/>
  <c r="N15" i="19"/>
  <c r="M15" i="19"/>
  <c r="L15" i="19"/>
  <c r="K15" i="19"/>
  <c r="CD25" i="1" s="1"/>
  <c r="J15" i="19"/>
  <c r="I15" i="19"/>
  <c r="H15" i="19"/>
  <c r="N11" i="19"/>
  <c r="M11" i="19"/>
  <c r="L11" i="19"/>
  <c r="K11" i="19"/>
  <c r="J11" i="19"/>
  <c r="I11" i="19"/>
  <c r="H11" i="19"/>
  <c r="E113" i="18"/>
  <c r="D113" i="18"/>
  <c r="D114" i="18" s="1"/>
  <c r="N112" i="18"/>
  <c r="M112" i="18"/>
  <c r="M113" i="18" s="1"/>
  <c r="L112" i="18"/>
  <c r="L113" i="18" s="1"/>
  <c r="K112" i="18"/>
  <c r="J112" i="18"/>
  <c r="I112" i="18"/>
  <c r="I113" i="18" s="1"/>
  <c r="H112" i="18"/>
  <c r="N110" i="18"/>
  <c r="M110" i="18"/>
  <c r="L110" i="18"/>
  <c r="K110" i="18"/>
  <c r="J110" i="18"/>
  <c r="I110" i="18"/>
  <c r="H110" i="18"/>
  <c r="N86" i="18"/>
  <c r="M86" i="18"/>
  <c r="CG45" i="1" s="1"/>
  <c r="CG47" i="1" s="1"/>
  <c r="L86" i="18"/>
  <c r="K86" i="18"/>
  <c r="J86" i="18"/>
  <c r="I86" i="18"/>
  <c r="H86" i="18"/>
  <c r="L71" i="18"/>
  <c r="I71" i="18"/>
  <c r="E71" i="18"/>
  <c r="D71" i="18"/>
  <c r="N70" i="18"/>
  <c r="N71" i="18" s="1"/>
  <c r="M70" i="18"/>
  <c r="L70" i="18"/>
  <c r="K70" i="18"/>
  <c r="K71" i="18" s="1"/>
  <c r="J70" i="18"/>
  <c r="J71" i="18" s="1"/>
  <c r="I70" i="18"/>
  <c r="H70" i="18"/>
  <c r="N62" i="18"/>
  <c r="M62" i="18"/>
  <c r="M71" i="18" s="1"/>
  <c r="L62" i="18"/>
  <c r="K62" i="18"/>
  <c r="J62" i="18"/>
  <c r="I62" i="18"/>
  <c r="H62" i="18"/>
  <c r="H71" i="18" s="1"/>
  <c r="K38" i="18"/>
  <c r="E38" i="18"/>
  <c r="D38" i="18"/>
  <c r="N37" i="18"/>
  <c r="M37" i="18"/>
  <c r="L37" i="18"/>
  <c r="K37" i="18"/>
  <c r="J37" i="18"/>
  <c r="I37" i="18"/>
  <c r="H37" i="18"/>
  <c r="N34" i="18"/>
  <c r="N38" i="18" s="1"/>
  <c r="M34" i="18"/>
  <c r="M38" i="18" s="1"/>
  <c r="L34" i="18"/>
  <c r="L38" i="18" s="1"/>
  <c r="K34" i="18"/>
  <c r="J34" i="18"/>
  <c r="J38" i="18" s="1"/>
  <c r="I34" i="18"/>
  <c r="I38" i="18" s="1"/>
  <c r="H34" i="18"/>
  <c r="H38" i="18" s="1"/>
  <c r="J28" i="18"/>
  <c r="E28" i="18"/>
  <c r="D28" i="18"/>
  <c r="N27" i="18"/>
  <c r="M27" i="18"/>
  <c r="L27" i="18"/>
  <c r="CM16" i="1" s="1"/>
  <c r="K27" i="18"/>
  <c r="J27" i="18"/>
  <c r="I27" i="18"/>
  <c r="H27" i="18"/>
  <c r="N21" i="18"/>
  <c r="N28" i="18" s="1"/>
  <c r="M21" i="18"/>
  <c r="M28" i="18" s="1"/>
  <c r="L21" i="18"/>
  <c r="K21" i="18"/>
  <c r="K28" i="18" s="1"/>
  <c r="J21" i="18"/>
  <c r="I21" i="18"/>
  <c r="I28" i="18" s="1"/>
  <c r="H21" i="18"/>
  <c r="I37" i="17"/>
  <c r="E37" i="17"/>
  <c r="D37" i="17"/>
  <c r="R36" i="17"/>
  <c r="M36" i="17"/>
  <c r="L36" i="17"/>
  <c r="L37" i="17" s="1"/>
  <c r="K36" i="17"/>
  <c r="J36" i="17"/>
  <c r="J37" i="17" s="1"/>
  <c r="I36" i="17"/>
  <c r="H36" i="17"/>
  <c r="H37" i="17" s="1"/>
  <c r="M29" i="17"/>
  <c r="M37" i="17" s="1"/>
  <c r="L29" i="17"/>
  <c r="K29" i="17"/>
  <c r="J29" i="17"/>
  <c r="I29" i="17"/>
  <c r="H29" i="17"/>
  <c r="M27" i="17"/>
  <c r="L27" i="17"/>
  <c r="K27" i="17"/>
  <c r="J27" i="17"/>
  <c r="I27" i="17"/>
  <c r="H27" i="17"/>
  <c r="M18" i="17"/>
  <c r="L18" i="17"/>
  <c r="K18" i="17"/>
  <c r="J18" i="17"/>
  <c r="I18" i="17"/>
  <c r="H18" i="17"/>
  <c r="M15" i="17"/>
  <c r="L15" i="17"/>
  <c r="K15" i="17"/>
  <c r="J15" i="17"/>
  <c r="I15" i="17"/>
  <c r="H15" i="17"/>
  <c r="I116" i="16"/>
  <c r="E116" i="16"/>
  <c r="E117" i="16" s="1"/>
  <c r="D116" i="16"/>
  <c r="D117" i="16" s="1"/>
  <c r="R115" i="16"/>
  <c r="M115" i="16"/>
  <c r="L115" i="16"/>
  <c r="K115" i="16"/>
  <c r="J115" i="16"/>
  <c r="J116" i="16" s="1"/>
  <c r="I115" i="16"/>
  <c r="H115" i="16"/>
  <c r="M110" i="16"/>
  <c r="M116" i="16" s="1"/>
  <c r="L110" i="16"/>
  <c r="K110" i="16"/>
  <c r="K116" i="16" s="1"/>
  <c r="J110" i="16"/>
  <c r="I110" i="16"/>
  <c r="H110" i="16"/>
  <c r="H116" i="16" s="1"/>
  <c r="M89" i="16"/>
  <c r="L89" i="16"/>
  <c r="K89" i="16"/>
  <c r="J89" i="16"/>
  <c r="I89" i="16"/>
  <c r="H89" i="16"/>
  <c r="L73" i="16"/>
  <c r="I73" i="16"/>
  <c r="E73" i="16"/>
  <c r="D73" i="16"/>
  <c r="M72" i="16"/>
  <c r="M73" i="16" s="1"/>
  <c r="L72" i="16"/>
  <c r="K72" i="16"/>
  <c r="J72" i="16"/>
  <c r="I72" i="16"/>
  <c r="H72" i="16"/>
  <c r="H73" i="16" s="1"/>
  <c r="M66" i="16"/>
  <c r="L66" i="16"/>
  <c r="K66" i="16"/>
  <c r="K73" i="16" s="1"/>
  <c r="J66" i="16"/>
  <c r="J73" i="16" s="1"/>
  <c r="I66" i="16"/>
  <c r="H66" i="16"/>
  <c r="M40" i="16"/>
  <c r="E40" i="16"/>
  <c r="D40" i="16"/>
  <c r="M39" i="16"/>
  <c r="L39" i="16"/>
  <c r="K39" i="16"/>
  <c r="J39" i="16"/>
  <c r="I39" i="16"/>
  <c r="I40" i="16" s="1"/>
  <c r="H39" i="16"/>
  <c r="H40" i="16" s="1"/>
  <c r="M37" i="16"/>
  <c r="L37" i="16"/>
  <c r="K37" i="16"/>
  <c r="K40" i="16" s="1"/>
  <c r="J37" i="16"/>
  <c r="I37" i="16"/>
  <c r="H37" i="16"/>
  <c r="L27" i="16"/>
  <c r="I27" i="16"/>
  <c r="E27" i="16"/>
  <c r="D27" i="16"/>
  <c r="M26" i="16"/>
  <c r="M27" i="16" s="1"/>
  <c r="L26" i="16"/>
  <c r="K26" i="16"/>
  <c r="J26" i="16"/>
  <c r="I26" i="16"/>
  <c r="H26" i="16"/>
  <c r="H27" i="16" s="1"/>
  <c r="M23" i="16"/>
  <c r="L23" i="16"/>
  <c r="K23" i="16"/>
  <c r="K27" i="16" s="1"/>
  <c r="J23" i="16"/>
  <c r="J27" i="16" s="1"/>
  <c r="I23" i="16"/>
  <c r="H23" i="16"/>
  <c r="J112" i="15"/>
  <c r="I112" i="15"/>
  <c r="G112" i="15"/>
  <c r="D112" i="15"/>
  <c r="M111" i="15"/>
  <c r="L111" i="15"/>
  <c r="K111" i="15"/>
  <c r="J111" i="15"/>
  <c r="I111" i="15"/>
  <c r="H111" i="15"/>
  <c r="M88" i="15"/>
  <c r="L88" i="15"/>
  <c r="K88" i="15"/>
  <c r="J88" i="15"/>
  <c r="I88" i="15"/>
  <c r="H88" i="15"/>
  <c r="M57" i="15"/>
  <c r="L57" i="15"/>
  <c r="K57" i="15"/>
  <c r="J57" i="15"/>
  <c r="I57" i="15"/>
  <c r="H57" i="15"/>
  <c r="M38" i="15"/>
  <c r="L38" i="15"/>
  <c r="K38" i="15"/>
  <c r="J38" i="15"/>
  <c r="I38" i="15"/>
  <c r="H38" i="15"/>
  <c r="M25" i="15"/>
  <c r="M112" i="15" s="1"/>
  <c r="L25" i="15"/>
  <c r="L112" i="15" s="1"/>
  <c r="K25" i="15"/>
  <c r="K112" i="15" s="1"/>
  <c r="J25" i="15"/>
  <c r="I25" i="15"/>
  <c r="H25" i="15"/>
  <c r="H112" i="15" s="1"/>
  <c r="M191" i="14"/>
  <c r="G191" i="14"/>
  <c r="G192" i="14" s="1"/>
  <c r="D191" i="14"/>
  <c r="M190" i="14"/>
  <c r="L190" i="14"/>
  <c r="L191" i="14" s="1"/>
  <c r="K190" i="14"/>
  <c r="J190" i="14"/>
  <c r="I190" i="14"/>
  <c r="I191" i="14" s="1"/>
  <c r="I192" i="14" s="1"/>
  <c r="H190" i="14"/>
  <c r="H191" i="14" s="1"/>
  <c r="H192" i="14" s="1"/>
  <c r="M185" i="14"/>
  <c r="L185" i="14"/>
  <c r="K185" i="14"/>
  <c r="K191" i="14" s="1"/>
  <c r="J185" i="14"/>
  <c r="J191" i="14" s="1"/>
  <c r="I185" i="14"/>
  <c r="H185" i="14"/>
  <c r="L146" i="14"/>
  <c r="G146" i="14"/>
  <c r="D146" i="14"/>
  <c r="M145" i="14"/>
  <c r="L145" i="14"/>
  <c r="K145" i="14"/>
  <c r="J145" i="14"/>
  <c r="I145" i="14"/>
  <c r="I146" i="14" s="1"/>
  <c r="H145" i="14"/>
  <c r="H146" i="14" s="1"/>
  <c r="M142" i="14"/>
  <c r="L142" i="14"/>
  <c r="K142" i="14"/>
  <c r="K146" i="14" s="1"/>
  <c r="J142" i="14"/>
  <c r="J146" i="14" s="1"/>
  <c r="I142" i="14"/>
  <c r="H142" i="14"/>
  <c r="M101" i="14"/>
  <c r="G101" i="14"/>
  <c r="D101" i="14"/>
  <c r="M100" i="14"/>
  <c r="L100" i="14"/>
  <c r="L101" i="14" s="1"/>
  <c r="K100" i="14"/>
  <c r="J100" i="14"/>
  <c r="I100" i="14"/>
  <c r="I101" i="14" s="1"/>
  <c r="H100" i="14"/>
  <c r="H101" i="14" s="1"/>
  <c r="M92" i="14"/>
  <c r="L92" i="14"/>
  <c r="K92" i="14"/>
  <c r="K101" i="14" s="1"/>
  <c r="J92" i="14"/>
  <c r="J101" i="14" s="1"/>
  <c r="I92" i="14"/>
  <c r="H92" i="14"/>
  <c r="M55" i="14"/>
  <c r="L55" i="14"/>
  <c r="K55" i="14"/>
  <c r="J55" i="14"/>
  <c r="I55" i="14"/>
  <c r="H55" i="14"/>
  <c r="K49" i="14"/>
  <c r="G49" i="14"/>
  <c r="D49" i="14"/>
  <c r="M48" i="14"/>
  <c r="L48" i="14"/>
  <c r="K48" i="14"/>
  <c r="J48" i="14"/>
  <c r="J49" i="14" s="1"/>
  <c r="I48" i="14"/>
  <c r="H48" i="14"/>
  <c r="M42" i="14"/>
  <c r="M49" i="14" s="1"/>
  <c r="L42" i="14"/>
  <c r="L49" i="14" s="1"/>
  <c r="K42" i="14"/>
  <c r="J42" i="14"/>
  <c r="I42" i="14"/>
  <c r="I49" i="14" s="1"/>
  <c r="H42" i="14"/>
  <c r="H49" i="14" s="1"/>
  <c r="Q61" i="13"/>
  <c r="P61" i="13"/>
  <c r="O61" i="13"/>
  <c r="N61" i="13"/>
  <c r="L61" i="13"/>
  <c r="K61" i="13"/>
  <c r="J61" i="13"/>
  <c r="G61" i="13"/>
  <c r="G62" i="13" s="1"/>
  <c r="E61" i="13"/>
  <c r="Q51" i="13"/>
  <c r="P51" i="13"/>
  <c r="O51" i="13"/>
  <c r="O62" i="13" s="1"/>
  <c r="N51" i="13"/>
  <c r="L51" i="13"/>
  <c r="K51" i="13"/>
  <c r="J51" i="13"/>
  <c r="G51" i="13"/>
  <c r="E51" i="13"/>
  <c r="Q47" i="13"/>
  <c r="P47" i="13"/>
  <c r="P62" i="13" s="1"/>
  <c r="O47" i="13"/>
  <c r="N47" i="13"/>
  <c r="L47" i="13"/>
  <c r="K47" i="13"/>
  <c r="K62" i="13" s="1"/>
  <c r="J47" i="13"/>
  <c r="G47" i="13"/>
  <c r="E47" i="13"/>
  <c r="Q35" i="13"/>
  <c r="P35" i="13"/>
  <c r="O35" i="13"/>
  <c r="N35" i="13"/>
  <c r="L35" i="13"/>
  <c r="L62" i="13" s="1"/>
  <c r="K35" i="13"/>
  <c r="J35" i="13"/>
  <c r="G35" i="13"/>
  <c r="E35" i="13"/>
  <c r="E62" i="13" s="1"/>
  <c r="Q24" i="13"/>
  <c r="P24" i="13"/>
  <c r="O24" i="13"/>
  <c r="N24" i="13"/>
  <c r="M24" i="13"/>
  <c r="M62" i="13" s="1"/>
  <c r="L24" i="13"/>
  <c r="K24" i="13"/>
  <c r="J24" i="13"/>
  <c r="G24" i="13"/>
  <c r="E24" i="13"/>
  <c r="H229" i="12"/>
  <c r="F229" i="12"/>
  <c r="S228" i="12"/>
  <c r="R228" i="12"/>
  <c r="Q228" i="12"/>
  <c r="P228" i="12"/>
  <c r="O228" i="12"/>
  <c r="N228" i="12"/>
  <c r="M228" i="12"/>
  <c r="L228" i="12"/>
  <c r="K228" i="12"/>
  <c r="S217" i="12"/>
  <c r="S229" i="12" s="1"/>
  <c r="R217" i="12"/>
  <c r="Q217" i="12"/>
  <c r="Q229" i="12" s="1"/>
  <c r="P217" i="12"/>
  <c r="P229" i="12" s="1"/>
  <c r="O217" i="12"/>
  <c r="O229" i="12" s="1"/>
  <c r="N217" i="12"/>
  <c r="M217" i="12"/>
  <c r="M229" i="12" s="1"/>
  <c r="L217" i="12"/>
  <c r="L229" i="12" s="1"/>
  <c r="K217" i="12"/>
  <c r="K229" i="12" s="1"/>
  <c r="K230" i="12" s="1"/>
  <c r="M164" i="12"/>
  <c r="H164" i="12"/>
  <c r="F164" i="12"/>
  <c r="S163" i="12"/>
  <c r="S164" i="12" s="1"/>
  <c r="R163" i="12"/>
  <c r="R164" i="12" s="1"/>
  <c r="Q163" i="12"/>
  <c r="P163" i="12"/>
  <c r="O163" i="12"/>
  <c r="O164" i="12" s="1"/>
  <c r="N163" i="12"/>
  <c r="N164" i="12" s="1"/>
  <c r="M163" i="12"/>
  <c r="L163" i="12"/>
  <c r="K163" i="12"/>
  <c r="K164" i="12" s="1"/>
  <c r="S156" i="12"/>
  <c r="R156" i="12"/>
  <c r="Q156" i="12"/>
  <c r="Q164" i="12" s="1"/>
  <c r="P156" i="12"/>
  <c r="O156" i="12"/>
  <c r="N156" i="12"/>
  <c r="M156" i="12"/>
  <c r="L156" i="12"/>
  <c r="L164" i="12" s="1"/>
  <c r="K156" i="12"/>
  <c r="N125" i="12"/>
  <c r="M125" i="12"/>
  <c r="H125" i="12"/>
  <c r="F125" i="12"/>
  <c r="S124" i="12"/>
  <c r="S125" i="12" s="1"/>
  <c r="R124" i="12"/>
  <c r="Q124" i="12"/>
  <c r="P124" i="12"/>
  <c r="P125" i="12" s="1"/>
  <c r="O124" i="12"/>
  <c r="O125" i="12" s="1"/>
  <c r="N124" i="12"/>
  <c r="M124" i="12"/>
  <c r="L124" i="12"/>
  <c r="L125" i="12" s="1"/>
  <c r="K124" i="12"/>
  <c r="K125" i="12" s="1"/>
  <c r="S113" i="12"/>
  <c r="R113" i="12"/>
  <c r="R125" i="12" s="1"/>
  <c r="Q113" i="12"/>
  <c r="Q125" i="12" s="1"/>
  <c r="P113" i="12"/>
  <c r="O113" i="12"/>
  <c r="N113" i="12"/>
  <c r="M113" i="12"/>
  <c r="L113" i="12"/>
  <c r="K113" i="12"/>
  <c r="O82" i="12"/>
  <c r="N82" i="12"/>
  <c r="H82" i="12"/>
  <c r="F82" i="12"/>
  <c r="S81" i="12"/>
  <c r="R81" i="12"/>
  <c r="Q81" i="12"/>
  <c r="P81" i="12"/>
  <c r="O81" i="12"/>
  <c r="N81" i="12"/>
  <c r="M81" i="12"/>
  <c r="L81" i="12"/>
  <c r="K81" i="12"/>
  <c r="S76" i="12"/>
  <c r="S82" i="12" s="1"/>
  <c r="R76" i="12"/>
  <c r="R82" i="12" s="1"/>
  <c r="Q76" i="12"/>
  <c r="Q82" i="12" s="1"/>
  <c r="P76" i="12"/>
  <c r="P82" i="12" s="1"/>
  <c r="O76" i="12"/>
  <c r="N76" i="12"/>
  <c r="M76" i="12"/>
  <c r="M82" i="12" s="1"/>
  <c r="L76" i="12"/>
  <c r="L82" i="12" s="1"/>
  <c r="K76" i="12"/>
  <c r="K82" i="12" s="1"/>
  <c r="P60" i="12"/>
  <c r="O60" i="12"/>
  <c r="H60" i="12"/>
  <c r="F60" i="12"/>
  <c r="S59" i="12"/>
  <c r="R59" i="12"/>
  <c r="R60" i="12" s="1"/>
  <c r="Q59" i="12"/>
  <c r="Q60" i="12" s="1"/>
  <c r="P59" i="12"/>
  <c r="O59" i="12"/>
  <c r="N59" i="12"/>
  <c r="N60" i="12" s="1"/>
  <c r="M59" i="12"/>
  <c r="M60" i="12" s="1"/>
  <c r="L59" i="12"/>
  <c r="K59" i="12"/>
  <c r="S43" i="12"/>
  <c r="S60" i="12" s="1"/>
  <c r="R43" i="12"/>
  <c r="Q43" i="12"/>
  <c r="P43" i="12"/>
  <c r="O43" i="12"/>
  <c r="N43" i="12"/>
  <c r="M43" i="12"/>
  <c r="L43" i="12"/>
  <c r="L60" i="12" s="1"/>
  <c r="K43" i="12"/>
  <c r="K60" i="12" s="1"/>
  <c r="N122" i="11"/>
  <c r="F122" i="11"/>
  <c r="O121" i="11"/>
  <c r="N121" i="11"/>
  <c r="M121" i="11"/>
  <c r="L121" i="11"/>
  <c r="K121" i="11"/>
  <c r="J121" i="11"/>
  <c r="J122" i="11" s="1"/>
  <c r="I121" i="11"/>
  <c r="H121" i="11"/>
  <c r="G121" i="11"/>
  <c r="F121" i="11"/>
  <c r="E121" i="11"/>
  <c r="D121" i="11"/>
  <c r="C121" i="11"/>
  <c r="O94" i="11"/>
  <c r="N94" i="11"/>
  <c r="M94" i="11"/>
  <c r="L94" i="11"/>
  <c r="K94" i="11"/>
  <c r="J94" i="11"/>
  <c r="I94" i="11"/>
  <c r="H94" i="11"/>
  <c r="G94" i="11"/>
  <c r="F94" i="11"/>
  <c r="E94" i="11"/>
  <c r="D94" i="11"/>
  <c r="C94" i="11"/>
  <c r="O75" i="11"/>
  <c r="N75" i="11"/>
  <c r="M75" i="11"/>
  <c r="L75" i="11"/>
  <c r="K75" i="11"/>
  <c r="J75" i="11"/>
  <c r="I75" i="11"/>
  <c r="H75" i="11"/>
  <c r="F75" i="11"/>
  <c r="E75" i="11"/>
  <c r="E122" i="11" s="1"/>
  <c r="D75" i="11"/>
  <c r="C75" i="11"/>
  <c r="H53" i="11"/>
  <c r="G53" i="11"/>
  <c r="G75" i="11" s="1"/>
  <c r="O49" i="11"/>
  <c r="N49" i="11"/>
  <c r="M49" i="11"/>
  <c r="L49" i="11"/>
  <c r="K49" i="11"/>
  <c r="J49" i="11"/>
  <c r="I49" i="11"/>
  <c r="H49" i="11"/>
  <c r="G49" i="11"/>
  <c r="F49" i="11"/>
  <c r="E49" i="11"/>
  <c r="D49" i="11"/>
  <c r="C49" i="11"/>
  <c r="O46" i="11"/>
  <c r="O122" i="11" s="1"/>
  <c r="N46" i="11"/>
  <c r="M46" i="11"/>
  <c r="M122" i="11" s="1"/>
  <c r="L46" i="11"/>
  <c r="K46" i="11"/>
  <c r="K122" i="11" s="1"/>
  <c r="J46" i="11"/>
  <c r="I46" i="11"/>
  <c r="I122" i="11" s="1"/>
  <c r="G46" i="11"/>
  <c r="F46" i="11"/>
  <c r="E46" i="11"/>
  <c r="D46" i="11"/>
  <c r="C46" i="11"/>
  <c r="C122" i="11" s="1"/>
  <c r="H30" i="11"/>
  <c r="H29" i="11"/>
  <c r="H46" i="11" s="1"/>
  <c r="H61" i="10"/>
  <c r="H62" i="10" s="1"/>
  <c r="F61" i="10"/>
  <c r="F62" i="10" s="1"/>
  <c r="W60" i="10"/>
  <c r="V60" i="10"/>
  <c r="V61" i="10" s="1"/>
  <c r="U60" i="10"/>
  <c r="T60" i="10"/>
  <c r="S60" i="10"/>
  <c r="R60" i="10"/>
  <c r="R61" i="10" s="1"/>
  <c r="Q60" i="10"/>
  <c r="Q61" i="10" s="1"/>
  <c r="Q62" i="10" s="1"/>
  <c r="P60" i="10"/>
  <c r="O60" i="10"/>
  <c r="N60" i="10"/>
  <c r="N61" i="10" s="1"/>
  <c r="N62" i="10" s="1"/>
  <c r="M60" i="10"/>
  <c r="L60" i="10"/>
  <c r="K60" i="10"/>
  <c r="J60" i="10"/>
  <c r="J61" i="10" s="1"/>
  <c r="J62" i="10" s="1"/>
  <c r="W54" i="10"/>
  <c r="AC42" i="1" s="1"/>
  <c r="AC47" i="1" s="1"/>
  <c r="V54" i="10"/>
  <c r="U54" i="10"/>
  <c r="T54" i="10"/>
  <c r="S54" i="10"/>
  <c r="R54" i="10"/>
  <c r="Q54" i="10"/>
  <c r="P54" i="10"/>
  <c r="O54" i="10"/>
  <c r="N54" i="10"/>
  <c r="M54" i="10"/>
  <c r="L54" i="10"/>
  <c r="K54" i="10"/>
  <c r="J54" i="10"/>
  <c r="W44" i="10"/>
  <c r="V44" i="10"/>
  <c r="U44" i="10"/>
  <c r="T44" i="10"/>
  <c r="S44" i="10"/>
  <c r="R44" i="10"/>
  <c r="Q44" i="10"/>
  <c r="P44" i="10"/>
  <c r="O44" i="10"/>
  <c r="N44" i="10"/>
  <c r="M44" i="10"/>
  <c r="L44" i="10"/>
  <c r="K44" i="10"/>
  <c r="J44" i="10"/>
  <c r="W42" i="10"/>
  <c r="V42" i="10"/>
  <c r="U42" i="10"/>
  <c r="T42" i="10"/>
  <c r="S42" i="10"/>
  <c r="R42" i="10"/>
  <c r="Q42" i="10"/>
  <c r="P42" i="10"/>
  <c r="O42" i="10"/>
  <c r="N42" i="10"/>
  <c r="M42" i="10"/>
  <c r="L42" i="10"/>
  <c r="K42" i="10"/>
  <c r="J42" i="10"/>
  <c r="W39" i="10"/>
  <c r="V39" i="10"/>
  <c r="U39" i="10"/>
  <c r="T39" i="10"/>
  <c r="S39" i="10"/>
  <c r="R39" i="10"/>
  <c r="Q39" i="10"/>
  <c r="P39" i="10"/>
  <c r="O39" i="10"/>
  <c r="N39" i="10"/>
  <c r="M39" i="10"/>
  <c r="L39" i="10"/>
  <c r="K39" i="10"/>
  <c r="J39" i="10"/>
  <c r="W37" i="10"/>
  <c r="S37" i="10"/>
  <c r="W36" i="10"/>
  <c r="V36" i="10"/>
  <c r="U36" i="10"/>
  <c r="T36" i="10"/>
  <c r="S36" i="10"/>
  <c r="R36" i="10"/>
  <c r="W28" i="10"/>
  <c r="V28" i="10"/>
  <c r="U28" i="10"/>
  <c r="T28" i="10"/>
  <c r="S28" i="10"/>
  <c r="R28" i="10"/>
  <c r="W20" i="10"/>
  <c r="V20" i="10"/>
  <c r="U20" i="10"/>
  <c r="T20" i="10"/>
  <c r="S20" i="10"/>
  <c r="R20" i="10"/>
  <c r="W12" i="10"/>
  <c r="V12" i="10"/>
  <c r="U12" i="10"/>
  <c r="U37" i="10" s="1"/>
  <c r="T12" i="10"/>
  <c r="T37" i="10" s="1"/>
  <c r="S12" i="10"/>
  <c r="R12" i="10"/>
  <c r="W115" i="9"/>
  <c r="W116" i="9" s="1"/>
  <c r="V115" i="9"/>
  <c r="V116" i="9" s="1"/>
  <c r="O115" i="9"/>
  <c r="N115" i="9"/>
  <c r="N116" i="9" s="1"/>
  <c r="H115" i="9"/>
  <c r="F115" i="9"/>
  <c r="F116" i="9" s="1"/>
  <c r="W114" i="9"/>
  <c r="V114" i="9"/>
  <c r="U114" i="9"/>
  <c r="U115" i="9" s="1"/>
  <c r="T114" i="9"/>
  <c r="T115" i="9" s="1"/>
  <c r="S114" i="9"/>
  <c r="S115" i="9" s="1"/>
  <c r="R114" i="9"/>
  <c r="R115" i="9" s="1"/>
  <c r="Q114" i="9"/>
  <c r="Q115" i="9" s="1"/>
  <c r="P114" i="9"/>
  <c r="P115" i="9" s="1"/>
  <c r="O114" i="9"/>
  <c r="N114" i="9"/>
  <c r="M114" i="9"/>
  <c r="M115" i="9" s="1"/>
  <c r="L114" i="9"/>
  <c r="L115" i="9" s="1"/>
  <c r="K114" i="9"/>
  <c r="K115" i="9" s="1"/>
  <c r="J114" i="9"/>
  <c r="J115" i="9" s="1"/>
  <c r="W111" i="9"/>
  <c r="V111" i="9"/>
  <c r="U111" i="9"/>
  <c r="T111" i="9"/>
  <c r="S111" i="9"/>
  <c r="R111" i="9"/>
  <c r="Q111" i="9"/>
  <c r="P111" i="9"/>
  <c r="O111" i="9"/>
  <c r="N111" i="9"/>
  <c r="M111" i="9"/>
  <c r="L111" i="9"/>
  <c r="K111" i="9"/>
  <c r="J111" i="9"/>
  <c r="H81" i="9"/>
  <c r="F81" i="9"/>
  <c r="W80" i="9"/>
  <c r="W81" i="9" s="1"/>
  <c r="V80" i="9"/>
  <c r="V81" i="9" s="1"/>
  <c r="U80" i="9"/>
  <c r="T80" i="9"/>
  <c r="S80" i="9"/>
  <c r="S81" i="9" s="1"/>
  <c r="R80" i="9"/>
  <c r="R81" i="9" s="1"/>
  <c r="Q80" i="9"/>
  <c r="P80" i="9"/>
  <c r="O80" i="9"/>
  <c r="O81" i="9" s="1"/>
  <c r="N80" i="9"/>
  <c r="N81" i="9" s="1"/>
  <c r="M80" i="9"/>
  <c r="L80" i="9"/>
  <c r="K80" i="9"/>
  <c r="K81" i="9" s="1"/>
  <c r="J80" i="9"/>
  <c r="J81" i="9" s="1"/>
  <c r="W78" i="9"/>
  <c r="V78" i="9"/>
  <c r="U78" i="9"/>
  <c r="U81" i="9" s="1"/>
  <c r="T78" i="9"/>
  <c r="T81" i="9" s="1"/>
  <c r="S78" i="9"/>
  <c r="R78" i="9"/>
  <c r="Q78" i="9"/>
  <c r="Q81" i="9" s="1"/>
  <c r="P78" i="9"/>
  <c r="P81" i="9" s="1"/>
  <c r="O78" i="9"/>
  <c r="N78" i="9"/>
  <c r="M78" i="9"/>
  <c r="M81" i="9" s="1"/>
  <c r="L78" i="9"/>
  <c r="L81" i="9" s="1"/>
  <c r="K78" i="9"/>
  <c r="J78" i="9"/>
  <c r="W59" i="9"/>
  <c r="V59" i="9"/>
  <c r="O59" i="9"/>
  <c r="N59" i="9"/>
  <c r="H59" i="9"/>
  <c r="F59" i="9"/>
  <c r="W58" i="9"/>
  <c r="V58" i="9"/>
  <c r="U58" i="9"/>
  <c r="U59" i="9" s="1"/>
  <c r="T58" i="9"/>
  <c r="T59" i="9" s="1"/>
  <c r="S58" i="9"/>
  <c r="S59" i="9" s="1"/>
  <c r="R58" i="9"/>
  <c r="R59" i="9" s="1"/>
  <c r="Q58" i="9"/>
  <c r="Q59" i="9" s="1"/>
  <c r="P58" i="9"/>
  <c r="O58" i="9"/>
  <c r="N58" i="9"/>
  <c r="M58" i="9"/>
  <c r="M59" i="9" s="1"/>
  <c r="L58" i="9"/>
  <c r="L59" i="9" s="1"/>
  <c r="K58" i="9"/>
  <c r="K59" i="9" s="1"/>
  <c r="J58" i="9"/>
  <c r="J59" i="9" s="1"/>
  <c r="W55" i="9"/>
  <c r="V55" i="9"/>
  <c r="U55" i="9"/>
  <c r="T55" i="9"/>
  <c r="S55" i="9"/>
  <c r="R55" i="9"/>
  <c r="Q55" i="9"/>
  <c r="O55" i="9"/>
  <c r="N55" i="9"/>
  <c r="M55" i="9"/>
  <c r="L55" i="9"/>
  <c r="K55" i="9"/>
  <c r="J55" i="9"/>
  <c r="P52" i="9"/>
  <c r="P51" i="9"/>
  <c r="P55" i="9" s="1"/>
  <c r="W32" i="9"/>
  <c r="V32" i="9"/>
  <c r="U32" i="9"/>
  <c r="T32" i="9"/>
  <c r="S32" i="9"/>
  <c r="Q32" i="9"/>
  <c r="P32" i="9"/>
  <c r="O32" i="9"/>
  <c r="N32" i="9"/>
  <c r="M32" i="9"/>
  <c r="L32" i="9"/>
  <c r="K32" i="9"/>
  <c r="J32" i="9"/>
  <c r="V26" i="9"/>
  <c r="N26" i="9"/>
  <c r="H26" i="9"/>
  <c r="F26" i="9"/>
  <c r="W25" i="9"/>
  <c r="V25" i="9"/>
  <c r="U25" i="9"/>
  <c r="U26" i="9" s="1"/>
  <c r="T25" i="9"/>
  <c r="S25" i="9"/>
  <c r="R25" i="9"/>
  <c r="R26" i="9" s="1"/>
  <c r="Q25" i="9"/>
  <c r="Q26" i="9" s="1"/>
  <c r="P25" i="9"/>
  <c r="O25" i="9"/>
  <c r="N25" i="9"/>
  <c r="M25" i="9"/>
  <c r="M26" i="9" s="1"/>
  <c r="L25" i="9"/>
  <c r="K25" i="9"/>
  <c r="J25" i="9"/>
  <c r="J26" i="9" s="1"/>
  <c r="W23" i="9"/>
  <c r="W26" i="9" s="1"/>
  <c r="V23" i="9"/>
  <c r="U23" i="9"/>
  <c r="T23" i="9"/>
  <c r="T26" i="9" s="1"/>
  <c r="S23" i="9"/>
  <c r="S26" i="9" s="1"/>
  <c r="R23" i="9"/>
  <c r="Q23" i="9"/>
  <c r="P23" i="9"/>
  <c r="P26" i="9" s="1"/>
  <c r="O23" i="9"/>
  <c r="O26" i="9" s="1"/>
  <c r="N23" i="9"/>
  <c r="M23" i="9"/>
  <c r="L23" i="9"/>
  <c r="L26" i="9" s="1"/>
  <c r="K23" i="9"/>
  <c r="K26" i="9" s="1"/>
  <c r="J23" i="9"/>
  <c r="O138" i="8"/>
  <c r="N51" i="1" s="1"/>
  <c r="N138" i="8"/>
  <c r="M138" i="8"/>
  <c r="L138" i="8"/>
  <c r="K138" i="8"/>
  <c r="J138" i="8"/>
  <c r="I138" i="8"/>
  <c r="H138" i="8"/>
  <c r="G138" i="8"/>
  <c r="F138" i="8"/>
  <c r="E138" i="8"/>
  <c r="D138" i="8"/>
  <c r="C138" i="8"/>
  <c r="H106" i="8"/>
  <c r="O104" i="8"/>
  <c r="N104" i="8"/>
  <c r="O41" i="1" s="1"/>
  <c r="M104" i="8"/>
  <c r="L104" i="8"/>
  <c r="K104" i="8"/>
  <c r="J104" i="8"/>
  <c r="I104" i="8"/>
  <c r="H104" i="8"/>
  <c r="G104" i="8"/>
  <c r="F104" i="8"/>
  <c r="E104" i="8"/>
  <c r="D104" i="8"/>
  <c r="C104" i="8"/>
  <c r="O79" i="8"/>
  <c r="N31" i="1" s="1"/>
  <c r="N79" i="8"/>
  <c r="M79" i="8"/>
  <c r="L79" i="8"/>
  <c r="K79" i="8"/>
  <c r="J79" i="8"/>
  <c r="J139" i="8" s="1"/>
  <c r="I79" i="8"/>
  <c r="H79" i="8"/>
  <c r="G79" i="8"/>
  <c r="F79" i="8"/>
  <c r="F139" i="8" s="1"/>
  <c r="E79" i="8"/>
  <c r="D79" i="8"/>
  <c r="C79" i="8"/>
  <c r="O58" i="8"/>
  <c r="N58" i="8"/>
  <c r="M58" i="8"/>
  <c r="L58" i="8"/>
  <c r="K58" i="8"/>
  <c r="K139" i="8" s="1"/>
  <c r="J58" i="8"/>
  <c r="I58" i="8"/>
  <c r="H58" i="8"/>
  <c r="G58" i="8"/>
  <c r="F58" i="8"/>
  <c r="E58" i="8"/>
  <c r="D58" i="8"/>
  <c r="C58" i="8"/>
  <c r="O44" i="8"/>
  <c r="N44" i="8"/>
  <c r="M44" i="8"/>
  <c r="L44" i="8"/>
  <c r="L139" i="8" s="1"/>
  <c r="K44" i="8"/>
  <c r="J44" i="8"/>
  <c r="H44" i="8"/>
  <c r="H139" i="8" s="1"/>
  <c r="F44" i="8"/>
  <c r="E44" i="8"/>
  <c r="D44" i="8"/>
  <c r="C44" i="8"/>
  <c r="I26" i="8"/>
  <c r="I25" i="8"/>
  <c r="I23" i="8"/>
  <c r="I21" i="8"/>
  <c r="I20" i="8"/>
  <c r="G20" i="8"/>
  <c r="G44" i="8" s="1"/>
  <c r="I18" i="8"/>
  <c r="I16" i="8"/>
  <c r="I12" i="8"/>
  <c r="I10" i="8"/>
  <c r="I8" i="8"/>
  <c r="I44" i="8" s="1"/>
  <c r="N150" i="7"/>
  <c r="I150" i="7"/>
  <c r="F150" i="7"/>
  <c r="O149" i="7"/>
  <c r="N149" i="7"/>
  <c r="M149" i="7"/>
  <c r="L149" i="7"/>
  <c r="K149" i="7"/>
  <c r="J149" i="7"/>
  <c r="I149" i="7"/>
  <c r="H149" i="7"/>
  <c r="F149" i="7"/>
  <c r="E149" i="7"/>
  <c r="D149" i="7"/>
  <c r="C149" i="7"/>
  <c r="G142" i="7"/>
  <c r="G149" i="7" s="1"/>
  <c r="O117" i="7"/>
  <c r="N117" i="7"/>
  <c r="M117" i="7"/>
  <c r="L117" i="7"/>
  <c r="K117" i="7"/>
  <c r="J117" i="7"/>
  <c r="I117" i="7"/>
  <c r="H117" i="7"/>
  <c r="F117" i="7"/>
  <c r="E117" i="7"/>
  <c r="D117" i="7"/>
  <c r="C117" i="7"/>
  <c r="G88" i="7"/>
  <c r="G117" i="7" s="1"/>
  <c r="O85" i="7"/>
  <c r="N85" i="7"/>
  <c r="M85" i="7"/>
  <c r="L85" i="7"/>
  <c r="K85" i="7"/>
  <c r="J85" i="7"/>
  <c r="J150" i="7" s="1"/>
  <c r="I85" i="7"/>
  <c r="H85" i="7"/>
  <c r="G85" i="7"/>
  <c r="F85" i="7"/>
  <c r="E85" i="7"/>
  <c r="D85" i="7"/>
  <c r="C85" i="7"/>
  <c r="O55" i="7"/>
  <c r="O150" i="7" s="1"/>
  <c r="N55" i="7"/>
  <c r="M55" i="7"/>
  <c r="L55" i="7"/>
  <c r="K55" i="7"/>
  <c r="K150" i="7" s="1"/>
  <c r="J55" i="7"/>
  <c r="I55" i="7"/>
  <c r="H55" i="7"/>
  <c r="G55" i="7"/>
  <c r="F55" i="7"/>
  <c r="E55" i="7"/>
  <c r="D55" i="7"/>
  <c r="C55" i="7"/>
  <c r="C150" i="7" s="1"/>
  <c r="O49" i="7"/>
  <c r="N49" i="7"/>
  <c r="M49" i="7"/>
  <c r="M150" i="7" s="1"/>
  <c r="L49" i="7"/>
  <c r="K49" i="7"/>
  <c r="J49" i="7"/>
  <c r="I49" i="7"/>
  <c r="H49" i="7"/>
  <c r="G49" i="7"/>
  <c r="F49" i="7"/>
  <c r="E49" i="7"/>
  <c r="E150" i="7" s="1"/>
  <c r="C49" i="7"/>
  <c r="D41" i="7"/>
  <c r="D49" i="7" s="1"/>
  <c r="D150" i="7" s="1"/>
  <c r="A3" i="7"/>
  <c r="A3" i="8" s="1"/>
  <c r="A3" i="11" s="1"/>
  <c r="A3" i="13" s="1"/>
  <c r="T83" i="6"/>
  <c r="W82" i="6"/>
  <c r="M82" i="6"/>
  <c r="H82" i="6"/>
  <c r="F82" i="6"/>
  <c r="W81" i="6"/>
  <c r="V81" i="6"/>
  <c r="U81" i="6"/>
  <c r="T81" i="6"/>
  <c r="S81" i="6"/>
  <c r="R81" i="6"/>
  <c r="Q81" i="6"/>
  <c r="P81" i="6"/>
  <c r="O81" i="6"/>
  <c r="N81" i="6"/>
  <c r="M81" i="6"/>
  <c r="L81" i="6"/>
  <c r="K81" i="6"/>
  <c r="J81" i="6"/>
  <c r="W73" i="6"/>
  <c r="S40" i="1" s="1"/>
  <c r="S47" i="1" s="1"/>
  <c r="V73" i="6"/>
  <c r="U73" i="6"/>
  <c r="T73" i="6"/>
  <c r="S73" i="6"/>
  <c r="S82" i="6" s="1"/>
  <c r="R73" i="6"/>
  <c r="Q73" i="6"/>
  <c r="P73" i="6"/>
  <c r="O73" i="6"/>
  <c r="N73" i="6"/>
  <c r="M73" i="6"/>
  <c r="L73" i="6"/>
  <c r="K73" i="6"/>
  <c r="J73" i="6"/>
  <c r="W62" i="6"/>
  <c r="V62" i="6"/>
  <c r="U62" i="6"/>
  <c r="U82" i="6" s="1"/>
  <c r="T62" i="6"/>
  <c r="S62" i="6"/>
  <c r="R62" i="6"/>
  <c r="Q62" i="6"/>
  <c r="O62" i="6"/>
  <c r="O82" i="6" s="1"/>
  <c r="N62" i="6"/>
  <c r="M62" i="6"/>
  <c r="L62" i="6"/>
  <c r="K62" i="6"/>
  <c r="J62" i="6"/>
  <c r="P49" i="6"/>
  <c r="P62" i="6" s="1"/>
  <c r="W48" i="6"/>
  <c r="V48" i="6"/>
  <c r="U48" i="6"/>
  <c r="T48" i="6"/>
  <c r="S48" i="6"/>
  <c r="R48" i="6"/>
  <c r="R82" i="6" s="1"/>
  <c r="R83" i="6" s="1"/>
  <c r="Q48" i="6"/>
  <c r="Q82" i="6" s="1"/>
  <c r="P48" i="6"/>
  <c r="O48" i="6"/>
  <c r="N48" i="6"/>
  <c r="N82" i="6" s="1"/>
  <c r="M48" i="6"/>
  <c r="L48" i="6"/>
  <c r="K48" i="6"/>
  <c r="J48" i="6"/>
  <c r="W42" i="6"/>
  <c r="V42" i="6"/>
  <c r="V82" i="6" s="1"/>
  <c r="U42" i="6"/>
  <c r="T42" i="6"/>
  <c r="T82" i="6" s="1"/>
  <c r="S42" i="6"/>
  <c r="R42" i="6"/>
  <c r="Q42" i="6"/>
  <c r="P42" i="6"/>
  <c r="P82" i="6" s="1"/>
  <c r="O42" i="6"/>
  <c r="N42" i="6"/>
  <c r="M42" i="6"/>
  <c r="L42" i="6"/>
  <c r="L82" i="6" s="1"/>
  <c r="K42" i="6"/>
  <c r="J42" i="6"/>
  <c r="J82" i="6" s="1"/>
  <c r="P34" i="6"/>
  <c r="W22" i="6"/>
  <c r="R22" i="6"/>
  <c r="M22" i="6"/>
  <c r="H22" i="6"/>
  <c r="F22" i="6"/>
  <c r="W21" i="6"/>
  <c r="V21" i="6"/>
  <c r="V22" i="6" s="1"/>
  <c r="U21" i="6"/>
  <c r="U22" i="6" s="1"/>
  <c r="T21" i="6"/>
  <c r="T22" i="6" s="1"/>
  <c r="S21" i="6"/>
  <c r="R21" i="6"/>
  <c r="Q21" i="6"/>
  <c r="Q22" i="6" s="1"/>
  <c r="P21" i="6"/>
  <c r="P22" i="6" s="1"/>
  <c r="O21" i="6"/>
  <c r="N21" i="6"/>
  <c r="M21" i="6"/>
  <c r="L21" i="6"/>
  <c r="L22" i="6" s="1"/>
  <c r="K21" i="6"/>
  <c r="K22" i="6" s="1"/>
  <c r="J21" i="6"/>
  <c r="J22" i="6" s="1"/>
  <c r="W18" i="6"/>
  <c r="X40" i="1" s="1"/>
  <c r="X47" i="1" s="1"/>
  <c r="V18" i="6"/>
  <c r="U18" i="6"/>
  <c r="T18" i="6"/>
  <c r="S18" i="6"/>
  <c r="S22" i="6" s="1"/>
  <c r="R18" i="6"/>
  <c r="Q18" i="6"/>
  <c r="P18" i="6"/>
  <c r="O18" i="6"/>
  <c r="O22" i="6" s="1"/>
  <c r="O83" i="6" s="1"/>
  <c r="N18" i="6"/>
  <c r="M18" i="6"/>
  <c r="L18" i="6"/>
  <c r="K18" i="6"/>
  <c r="J18" i="6"/>
  <c r="P16" i="6"/>
  <c r="W14" i="6"/>
  <c r="V14" i="6"/>
  <c r="U14" i="6"/>
  <c r="T14" i="6"/>
  <c r="S14" i="6"/>
  <c r="R14" i="6"/>
  <c r="Q14" i="6"/>
  <c r="P14" i="6"/>
  <c r="O14" i="6"/>
  <c r="N14" i="6"/>
  <c r="N22" i="6" s="1"/>
  <c r="M14" i="6"/>
  <c r="L14" i="6"/>
  <c r="K14" i="6"/>
  <c r="J14" i="6"/>
  <c r="W8" i="6"/>
  <c r="V8" i="6"/>
  <c r="U8" i="6"/>
  <c r="T8" i="6"/>
  <c r="S8" i="6"/>
  <c r="R8" i="6"/>
  <c r="Q8" i="6"/>
  <c r="P8" i="6"/>
  <c r="O8" i="6"/>
  <c r="N8" i="6"/>
  <c r="M8" i="6"/>
  <c r="L8" i="6"/>
  <c r="K8" i="6"/>
  <c r="J8" i="6"/>
  <c r="A3" i="6"/>
  <c r="A3" i="9" s="1"/>
  <c r="A3" i="10" s="1"/>
  <c r="A3" i="12" s="1"/>
  <c r="M79" i="5"/>
  <c r="H79" i="5"/>
  <c r="C79" i="5"/>
  <c r="O78" i="5"/>
  <c r="N78" i="5"/>
  <c r="M78" i="5"/>
  <c r="L78" i="5"/>
  <c r="K78" i="5"/>
  <c r="J78" i="5"/>
  <c r="I78" i="5"/>
  <c r="H78" i="5"/>
  <c r="G78" i="5"/>
  <c r="F78" i="5"/>
  <c r="E78" i="5"/>
  <c r="D78" i="5"/>
  <c r="D79" i="5" s="1"/>
  <c r="C78" i="5"/>
  <c r="O63" i="5"/>
  <c r="N63" i="5"/>
  <c r="M63" i="5"/>
  <c r="L63" i="5"/>
  <c r="K63" i="5"/>
  <c r="J63" i="5"/>
  <c r="I63" i="5"/>
  <c r="H63" i="5"/>
  <c r="G63" i="5"/>
  <c r="G79" i="5" s="1"/>
  <c r="F63" i="5"/>
  <c r="E63" i="5"/>
  <c r="D63" i="5"/>
  <c r="C63" i="5"/>
  <c r="O52" i="5"/>
  <c r="N19" i="1" s="1"/>
  <c r="N52" i="5"/>
  <c r="M52" i="5"/>
  <c r="L52" i="5"/>
  <c r="K52" i="5"/>
  <c r="I52" i="5"/>
  <c r="I79" i="5" s="1"/>
  <c r="H52" i="5"/>
  <c r="G52" i="5"/>
  <c r="F52" i="5"/>
  <c r="E52" i="5"/>
  <c r="E79" i="5" s="1"/>
  <c r="D52" i="5"/>
  <c r="C52" i="5"/>
  <c r="O50" i="5"/>
  <c r="O79" i="5" s="1"/>
  <c r="N50" i="5"/>
  <c r="N79" i="5" s="1"/>
  <c r="M50" i="5"/>
  <c r="L50" i="5"/>
  <c r="L79" i="5" s="1"/>
  <c r="K50" i="5"/>
  <c r="K79" i="5" s="1"/>
  <c r="J50" i="5"/>
  <c r="J79" i="5" s="1"/>
  <c r="I50" i="5"/>
  <c r="H50" i="5"/>
  <c r="G50" i="5"/>
  <c r="F50" i="5"/>
  <c r="F79" i="5" s="1"/>
  <c r="E50" i="5"/>
  <c r="D50" i="5"/>
  <c r="C50" i="5"/>
  <c r="M40" i="4"/>
  <c r="L40" i="4"/>
  <c r="K40" i="4"/>
  <c r="J40" i="4"/>
  <c r="E40" i="4"/>
  <c r="D40" i="4"/>
  <c r="M39" i="4"/>
  <c r="L39" i="4"/>
  <c r="K39" i="4"/>
  <c r="J39" i="4"/>
  <c r="E39" i="4"/>
  <c r="D39" i="4"/>
  <c r="M38" i="4"/>
  <c r="L38" i="4"/>
  <c r="K38" i="4"/>
  <c r="J38" i="4"/>
  <c r="G38" i="4"/>
  <c r="F38" i="4"/>
  <c r="E38" i="4"/>
  <c r="D38" i="4"/>
  <c r="M37" i="4"/>
  <c r="L37" i="4"/>
  <c r="K37" i="4"/>
  <c r="J37" i="4"/>
  <c r="G37" i="4"/>
  <c r="F37" i="4"/>
  <c r="E37" i="4"/>
  <c r="D37" i="4"/>
  <c r="M36" i="4"/>
  <c r="L36" i="4"/>
  <c r="K36" i="4"/>
  <c r="J36" i="4"/>
  <c r="G36" i="4"/>
  <c r="F36" i="4"/>
  <c r="E36" i="4"/>
  <c r="D36" i="4"/>
  <c r="M35" i="4"/>
  <c r="L35" i="4"/>
  <c r="K35" i="4"/>
  <c r="J35" i="4"/>
  <c r="G35" i="4"/>
  <c r="F35" i="4"/>
  <c r="E35" i="4"/>
  <c r="D35" i="4"/>
  <c r="M34" i="4"/>
  <c r="L34" i="4"/>
  <c r="K34" i="4"/>
  <c r="J34" i="4"/>
  <c r="G34" i="4"/>
  <c r="F34" i="4"/>
  <c r="E34" i="4"/>
  <c r="D34" i="4"/>
  <c r="M33" i="4"/>
  <c r="L33" i="4"/>
  <c r="K33" i="4"/>
  <c r="J33" i="4"/>
  <c r="G33" i="4"/>
  <c r="F33" i="4"/>
  <c r="E33" i="4"/>
  <c r="D33" i="4"/>
  <c r="M32" i="4"/>
  <c r="L32" i="4"/>
  <c r="K32" i="4"/>
  <c r="J32" i="4"/>
  <c r="G32" i="4"/>
  <c r="F32" i="4"/>
  <c r="E32" i="4"/>
  <c r="D32" i="4"/>
  <c r="M31" i="4"/>
  <c r="L31" i="4"/>
  <c r="K31" i="4"/>
  <c r="J31" i="4"/>
  <c r="G31" i="4"/>
  <c r="F31" i="4"/>
  <c r="E31" i="4"/>
  <c r="D31" i="4"/>
  <c r="M30" i="4"/>
  <c r="L30" i="4"/>
  <c r="K30" i="4"/>
  <c r="J30" i="4"/>
  <c r="G30" i="4"/>
  <c r="F30" i="4"/>
  <c r="E30" i="4"/>
  <c r="D30" i="4"/>
  <c r="M29" i="4"/>
  <c r="L29" i="4"/>
  <c r="K29" i="4"/>
  <c r="J29" i="4"/>
  <c r="G29" i="4"/>
  <c r="F29" i="4"/>
  <c r="E29" i="4"/>
  <c r="D29" i="4"/>
  <c r="M28" i="4"/>
  <c r="L28" i="4"/>
  <c r="K28" i="4"/>
  <c r="J28" i="4"/>
  <c r="G28" i="4"/>
  <c r="F28" i="4"/>
  <c r="E28" i="4"/>
  <c r="D28" i="4"/>
  <c r="M27" i="4"/>
  <c r="L27" i="4"/>
  <c r="K27" i="4"/>
  <c r="J27" i="4"/>
  <c r="G27" i="4"/>
  <c r="F27" i="4"/>
  <c r="E27" i="4"/>
  <c r="D27" i="4"/>
  <c r="L26" i="4"/>
  <c r="K26" i="4"/>
  <c r="J26" i="4"/>
  <c r="M24" i="4"/>
  <c r="L24" i="4"/>
  <c r="K24" i="4"/>
  <c r="J24" i="4"/>
  <c r="L22" i="4"/>
  <c r="K22" i="4"/>
  <c r="J22" i="4"/>
  <c r="L20" i="4"/>
  <c r="K20" i="4"/>
  <c r="J20" i="4"/>
  <c r="L19" i="4"/>
  <c r="K19" i="4"/>
  <c r="L18" i="4"/>
  <c r="K18" i="4"/>
  <c r="L17" i="4"/>
  <c r="K17" i="4"/>
  <c r="J17" i="4"/>
  <c r="M16" i="4"/>
  <c r="L16" i="4"/>
  <c r="J16" i="4"/>
  <c r="L14" i="4"/>
  <c r="K14" i="4"/>
  <c r="J14" i="4"/>
  <c r="L12" i="4"/>
  <c r="K12" i="4"/>
  <c r="J12" i="4"/>
  <c r="L10" i="4"/>
  <c r="K10" i="4"/>
  <c r="J10" i="4"/>
  <c r="M9" i="4"/>
  <c r="L9" i="4"/>
  <c r="J9" i="4"/>
  <c r="L7" i="4"/>
  <c r="K7" i="4"/>
  <c r="J7" i="4"/>
  <c r="B4" i="4"/>
  <c r="H46" i="3"/>
  <c r="H44" i="3"/>
  <c r="H43" i="3"/>
  <c r="H47" i="3" s="1"/>
  <c r="L41" i="3"/>
  <c r="H41" i="3"/>
  <c r="Q39" i="3"/>
  <c r="L37" i="3"/>
  <c r="M36" i="3"/>
  <c r="L36" i="3"/>
  <c r="I36" i="3"/>
  <c r="H36" i="3"/>
  <c r="M35" i="3"/>
  <c r="L35" i="3"/>
  <c r="I35" i="3"/>
  <c r="H35" i="3"/>
  <c r="M34" i="3"/>
  <c r="L34" i="3"/>
  <c r="I34" i="3"/>
  <c r="H34" i="3"/>
  <c r="H37" i="3" s="1"/>
  <c r="M31" i="3"/>
  <c r="L31" i="3"/>
  <c r="M30" i="3"/>
  <c r="L30" i="3"/>
  <c r="I30" i="3"/>
  <c r="H30" i="3"/>
  <c r="M29" i="3"/>
  <c r="L29" i="3"/>
  <c r="I29" i="3"/>
  <c r="H29" i="3"/>
  <c r="H31" i="3" s="1"/>
  <c r="I28" i="3"/>
  <c r="H28" i="3"/>
  <c r="I27" i="3"/>
  <c r="H27" i="3"/>
  <c r="M26" i="3"/>
  <c r="L26" i="3"/>
  <c r="M25" i="3"/>
  <c r="L25" i="3"/>
  <c r="M24" i="3"/>
  <c r="L24" i="3"/>
  <c r="L27" i="3" s="1"/>
  <c r="H24" i="3"/>
  <c r="H23" i="3"/>
  <c r="J15" i="3"/>
  <c r="H15" i="3"/>
  <c r="J14" i="3"/>
  <c r="J13" i="3"/>
  <c r="F11" i="3"/>
  <c r="F10" i="3"/>
  <c r="E10" i="3"/>
  <c r="B4" i="3"/>
  <c r="AK19" i="2"/>
  <c r="AJ19" i="2"/>
  <c r="AG19" i="2"/>
  <c r="Z19" i="2"/>
  <c r="Y19" i="2"/>
  <c r="G19" i="2"/>
  <c r="F19" i="2"/>
  <c r="E19" i="2"/>
  <c r="D19" i="2"/>
  <c r="AK17" i="2"/>
  <c r="AJ17" i="2"/>
  <c r="AI17" i="2"/>
  <c r="AH17" i="2"/>
  <c r="AG17" i="2"/>
  <c r="L17" i="2"/>
  <c r="AK16" i="2"/>
  <c r="AJ16" i="2"/>
  <c r="AI16" i="2"/>
  <c r="AH16" i="2"/>
  <c r="AG16" i="2"/>
  <c r="AK15" i="2"/>
  <c r="AJ15" i="2"/>
  <c r="AI15" i="2"/>
  <c r="AA15" i="2"/>
  <c r="AA19" i="2" s="1"/>
  <c r="L15" i="2"/>
  <c r="K15" i="2"/>
  <c r="J15" i="2"/>
  <c r="F15" i="3" s="1"/>
  <c r="AI14" i="2"/>
  <c r="AI19" i="2" s="1"/>
  <c r="AH14" i="2"/>
  <c r="AH19" i="2" s="1"/>
  <c r="AG14" i="2"/>
  <c r="V14" i="2"/>
  <c r="V19" i="2" s="1"/>
  <c r="T14" i="2"/>
  <c r="T19" i="2" s="1"/>
  <c r="Q14" i="2"/>
  <c r="P14" i="2"/>
  <c r="P19" i="2" s="1"/>
  <c r="O14" i="2"/>
  <c r="L14" i="2"/>
  <c r="K14" i="2"/>
  <c r="D14" i="2"/>
  <c r="C14" i="2"/>
  <c r="Q13" i="2"/>
  <c r="Q19" i="2" s="1"/>
  <c r="P13" i="2"/>
  <c r="L13" i="2"/>
  <c r="C13" i="2"/>
  <c r="P12" i="2"/>
  <c r="H12" i="3" s="1"/>
  <c r="O12" i="2"/>
  <c r="I12" i="2"/>
  <c r="C12" i="2"/>
  <c r="N11" i="2"/>
  <c r="I11" i="2"/>
  <c r="E11" i="3" s="1"/>
  <c r="C11" i="2"/>
  <c r="A4" i="2"/>
  <c r="CT58" i="1"/>
  <c r="CS58" i="1"/>
  <c r="CR58" i="1"/>
  <c r="CQ58" i="1"/>
  <c r="CP58" i="1"/>
  <c r="CO58" i="1"/>
  <c r="BZ58" i="1"/>
  <c r="BY58" i="1"/>
  <c r="BU58" i="1"/>
  <c r="BT58" i="1"/>
  <c r="BQ58" i="1"/>
  <c r="BP58" i="1"/>
  <c r="BK58" i="1"/>
  <c r="BJ58" i="1"/>
  <c r="BI58" i="1"/>
  <c r="BH58" i="1"/>
  <c r="BG58" i="1"/>
  <c r="BF58" i="1"/>
  <c r="BE58" i="1"/>
  <c r="BD58" i="1"/>
  <c r="BC58" i="1"/>
  <c r="BB58" i="1"/>
  <c r="BA58" i="1"/>
  <c r="AZ58" i="1"/>
  <c r="AY58" i="1"/>
  <c r="AX58" i="1"/>
  <c r="AW58" i="1"/>
  <c r="AV58" i="1"/>
  <c r="AT58" i="1"/>
  <c r="AS58" i="1"/>
  <c r="AQ58" i="1"/>
  <c r="AP58" i="1"/>
  <c r="AL58" i="1"/>
  <c r="AK58" i="1"/>
  <c r="AG58" i="1"/>
  <c r="AF58" i="1"/>
  <c r="AE58" i="1"/>
  <c r="AB58" i="1"/>
  <c r="AA58" i="1"/>
  <c r="Z58" i="1"/>
  <c r="W58" i="1"/>
  <c r="V58" i="1"/>
  <c r="U58" i="1"/>
  <c r="T58" i="1"/>
  <c r="R58" i="1"/>
  <c r="Q58" i="1"/>
  <c r="P58" i="1"/>
  <c r="H58" i="1"/>
  <c r="G58" i="1"/>
  <c r="F58" i="1"/>
  <c r="E58" i="1"/>
  <c r="D58" i="1"/>
  <c r="CT57" i="1"/>
  <c r="CS57" i="1"/>
  <c r="CR57" i="1"/>
  <c r="CQ57" i="1"/>
  <c r="CP57" i="1"/>
  <c r="CC57" i="1"/>
  <c r="BZ57" i="1"/>
  <c r="BY57" i="1"/>
  <c r="BW57" i="1"/>
  <c r="BV57" i="1"/>
  <c r="BU57" i="1"/>
  <c r="BT57" i="1"/>
  <c r="BS57" i="1"/>
  <c r="BQ57" i="1"/>
  <c r="BP57" i="1"/>
  <c r="BO57" i="1"/>
  <c r="BN57" i="1"/>
  <c r="BM57" i="1"/>
  <c r="BK57" i="1"/>
  <c r="BJ57" i="1"/>
  <c r="BI57" i="1"/>
  <c r="BH57" i="1"/>
  <c r="BG57" i="1"/>
  <c r="BF57" i="1"/>
  <c r="BE57" i="1"/>
  <c r="BD57" i="1"/>
  <c r="BC57" i="1"/>
  <c r="BB57" i="1"/>
  <c r="BA57" i="1"/>
  <c r="AZ57" i="1"/>
  <c r="AY57" i="1"/>
  <c r="AX57" i="1"/>
  <c r="AW57" i="1"/>
  <c r="AV57" i="1"/>
  <c r="AU57" i="1"/>
  <c r="AT57" i="1"/>
  <c r="AS57" i="1"/>
  <c r="AQ57" i="1"/>
  <c r="AP57" i="1"/>
  <c r="AO57" i="1"/>
  <c r="AL57" i="1"/>
  <c r="AK57" i="1"/>
  <c r="AJ57" i="1"/>
  <c r="AG57" i="1"/>
  <c r="AF57" i="1"/>
  <c r="AE57" i="1"/>
  <c r="AC57" i="1"/>
  <c r="AB57" i="1"/>
  <c r="AA57" i="1"/>
  <c r="Z57" i="1"/>
  <c r="W57" i="1"/>
  <c r="V57" i="1"/>
  <c r="U57" i="1"/>
  <c r="T57" i="1"/>
  <c r="R57" i="1"/>
  <c r="Q57" i="1"/>
  <c r="P57" i="1"/>
  <c r="M57" i="1"/>
  <c r="H57" i="1"/>
  <c r="G57" i="1"/>
  <c r="F57" i="1"/>
  <c r="E57" i="1"/>
  <c r="D57" i="1"/>
  <c r="CO56" i="1"/>
  <c r="CN56" i="1"/>
  <c r="CM56" i="1"/>
  <c r="CK56" i="1"/>
  <c r="CJ56" i="1"/>
  <c r="CI56" i="1"/>
  <c r="CG56" i="1"/>
  <c r="CF56" i="1"/>
  <c r="CE56" i="1"/>
  <c r="CC56" i="1"/>
  <c r="CB56" i="1"/>
  <c r="CA56" i="1"/>
  <c r="M56" i="1"/>
  <c r="L56" i="1"/>
  <c r="K56" i="1"/>
  <c r="J56" i="1"/>
  <c r="I56" i="1"/>
  <c r="CO55" i="1"/>
  <c r="CO57" i="1" s="1"/>
  <c r="CM55" i="1"/>
  <c r="CM57" i="1" s="1"/>
  <c r="CL55" i="1"/>
  <c r="CK55" i="1"/>
  <c r="CK58" i="1" s="1"/>
  <c r="CI55" i="1"/>
  <c r="CH55" i="1"/>
  <c r="CG55" i="1"/>
  <c r="CD55" i="1"/>
  <c r="CC55" i="1"/>
  <c r="CB55" i="1"/>
  <c r="M55" i="1"/>
  <c r="L55" i="1"/>
  <c r="L57" i="1" s="1"/>
  <c r="K55" i="1"/>
  <c r="J55" i="1"/>
  <c r="I55" i="1"/>
  <c r="H17" i="2" s="1"/>
  <c r="CL54" i="1"/>
  <c r="CK54" i="1"/>
  <c r="CI54" i="1"/>
  <c r="CI57" i="1" s="1"/>
  <c r="CH54" i="1"/>
  <c r="CF54" i="1"/>
  <c r="CD54" i="1"/>
  <c r="CC54" i="1"/>
  <c r="CB54" i="1"/>
  <c r="CB57" i="1" s="1"/>
  <c r="CA54" i="1"/>
  <c r="BX53" i="1"/>
  <c r="BW53" i="1"/>
  <c r="BV53" i="1"/>
  <c r="BR53" i="1"/>
  <c r="BR57" i="1" s="1"/>
  <c r="BQ53" i="1"/>
  <c r="BN53" i="1"/>
  <c r="BM53" i="1"/>
  <c r="BL53" i="1"/>
  <c r="BL57" i="1" s="1"/>
  <c r="J53" i="1"/>
  <c r="C53" i="1" s="1"/>
  <c r="I53" i="1"/>
  <c r="AR52" i="1"/>
  <c r="AR57" i="1" s="1"/>
  <c r="AN52" i="1"/>
  <c r="AN57" i="1" s="1"/>
  <c r="AI52" i="1"/>
  <c r="AI57" i="1" s="1"/>
  <c r="AH52" i="1"/>
  <c r="AH57" i="1" s="1"/>
  <c r="AD52" i="1"/>
  <c r="AD57" i="1" s="1"/>
  <c r="AC52" i="1"/>
  <c r="O52" i="1"/>
  <c r="O57" i="1" s="1"/>
  <c r="N52" i="1"/>
  <c r="K52" i="1"/>
  <c r="I52" i="1"/>
  <c r="Y51" i="1"/>
  <c r="Y58" i="1" s="1"/>
  <c r="X51" i="1"/>
  <c r="S51" i="1"/>
  <c r="X50" i="1"/>
  <c r="X57" i="1" s="1"/>
  <c r="S50" i="1"/>
  <c r="S57" i="1" s="1"/>
  <c r="N50" i="1"/>
  <c r="N57" i="1" s="1"/>
  <c r="I50" i="1"/>
  <c r="C50" i="1" s="1"/>
  <c r="I49" i="1"/>
  <c r="C49" i="1"/>
  <c r="I48" i="1"/>
  <c r="I57" i="1" s="1"/>
  <c r="CT47" i="1"/>
  <c r="CS47" i="1"/>
  <c r="CR47" i="1"/>
  <c r="CQ47" i="1"/>
  <c r="CP47" i="1"/>
  <c r="CF47" i="1"/>
  <c r="BZ47" i="1"/>
  <c r="BY47" i="1"/>
  <c r="BX47" i="1"/>
  <c r="BW47" i="1"/>
  <c r="BU47" i="1"/>
  <c r="BT47" i="1"/>
  <c r="BR47" i="1"/>
  <c r="BQ47" i="1"/>
  <c r="BP47" i="1"/>
  <c r="BO47" i="1"/>
  <c r="BL47" i="1"/>
  <c r="BF47" i="1"/>
  <c r="BE47" i="1"/>
  <c r="BD47" i="1"/>
  <c r="BC47" i="1"/>
  <c r="BB47" i="1"/>
  <c r="AV47" i="1"/>
  <c r="AU47" i="1"/>
  <c r="AT47" i="1"/>
  <c r="AQ47" i="1"/>
  <c r="AP47" i="1"/>
  <c r="AM47" i="1"/>
  <c r="AL47" i="1"/>
  <c r="AK47" i="1"/>
  <c r="AJ47" i="1"/>
  <c r="AI47" i="1"/>
  <c r="AH47" i="1"/>
  <c r="AG47" i="1"/>
  <c r="AF47" i="1"/>
  <c r="AE47" i="1"/>
  <c r="AD47" i="1"/>
  <c r="AB47" i="1"/>
  <c r="AA47" i="1"/>
  <c r="Z47" i="1"/>
  <c r="W47" i="1"/>
  <c r="V47" i="1"/>
  <c r="U47" i="1"/>
  <c r="T47" i="1"/>
  <c r="R47" i="1"/>
  <c r="Q47" i="1"/>
  <c r="P47" i="1"/>
  <c r="CO46" i="1"/>
  <c r="CO47" i="1" s="1"/>
  <c r="CN46" i="1"/>
  <c r="CN47" i="1" s="1"/>
  <c r="CM46" i="1"/>
  <c r="CM47" i="1" s="1"/>
  <c r="CL46" i="1"/>
  <c r="CL47" i="1" s="1"/>
  <c r="CK46" i="1"/>
  <c r="CK47" i="1" s="1"/>
  <c r="CJ46" i="1"/>
  <c r="CI46" i="1"/>
  <c r="CH46" i="1"/>
  <c r="CG46" i="1"/>
  <c r="CF46" i="1"/>
  <c r="CD46" i="1"/>
  <c r="CC46" i="1"/>
  <c r="CB46" i="1"/>
  <c r="M46" i="1"/>
  <c r="L46" i="1"/>
  <c r="K18" i="2" s="1"/>
  <c r="K46" i="1"/>
  <c r="J46" i="1"/>
  <c r="I46" i="1"/>
  <c r="CJ45" i="1"/>
  <c r="CJ47" i="1" s="1"/>
  <c r="CI45" i="1"/>
  <c r="CH45" i="1"/>
  <c r="CH47" i="1" s="1"/>
  <c r="CF45" i="1"/>
  <c r="CE45" i="1"/>
  <c r="CD45" i="1"/>
  <c r="CD47" i="1" s="1"/>
  <c r="CC45" i="1"/>
  <c r="CC47" i="1" s="1"/>
  <c r="CB45" i="1"/>
  <c r="CA45" i="1"/>
  <c r="M45" i="1"/>
  <c r="M47" i="1" s="1"/>
  <c r="L45" i="1"/>
  <c r="K45" i="1"/>
  <c r="J45" i="1"/>
  <c r="I45" i="1"/>
  <c r="CI44" i="1"/>
  <c r="CI47" i="1" s="1"/>
  <c r="CH44" i="1"/>
  <c r="CG44" i="1"/>
  <c r="CF44" i="1"/>
  <c r="CB44" i="1"/>
  <c r="CB47" i="1" s="1"/>
  <c r="CA44" i="1"/>
  <c r="L44" i="1"/>
  <c r="K44" i="1"/>
  <c r="J44" i="1"/>
  <c r="J47" i="1" s="1"/>
  <c r="BS43" i="1"/>
  <c r="BR43" i="1"/>
  <c r="BQ43" i="1"/>
  <c r="BN43" i="1"/>
  <c r="BN47" i="1" s="1"/>
  <c r="BM43" i="1"/>
  <c r="BM47" i="1" s="1"/>
  <c r="BL43" i="1"/>
  <c r="J43" i="1"/>
  <c r="I43" i="1"/>
  <c r="AS42" i="1"/>
  <c r="AS47" i="1" s="1"/>
  <c r="AR42" i="1"/>
  <c r="AR47" i="1" s="1"/>
  <c r="AO42" i="1"/>
  <c r="AO47" i="1" s="1"/>
  <c r="AN42" i="1"/>
  <c r="AN47" i="1" s="1"/>
  <c r="AM42" i="1"/>
  <c r="AI42" i="1"/>
  <c r="AH42" i="1"/>
  <c r="AH58" i="1" s="1"/>
  <c r="AD42" i="1"/>
  <c r="O42" i="1"/>
  <c r="N42" i="1"/>
  <c r="J42" i="1"/>
  <c r="Y41" i="1"/>
  <c r="Y47" i="1" s="1"/>
  <c r="X41" i="1"/>
  <c r="S41" i="1"/>
  <c r="N41" i="1"/>
  <c r="L41" i="1"/>
  <c r="J41" i="1"/>
  <c r="I41" i="1"/>
  <c r="O40" i="1"/>
  <c r="O47" i="1" s="1"/>
  <c r="N40" i="1"/>
  <c r="N47" i="1" s="1"/>
  <c r="J40" i="1"/>
  <c r="N39" i="1"/>
  <c r="C39" i="1" s="1"/>
  <c r="I39" i="1"/>
  <c r="I38" i="1"/>
  <c r="C38" i="1"/>
  <c r="CT37" i="1"/>
  <c r="CS37" i="1"/>
  <c r="CR37" i="1"/>
  <c r="CQ37" i="1"/>
  <c r="CP37" i="1"/>
  <c r="CI37" i="1"/>
  <c r="CE37" i="1"/>
  <c r="BZ37" i="1"/>
  <c r="BY37" i="1"/>
  <c r="BX37" i="1"/>
  <c r="BU37" i="1"/>
  <c r="BT37" i="1"/>
  <c r="BS37" i="1"/>
  <c r="BP37" i="1"/>
  <c r="BO37" i="1"/>
  <c r="BN37" i="1"/>
  <c r="BL37" i="1"/>
  <c r="AV37" i="1"/>
  <c r="AU37" i="1"/>
  <c r="AT37" i="1"/>
  <c r="AS37" i="1"/>
  <c r="AR37" i="1"/>
  <c r="AQ37" i="1"/>
  <c r="AP37" i="1"/>
  <c r="AN37" i="1"/>
  <c r="AL37" i="1"/>
  <c r="AK37" i="1"/>
  <c r="AJ37" i="1"/>
  <c r="AH37" i="1"/>
  <c r="AG37" i="1"/>
  <c r="AF37" i="1"/>
  <c r="AE37" i="1"/>
  <c r="AC37" i="1"/>
  <c r="AB37" i="1"/>
  <c r="AA37" i="1"/>
  <c r="Y37" i="1"/>
  <c r="X37" i="1"/>
  <c r="W37" i="1"/>
  <c r="V37" i="1"/>
  <c r="U37" i="1"/>
  <c r="T37" i="1"/>
  <c r="R37" i="1"/>
  <c r="Q37" i="1"/>
  <c r="P37" i="1"/>
  <c r="M37" i="1"/>
  <c r="H37" i="1"/>
  <c r="G37" i="1"/>
  <c r="F37" i="1"/>
  <c r="E37" i="1"/>
  <c r="D37" i="1"/>
  <c r="CO36" i="1"/>
  <c r="CN36" i="1"/>
  <c r="CM36" i="1"/>
  <c r="CL36" i="1"/>
  <c r="CK36" i="1"/>
  <c r="CJ36" i="1"/>
  <c r="CI36" i="1"/>
  <c r="CH36" i="1"/>
  <c r="CG36" i="1"/>
  <c r="CF36" i="1"/>
  <c r="CE36" i="1"/>
  <c r="CD36" i="1"/>
  <c r="CC36" i="1"/>
  <c r="CA36" i="1"/>
  <c r="CA37" i="1" s="1"/>
  <c r="M36" i="1"/>
  <c r="L36" i="1"/>
  <c r="K36" i="1"/>
  <c r="J36" i="1"/>
  <c r="C36" i="1" s="1"/>
  <c r="I36" i="1"/>
  <c r="CO35" i="1"/>
  <c r="CO37" i="1" s="1"/>
  <c r="CN35" i="1"/>
  <c r="CN37" i="1" s="1"/>
  <c r="CM35" i="1"/>
  <c r="CL35" i="1"/>
  <c r="CK35" i="1"/>
  <c r="CJ35" i="1"/>
  <c r="CI35" i="1"/>
  <c r="CH35" i="1"/>
  <c r="CG35" i="1"/>
  <c r="CG37" i="1" s="1"/>
  <c r="CF35" i="1"/>
  <c r="CF37" i="1" s="1"/>
  <c r="CE35" i="1"/>
  <c r="CD35" i="1"/>
  <c r="CD37" i="1" s="1"/>
  <c r="CB35" i="1"/>
  <c r="CA35" i="1"/>
  <c r="M35" i="1"/>
  <c r="L35" i="1"/>
  <c r="K35" i="1"/>
  <c r="J35" i="1"/>
  <c r="I35" i="1"/>
  <c r="CM34" i="1"/>
  <c r="CM37" i="1" s="1"/>
  <c r="CL34" i="1"/>
  <c r="CL37" i="1" s="1"/>
  <c r="CK34" i="1"/>
  <c r="CK37" i="1" s="1"/>
  <c r="CJ34" i="1"/>
  <c r="CJ37" i="1" s="1"/>
  <c r="CH34" i="1"/>
  <c r="CH37" i="1" s="1"/>
  <c r="CG34" i="1"/>
  <c r="CF34" i="1"/>
  <c r="CC34" i="1"/>
  <c r="CC37" i="1" s="1"/>
  <c r="CB34" i="1"/>
  <c r="CA34" i="1"/>
  <c r="M34" i="1"/>
  <c r="L16" i="2" s="1"/>
  <c r="K34" i="1"/>
  <c r="J34" i="1"/>
  <c r="I34" i="1"/>
  <c r="BW33" i="1"/>
  <c r="BW37" i="1" s="1"/>
  <c r="BV33" i="1"/>
  <c r="BV37" i="1" s="1"/>
  <c r="BR33" i="1"/>
  <c r="BR37" i="1" s="1"/>
  <c r="BQ33" i="1"/>
  <c r="BQ37" i="1" s="1"/>
  <c r="BM33" i="1"/>
  <c r="BM37" i="1" s="1"/>
  <c r="BL33" i="1"/>
  <c r="J33" i="1"/>
  <c r="I33" i="1"/>
  <c r="C33" i="1"/>
  <c r="AT32" i="1"/>
  <c r="AS32" i="1"/>
  <c r="AR32" i="1"/>
  <c r="AO32" i="1"/>
  <c r="AO37" i="1" s="1"/>
  <c r="AN32" i="1"/>
  <c r="AM32" i="1"/>
  <c r="AM37" i="1" s="1"/>
  <c r="AJ32" i="1"/>
  <c r="AI32" i="1"/>
  <c r="AI37" i="1" s="1"/>
  <c r="AH32" i="1"/>
  <c r="AC32" i="1"/>
  <c r="O32" i="1"/>
  <c r="N32" i="1"/>
  <c r="C32" i="1" s="1"/>
  <c r="J32" i="1"/>
  <c r="I32" i="1"/>
  <c r="AD31" i="1"/>
  <c r="AD37" i="1" s="1"/>
  <c r="AC31" i="1"/>
  <c r="Z31" i="1"/>
  <c r="O13" i="2" s="1"/>
  <c r="X31" i="1"/>
  <c r="S31" i="1"/>
  <c r="I31" i="1"/>
  <c r="X30" i="1"/>
  <c r="S30" i="1"/>
  <c r="O30" i="1"/>
  <c r="N30" i="1"/>
  <c r="I30" i="1"/>
  <c r="N29" i="1"/>
  <c r="I28" i="1"/>
  <c r="C28" i="1"/>
  <c r="CT27" i="1"/>
  <c r="CS27" i="1"/>
  <c r="CR27" i="1"/>
  <c r="CQ27" i="1"/>
  <c r="CP27" i="1"/>
  <c r="CE27" i="1"/>
  <c r="BU27" i="1"/>
  <c r="BT27" i="1"/>
  <c r="BS27" i="1"/>
  <c r="BP27" i="1"/>
  <c r="BO27" i="1"/>
  <c r="BN27" i="1"/>
  <c r="BA27" i="1"/>
  <c r="AZ27" i="1"/>
  <c r="AY27" i="1"/>
  <c r="AX27" i="1"/>
  <c r="AW27" i="1"/>
  <c r="AV27" i="1"/>
  <c r="AU27" i="1"/>
  <c r="AT27" i="1"/>
  <c r="AS27" i="1"/>
  <c r="AR27" i="1"/>
  <c r="AQ27" i="1"/>
  <c r="AP27" i="1"/>
  <c r="AO27" i="1"/>
  <c r="AN27" i="1"/>
  <c r="AL27" i="1"/>
  <c r="AK27" i="1"/>
  <c r="AJ27" i="1"/>
  <c r="AG27" i="1"/>
  <c r="AF27" i="1"/>
  <c r="AE27" i="1"/>
  <c r="AB27" i="1"/>
  <c r="AA27" i="1"/>
  <c r="Z27" i="1"/>
  <c r="Y27" i="1"/>
  <c r="X27" i="1"/>
  <c r="W27" i="1"/>
  <c r="V27" i="1"/>
  <c r="U27" i="1"/>
  <c r="T27" i="1"/>
  <c r="R27" i="1"/>
  <c r="Q27" i="1"/>
  <c r="P27" i="1"/>
  <c r="O27" i="1"/>
  <c r="L27" i="1"/>
  <c r="CN26" i="1"/>
  <c r="CM26" i="1"/>
  <c r="CL26" i="1"/>
  <c r="CJ26" i="1"/>
  <c r="CI26" i="1"/>
  <c r="CH26" i="1"/>
  <c r="CF26" i="1"/>
  <c r="CE26" i="1"/>
  <c r="CD26" i="1"/>
  <c r="CB26" i="1"/>
  <c r="CA26" i="1"/>
  <c r="M26" i="1"/>
  <c r="M27" i="1" s="1"/>
  <c r="L26" i="1"/>
  <c r="K26" i="1"/>
  <c r="J26" i="1"/>
  <c r="I26" i="1"/>
  <c r="CO25" i="1"/>
  <c r="CO27" i="1" s="1"/>
  <c r="CN25" i="1"/>
  <c r="CM25" i="1"/>
  <c r="CL25" i="1"/>
  <c r="CK25" i="1"/>
  <c r="CJ25" i="1"/>
  <c r="CJ27" i="1" s="1"/>
  <c r="CI25" i="1"/>
  <c r="CH25" i="1"/>
  <c r="CG25" i="1"/>
  <c r="CG27" i="1" s="1"/>
  <c r="CF25" i="1"/>
  <c r="CF27" i="1" s="1"/>
  <c r="CE25" i="1"/>
  <c r="CC25" i="1"/>
  <c r="CB25" i="1"/>
  <c r="CA25" i="1"/>
  <c r="M25" i="1"/>
  <c r="L25" i="1"/>
  <c r="K25" i="1"/>
  <c r="K27" i="1" s="1"/>
  <c r="J25" i="1"/>
  <c r="C25" i="1" s="1"/>
  <c r="I25" i="1"/>
  <c r="CN24" i="1"/>
  <c r="CN27" i="1" s="1"/>
  <c r="CM24" i="1"/>
  <c r="CM27" i="1" s="1"/>
  <c r="CK24" i="1"/>
  <c r="CK27" i="1" s="1"/>
  <c r="CH24" i="1"/>
  <c r="CH27" i="1" s="1"/>
  <c r="CG24" i="1"/>
  <c r="CF24" i="1"/>
  <c r="CB24" i="1"/>
  <c r="CB27" i="1" s="1"/>
  <c r="CA24" i="1"/>
  <c r="CA27" i="1" s="1"/>
  <c r="J24" i="1"/>
  <c r="BR23" i="1"/>
  <c r="BR27" i="1" s="1"/>
  <c r="BQ23" i="1"/>
  <c r="BQ27" i="1" s="1"/>
  <c r="BM23" i="1"/>
  <c r="BM27" i="1" s="1"/>
  <c r="BL23" i="1"/>
  <c r="BL27" i="1" s="1"/>
  <c r="C23" i="1"/>
  <c r="AX22" i="1"/>
  <c r="AW22" i="1"/>
  <c r="AR22" i="1"/>
  <c r="AM22" i="1"/>
  <c r="AM27" i="1" s="1"/>
  <c r="AI22" i="1"/>
  <c r="AH22" i="1"/>
  <c r="AH27" i="1" s="1"/>
  <c r="AD22" i="1"/>
  <c r="AD27" i="1" s="1"/>
  <c r="AC22" i="1"/>
  <c r="AC27" i="1" s="1"/>
  <c r="N22" i="1"/>
  <c r="J22" i="1"/>
  <c r="I14" i="2" s="1"/>
  <c r="I22" i="1"/>
  <c r="C22" i="1"/>
  <c r="X21" i="1"/>
  <c r="S20" i="1"/>
  <c r="S27" i="1" s="1"/>
  <c r="N20" i="1"/>
  <c r="C20" i="1"/>
  <c r="CT18" i="1"/>
  <c r="CS18" i="1"/>
  <c r="CR18" i="1"/>
  <c r="CQ18" i="1"/>
  <c r="CP18" i="1"/>
  <c r="CO18" i="1"/>
  <c r="CL18" i="1"/>
  <c r="CK18" i="1"/>
  <c r="CG18" i="1"/>
  <c r="CC18" i="1"/>
  <c r="BZ18" i="1"/>
  <c r="BY18" i="1"/>
  <c r="BX18" i="1"/>
  <c r="BU18" i="1"/>
  <c r="BT18" i="1"/>
  <c r="BS18" i="1"/>
  <c r="BQ18" i="1"/>
  <c r="BP18" i="1"/>
  <c r="AV18" i="1"/>
  <c r="AT18" i="1"/>
  <c r="AQ18" i="1"/>
  <c r="AP18" i="1"/>
  <c r="AN18" i="1"/>
  <c r="AM18" i="1"/>
  <c r="AL18" i="1"/>
  <c r="AK18" i="1"/>
  <c r="AH18" i="1"/>
  <c r="AG18" i="1"/>
  <c r="AF18" i="1"/>
  <c r="AE18" i="1"/>
  <c r="AD18" i="1"/>
  <c r="AB18" i="1"/>
  <c r="AA18" i="1"/>
  <c r="Z18" i="1"/>
  <c r="Y18" i="1"/>
  <c r="W18" i="1"/>
  <c r="V18" i="1"/>
  <c r="U18" i="1"/>
  <c r="T18" i="1"/>
  <c r="R18" i="1"/>
  <c r="Q18" i="1"/>
  <c r="P18" i="1"/>
  <c r="J18" i="1"/>
  <c r="H18" i="1"/>
  <c r="G18" i="1"/>
  <c r="F18" i="1"/>
  <c r="E18" i="1"/>
  <c r="D18" i="1"/>
  <c r="DB17" i="1"/>
  <c r="CO17" i="1"/>
  <c r="CN17" i="1"/>
  <c r="CM17" i="1"/>
  <c r="CL17" i="1"/>
  <c r="CK17" i="1"/>
  <c r="CJ17" i="1"/>
  <c r="CI17" i="1"/>
  <c r="CH17" i="1"/>
  <c r="CG17" i="1"/>
  <c r="CF17" i="1"/>
  <c r="CE17" i="1"/>
  <c r="CC17" i="1"/>
  <c r="CB17" i="1"/>
  <c r="CA17" i="1"/>
  <c r="M17" i="1"/>
  <c r="L17" i="1"/>
  <c r="K17" i="1"/>
  <c r="J17" i="1"/>
  <c r="I17" i="1"/>
  <c r="CO16" i="1"/>
  <c r="CN16" i="1"/>
  <c r="CL16" i="1"/>
  <c r="CK16" i="1"/>
  <c r="CI16" i="1"/>
  <c r="CH16" i="1"/>
  <c r="CG16" i="1"/>
  <c r="CF16" i="1"/>
  <c r="CE16" i="1"/>
  <c r="CD16" i="1"/>
  <c r="CC16" i="1"/>
  <c r="AD17" i="2" s="1"/>
  <c r="CB16" i="1"/>
  <c r="CA16" i="1"/>
  <c r="M16" i="1"/>
  <c r="M18" i="1" s="1"/>
  <c r="L16" i="1"/>
  <c r="K16" i="1"/>
  <c r="J16" i="1"/>
  <c r="I16" i="1"/>
  <c r="CL15" i="1"/>
  <c r="CK15" i="1"/>
  <c r="CH15" i="1"/>
  <c r="CG15" i="1"/>
  <c r="CF15" i="1"/>
  <c r="CC15" i="1"/>
  <c r="CB15" i="1"/>
  <c r="CA15" i="1"/>
  <c r="L15" i="1"/>
  <c r="J15" i="1"/>
  <c r="I16" i="2" s="1"/>
  <c r="I15" i="1"/>
  <c r="BW14" i="1"/>
  <c r="BV14" i="1"/>
  <c r="BV18" i="1" s="1"/>
  <c r="BR14" i="1"/>
  <c r="BQ14" i="1"/>
  <c r="BO14" i="1"/>
  <c r="Z15" i="2" s="1"/>
  <c r="BN14" i="1"/>
  <c r="Y15" i="2" s="1"/>
  <c r="BM14" i="1"/>
  <c r="X15" i="2" s="1"/>
  <c r="X19" i="2" s="1"/>
  <c r="BL14" i="1"/>
  <c r="K14" i="1"/>
  <c r="J14" i="1"/>
  <c r="I15" i="2" s="1"/>
  <c r="I14" i="1"/>
  <c r="AU13" i="1"/>
  <c r="AT13" i="1"/>
  <c r="AS13" i="1"/>
  <c r="AS18" i="1" s="1"/>
  <c r="AR13" i="1"/>
  <c r="AR58" i="1" s="1"/>
  <c r="AO13" i="1"/>
  <c r="AO18" i="1" s="1"/>
  <c r="AN13" i="1"/>
  <c r="AN58" i="1" s="1"/>
  <c r="AM13" i="1"/>
  <c r="AJ13" i="1"/>
  <c r="AJ58" i="1" s="1"/>
  <c r="AI13" i="1"/>
  <c r="AH13" i="1"/>
  <c r="AC13" i="1"/>
  <c r="AC18" i="1" s="1"/>
  <c r="O13" i="1"/>
  <c r="N14" i="2" s="1"/>
  <c r="N13" i="1"/>
  <c r="I13" i="1"/>
  <c r="X12" i="1"/>
  <c r="S12" i="1"/>
  <c r="O12" i="1"/>
  <c r="N12" i="1"/>
  <c r="X11" i="1"/>
  <c r="S11" i="1"/>
  <c r="N11" i="1"/>
  <c r="M12" i="2" s="1"/>
  <c r="N10" i="1"/>
  <c r="M11" i="2" s="1"/>
  <c r="C10" i="1"/>
  <c r="I9" i="1"/>
  <c r="C9" i="1"/>
  <c r="DC15" i="1" l="1"/>
  <c r="L37" i="1"/>
  <c r="H40" i="28"/>
  <c r="I65" i="34"/>
  <c r="C40" i="28"/>
  <c r="G40" i="28"/>
  <c r="K40" i="28"/>
  <c r="G11" i="31"/>
  <c r="I12" i="34"/>
  <c r="J117" i="16"/>
  <c r="H15" i="2"/>
  <c r="C14" i="1"/>
  <c r="BR58" i="1"/>
  <c r="BR18" i="1"/>
  <c r="CN18" i="1"/>
  <c r="U83" i="6"/>
  <c r="M61" i="10"/>
  <c r="M62" i="10" s="1"/>
  <c r="U61" i="10"/>
  <c r="U62" i="10" s="1"/>
  <c r="E15" i="3"/>
  <c r="L58" i="1"/>
  <c r="N18" i="1"/>
  <c r="DB9" i="1"/>
  <c r="CC27" i="1"/>
  <c r="C26" i="1"/>
  <c r="O37" i="1"/>
  <c r="C30" i="1"/>
  <c r="DE17" i="1"/>
  <c r="AO58" i="1"/>
  <c r="N12" i="2"/>
  <c r="AD16" i="2"/>
  <c r="AD19" i="2" s="1"/>
  <c r="J83" i="6"/>
  <c r="V83" i="6"/>
  <c r="M83" i="6"/>
  <c r="O139" i="8"/>
  <c r="N21" i="1"/>
  <c r="C21" i="1" s="1"/>
  <c r="O31" i="1"/>
  <c r="N139" i="8"/>
  <c r="C139" i="8"/>
  <c r="G139" i="8"/>
  <c r="P59" i="9"/>
  <c r="J116" i="9"/>
  <c r="R116" i="9"/>
  <c r="L230" i="12"/>
  <c r="J40" i="16"/>
  <c r="CI24" i="1"/>
  <c r="L40" i="16"/>
  <c r="CL24" i="1"/>
  <c r="C24" i="1" s="1"/>
  <c r="I117" i="16"/>
  <c r="H117" i="16"/>
  <c r="L116" i="16"/>
  <c r="L117" i="16" s="1"/>
  <c r="CG54" i="1"/>
  <c r="CG57" i="1" s="1"/>
  <c r="J113" i="18"/>
  <c r="J114" i="18" s="1"/>
  <c r="CJ55" i="1"/>
  <c r="CJ57" i="1" s="1"/>
  <c r="CF55" i="1"/>
  <c r="N113" i="18"/>
  <c r="N114" i="18" s="1"/>
  <c r="K113" i="18"/>
  <c r="K114" i="18" s="1"/>
  <c r="CN55" i="1"/>
  <c r="CN57" i="1" s="1"/>
  <c r="O26" i="24"/>
  <c r="I11" i="1"/>
  <c r="I18" i="1" s="1"/>
  <c r="DA9" i="1" s="1"/>
  <c r="C40" i="1"/>
  <c r="AE17" i="2"/>
  <c r="H13" i="2"/>
  <c r="D13" i="3" s="1"/>
  <c r="S230" i="12"/>
  <c r="L30" i="21"/>
  <c r="CE46" i="1"/>
  <c r="DD17" i="1" s="1"/>
  <c r="P30" i="21"/>
  <c r="CA46" i="1"/>
  <c r="N87" i="25"/>
  <c r="J31" i="1"/>
  <c r="C31" i="1" s="1"/>
  <c r="M87" i="25"/>
  <c r="K41" i="1"/>
  <c r="S58" i="1"/>
  <c r="CF58" i="1"/>
  <c r="C16" i="1"/>
  <c r="I17" i="2"/>
  <c r="CE58" i="1"/>
  <c r="CE18" i="1"/>
  <c r="CI18" i="1"/>
  <c r="CI58" i="1"/>
  <c r="X58" i="1"/>
  <c r="N13" i="2"/>
  <c r="C13" i="1"/>
  <c r="M14" i="2"/>
  <c r="AI18" i="1"/>
  <c r="AI58" i="1"/>
  <c r="U14" i="2"/>
  <c r="U19" i="2" s="1"/>
  <c r="AU18" i="1"/>
  <c r="AU58" i="1"/>
  <c r="BW58" i="1"/>
  <c r="AB16" i="2"/>
  <c r="CA18" i="1"/>
  <c r="DA15" i="1"/>
  <c r="H18" i="2"/>
  <c r="L18" i="2"/>
  <c r="BM18" i="1"/>
  <c r="N37" i="1"/>
  <c r="S37" i="1"/>
  <c r="C35" i="1"/>
  <c r="K13" i="2"/>
  <c r="DD15" i="1"/>
  <c r="L47" i="1"/>
  <c r="BS47" i="1"/>
  <c r="BS58" i="1"/>
  <c r="CA47" i="1"/>
  <c r="C45" i="1"/>
  <c r="BX58" i="1"/>
  <c r="BX57" i="1"/>
  <c r="CD57" i="1"/>
  <c r="CK57" i="1"/>
  <c r="BM58" i="1"/>
  <c r="K82" i="6"/>
  <c r="K83" i="6" s="1"/>
  <c r="Q83" i="6"/>
  <c r="K116" i="9"/>
  <c r="S116" i="9"/>
  <c r="O116" i="9"/>
  <c r="M146" i="14"/>
  <c r="M192" i="14" s="1"/>
  <c r="BV43" i="1"/>
  <c r="CD27" i="1"/>
  <c r="DB15" i="1"/>
  <c r="J30" i="19"/>
  <c r="CE55" i="1"/>
  <c r="CE57" i="1" s="1"/>
  <c r="N30" i="19"/>
  <c r="CA55" i="1"/>
  <c r="C55" i="1" s="1"/>
  <c r="L37" i="20"/>
  <c r="L123" i="20" s="1"/>
  <c r="C42" i="1"/>
  <c r="F65" i="26"/>
  <c r="J57" i="1"/>
  <c r="C48" i="1"/>
  <c r="J14" i="2"/>
  <c r="F14" i="3" s="1"/>
  <c r="K57" i="1"/>
  <c r="DE13" i="1"/>
  <c r="S83" i="6"/>
  <c r="CD18" i="1"/>
  <c r="M30" i="21"/>
  <c r="CD56" i="1"/>
  <c r="C56" i="1" s="1"/>
  <c r="M19" i="2"/>
  <c r="C12" i="1"/>
  <c r="M13" i="2"/>
  <c r="W15" i="2"/>
  <c r="W19" i="2" s="1"/>
  <c r="DE15" i="1"/>
  <c r="K17" i="2"/>
  <c r="C17" i="1"/>
  <c r="AB18" i="2"/>
  <c r="CJ58" i="1"/>
  <c r="K37" i="1"/>
  <c r="DC13" i="1"/>
  <c r="C34" i="1"/>
  <c r="CB37" i="1"/>
  <c r="DC17" i="1"/>
  <c r="DD11" i="1"/>
  <c r="C51" i="1"/>
  <c r="CA57" i="1"/>
  <c r="CF57" i="1"/>
  <c r="Y57" i="1"/>
  <c r="M58" i="1"/>
  <c r="AC58" i="1"/>
  <c r="H10" i="2"/>
  <c r="I18" i="2"/>
  <c r="N27" i="1"/>
  <c r="C19" i="1"/>
  <c r="L83" i="6"/>
  <c r="P83" i="6"/>
  <c r="N83" i="6"/>
  <c r="W83" i="6"/>
  <c r="G150" i="7"/>
  <c r="I139" i="8"/>
  <c r="L116" i="9"/>
  <c r="P116" i="9"/>
  <c r="T116" i="9"/>
  <c r="CM58" i="1"/>
  <c r="CM18" i="1"/>
  <c r="M114" i="18"/>
  <c r="N122" i="20"/>
  <c r="N123" i="20" s="1"/>
  <c r="CH56" i="1"/>
  <c r="AD18" i="2" s="1"/>
  <c r="K123" i="20"/>
  <c r="CL56" i="1"/>
  <c r="CL57" i="1" s="1"/>
  <c r="O122" i="20"/>
  <c r="N65" i="26"/>
  <c r="D40" i="28"/>
  <c r="AC17" i="2"/>
  <c r="AC18" i="2"/>
  <c r="O18" i="1"/>
  <c r="DA11" i="1" s="1"/>
  <c r="BN18" i="1"/>
  <c r="N58" i="1"/>
  <c r="BN58" i="1"/>
  <c r="BV58" i="1"/>
  <c r="M139" i="8"/>
  <c r="M116" i="9"/>
  <c r="Q116" i="9"/>
  <c r="U116" i="9"/>
  <c r="H116" i="9"/>
  <c r="H122" i="11"/>
  <c r="P164" i="12"/>
  <c r="O230" i="12"/>
  <c r="N62" i="13"/>
  <c r="M117" i="16"/>
  <c r="E114" i="18"/>
  <c r="K30" i="19"/>
  <c r="P37" i="20"/>
  <c r="E65" i="26"/>
  <c r="M65" i="26"/>
  <c r="G117" i="34"/>
  <c r="H117" i="34" s="1"/>
  <c r="G34" i="32"/>
  <c r="G134" i="34"/>
  <c r="H134" i="34" s="1"/>
  <c r="G129" i="33"/>
  <c r="G130" i="33" s="1"/>
  <c r="J65" i="26"/>
  <c r="G109" i="34"/>
  <c r="G100" i="33"/>
  <c r="J17" i="2"/>
  <c r="F17" i="3" s="1"/>
  <c r="J18" i="2"/>
  <c r="F18" i="3" s="1"/>
  <c r="S18" i="1"/>
  <c r="AD58" i="1"/>
  <c r="F12" i="3"/>
  <c r="O19" i="2"/>
  <c r="K16" i="2"/>
  <c r="L18" i="1"/>
  <c r="AJ18" i="1"/>
  <c r="AR18" i="1"/>
  <c r="BO18" i="1"/>
  <c r="BW18" i="1"/>
  <c r="J27" i="1"/>
  <c r="Z37" i="1"/>
  <c r="O58" i="1"/>
  <c r="BO58" i="1"/>
  <c r="C19" i="2"/>
  <c r="AF16" i="2"/>
  <c r="J16" i="3" s="1"/>
  <c r="L150" i="7"/>
  <c r="E139" i="8"/>
  <c r="R37" i="10"/>
  <c r="R62" i="10" s="1"/>
  <c r="V37" i="10"/>
  <c r="V62" i="10" s="1"/>
  <c r="K61" i="10"/>
  <c r="K62" i="10" s="1"/>
  <c r="O61" i="10"/>
  <c r="O62" i="10" s="1"/>
  <c r="S61" i="10"/>
  <c r="S62" i="10" s="1"/>
  <c r="W61" i="10"/>
  <c r="W62" i="10" s="1"/>
  <c r="P230" i="12"/>
  <c r="J62" i="13"/>
  <c r="H28" i="18"/>
  <c r="L28" i="18"/>
  <c r="L114" i="18" s="1"/>
  <c r="I114" i="18"/>
  <c r="G23" i="23"/>
  <c r="L23" i="23"/>
  <c r="D30" i="27"/>
  <c r="L30" i="27"/>
  <c r="G25" i="33"/>
  <c r="G34" i="34"/>
  <c r="G29" i="33"/>
  <c r="G51" i="34"/>
  <c r="G45" i="33"/>
  <c r="G46" i="33" s="1"/>
  <c r="G58" i="34"/>
  <c r="L40" i="28"/>
  <c r="AC16" i="2"/>
  <c r="AC19" i="2" s="1"/>
  <c r="CH18" i="1"/>
  <c r="I27" i="1"/>
  <c r="H14" i="2"/>
  <c r="D139" i="8"/>
  <c r="DB13" i="1"/>
  <c r="K15" i="1"/>
  <c r="X18" i="1"/>
  <c r="DA17" i="1"/>
  <c r="BL18" i="1"/>
  <c r="CB18" i="1"/>
  <c r="CF18" i="1"/>
  <c r="CJ18" i="1"/>
  <c r="S14" i="2"/>
  <c r="S19" i="2" s="1"/>
  <c r="AI27" i="1"/>
  <c r="I29" i="1"/>
  <c r="I37" i="1" s="1"/>
  <c r="I44" i="1"/>
  <c r="C44" i="1" s="1"/>
  <c r="AM52" i="1"/>
  <c r="AM57" i="1" s="1"/>
  <c r="BL58" i="1"/>
  <c r="CB58" i="1"/>
  <c r="L32" i="3"/>
  <c r="L43" i="3" s="1"/>
  <c r="A3" i="14"/>
  <c r="A3" i="15"/>
  <c r="H150" i="7"/>
  <c r="L61" i="10"/>
  <c r="L62" i="10" s="1"/>
  <c r="P61" i="10"/>
  <c r="P62" i="10" s="1"/>
  <c r="T61" i="10"/>
  <c r="T62" i="10" s="1"/>
  <c r="J192" i="14"/>
  <c r="L192" i="14"/>
  <c r="K117" i="16"/>
  <c r="H30" i="19"/>
  <c r="L27" i="20"/>
  <c r="P27" i="20"/>
  <c r="J95" i="20"/>
  <c r="J123" i="20" s="1"/>
  <c r="M230" i="12"/>
  <c r="Q230" i="12"/>
  <c r="K192" i="14"/>
  <c r="H113" i="18"/>
  <c r="M37" i="20"/>
  <c r="M123" i="20" s="1"/>
  <c r="P123" i="20"/>
  <c r="J30" i="21"/>
  <c r="N30" i="21"/>
  <c r="D26" i="24"/>
  <c r="H26" i="24"/>
  <c r="L26" i="24"/>
  <c r="C65" i="26"/>
  <c r="G65" i="26"/>
  <c r="K65" i="26"/>
  <c r="O65" i="26"/>
  <c r="D166" i="34"/>
  <c r="G27" i="31"/>
  <c r="G136" i="34"/>
  <c r="H136" i="34" s="1"/>
  <c r="G42" i="32"/>
  <c r="G132" i="34"/>
  <c r="H132" i="34" s="1"/>
  <c r="G123" i="33"/>
  <c r="D122" i="11"/>
  <c r="L122" i="11"/>
  <c r="G122" i="11"/>
  <c r="N229" i="12"/>
  <c r="N230" i="12" s="1"/>
  <c r="R229" i="12"/>
  <c r="R230" i="12" s="1"/>
  <c r="Q62" i="13"/>
  <c r="D192" i="14"/>
  <c r="K37" i="17"/>
  <c r="K95" i="20"/>
  <c r="O95" i="20"/>
  <c r="E123" i="20"/>
  <c r="K30" i="21"/>
  <c r="O30" i="21"/>
  <c r="D65" i="26"/>
  <c r="H65" i="26"/>
  <c r="L65" i="26"/>
  <c r="E30" i="27"/>
  <c r="I30" i="27"/>
  <c r="M30" i="27"/>
  <c r="I31" i="29"/>
  <c r="I30" i="30"/>
  <c r="M30" i="30"/>
  <c r="G35" i="31"/>
  <c r="G36" i="31" s="1"/>
  <c r="G17" i="32"/>
  <c r="G43" i="34"/>
  <c r="H43" i="34" s="1"/>
  <c r="G42" i="33"/>
  <c r="I34" i="34"/>
  <c r="I22" i="34"/>
  <c r="I40" i="34"/>
  <c r="I64" i="34"/>
  <c r="I111" i="34"/>
  <c r="I108" i="34"/>
  <c r="I103" i="34"/>
  <c r="I129" i="34"/>
  <c r="I107" i="34"/>
  <c r="I102" i="34"/>
  <c r="I96" i="34"/>
  <c r="I128" i="34"/>
  <c r="I101" i="34"/>
  <c r="I94" i="34"/>
  <c r="I73" i="34"/>
  <c r="I52" i="34"/>
  <c r="I95" i="34"/>
  <c r="I80" i="34"/>
  <c r="G14" i="31"/>
  <c r="I152" i="34"/>
  <c r="I150" i="34"/>
  <c r="I97" i="34"/>
  <c r="I89" i="34"/>
  <c r="I159" i="34"/>
  <c r="I144" i="34"/>
  <c r="I117" i="34"/>
  <c r="I143" i="34"/>
  <c r="I67" i="34"/>
  <c r="I30" i="34"/>
  <c r="I11" i="34"/>
  <c r="I88" i="34"/>
  <c r="I85" i="34"/>
  <c r="I66" i="34"/>
  <c r="G31" i="32"/>
  <c r="G81" i="33"/>
  <c r="G82" i="33" s="1"/>
  <c r="I24" i="34"/>
  <c r="I25" i="34"/>
  <c r="I31" i="34"/>
  <c r="I57" i="34"/>
  <c r="D14" i="3" l="1"/>
  <c r="C14" i="3" s="1"/>
  <c r="CE47" i="1"/>
  <c r="H114" i="18"/>
  <c r="J16" i="2"/>
  <c r="F16" i="3" s="1"/>
  <c r="K18" i="1"/>
  <c r="DA13" i="1" s="1"/>
  <c r="J58" i="1"/>
  <c r="E18" i="3"/>
  <c r="CH58" i="1"/>
  <c r="CD58" i="1"/>
  <c r="DE11" i="1"/>
  <c r="K19" i="2"/>
  <c r="H13" i="3"/>
  <c r="E14" i="3"/>
  <c r="D18" i="3"/>
  <c r="AB17" i="2"/>
  <c r="D17" i="3" s="1"/>
  <c r="Q30" i="21"/>
  <c r="N19" i="2"/>
  <c r="I47" i="1"/>
  <c r="R14" i="2"/>
  <c r="R19" i="2" s="1"/>
  <c r="A3" i="17"/>
  <c r="A3" i="16"/>
  <c r="H11" i="2"/>
  <c r="C29" i="1"/>
  <c r="C37" i="1" s="1"/>
  <c r="DC9" i="1"/>
  <c r="G30" i="33"/>
  <c r="G131" i="33" s="1"/>
  <c r="H16" i="3"/>
  <c r="O123" i="20"/>
  <c r="C15" i="1"/>
  <c r="AE18" i="2"/>
  <c r="H18" i="3" s="1"/>
  <c r="AM58" i="1"/>
  <c r="DF15" i="1"/>
  <c r="E17" i="3"/>
  <c r="J13" i="2"/>
  <c r="K47" i="1"/>
  <c r="C41" i="1"/>
  <c r="DD13" i="1"/>
  <c r="DD9" i="1"/>
  <c r="AE16" i="2"/>
  <c r="CI27" i="1"/>
  <c r="C54" i="1"/>
  <c r="E16" i="3"/>
  <c r="CN58" i="1"/>
  <c r="D15" i="3"/>
  <c r="C15" i="3" s="1"/>
  <c r="B15" i="2"/>
  <c r="CG58" i="1"/>
  <c r="I13" i="2"/>
  <c r="J37" i="1"/>
  <c r="DC11" i="1"/>
  <c r="C46" i="1"/>
  <c r="H12" i="2"/>
  <c r="C11" i="1"/>
  <c r="I58" i="1"/>
  <c r="CL27" i="1"/>
  <c r="CL58" i="1"/>
  <c r="G43" i="32"/>
  <c r="DF17" i="1"/>
  <c r="AF19" i="2"/>
  <c r="C27" i="1"/>
  <c r="L19" i="2"/>
  <c r="B10" i="2"/>
  <c r="D10" i="3"/>
  <c r="H17" i="3"/>
  <c r="H16" i="2"/>
  <c r="DB11" i="1"/>
  <c r="DF11" i="1" s="1"/>
  <c r="DE9" i="1"/>
  <c r="C52" i="1"/>
  <c r="C57" i="1" s="1"/>
  <c r="BV47" i="1"/>
  <c r="C43" i="1"/>
  <c r="H14" i="3"/>
  <c r="AF18" i="2"/>
  <c r="J18" i="3" s="1"/>
  <c r="CA58" i="1"/>
  <c r="K58" i="1"/>
  <c r="CH57" i="1"/>
  <c r="E12" i="3"/>
  <c r="AF17" i="2"/>
  <c r="J17" i="3" s="1"/>
  <c r="J19" i="3" s="1"/>
  <c r="DC19" i="1" l="1"/>
  <c r="DD19" i="1"/>
  <c r="C17" i="3"/>
  <c r="DF13" i="1"/>
  <c r="B14" i="2"/>
  <c r="A3" i="20"/>
  <c r="A3" i="30"/>
  <c r="A3" i="22"/>
  <c r="A3" i="23" s="1"/>
  <c r="A3" i="24" s="1"/>
  <c r="A3" i="25" s="1"/>
  <c r="A3" i="26" s="1"/>
  <c r="A3" i="27" s="1"/>
  <c r="A3" i="28" s="1"/>
  <c r="A3" i="31" s="1"/>
  <c r="A3" i="19"/>
  <c r="A3" i="29"/>
  <c r="A3" i="32"/>
  <c r="A3" i="21"/>
  <c r="C18" i="3"/>
  <c r="D16" i="3"/>
  <c r="C16" i="3" s="1"/>
  <c r="B16" i="2"/>
  <c r="H19" i="2"/>
  <c r="C18" i="1"/>
  <c r="C47" i="1"/>
  <c r="B17" i="2"/>
  <c r="DB19" i="1"/>
  <c r="B11" i="2"/>
  <c r="D11" i="3"/>
  <c r="C11" i="3" s="1"/>
  <c r="AB19" i="2"/>
  <c r="H19" i="3"/>
  <c r="DA19" i="1"/>
  <c r="J19" i="2"/>
  <c r="F13" i="3"/>
  <c r="F19" i="3" s="1"/>
  <c r="C58" i="1"/>
  <c r="DE19" i="1"/>
  <c r="C10" i="3"/>
  <c r="B12" i="2"/>
  <c r="D12" i="3"/>
  <c r="C12" i="3" s="1"/>
  <c r="E13" i="3"/>
  <c r="E19" i="3" s="1"/>
  <c r="I19" i="2"/>
  <c r="B13" i="2"/>
  <c r="AE19" i="2"/>
  <c r="A3" i="33"/>
  <c r="B2" i="34" s="1"/>
  <c r="A3" i="18"/>
  <c r="B18" i="2"/>
  <c r="DF9" i="1"/>
  <c r="DF21" i="1" s="1"/>
  <c r="B20" i="2" l="1"/>
  <c r="C13" i="3"/>
  <c r="C20" i="3" s="1"/>
  <c r="D1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K7" authorId="0" shapeId="0" xr:uid="{00000000-0006-0000-0000-000001000000}">
      <text>
        <r>
          <rPr>
            <sz val="11"/>
            <color theme="1"/>
            <rFont val="Arial"/>
          </rPr>
          <t>======
ID#AAAAJK6JbFw
PDMU-Brylle    (2020-02-14 01:33:47)
BUILDING
DRAINAGE SYSTEM
GROUND IMPROVEMENT</t>
        </r>
      </text>
    </comment>
  </commentList>
  <extLst>
    <ext xmlns:r="http://schemas.openxmlformats.org/officeDocument/2006/relationships" uri="GoogleSheetsCustomDataVersion1">
      <go:sheetsCustomData xmlns:go="http://customooxmlschemas.google.com/" r:id="rId1" roundtripDataSignature="AMtx7mh3xN6i6D/QtrtKIacGRMQMmDjyM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J7" authorId="0" shapeId="0" xr:uid="{00000000-0006-0000-0300-000004000000}">
      <text>
        <r>
          <rPr>
            <sz val="11"/>
            <color theme="1"/>
            <rFont val="Arial"/>
          </rPr>
          <t>======
ID#AAAAJK6JbFg
    (2020-03-03 03:47:16)
Jovan Karl Bustamante &lt;jovankarlbustamante@gmail.com&gt;
Hi engr,
 ask lang ko if wala bay update  pila na status ani? as of now? paapil nalang pud ko sa uban na program sa bukidnon.Thank you Engr.
	-Richelle Bade</t>
        </r>
      </text>
    </comment>
    <comment ref="J10" authorId="0" shapeId="0" xr:uid="{00000000-0006-0000-0300-000002000000}">
      <text>
        <r>
          <rPr>
            <sz val="11"/>
            <color theme="1"/>
            <rFont val="Arial"/>
          </rPr>
          <t>======
ID#AAAAJK6JbFs
    (2020-03-03 03:47:16)
kleanoure emperio &lt;kleanouree@gmail.com&gt;
Hi engr,
 ask lang ko if wala bay update  pila na status ani? as of now? paapil nalang pud ko sa uban na program sa mis. oc. Thank you nuy.
	-Richelle Bade</t>
        </r>
      </text>
    </comment>
    <comment ref="J17" authorId="0" shapeId="0" xr:uid="{00000000-0006-0000-0300-000001000000}">
      <text>
        <r>
          <rPr>
            <sz val="11"/>
            <color theme="1"/>
            <rFont val="Arial"/>
          </rPr>
          <t>======
ID#AAAAJK6JbF4
    (2020-03-03 03:47:16)
Erwin James Docallos &lt;erjamesdocallos@gmail.com&gt;
Hi ya,
ask lang ko if wala bay update pila na status ani? as of now? paapil nalang pud ko sa uban na program sa mis. or. Thank you ya.
	-Richelle Bade</t>
        </r>
      </text>
    </comment>
    <comment ref="J29" authorId="0" shapeId="0" xr:uid="{00000000-0006-0000-0300-000003000000}">
      <text>
        <r>
          <rPr>
            <sz val="11"/>
            <color theme="1"/>
            <rFont val="Arial"/>
          </rPr>
          <t>======
ID#AAAAJK6JbFo
    (2020-03-03 03:47:16)
Abulcair Lindao &lt;adlindao_2011@yahoo.com&gt;
Hi engr,
ask lang ko if wala bay update pila na status ani? as of now? paapil nalang pud ko sa uban na program sa lanao.Thnk you engr.
	-Richelle Bade</t>
        </r>
      </text>
    </comment>
  </commentList>
  <extLst>
    <ext xmlns:r="http://schemas.openxmlformats.org/officeDocument/2006/relationships" uri="GoogleSheetsCustomDataVersion1">
      <go:sheetsCustomData xmlns:go="http://customooxmlschemas.google.com/" r:id="rId1" roundtripDataSignature="AMtx7mhONSHZx835djsUqNx5LZQF/sx9OA=="/>
    </ext>
  </extLst>
</comments>
</file>

<file path=xl/sharedStrings.xml><?xml version="1.0" encoding="utf-8"?>
<sst xmlns="http://schemas.openxmlformats.org/spreadsheetml/2006/main" count="12618" uniqueCount="3177">
  <si>
    <t>WEEKLY ACCOMPLISHMENT REPORT under PDMU</t>
  </si>
  <si>
    <t xml:space="preserve">LOCALLY-FUNDED PROJECTS </t>
  </si>
  <si>
    <t xml:space="preserve"> </t>
  </si>
  <si>
    <t>as of June 26, 2020</t>
  </si>
  <si>
    <t>PROVINCE</t>
  </si>
  <si>
    <t>Year</t>
  </si>
  <si>
    <t>Total No. of Projects</t>
  </si>
  <si>
    <t>PAMANA</t>
  </si>
  <si>
    <t>SALINTUBIG</t>
  </si>
  <si>
    <t>BUB</t>
  </si>
  <si>
    <t>LGSF</t>
  </si>
  <si>
    <t>ADM</t>
  </si>
  <si>
    <t>AM</t>
  </si>
  <si>
    <t>CMGP</t>
  </si>
  <si>
    <t>Remarks</t>
  </si>
  <si>
    <t>BUKIDNON</t>
  </si>
  <si>
    <t>CAMIGUIN</t>
  </si>
  <si>
    <t>LANAO DEL NORTE</t>
  </si>
  <si>
    <t>MISAMIS OCCIDENTAL</t>
  </si>
  <si>
    <t>MISAMIS ORIENTAL</t>
  </si>
  <si>
    <t>SUB-TOTAL</t>
  </si>
  <si>
    <t>Water</t>
  </si>
  <si>
    <t>Local Access Road</t>
  </si>
  <si>
    <t>Others</t>
  </si>
  <si>
    <t>Evacuation Center</t>
  </si>
  <si>
    <t>Flood Control</t>
  </si>
  <si>
    <t>Bridges</t>
  </si>
  <si>
    <t>DRR Equipment</t>
  </si>
  <si>
    <t>DRR &amp; OTHER INFRA.</t>
  </si>
  <si>
    <t>Completed</t>
  </si>
  <si>
    <t>On-going</t>
  </si>
  <si>
    <t>Procurement</t>
  </si>
  <si>
    <t>Finalization</t>
  </si>
  <si>
    <t>Preparation/ Review</t>
  </si>
  <si>
    <t>,</t>
  </si>
  <si>
    <t>COMPLETED</t>
  </si>
  <si>
    <t xml:space="preserve">                                                                                                                                                                                                                                                                                                                                                                                                                                                                                                                                                                                                                                                                                                                                                        </t>
  </si>
  <si>
    <t>ON-GOING</t>
  </si>
  <si>
    <t>PROCUREMENT</t>
  </si>
  <si>
    <t>FINALIZATION</t>
  </si>
  <si>
    <t>PREPARATION/ REVIEW</t>
  </si>
  <si>
    <t>Sub-Total:</t>
  </si>
  <si>
    <t>Camiguin</t>
  </si>
  <si>
    <t>GRAND TOTAL</t>
  </si>
  <si>
    <t>Lanao Del Norte</t>
  </si>
  <si>
    <t>Misamis Occidental</t>
  </si>
  <si>
    <t>Misamis Oriental</t>
  </si>
  <si>
    <t>GRAND TOTAL:</t>
  </si>
  <si>
    <t>.</t>
  </si>
  <si>
    <t>Prepared  by:</t>
  </si>
  <si>
    <t>Verified by:</t>
  </si>
  <si>
    <t>Submitted to:</t>
  </si>
  <si>
    <t>RICHELLE P. BADE</t>
  </si>
  <si>
    <t xml:space="preserve">     ENGR. MARISIA C. NAYBE, CESE</t>
  </si>
  <si>
    <t xml:space="preserve">  ARNEL M. AGABE, CESO III</t>
  </si>
  <si>
    <t>PDMU STAFF</t>
  </si>
  <si>
    <t xml:space="preserve"> PDMU CHIEF</t>
  </si>
  <si>
    <t>REGIONAL DIRECTOR</t>
  </si>
  <si>
    <t>SUB-TOTAL:</t>
  </si>
  <si>
    <t xml:space="preserve">  </t>
  </si>
  <si>
    <t>ENGR. MARISIA C. NAYBE, CESE</t>
  </si>
  <si>
    <t>ARNEL M. AGABE, CESO III</t>
  </si>
  <si>
    <t>PDMU CHIEF</t>
  </si>
  <si>
    <t>Preparation/Review(12)
Please see attached file.</t>
  </si>
  <si>
    <t>2015 (On-going)</t>
  </si>
  <si>
    <t>2018 (On-going)</t>
  </si>
  <si>
    <t>BUB-WATER</t>
  </si>
  <si>
    <t>DON CARLOS</t>
  </si>
  <si>
    <t>AM-OTHERS</t>
  </si>
  <si>
    <t>2016 (On-going)</t>
  </si>
  <si>
    <t xml:space="preserve">BUKIDNON </t>
  </si>
  <si>
    <r>
      <t>MISAMIS OCCIDENTAL</t>
    </r>
    <r>
      <rPr>
        <b/>
        <sz val="11"/>
        <rFont val="Arial"/>
        <family val="2"/>
      </rPr>
      <t xml:space="preserve"> </t>
    </r>
  </si>
  <si>
    <t>AM-WATER</t>
  </si>
  <si>
    <t>LGSF-LAR</t>
  </si>
  <si>
    <t xml:space="preserve">MISAMIS OCCIDENTAL </t>
  </si>
  <si>
    <t>TOTAL</t>
  </si>
  <si>
    <t>2017 (On-going)</t>
  </si>
  <si>
    <t>ADM-EVACUATION</t>
  </si>
  <si>
    <t xml:space="preserve">MISAMIS ORIENTAL </t>
  </si>
  <si>
    <t>ADM-WATER</t>
  </si>
  <si>
    <t>2019(FINALIZATION)</t>
  </si>
  <si>
    <t>BACOLOD, Lanao del Norte</t>
  </si>
  <si>
    <t>AM-OTHER</t>
  </si>
  <si>
    <t>BALINGOAN, MISAMIS ORIENTAL</t>
  </si>
  <si>
    <t>BAUNGON, BUKIDNON</t>
  </si>
  <si>
    <t>MAMBAJAO, CAMIGUIN</t>
  </si>
  <si>
    <t>as of June 19, 2020</t>
  </si>
  <si>
    <t>FY 2015 Projects</t>
  </si>
  <si>
    <t>* Ongoing -1</t>
  </si>
  <si>
    <t>FY 2016 Projects</t>
  </si>
  <si>
    <t>* Ongoing -5</t>
  </si>
  <si>
    <t>* Ongoing -4</t>
  </si>
  <si>
    <t xml:space="preserve"> - 1 project added to completed</t>
  </si>
  <si>
    <t>FY 2017 Projects</t>
  </si>
  <si>
    <t>* Ongoing -6</t>
  </si>
  <si>
    <t>* Ongoing -3</t>
  </si>
  <si>
    <t xml:space="preserve"> - 3 projects added to completed</t>
  </si>
  <si>
    <t>FY 2018 Projects</t>
  </si>
  <si>
    <t>* Ongoing -17</t>
  </si>
  <si>
    <t>* Ongoing -11</t>
  </si>
  <si>
    <t xml:space="preserve"> - 6 projects added to completed</t>
  </si>
  <si>
    <t>FY 2019 Projects</t>
  </si>
  <si>
    <t>* Ongoing -70</t>
  </si>
  <si>
    <t>* Ongoing -67</t>
  </si>
  <si>
    <t xml:space="preserve"> -3 projects added to completed</t>
  </si>
  <si>
    <t>*Procurement - 45</t>
  </si>
  <si>
    <t>* Finalization - 6</t>
  </si>
  <si>
    <t>* Preparation/Review - 0</t>
  </si>
  <si>
    <t>FY 2020 Projects</t>
  </si>
  <si>
    <t>* Ongoing -0</t>
  </si>
  <si>
    <t>*Procurement - 79</t>
  </si>
  <si>
    <t>*Procurement - 86</t>
  </si>
  <si>
    <t xml:space="preserve"> - 4 projects added for Procurement </t>
  </si>
  <si>
    <t>* Finalization - 48</t>
  </si>
  <si>
    <t>* Finalization - 42</t>
  </si>
  <si>
    <t xml:space="preserve"> - 6 projects added to procurement</t>
  </si>
  <si>
    <t>* Preparation/Review - 13</t>
  </si>
  <si>
    <t>* Preparation/Review - 12</t>
  </si>
  <si>
    <t xml:space="preserve"> -1 project added to procurement</t>
  </si>
  <si>
    <t>REGION X</t>
  </si>
  <si>
    <t>LOCALLY FUNDED PROJECTS</t>
  </si>
  <si>
    <t>PROJECT STATUS (ON-GOING PROJECTS 2015-2018)</t>
  </si>
  <si>
    <t>PMO</t>
  </si>
  <si>
    <t>FY</t>
  </si>
  <si>
    <t>PROVINCES</t>
  </si>
  <si>
    <t>CITY / MUNICIPALITY</t>
  </si>
  <si>
    <t>BARANGAY</t>
  </si>
  <si>
    <t>NAME OF PROJECT</t>
  </si>
  <si>
    <t>PROJECT TYPE</t>
  </si>
  <si>
    <t>ALLOCATION</t>
  </si>
  <si>
    <t>STATUS</t>
  </si>
  <si>
    <t>REMARKS</t>
  </si>
  <si>
    <t>Date Updated</t>
  </si>
  <si>
    <t>UPDATE FROM</t>
  </si>
  <si>
    <t xml:space="preserve"> BUB-WATER</t>
  </si>
  <si>
    <t>Kasingot, Pualas, Cabadiangan, Kalubihon, Old &amp; New Nonongan, Calao</t>
  </si>
  <si>
    <t>DELAYED DUE TO ROAD WIDENING FOR REVISION ONCE FINALIZED. TAKEN OVER BY LGU WITH REQUEST FOR RECONSIDERATION AND AFFIDAVIT OF UNDERTAKING UNTIL MARCH 2020 (UPDATE AS OF 10/31/2019)</t>
  </si>
  <si>
    <t>KITAOTAO</t>
  </si>
  <si>
    <t>Poblacion</t>
  </si>
  <si>
    <t>IDENTIFIED EXISTING SOURCE FOR APPROVAL BY SB</t>
  </si>
  <si>
    <t>ALORAN</t>
  </si>
  <si>
    <t>Tuburan, Tawi tawai, maular,conat</t>
  </si>
  <si>
    <t>Issue on LGU counterpart</t>
  </si>
  <si>
    <t>PANAON</t>
  </si>
  <si>
    <t>Municipal-wide</t>
  </si>
  <si>
    <t>IMPLEMENTED BY SAME CONTRACTOR</t>
  </si>
  <si>
    <t>LGSF-OTHERS</t>
  </si>
  <si>
    <t>GUINSILIBAN</t>
  </si>
  <si>
    <t>North &amp; South Poblacion</t>
  </si>
  <si>
    <t>130 linear meter structural concreteRiver Control (Brgys. North &amp; South Poblacion)</t>
  </si>
  <si>
    <t>RROW ISSUE</t>
  </si>
  <si>
    <t>CONCEPCION</t>
  </si>
  <si>
    <t>Construction of Local Road (Brgy. Virayan)</t>
  </si>
  <si>
    <t>Roads/ Bridges - LGSF</t>
  </si>
  <si>
    <t>DIFFICULTY ON  DELIVERY OF CONSTRUCTION MATERIALS DUE TO TERRAIN CONDITION</t>
  </si>
  <si>
    <t>ADM-OTHERS</t>
  </si>
  <si>
    <t>TALISAYAN</t>
  </si>
  <si>
    <t>POBLACION, SAN JOSE, STA. INES</t>
  </si>
  <si>
    <t>Evacuation Facility</t>
  </si>
  <si>
    <t>TALAKAG</t>
  </si>
  <si>
    <t>BRGYS 1,2,3,4,5, CACAON, DAGUMBAAN, STO NINO, SAN ISIDRO, SAN ANTONIO, LINGION</t>
  </si>
  <si>
    <t>Provision of Potable Water Supply</t>
  </si>
  <si>
    <t>PHASE II: LACKING WORKS ON 2 ROAD-CROSSING SECTIONS OF PIPES; DELAYED DUE TO UNABLE TO SECURE PERMITS FROM DPWH; ON GOING EVALUATION AND TERMINATION OF CONTRACT</t>
  </si>
  <si>
    <t>TERMINATED</t>
  </si>
  <si>
    <t>BRGY. BUTAY &amp; NORTH POBLACION</t>
  </si>
  <si>
    <t>TAGOLOAN</t>
  </si>
  <si>
    <t>BRGY. CASINGLOT</t>
  </si>
  <si>
    <t>AFFECTED BY ROAD WIDENING</t>
  </si>
  <si>
    <t>VILLANUEVA</t>
  </si>
  <si>
    <t>SOURCE- NAPAPONG SPRING, BENEFICIARIES- BRGY. KATIPUNAN, DAYAWAN, TAMBOBONG, BALACANAS &amp; BRGY. SAN MARTIN</t>
  </si>
  <si>
    <t xml:space="preserve">REGION X </t>
  </si>
  <si>
    <t>2013 BUB - WATER</t>
  </si>
  <si>
    <t>FINANCIAL</t>
  </si>
  <si>
    <t>CANCELLED PROJECTS</t>
  </si>
  <si>
    <t xml:space="preserve">UNDER PREP </t>
  </si>
  <si>
    <t>APPROVED FS/POW or DED PREP.</t>
  </si>
  <si>
    <t>DATE UPDATED</t>
  </si>
  <si>
    <t>LGUs</t>
  </si>
  <si>
    <t>NO. OF LGUs</t>
  </si>
  <si>
    <t>TOTAL NO. OF PROJECTS</t>
  </si>
  <si>
    <t>CANCELLED ALLOCATION</t>
  </si>
  <si>
    <t>TOTAL RELEASES</t>
  </si>
  <si>
    <t>TOTAL LIQUIDATION</t>
  </si>
  <si>
    <t>AMOUNT OBLIGATED</t>
  </si>
  <si>
    <t>BAUNGON</t>
  </si>
  <si>
    <t>San Miguel</t>
  </si>
  <si>
    <t>Mahayahay</t>
  </si>
  <si>
    <t>CABANGLASAN</t>
  </si>
  <si>
    <t>Cabulohan</t>
  </si>
  <si>
    <t>Imbatug</t>
  </si>
  <si>
    <t>Jasaan</t>
  </si>
  <si>
    <t>SWA</t>
  </si>
  <si>
    <t>11/16/2017</t>
  </si>
  <si>
    <t>Iba</t>
  </si>
  <si>
    <t>CITY OF VALENCIA</t>
  </si>
  <si>
    <t>IMPASUG-ONG</t>
  </si>
  <si>
    <t>KALILANGAN</t>
  </si>
  <si>
    <t>Pamotolon</t>
  </si>
  <si>
    <t>Barorawon</t>
  </si>
  <si>
    <t>Lampanusan</t>
  </si>
  <si>
    <t>Canituan</t>
  </si>
  <si>
    <t>Kibaning</t>
  </si>
  <si>
    <t>KIBAWE</t>
  </si>
  <si>
    <t>Cabalantian</t>
  </si>
  <si>
    <t xml:space="preserve">Completed </t>
  </si>
  <si>
    <t>Sagundanon</t>
  </si>
  <si>
    <t>White Kulaman</t>
  </si>
  <si>
    <t>Balangigay</t>
  </si>
  <si>
    <t>LANTAPAN</t>
  </si>
  <si>
    <t>MALAYBALAY CITY</t>
  </si>
  <si>
    <t>MALITBOG</t>
  </si>
  <si>
    <t>MANOLO FORTICH</t>
  </si>
  <si>
    <t>MARAMAG</t>
  </si>
  <si>
    <t>San Miguel (Poblacion   &amp; Purok 6)</t>
  </si>
  <si>
    <t>Sitio Anibong, Dologon</t>
  </si>
  <si>
    <t>Bagong Silang</t>
  </si>
  <si>
    <t>Sitio Magsaysay, Kuya</t>
  </si>
  <si>
    <t>PANGANTUCAN</t>
  </si>
  <si>
    <t>Kimanait</t>
  </si>
  <si>
    <t>Gandingan</t>
  </si>
  <si>
    <t>Pigtauranan</t>
  </si>
  <si>
    <t>Mendis</t>
  </si>
  <si>
    <t>Barandias</t>
  </si>
  <si>
    <t>Bangahan</t>
  </si>
  <si>
    <t>QUEZON (Magsaysay)</t>
  </si>
  <si>
    <t>SAN FERNANDO</t>
  </si>
  <si>
    <t xml:space="preserve"> Matupe </t>
  </si>
  <si>
    <t xml:space="preserve"> Cayaga</t>
  </si>
  <si>
    <t>MAHINOG</t>
  </si>
  <si>
    <t>BALOI</t>
  </si>
  <si>
    <t>BAROY</t>
  </si>
  <si>
    <t>KAPATAGAN</t>
  </si>
  <si>
    <t>MAGSAYSAY</t>
  </si>
  <si>
    <t>MUNAI</t>
  </si>
  <si>
    <t>Sendiga</t>
  </si>
  <si>
    <t>Ramain, Tupurog</t>
  </si>
  <si>
    <t>SALVADOR</t>
  </si>
  <si>
    <t>TANGCAL</t>
  </si>
  <si>
    <t>TUBOD (CAPITAL)</t>
  </si>
  <si>
    <t>BALIANGAO</t>
  </si>
  <si>
    <t>(DILG Implemented: 1st and 2nd Billing + Mobilization)</t>
  </si>
  <si>
    <t>BONIFACIO</t>
  </si>
  <si>
    <t>Bag-ong Anonang</t>
  </si>
  <si>
    <t>Pisa-an</t>
  </si>
  <si>
    <t>Buenavista</t>
  </si>
  <si>
    <t>Lilo-an</t>
  </si>
  <si>
    <t>Poblacion, Digson</t>
  </si>
  <si>
    <t>DON VICTORIANO CHIONGBIAN</t>
  </si>
  <si>
    <t>Lalud</t>
  </si>
  <si>
    <t>-</t>
  </si>
  <si>
    <t>CANCELLED</t>
  </si>
  <si>
    <t>THE PROJECT WAS DECLARED FAILURE OF DRILLING</t>
  </si>
  <si>
    <t>KE</t>
  </si>
  <si>
    <t>Bag-ong Clarin</t>
  </si>
  <si>
    <t>LOPEZ JAENA</t>
  </si>
  <si>
    <t>PLARIDEL</t>
  </si>
  <si>
    <t>TUDELA</t>
  </si>
  <si>
    <t>X SUB-TOTAL</t>
  </si>
  <si>
    <t xml:space="preserve">   </t>
  </si>
  <si>
    <t>REGION X - BUB</t>
  </si>
  <si>
    <t>2014 BUB OTHERS</t>
  </si>
  <si>
    <t>PROJECT CODE</t>
  </si>
  <si>
    <t>REGION</t>
  </si>
  <si>
    <t>ORIGINAL ALLOCATION</t>
  </si>
  <si>
    <t>UNDER PREP.</t>
  </si>
  <si>
    <t>PROCUREMENT PROCESS</t>
  </si>
  <si>
    <t>AMOUNT</t>
  </si>
  <si>
    <t>RE-ALIGNED</t>
  </si>
  <si>
    <t>REVISED</t>
  </si>
  <si>
    <t>OT-14-10-13-12-000-01</t>
  </si>
  <si>
    <t>BUB-OT</t>
  </si>
  <si>
    <t>REGION_X</t>
  </si>
  <si>
    <t>CITY OF MALAYBALAY</t>
  </si>
  <si>
    <t>Establishment of Early Warning System</t>
  </si>
  <si>
    <t>DRRM EQUIPMENT</t>
  </si>
  <si>
    <t>OT-14-10-35-04-000-01</t>
  </si>
  <si>
    <t>CITY OF ILIGAN</t>
  </si>
  <si>
    <t>Disaster Risk Reduction and Early Warning System Installation</t>
  </si>
  <si>
    <t>MCN</t>
  </si>
  <si>
    <t>KAUSWAGAN</t>
  </si>
  <si>
    <t>Disaster Risk Reduction Capacity building</t>
  </si>
  <si>
    <t>CAPDEV</t>
  </si>
  <si>
    <t>OT-14-10-35-07-000-02</t>
  </si>
  <si>
    <t>Disaster Management &amp; Mitigation</t>
  </si>
  <si>
    <t>OT-14-10-35-10-000-01</t>
  </si>
  <si>
    <t>LINAMON</t>
  </si>
  <si>
    <t>Procurement of Rescue Equipment and Life Saving Apparatus</t>
  </si>
  <si>
    <t>RESCUE EQUIPMENT</t>
  </si>
  <si>
    <t>OT-14-10-35-06-000-01</t>
  </si>
  <si>
    <t>SULTAN NAGA DIMAPORO</t>
  </si>
  <si>
    <t>Purchase of Rescue and Life Saving Equipment</t>
  </si>
  <si>
    <t>OT-14-10-42-05-000-01</t>
  </si>
  <si>
    <t>CLARIN</t>
  </si>
  <si>
    <t>Purchase of Equipment (Early warning Device, hand-held radios, rubber boats, ropes, harness)</t>
  </si>
  <si>
    <t>Capability Enhancement Training for Emergency Response Teams</t>
  </si>
  <si>
    <t>CITY OF OROQUIETA</t>
  </si>
  <si>
    <t>Capability Building Program</t>
  </si>
  <si>
    <t>OT-14-10-43-18-000-01</t>
  </si>
  <si>
    <t>MANTICAO</t>
  </si>
  <si>
    <t>Procurement of Early Warning Device</t>
  </si>
  <si>
    <t>BALINGOAN</t>
  </si>
  <si>
    <t>Disaster Preparedness</t>
  </si>
  <si>
    <t>CANCELLED:</t>
  </si>
  <si>
    <t>not obligated due to non-submission of documents</t>
  </si>
  <si>
    <t>GRAND TOTAL (OTHERS):</t>
  </si>
  <si>
    <t>Dangcagan</t>
  </si>
  <si>
    <t>Conc. of Dagohoy-San Isidro rd.</t>
  </si>
  <si>
    <t>LOCAL ROADS</t>
  </si>
  <si>
    <t>Conc. Of Sitio San Miguel</t>
  </si>
  <si>
    <t>Conc. Of Bugwak rd</t>
  </si>
  <si>
    <t>Kadingilan</t>
  </si>
  <si>
    <t>Conc. Of Kibalagon rd-Junc. Matampay and Cabadiangan Rd</t>
  </si>
  <si>
    <t>Conc. Of Purok 7, Bagongbayan Rd</t>
  </si>
  <si>
    <t>Conc. Of Junction Mabuhay E/S rd-Balaoro Rd</t>
  </si>
  <si>
    <t>Conc. Of Purok 7-Karingag Spillway-Purok Center Bagongbayan</t>
  </si>
  <si>
    <t>Conc. Of Junction proper Bagongbanyan Rd.</t>
  </si>
  <si>
    <t>Conc. Of Busay-Spillway Pinamangguan Rd.</t>
  </si>
  <si>
    <t>Kitaotao</t>
  </si>
  <si>
    <t>Repair of 2km. Road</t>
  </si>
  <si>
    <t>San Fernando</t>
  </si>
  <si>
    <t>Candelaria FMR</t>
  </si>
  <si>
    <t>Mabuhay-Balaas FMR</t>
  </si>
  <si>
    <t>Rehabilitation of Footbridge @ Candelaria (P-2)/Iglugsad</t>
  </si>
  <si>
    <t>Rehabilitation of Footbridge @ Halapitan (P-2)/kawayan</t>
  </si>
  <si>
    <t>Re-const. of Malayanan Footbridge</t>
  </si>
  <si>
    <t>Re-const. of Footbridge @ Tugop</t>
  </si>
  <si>
    <t>Re-const. of Footbridge @ Candelaria (P-1)</t>
  </si>
  <si>
    <t>Re-const. of Footbridge @ Halapitan</t>
  </si>
  <si>
    <t>Mahinog</t>
  </si>
  <si>
    <t>Conc. Of Brgy. Tupsan Pequeño (FMR)</t>
  </si>
  <si>
    <t>Conc. Of Brgy. San Isidro</t>
  </si>
  <si>
    <t>Conc. Of Inahan sa Kanunay Panabang to Sitio Taoctaoc FMR</t>
  </si>
  <si>
    <t>Conc. Of Rd in Quebe, San Miguel</t>
  </si>
  <si>
    <t>Mambajao</t>
  </si>
  <si>
    <t>Concreting of Anito-Tambaan FMR</t>
  </si>
  <si>
    <t>Baloi</t>
  </si>
  <si>
    <t>Rehab. Of Angayen Road</t>
  </si>
  <si>
    <t>Rehab. Of Mama-anun Road</t>
  </si>
  <si>
    <t>Rehab. of Lumbac Road</t>
  </si>
  <si>
    <t>Rehab. Of Maria Cristina Road</t>
  </si>
  <si>
    <t>Rehab. Of Sandar Bubong Paco Road</t>
  </si>
  <si>
    <t>Rehab. Of Bangko Road</t>
  </si>
  <si>
    <t>Rehab. Of Pacalundo Road</t>
  </si>
  <si>
    <t>Rehab of east Poblacion Road</t>
  </si>
  <si>
    <t>Linamon</t>
  </si>
  <si>
    <t>Improvement of Purakan-Bosque Farm to Market Road</t>
  </si>
  <si>
    <t>Pantar</t>
  </si>
  <si>
    <t>Conc. Pavement Road</t>
  </si>
  <si>
    <t>Road Project with Conc. Pavement road</t>
  </si>
  <si>
    <t>2 km. Road Project w/ conc. Pavement Road</t>
  </si>
  <si>
    <t>Aloran</t>
  </si>
  <si>
    <t>Conc. Of Manamong (Sitio Silangit) Road</t>
  </si>
  <si>
    <t>Conc. Of Tubod -Mitaazan Road</t>
  </si>
  <si>
    <t>Conc. Of Pelong Road</t>
  </si>
  <si>
    <t>Jimenez</t>
  </si>
  <si>
    <t>Conc. Of Jimenez Access Rd to Agora Public Mrkt.</t>
  </si>
  <si>
    <t>Plaridel</t>
  </si>
  <si>
    <t>Concreting of Puntod-Catarman Road Concreting</t>
  </si>
  <si>
    <t>Tudela</t>
  </si>
  <si>
    <t>Conc. Of Sebac Road</t>
  </si>
  <si>
    <t>Conc. Of Col. Settlement road</t>
  </si>
  <si>
    <t>Ozamis City</t>
  </si>
  <si>
    <t>Concreting of Cavinte Barangay Road (FMR)</t>
  </si>
  <si>
    <t>Tangub City</t>
  </si>
  <si>
    <t>Conc. Of FMR (Brgy. Pangabuan)</t>
  </si>
  <si>
    <t>Conc. Of FMR (Brgy. Balatacan)</t>
  </si>
  <si>
    <t>Medina</t>
  </si>
  <si>
    <t>Concreting Pavement of Road (San Jose)</t>
  </si>
  <si>
    <t>Concreting Pavement of Road (San Roque)</t>
  </si>
  <si>
    <t>Concreting Pavement of Road (Portulin)</t>
  </si>
  <si>
    <t>Concreting Pavement of Road (Gasa)</t>
  </si>
  <si>
    <t>Concreting Pavement of Road (San Vicente)</t>
  </si>
  <si>
    <t>Concreting Pavement of Road (San Isidro)</t>
  </si>
  <si>
    <t>Concreting Pavement of Road (Sitio Sidlakan, Bangbang)</t>
  </si>
  <si>
    <t>GRAND TOTAL (LAR):</t>
  </si>
  <si>
    <t>GRAND TOTAL (OTHERS+LAR):</t>
  </si>
  <si>
    <t>2014 BUB - WATER</t>
  </si>
  <si>
    <t xml:space="preserve">BAUNGON </t>
  </si>
  <si>
    <t xml:space="preserve">CABANGLASAN </t>
  </si>
  <si>
    <t>Proper Dalacutan</t>
  </si>
  <si>
    <t>Anlugan</t>
  </si>
  <si>
    <t>Sitio Tingkaan, Poblacion</t>
  </si>
  <si>
    <t>Purok 4 Dalacutan</t>
  </si>
  <si>
    <t>Mandahican</t>
  </si>
  <si>
    <t>Sitio Tagiptip, Poblacion</t>
  </si>
  <si>
    <t>98.20% Physical Accomplishment</t>
  </si>
  <si>
    <t>as of 12/16/2019 SWA; with Variation Order; for Final Inspection</t>
  </si>
  <si>
    <t>(3 sub-projects for cancellation with LPRAT resolution submitted to RO, with letter to RO)</t>
  </si>
  <si>
    <t>LGU already submitted LPRAT Resolution to the Region</t>
  </si>
  <si>
    <t>Sitio Pasayanon, Malinao</t>
  </si>
  <si>
    <t>Kipilas</t>
  </si>
  <si>
    <t>Balocbocan</t>
  </si>
  <si>
    <t>LIBONA</t>
  </si>
  <si>
    <t>San Isidro</t>
  </si>
  <si>
    <t>Kiliog</t>
  </si>
  <si>
    <t>Sigmatan</t>
  </si>
  <si>
    <t xml:space="preserve">MALITBOG </t>
  </si>
  <si>
    <t>Sampiano</t>
  </si>
  <si>
    <t>BT</t>
  </si>
  <si>
    <t xml:space="preserve">MANOLO FORTICH </t>
  </si>
  <si>
    <t>Ticala</t>
  </si>
  <si>
    <t>Minsuro</t>
  </si>
  <si>
    <t>Base Camp, Sitio Kalagutay</t>
  </si>
  <si>
    <t>Nabaliwa</t>
  </si>
  <si>
    <t>QUEZON</t>
  </si>
  <si>
    <t>Dumalama, Merangeran, Minsalirac, San Jose, San Isidro, Poblacion</t>
  </si>
  <si>
    <t>Magsaysay</t>
  </si>
  <si>
    <t>MHO</t>
  </si>
  <si>
    <t>Sto. Domingo</t>
  </si>
  <si>
    <t>Bonacao</t>
  </si>
  <si>
    <t>SUMILAO</t>
  </si>
  <si>
    <t xml:space="preserve"> (LGU to submit request to utilize the remaining fund for the project)</t>
  </si>
  <si>
    <t>Tagbak</t>
  </si>
  <si>
    <t>CATARMAN</t>
  </si>
  <si>
    <t>Owakan</t>
  </si>
  <si>
    <t>BALO-I</t>
  </si>
  <si>
    <t>Brgy. Sandor and Sigayan - Completed</t>
  </si>
  <si>
    <t>ND</t>
  </si>
  <si>
    <t>BACOLOD</t>
  </si>
  <si>
    <t>Salong</t>
  </si>
  <si>
    <t>Maliwanag</t>
  </si>
  <si>
    <t>Andil</t>
  </si>
  <si>
    <t>Tinubdan</t>
  </si>
  <si>
    <t xml:space="preserve">Libertad                         </t>
  </si>
  <si>
    <t>Kawit Oriental</t>
  </si>
  <si>
    <t>MATUNGAO</t>
  </si>
  <si>
    <t>NUNUNGAN</t>
  </si>
  <si>
    <t>Inayawan</t>
  </si>
  <si>
    <t>Dimayon</t>
  </si>
  <si>
    <t>PANTAR</t>
  </si>
  <si>
    <t>Cancelled: Not Obligated due to non-submission of documents</t>
  </si>
  <si>
    <t>POONA PIAGAPO</t>
  </si>
  <si>
    <t>Mapantao</t>
  </si>
  <si>
    <t>Panaliwad-on, Poblacion</t>
  </si>
  <si>
    <t>SAPAD</t>
  </si>
  <si>
    <t>Malingao</t>
  </si>
  <si>
    <t>Kakai Renabor</t>
  </si>
  <si>
    <t>Palao &amp; Dalama</t>
  </si>
  <si>
    <t>Bualan</t>
  </si>
  <si>
    <t xml:space="preserve">ILIGAN CITY </t>
  </si>
  <si>
    <t>5/72018</t>
  </si>
  <si>
    <t>Calolot</t>
  </si>
  <si>
    <t>Bolinsong</t>
  </si>
  <si>
    <t>Tangab</t>
  </si>
  <si>
    <t>Burakan</t>
  </si>
  <si>
    <t>Tusik</t>
  </si>
  <si>
    <t>Baybay</t>
  </si>
  <si>
    <t>CALAMBA</t>
  </si>
  <si>
    <t>DON VICTORIANO</t>
  </si>
  <si>
    <t xml:space="preserve">CANCELLED </t>
  </si>
  <si>
    <t>JIMENEZ</t>
  </si>
  <si>
    <t>OROQUIETA CITY</t>
  </si>
  <si>
    <t>San vicente Bajo</t>
  </si>
  <si>
    <t>P1-Villaflor</t>
  </si>
  <si>
    <t>Binuangan</t>
  </si>
  <si>
    <t>Talairon</t>
  </si>
  <si>
    <t>Malindang</t>
  </si>
  <si>
    <t>P2-Villaflor</t>
  </si>
  <si>
    <t>Dullan Sur</t>
  </si>
  <si>
    <t>Tuyabang Alto</t>
  </si>
  <si>
    <t>SINACABAN</t>
  </si>
  <si>
    <t>Matay</t>
  </si>
  <si>
    <t>Gala</t>
  </si>
  <si>
    <t>NP</t>
  </si>
  <si>
    <t>CAGAYAN DE ORO CITY</t>
  </si>
  <si>
    <t>Water pipe laying problem connecting to House to be resolve on July 19, 2017 @ COWD office with the partner agencies and community representatives. (SWA)</t>
  </si>
  <si>
    <t>CLAVERIA</t>
  </si>
  <si>
    <t xml:space="preserve">Aposkahoy, </t>
  </si>
  <si>
    <t xml:space="preserve">Plaridel, </t>
  </si>
  <si>
    <t>Landing &amp; Parmbugas</t>
  </si>
  <si>
    <t xml:space="preserve">Sta. Cruz, </t>
  </si>
  <si>
    <t>Gumaod</t>
  </si>
  <si>
    <t>LAGUINDINGAN</t>
  </si>
  <si>
    <t>LIBERTAD</t>
  </si>
  <si>
    <t>Sitio Danao, Gimaylan, Brgy. Poblacion</t>
  </si>
  <si>
    <t>Pugaan, Bitaugon, Tabo-o, Brgy. Poblacion</t>
  </si>
  <si>
    <t>Pugaan, Macalob,Tambp, Brgy. Poblacion</t>
  </si>
  <si>
    <t>LCS Pumping Station, Poblacion</t>
  </si>
  <si>
    <t>Taytayan</t>
  </si>
  <si>
    <t>Sitio Pugaan, Brgy. Poblacion</t>
  </si>
  <si>
    <t>LUGAIT</t>
  </si>
  <si>
    <t xml:space="preserve">MANTICAO </t>
  </si>
  <si>
    <t>MEDINA</t>
  </si>
  <si>
    <t>Portulin</t>
  </si>
  <si>
    <t>Dig-aguyan</t>
  </si>
  <si>
    <t>Duka Maanas</t>
  </si>
  <si>
    <t>OPOL</t>
  </si>
  <si>
    <t>Patag</t>
  </si>
  <si>
    <t>Puting Balas</t>
  </si>
  <si>
    <t>San Jose</t>
  </si>
  <si>
    <t>Sibantang</t>
  </si>
  <si>
    <t>2015 BUB-WATER</t>
  </si>
  <si>
    <t>Langaon</t>
  </si>
  <si>
    <t>as of 3/13/19 (SWA)</t>
  </si>
  <si>
    <t>DANGCAGAN</t>
  </si>
  <si>
    <t>Osmeña</t>
  </si>
  <si>
    <t>90.25% Physical Accomplishment</t>
  </si>
  <si>
    <t>FOR CANCELLATION PER ENGR.ALAMBAN</t>
  </si>
  <si>
    <t>IMPASUG ONG</t>
  </si>
  <si>
    <t>Bulonay</t>
  </si>
  <si>
    <t>KADINGILAN</t>
  </si>
  <si>
    <t>Piag-alaran, Poblacion</t>
  </si>
  <si>
    <t>1/30/2018</t>
  </si>
  <si>
    <t>So. Calacapan Spring</t>
  </si>
  <si>
    <t>Tumaras</t>
  </si>
  <si>
    <t>Kalingking</t>
  </si>
  <si>
    <t xml:space="preserve">So. Bagalangit, Kalugmanan </t>
  </si>
  <si>
    <t>So. Kibulawan, Kalugmanan</t>
  </si>
  <si>
    <t>JB</t>
  </si>
  <si>
    <t>B. Proper-Maralum, Sankanan</t>
  </si>
  <si>
    <t xml:space="preserve"> So. Gauron, Sankanan</t>
  </si>
  <si>
    <t>So. Kitam-is, Lunocan</t>
  </si>
  <si>
    <t>B. Proper Lunocan</t>
  </si>
  <si>
    <t>Panadtalan</t>
  </si>
  <si>
    <t>BT/MCN</t>
  </si>
  <si>
    <t>Kipaypayon, Paitan, Lumintao, Butong</t>
  </si>
  <si>
    <t>Tugop</t>
  </si>
  <si>
    <t>Kulasi</t>
  </si>
  <si>
    <t>ME</t>
  </si>
  <si>
    <t>VALENCIA CITY</t>
  </si>
  <si>
    <t>Brgy. Poblacion, pinatilan, Maapag, Catumbalon, mabuhay, dagatkidavao</t>
  </si>
  <si>
    <t>Concepcion</t>
  </si>
  <si>
    <t>San Carlos</t>
  </si>
  <si>
    <t>Poblacion &amp; Manduao</t>
  </si>
  <si>
    <t>Butay</t>
  </si>
  <si>
    <t>Tupsan Pequeno</t>
  </si>
  <si>
    <t>completed as of September 13, 2018 (SWA)</t>
  </si>
  <si>
    <t>Binaliwan</t>
  </si>
  <si>
    <t>Completed as of January 11, 2019 (SWA)</t>
  </si>
  <si>
    <t>MAMBAJAO</t>
  </si>
  <si>
    <t>Baylao</t>
  </si>
  <si>
    <t>Request for utilization of savings (SWA)</t>
  </si>
  <si>
    <t>SAGAY</t>
  </si>
  <si>
    <t>Sitio Tayong &amp; Cogon Poblacion</t>
  </si>
  <si>
    <t>Sitio Sinablayan, Poblacion</t>
  </si>
  <si>
    <t>Sitio Maranding, Poblacion</t>
  </si>
  <si>
    <t>Kahayag</t>
  </si>
  <si>
    <t>Cormatan, Sigayam, Cadagunan</t>
  </si>
  <si>
    <t>Pendulonan</t>
  </si>
  <si>
    <t>nd</t>
  </si>
  <si>
    <t xml:space="preserve">Lindungan </t>
  </si>
  <si>
    <t>Kawit Oriental, Bagumbayan, Libertad</t>
  </si>
  <si>
    <t>..</t>
  </si>
  <si>
    <t>Lindao</t>
  </si>
  <si>
    <t>MAIGO</t>
  </si>
  <si>
    <t>Bangcal</t>
  </si>
  <si>
    <t>10/25/2018</t>
  </si>
  <si>
    <t>Pantar east</t>
  </si>
  <si>
    <t xml:space="preserve">TUBOD </t>
  </si>
  <si>
    <t>Licapao</t>
  </si>
  <si>
    <t>11/22/2018</t>
  </si>
  <si>
    <t>Sto. Niño</t>
  </si>
  <si>
    <t>Pualas</t>
  </si>
  <si>
    <t>1/29/2018</t>
  </si>
  <si>
    <t>Kalilangan</t>
  </si>
  <si>
    <t>Pinpin</t>
  </si>
  <si>
    <t>Tubod, Ibabao, Ospital, Dalisay, Paldyan, Lobogan, Tamitami, Labo, Casusan</t>
  </si>
  <si>
    <t>as of 12/12/2019 SWA</t>
  </si>
  <si>
    <t>Dapacan Alto</t>
  </si>
  <si>
    <t>Mauswagon</t>
  </si>
  <si>
    <t>Sulipat</t>
  </si>
  <si>
    <t>Bunawan</t>
  </si>
  <si>
    <t>Guba, Malibangcao, Sigatic Daku</t>
  </si>
  <si>
    <t>MOT</t>
  </si>
  <si>
    <t xml:space="preserve">Matugas Bajo, Guintomoyan, Sibaroc </t>
  </si>
  <si>
    <t>Eastern Poblacion &amp; Puntod</t>
  </si>
  <si>
    <t>Ciriaco Pastrano</t>
  </si>
  <si>
    <t>Dullan Norte</t>
  </si>
  <si>
    <t>Senote</t>
  </si>
  <si>
    <t>Umidos - Tipolo</t>
  </si>
  <si>
    <t>Mohon</t>
  </si>
  <si>
    <t>11/28/2017</t>
  </si>
  <si>
    <t>Matay Tanggo, Brgy. Namut</t>
  </si>
  <si>
    <t>ALUBIJID</t>
  </si>
  <si>
    <t>Baybay, Loguilo &amp; Poblacion</t>
  </si>
  <si>
    <t>MCN/MO</t>
  </si>
  <si>
    <t>BALINGASAG</t>
  </si>
  <si>
    <t>Linabu</t>
  </si>
  <si>
    <t>Pisag an</t>
  </si>
  <si>
    <t>Tagpangi</t>
  </si>
  <si>
    <t>Taglimao</t>
  </si>
  <si>
    <t>Baikingon</t>
  </si>
  <si>
    <t>Plaridel &amp; Gumaod</t>
  </si>
  <si>
    <t>Mat-i</t>
  </si>
  <si>
    <t>GINGOOG CITY</t>
  </si>
  <si>
    <t>Bakid-bakid, Malinao, Eureka &amp; Samay</t>
  </si>
  <si>
    <t>EJD</t>
  </si>
  <si>
    <t>GITAGUM</t>
  </si>
  <si>
    <t>JASAAN</t>
  </si>
  <si>
    <t>Corales</t>
  </si>
  <si>
    <t>Upper Jasaan</t>
  </si>
  <si>
    <t>KINOGUITAN</t>
  </si>
  <si>
    <t>Competed</t>
  </si>
  <si>
    <t>Kauswagan, Cabubuhan, Poblacion</t>
  </si>
  <si>
    <t>Pahindong</t>
  </si>
  <si>
    <t>Tup-on</t>
  </si>
  <si>
    <t>NAAWAN</t>
  </si>
  <si>
    <t>Don Pedro, Linangkayan, Mapulog, Maputi, Patag, Poblacion &amp; Tuboran</t>
  </si>
  <si>
    <t>NPJ</t>
  </si>
  <si>
    <t>Sta. Ana</t>
  </si>
  <si>
    <t>2015 BUB OTHERS</t>
  </si>
  <si>
    <t>OT-15-10-13-12-000-01</t>
  </si>
  <si>
    <t>CONSTRUCTION OF STEEL FOOTBRIDGE (box culvert)</t>
  </si>
  <si>
    <t>LOCAL BRIDGES</t>
  </si>
  <si>
    <t>OT-15-10-13-21-000-01</t>
  </si>
  <si>
    <t>CONSTRUCTION OF FLOOD CONTROL STRUCTURE</t>
  </si>
  <si>
    <t>FLOOD CONTROL</t>
  </si>
  <si>
    <t>OT-15-10-13-02-000-01</t>
  </si>
  <si>
    <t>DAMULOG</t>
  </si>
  <si>
    <t>STRENGTHENING PEOPLES ORGANIZATIONS</t>
  </si>
  <si>
    <t>OT-15-10-13-05-000-01</t>
  </si>
  <si>
    <t>IMPASUG_ONG</t>
  </si>
  <si>
    <t>JUNCTION-KIMARAYO-ATUGAN FOOTBRIDGE (CAWAYAN-LA FORTUNA)</t>
  </si>
  <si>
    <t>Inspected last August 17, 2017 (due for turnover) (SWA)</t>
  </si>
  <si>
    <t>OT-15-10-13-08-000-01</t>
  </si>
  <si>
    <t>CONSTRUCTION OF FOOTBRIDGE</t>
  </si>
  <si>
    <t>OT-15-10-13-08-000-02</t>
  </si>
  <si>
    <t>OT-15-10-13-10-000-01</t>
  </si>
  <si>
    <t>FOOTBRIDGE CONSTRUCTION</t>
  </si>
  <si>
    <t>OT-15-10-13-13-000-01</t>
  </si>
  <si>
    <t>PURCHASE OF ONE (1) UNIT RESCUE VEHICLE (KIA VAN 18 SITTERS)</t>
  </si>
  <si>
    <t>OT-15-10-13-15-000-01</t>
  </si>
  <si>
    <t>FLOOD CONTROL- CONSTRUCTION OF DRAINAGE SYSTEM</t>
  </si>
  <si>
    <t>OT-15-10-13-17-000-02</t>
  </si>
  <si>
    <t>EVACUATION FACILITY</t>
  </si>
  <si>
    <t>EVACUATION CENTER</t>
  </si>
  <si>
    <t>OT-15-10-13-17-000-03</t>
  </si>
  <si>
    <t>OT-15-10-13-18-000-01</t>
  </si>
  <si>
    <t>CONSTRUCTION OF MALAYANAN FOOTBRIDGE (PHASE II)</t>
  </si>
  <si>
    <t>OT-15-10-13-18-000-02</t>
  </si>
  <si>
    <t>CONSTRUCTION OF HALAPITAN FOOTBRIDGE (PHASE II)</t>
  </si>
  <si>
    <t>OT-15-10-13-18-000-03</t>
  </si>
  <si>
    <t>CONSTRUCTION OF CANDELARIA FOOTBRIDGE</t>
  </si>
  <si>
    <t>OT-15-10-13-19-000-01</t>
  </si>
  <si>
    <t>CONSTRUCTION OF 50 METERS STEEL FOOTBRIDGE</t>
  </si>
  <si>
    <t>for final Inspection (SWA)</t>
  </si>
  <si>
    <t>SUB-TOTAL (OTHERS) BUKIDNON:</t>
  </si>
  <si>
    <t>OT-15-10-13-17-000-01</t>
  </si>
  <si>
    <t>CORE LOCAL ROADS CONSTRUCTION/ MAINTENANCE/ REHABILITATION</t>
  </si>
  <si>
    <t>SUB-TOTAL (LAR) BUKIDNON:</t>
  </si>
  <si>
    <t>TOTAL (OTHERS+LAR) (BUKIDNON):</t>
  </si>
  <si>
    <t>OT-15-10-18-01-000-01</t>
  </si>
  <si>
    <t>LILOAN EVACUATION CENTER PROJECT</t>
  </si>
  <si>
    <t>OT-15-10-18-02-000-01</t>
  </si>
  <si>
    <t>EQUIPMENTS (COMMUNICATION AND RESCUE) OF BRGY DISASTER COMMAND CENTER AND MOBILITY IN 7 BRGYS</t>
  </si>
  <si>
    <t>OT-15-10-18-04-000-01</t>
  </si>
  <si>
    <t>CT/MCN</t>
  </si>
  <si>
    <t>OT-15-10-18-05-000-01</t>
  </si>
  <si>
    <t>OT-15-10-18-05-000-02</t>
  </si>
  <si>
    <t>RESCUE EQUIPMENT: PROCUREMENT OF EQUIPMENT</t>
  </si>
  <si>
    <t>TOTAL (OTHERS) (CAMIGUIN):</t>
  </si>
  <si>
    <t>OT-15-10-35-02-000-01</t>
  </si>
  <si>
    <t>BALO_I</t>
  </si>
  <si>
    <t>OT-15-10-35-04-000-01</t>
  </si>
  <si>
    <t>VALUES ENHANCEMENT &amp; CAPACITY BUILDING FOR CIVIL SOCIETY ORGANIZATIONS</t>
  </si>
  <si>
    <t>OT-15-10-35-04-000-02</t>
  </si>
  <si>
    <t>Felomina</t>
  </si>
  <si>
    <t>IMPROVEMENT OF PUBLIC BUILDING TO BECOME RESILIENT EVACUATION-READY WITH COMPLETE EMERGENCY &amp; SURVIVAL FACILITIES</t>
  </si>
  <si>
    <t>Puga-an</t>
  </si>
  <si>
    <t>Tibanga</t>
  </si>
  <si>
    <t>Date Finished: 2-13-2019 (SWA)</t>
  </si>
  <si>
    <t>ND 2/22/2019</t>
  </si>
  <si>
    <t>Santiago</t>
  </si>
  <si>
    <t>as of 2/13/2019 (SWA)</t>
  </si>
  <si>
    <t>Acmac</t>
  </si>
  <si>
    <t>Date Finished: 11-16-2018 (SWA0</t>
  </si>
  <si>
    <t>Hinaplanon</t>
  </si>
  <si>
    <t>Dalipuga</t>
  </si>
  <si>
    <t>Date Finished: 01-12-2019 (SWA)</t>
  </si>
  <si>
    <t>OT-15-10-35-08-000-01</t>
  </si>
  <si>
    <t>KOLAMBUGAN</t>
  </si>
  <si>
    <t>SEAWALL PROJECT</t>
  </si>
  <si>
    <t>Preparations for the Project-Turn Over are now being laid down. (SWA)</t>
  </si>
  <si>
    <t>10/19/2017</t>
  </si>
  <si>
    <t>OT-15-10-35-09-000-01</t>
  </si>
  <si>
    <t>LALA</t>
  </si>
  <si>
    <t>CONSTRUCTION OF HANGING BRIDGE @ SIMPAK (PUROK 10-PUROK11)</t>
  </si>
  <si>
    <t>OT-15-10-35-10-000-01</t>
  </si>
  <si>
    <t>CONSTRUCTION OF EVACUATION CENTER (UPPER MAGO-ONG-UBALDO LOT)</t>
  </si>
  <si>
    <t>OT-15-10-35-12-000-01</t>
  </si>
  <si>
    <t>MAIGO PUBLIC MARKET RENOVATION</t>
  </si>
  <si>
    <t>ECONOMIC FACILITIES</t>
  </si>
  <si>
    <t>OT-15-10-35-12-000-02</t>
  </si>
  <si>
    <t>FLOOD CONTROL DREDDGING</t>
  </si>
  <si>
    <t>OT-15-10-35-12-000-04</t>
  </si>
  <si>
    <t>RUBBER BOAT/RESCUE EQUIPMENT</t>
  </si>
  <si>
    <t>OT-15-10-35-12-000-05</t>
  </si>
  <si>
    <t>FLOOD CONTROL AT BUCANA</t>
  </si>
  <si>
    <t>OT-15-10-35-16-000-01</t>
  </si>
  <si>
    <t>PANTAO RAGAT</t>
  </si>
  <si>
    <t>EVACUATION FACILITIES</t>
  </si>
  <si>
    <t>OT-15-10-35-16-000-02</t>
  </si>
  <si>
    <t>PROCUREMENT OF RESCUE EQUIPMENT (FOTON CAR) DUMP TRUCK 1 UNIT</t>
  </si>
  <si>
    <t>OT-15-10-35-18-000-01</t>
  </si>
  <si>
    <t>CONSTRUCTION OF EVACUATION CENTER</t>
  </si>
  <si>
    <t>OT-15-10-35-18-000-02</t>
  </si>
  <si>
    <t>CONSTRUCTION OF PROTECTION WALL-FLOOD CONTROL IN POBLACION, SALVADOR LDN</t>
  </si>
  <si>
    <t>OT-15-10-35-21-000-01</t>
  </si>
  <si>
    <t>OT-15-10-35-22-000-01</t>
  </si>
  <si>
    <t>TUBOD</t>
  </si>
  <si>
    <t>SUB-TOTAL (OTHERS) LANAO DEL NORTE:</t>
  </si>
  <si>
    <t>OT-15-10-35-02-000-02</t>
  </si>
  <si>
    <t>CONCRETING OF BARANGAY CORMATAN TO BARANGAY SIGAYAN FMR</t>
  </si>
  <si>
    <t>OT-15-10-35-12-000-03</t>
  </si>
  <si>
    <t>CONCRETING OF PUROK POBLACION</t>
  </si>
  <si>
    <t>SUB-TOTAL (LAR) LANAO DEL NORTE:</t>
  </si>
  <si>
    <t>TOTAL (OTHERS+LAR) (LANAO DEL NORTE):</t>
  </si>
  <si>
    <t>OT-15-10-42-01-000-01</t>
  </si>
  <si>
    <t>REPAIR OF DALISAY-PALAYAN HANGING FOOTBRIDGE</t>
  </si>
  <si>
    <t>OT-15-10-42-02-000-01</t>
  </si>
  <si>
    <t>PROPOSED EVACUATION FACILITY (1 UNIT EVACUATION CENTER) (NORTHERN POBLACION)</t>
  </si>
  <si>
    <t>OT-15-10-42-02-000-02</t>
  </si>
  <si>
    <t>PROPOSED EVACUATION FACILITY (1 UNIT EVACUATION CENTER) (NABUROS)</t>
  </si>
  <si>
    <t>OT-15-10-42-02-000-03</t>
  </si>
  <si>
    <t>PROPOSED EVACUATION FACILITY (1 UNIT EVACUATION CENTER) (SOUTHERN POBLACION)</t>
  </si>
  <si>
    <t>as of 7/4/2018 (SWA)</t>
  </si>
  <si>
    <t>OT-15-10-42-02-000-04</t>
  </si>
  <si>
    <t>PROPOSED EVACUATION FACILITY (1 UNIT EVACUATION CENTER) (MUNICIPAL GROUND)</t>
  </si>
  <si>
    <t>12/21/2018</t>
  </si>
  <si>
    <t>OT-15-10-42-02-000-05</t>
  </si>
  <si>
    <t>PROPOSED RESCUE EQUIPMENT (1 MINI DUMP TRUCK)</t>
  </si>
  <si>
    <t>OT-15-10-42-02-000-06</t>
  </si>
  <si>
    <t>PROPOSED 1 SET RESCUE EQUIPMENT PRESCRIBED BY OFFICE OF CIVIL DEFENSE DND</t>
  </si>
  <si>
    <t>OT-15-10-42-03-000-01</t>
  </si>
  <si>
    <t>OT-15-10-42-04-000-01</t>
  </si>
  <si>
    <t>CONSTRUCTION OF HANGING BRIDGE</t>
  </si>
  <si>
    <t>12/20/2018</t>
  </si>
  <si>
    <t>OT-15-10-42-04-000-02</t>
  </si>
  <si>
    <t>IMPROVEMENT OF EVACUATION CENTER (BRGY. SALVADOR)</t>
  </si>
  <si>
    <t>OT-15-10-42-04-000-03</t>
  </si>
  <si>
    <t>IMPROVEMENT OF EVACUATION CENTER (BRGY. SOLINOG)</t>
  </si>
  <si>
    <t>OT-15-10-42-04-000-04</t>
  </si>
  <si>
    <t>IMPROVEMENT OF EVACUATION CENTER (SOUTHWESTERN POBLACION)</t>
  </si>
  <si>
    <t>OT-15-10-42-04-000-05</t>
  </si>
  <si>
    <t>CONSTRUCTION OF DRAINAGE CANAL</t>
  </si>
  <si>
    <t>OT-15-10-42-07-000-02</t>
  </si>
  <si>
    <t>REHABILITATION OF FLOOD CONTROL-RIZAL STREET</t>
  </si>
  <si>
    <t>OT-15-10-42-12-000-01</t>
  </si>
  <si>
    <t>CONSTRUCTION OF DEBOLOC-TIPOLO FOOTBRIDGE</t>
  </si>
  <si>
    <t>OT-15-10-42-16-000-01</t>
  </si>
  <si>
    <t>FOOTBRIDGE</t>
  </si>
  <si>
    <t>OT-15-10-42-16-000-02</t>
  </si>
  <si>
    <t>CONSTRUCTION OF FLOOD CONTROL</t>
  </si>
  <si>
    <t>OT-15-10-42-16-000-03</t>
  </si>
  <si>
    <t>CONCRETE DRAINAGE CANAL-MUNICIPAL HALL GROUNDS</t>
  </si>
  <si>
    <t>SUB-TOTAL (OTHERS) MIS.OCC:</t>
  </si>
  <si>
    <t>OT-15-10-42-07-000-01</t>
  </si>
  <si>
    <t>CONCRETING BARANGAY NACIONAL-LASTA STREET</t>
  </si>
  <si>
    <t xml:space="preserve">LOCAL ROADS </t>
  </si>
  <si>
    <t>SUB-TOTAL (LAR) MIS.OCC:</t>
  </si>
  <si>
    <t>TOTAL (OTHERS+LAR) (MISAMIS OCCIDENTAL):</t>
  </si>
  <si>
    <t>OT-15-10-43-02-000-03</t>
  </si>
  <si>
    <t>CONSTRUCTION OF ARAAY-LANTAD SPILLWAY</t>
  </si>
  <si>
    <t>OT-15-10-43-02-000-04</t>
  </si>
  <si>
    <t>CONSTRUCTION OF LINED CANAL ALONG MALVAR ST. - BRGY 1</t>
  </si>
  <si>
    <t>OT-15-10-43-02-000-05</t>
  </si>
  <si>
    <t>CONSTRUCTION OF LINED CANAL ALONG REGALADO ST. - BRGY 2</t>
  </si>
  <si>
    <t>OT-15-10-43-02-000-06</t>
  </si>
  <si>
    <t>CONSTRUCTION OF LINED CANAL ALONG MADROÑO ST. - BRGY 5</t>
  </si>
  <si>
    <t>OT-15-10-43-03-000-01</t>
  </si>
  <si>
    <t>npjr</t>
  </si>
  <si>
    <t>OT-15-10-43-04-000-01</t>
  </si>
  <si>
    <t>BINUANGAN</t>
  </si>
  <si>
    <t>OT-15-10-43-05-000-01</t>
  </si>
  <si>
    <t>CITY OF CAGAYAN DE ORO</t>
  </si>
  <si>
    <t>OT-15-10-43-05-000-02</t>
  </si>
  <si>
    <t>BOTTLE FOR LIFE: A SAFEGUARD KIT TO SURVIVE PROJECT</t>
  </si>
  <si>
    <t>OT-15-10-43-08-000-01</t>
  </si>
  <si>
    <t>CITY OF GINGOOG</t>
  </si>
  <si>
    <t>FLOOD CONTROL INFRASTRUCTURES</t>
  </si>
  <si>
    <t>Brgy. 24</t>
  </si>
  <si>
    <t>Brgy.1</t>
  </si>
  <si>
    <t>Brgy. 9</t>
  </si>
  <si>
    <t>Brgy.8</t>
  </si>
  <si>
    <t>Brgy. 24A</t>
  </si>
  <si>
    <t>Brgy.16</t>
  </si>
  <si>
    <t>OT-15-10-43-11-000-01</t>
  </si>
  <si>
    <t>CONSTRUCTION OF 1.5 X 100M FOOTBRIDGE IN SAN ISIDRO-SOLANA</t>
  </si>
  <si>
    <t>OT-15-10-43-11-000-02</t>
  </si>
  <si>
    <t>CONSTRUCTION OF 1.5 X 100M FOOTBRIDGE IN SAN NICOLAS</t>
  </si>
  <si>
    <t>OT-15-10-43-12-000-01</t>
  </si>
  <si>
    <t>CONSTRUCTION OF SEAWALL</t>
  </si>
  <si>
    <t>OT-15-10-43-15-000-01</t>
  </si>
  <si>
    <t>CONSTRUCTION OF CONCRETE OPEN CANAL/DRAINAGE</t>
  </si>
  <si>
    <t>OT-15-10-43-16-000-01</t>
  </si>
  <si>
    <t>PROPOSE CONSTRUCTION REHABILITATION OF PERMANENT BRIDGE</t>
  </si>
  <si>
    <t>OT-15-10-43-19-000-02</t>
  </si>
  <si>
    <t>PROPOSE CONSTRUCTION/ REHABILITATION OF DRAINAGE SYSTEM</t>
  </si>
  <si>
    <t>OT-15-10-43-25-000-01</t>
  </si>
  <si>
    <t>CONSTRUCTION OF STANDARD EVACUATION CENTER (STA. INES)</t>
  </si>
  <si>
    <t>as of 3/25/2019 (SWA)</t>
  </si>
  <si>
    <t>OT-15-10-43-25-000-02</t>
  </si>
  <si>
    <t>CONSTRUCTION OF STANDARD EVACUATION CENTER (POBLACION)</t>
  </si>
  <si>
    <t>OT-15-10-43-25-000-03</t>
  </si>
  <si>
    <t>CONSTRUCTION OF STANDARD EVACUATION CENTER (SAN JOSE)</t>
  </si>
  <si>
    <t>as of 7/2019 (SWA)</t>
  </si>
  <si>
    <t>7/26/2019</t>
  </si>
  <si>
    <t>OT-15-10-43-25-000-04</t>
  </si>
  <si>
    <t>MT</t>
  </si>
  <si>
    <t>OT-15-10-43-26-000-01</t>
  </si>
  <si>
    <t>SOLIGAO TUBURAN 2 CREEK</t>
  </si>
  <si>
    <t>OT-15-10-43-26-000-02</t>
  </si>
  <si>
    <t>UPPER DAYAWAN-TUBIGAN CREEK</t>
  </si>
  <si>
    <t>OT-15-10-43-26-000-03</t>
  </si>
  <si>
    <t>AMLEY, DAYAWAN-TAG-ANGA CREEK</t>
  </si>
  <si>
    <t>SUB-TOTAL (OTHERS) MIS.OR:</t>
  </si>
  <si>
    <t>OT-15-10-43-02-000-01</t>
  </si>
  <si>
    <t>CONCRETING OF QUEZON BARANGAY ROAD</t>
  </si>
  <si>
    <t>2,000, 000.00</t>
  </si>
  <si>
    <t>OT-15-10-43-02-000-02</t>
  </si>
  <si>
    <t>CONCRETING OF KIBALOS-SAN ISIDRO BARANGAY ROAD</t>
  </si>
  <si>
    <t xml:space="preserve">LOCAL  ROADS </t>
  </si>
  <si>
    <t>SUB-TOTAL (LAR) MIS.OR:</t>
  </si>
  <si>
    <t>TOTAL (OTHERS+LAR) MISAMIS ORIENTAL:</t>
  </si>
  <si>
    <t>GRAND_TOTAL</t>
  </si>
  <si>
    <t>2016 BUB OTHERS</t>
  </si>
  <si>
    <t>OT-16-10-13-09-000-01</t>
  </si>
  <si>
    <t>Municipal Wide</t>
  </si>
  <si>
    <t>RAPID COMMUNITY BASED MONITORING SYSTEM (RCBMS)</t>
  </si>
  <si>
    <t>CAPDEV/ CBMS</t>
  </si>
  <si>
    <t>ISSUED NOTICE OF CANCELLATION RE MC 2020-052</t>
  </si>
  <si>
    <t>Update form LGCDD</t>
  </si>
  <si>
    <t>OT-16-10-13-10-000-01</t>
  </si>
  <si>
    <t>COMMUNITY BASED MONITORING SYSTEM (CBMS) THROUGH CBMS APPLICATION AND CBMS PAPER TRACKS</t>
  </si>
  <si>
    <t>OT-16-10-13-15-000-01</t>
  </si>
  <si>
    <t>Community Based Monitoring System</t>
  </si>
  <si>
    <t>ISSUED NOTICE OF LIQUIDATION/ COMPLETED</t>
  </si>
  <si>
    <t>OT-16-10-13-17-000-01</t>
  </si>
  <si>
    <t>CBMS</t>
  </si>
  <si>
    <t>OT-16-10-35-01-000-01</t>
  </si>
  <si>
    <t>Municipal wide</t>
  </si>
  <si>
    <t>Community Based Monitoring System (CBMS)</t>
  </si>
  <si>
    <t xml:space="preserve"> -   </t>
  </si>
  <si>
    <t>OT-16-10-35-02-000-01</t>
  </si>
  <si>
    <t>OT-16-10-35-03-000-01</t>
  </si>
  <si>
    <t>OT-16-10-35-04-000-01</t>
  </si>
  <si>
    <t>UPDATING COMMUNITY BASED MONITORING SYSTEM</t>
  </si>
  <si>
    <t>OT-16-10-35-05-000-01</t>
  </si>
  <si>
    <t>Acquisition of State-of-the-Art Community Based Monitoring System (CBMS)</t>
  </si>
  <si>
    <t>OT-16-10-35-07-000-01</t>
  </si>
  <si>
    <t>OT-16-10-35-08-000-01</t>
  </si>
  <si>
    <t>Kolambugan</t>
  </si>
  <si>
    <t>OT-16-10-42-03-000-01</t>
  </si>
  <si>
    <t>COMMUNITY BASED MONITORING SYSTEM</t>
  </si>
  <si>
    <t>OT-16-10-42-04-000-01</t>
  </si>
  <si>
    <t>OT-16-10-42-05-000-02</t>
  </si>
  <si>
    <t>OT-16-10-42-17-000-01</t>
  </si>
  <si>
    <t>DON VICTORIANO CHIONGBIAN (DON MARIANO MARCOS)</t>
  </si>
  <si>
    <t>OT-16-10-42-07-000-01</t>
  </si>
  <si>
    <t>24 barangays</t>
  </si>
  <si>
    <t>OT-16-10-42-08-000-01</t>
  </si>
  <si>
    <t>Municipal -wide</t>
  </si>
  <si>
    <t>CBMS. CBMS APP / PAPERS</t>
  </si>
  <si>
    <t>OT-16-10-42-09-000-02</t>
  </si>
  <si>
    <t>CITY OF OROQUIETA (Capital)</t>
  </si>
  <si>
    <t>COMMUNITY BASED MONITORING SYSTEM (CBMS) THROUGH CBMS APPLICATION AND CBMS TRACK</t>
  </si>
  <si>
    <t>OT-16-10-43-03-000-01</t>
  </si>
  <si>
    <t>9 barangays</t>
  </si>
  <si>
    <t>Rapid Community Based Monitoring System (CBMS)</t>
  </si>
  <si>
    <t>OT-16-10-43-05-000-02</t>
  </si>
  <si>
    <t>CITY OF CAGAYAN DE ORO (Capital)</t>
  </si>
  <si>
    <t>City-wide</t>
  </si>
  <si>
    <t>OT-16-10-43-12-000-01</t>
  </si>
  <si>
    <t>Establishment of CBMS</t>
  </si>
  <si>
    <t>OT-16-10-43-17-000-01</t>
  </si>
  <si>
    <t>MAGSAYSAY (LINUGOS)</t>
  </si>
  <si>
    <t>COMMUNITY BASED MONITORING SYSTEM (CBMS)</t>
  </si>
  <si>
    <t>OT-16-10-43-23-000-01</t>
  </si>
  <si>
    <t>SUGBONGCOGON</t>
  </si>
  <si>
    <t>Ampianga, Alicomohan, Kiraging, Sta. Cruz, Mimbuahan, Kidampas, Kaulayan, Poblacion, Silad &amp; Mangga</t>
  </si>
  <si>
    <t>Community Based Monitoring system</t>
  </si>
  <si>
    <t>OT-16-10-43-24-000-01</t>
  </si>
  <si>
    <t>OT-16-10-43-25-000-01</t>
  </si>
  <si>
    <t>18 Brgys</t>
  </si>
  <si>
    <t>OT-16-10-13-03-000-01</t>
  </si>
  <si>
    <t>Renovation/Repair of IP Evacuation Center</t>
  </si>
  <si>
    <t>OT-16-10-18-02-000-01</t>
  </si>
  <si>
    <t>Evacuation Center @ South Poblacion</t>
  </si>
  <si>
    <t>AS OF 02/07/2020 SWA</t>
  </si>
  <si>
    <t>OT-16-10-18-05-000-01</t>
  </si>
  <si>
    <t>Evacuation Facility: 25 pcs. Cubicles (2-double deck)</t>
  </si>
  <si>
    <t>Flor</t>
  </si>
  <si>
    <t>OT-16-10-35-11-000-01</t>
  </si>
  <si>
    <t>LANAO_DEL_NORTE</t>
  </si>
  <si>
    <t>Construction of Crisis Center</t>
  </si>
  <si>
    <t>OT-16-10-42-02-000-04</t>
  </si>
  <si>
    <t>PROPOSED EVACUATION FACILITIES - BRGY. MUNICIPAL GROUND</t>
  </si>
  <si>
    <t>OT-16-10-42-02-000-02</t>
  </si>
  <si>
    <t>PROPOSED EVACUATION FACILITIES - BRGY. NABUROS</t>
  </si>
  <si>
    <t>OT-16-10-42-02-000-01</t>
  </si>
  <si>
    <t>PROPOSED EVACUATION FACILITIES - BRGY. POBLACION</t>
  </si>
  <si>
    <t>OT-16-10-42-02-000-03</t>
  </si>
  <si>
    <t>PROPOSED EVACUATION FACILITIES - BRGY. SOUTHERN POBLACION</t>
  </si>
  <si>
    <t>as of 7/4/2017 (SWA)</t>
  </si>
  <si>
    <t>OT-16-10-42-04-000-02</t>
  </si>
  <si>
    <t>IMPROVEMENT OF MULTI-PURPOSE BUILDING</t>
  </si>
  <si>
    <t>for Final Inspection</t>
  </si>
  <si>
    <t>OT-16-10-42-09-000-01</t>
  </si>
  <si>
    <t>EVACUATION FACILITY - TYPE A (PHASE I)</t>
  </si>
  <si>
    <t>as of 2/15/2019 (SWA)</t>
  </si>
  <si>
    <t>OT-16-10-42-05-000-01</t>
  </si>
  <si>
    <t>IMPROVEMENT OF MUNICIPAL EVACUATION CENTER (REFURBISHING)</t>
  </si>
  <si>
    <t>10/17/2018</t>
  </si>
  <si>
    <t>OT-16-10-42-12-000-01</t>
  </si>
  <si>
    <t>CONSTRUCTION OF MULTI-PURPOSE / EVACUATION CENTER AT BRGY. UNIDOS</t>
  </si>
  <si>
    <t>OT-16-10-42-16-000-01</t>
  </si>
  <si>
    <t>OT-16-10-43-01-000-01</t>
  </si>
  <si>
    <t>Evacuation facility</t>
  </si>
  <si>
    <t>OT-16-10-43-05-000-01</t>
  </si>
  <si>
    <t>MULTI-PURPOSE EVACUATION CENTER</t>
  </si>
  <si>
    <t>Project completed; but SWA is only 80% and 10% remaining fund has not yet requested. LGU already informed but not yet complied</t>
  </si>
  <si>
    <t>OT-16-10-43-08-000-01</t>
  </si>
  <si>
    <t>as of 5/15/2019 SWA</t>
  </si>
  <si>
    <t>OT-16-10-43-10-000-01</t>
  </si>
  <si>
    <t>INITAO</t>
  </si>
  <si>
    <t>Evacuation Facilities</t>
  </si>
  <si>
    <t>OT-16-10-43-19-000-01</t>
  </si>
  <si>
    <t>Improvement of Covered Court</t>
  </si>
  <si>
    <t>2016 BUB-WATER</t>
  </si>
  <si>
    <t>AS OF 9/9/2019</t>
  </si>
  <si>
    <t>Freedom</t>
  </si>
  <si>
    <t>Canangaan</t>
  </si>
  <si>
    <t>Lambagan</t>
  </si>
  <si>
    <t>Calaocalao, New Nongnongan &amp; Kalubihon</t>
  </si>
  <si>
    <t>AS OF 1/31/2020 SWA</t>
  </si>
  <si>
    <t>IMPASUGONG</t>
  </si>
  <si>
    <t>Cawayan &amp; Kibenton</t>
  </si>
  <si>
    <t>Kalabugao</t>
  </si>
  <si>
    <t>Malinao, Forchacu 3, Pontor, &amp; Darusalam (Sitio Maulawe, Ninoy Aquino)</t>
  </si>
  <si>
    <t>90.15% Physical Accomplishment</t>
  </si>
  <si>
    <t>MONTHLY MEETING</t>
  </si>
  <si>
    <t>Sitio San vicente, Kaatuan, Upper Alanib, Batangason, Baclayon, Gahub Baclayon, Upper Balila, &amp; Insibay Poblacion</t>
  </si>
  <si>
    <t xml:space="preserve">LIBONA </t>
  </si>
  <si>
    <t>Gango and Kinawe</t>
  </si>
  <si>
    <t>Sil-ipon</t>
  </si>
  <si>
    <t>JKB</t>
  </si>
  <si>
    <t>Miglamin</t>
  </si>
  <si>
    <t>Managok</t>
  </si>
  <si>
    <t>Dalirig/So. Abyawan</t>
  </si>
  <si>
    <t>AS OF 12/23/2019 SWA</t>
  </si>
  <si>
    <t>Tankulan</t>
  </si>
  <si>
    <t>as of 9/28/2019 (SWA)</t>
  </si>
  <si>
    <t>Diclum</t>
  </si>
  <si>
    <t>Anahawon</t>
  </si>
  <si>
    <t xml:space="preserve">SUMILAO </t>
  </si>
  <si>
    <t>Vista Villa and San Roque</t>
  </si>
  <si>
    <t>Villa Vista and San Roque-Completed</t>
  </si>
  <si>
    <t>1, 2, 3, 4, 5, Cosina, Cacaon, Dagumbaan, San Isidro, San Antonio, Sto. Niño, Lingion</t>
  </si>
  <si>
    <t>ENGR. ALAMBAN</t>
  </si>
  <si>
    <t>Kahaponan</t>
  </si>
  <si>
    <t xml:space="preserve">Concepcion  </t>
  </si>
  <si>
    <t>Babalaya</t>
  </si>
  <si>
    <t>Brgy. Cabasagan, River Side, Salong, bato</t>
  </si>
  <si>
    <t>River side-100% (SWA) 2/7/2019</t>
  </si>
  <si>
    <t>Salong-COMPLETED</t>
  </si>
  <si>
    <t>CL</t>
  </si>
  <si>
    <t>Cabasagan-100% (SWA) 2/7/2019</t>
  </si>
  <si>
    <t>ILIGAN CITY</t>
  </si>
  <si>
    <t>Buru-un</t>
  </si>
  <si>
    <t>Project Completed and operational last November 12, 2018 - as of 6/30/2019 update from Office of the ICWS</t>
  </si>
  <si>
    <t>Saray</t>
  </si>
  <si>
    <t>Project Completed and operational last February 18, 2019 - as of 6/30/2019 update from Office of the ICWS</t>
  </si>
  <si>
    <t>Sta. Elena</t>
  </si>
  <si>
    <t>Project Completed and operational last April 11, 2019 - as of 6/30/2019 update from Office of the ICWS</t>
  </si>
  <si>
    <t>Sta. Filomena</t>
  </si>
  <si>
    <t>Project Completed and operational last May 28, 2018 - as of 6/30/2019 update from Office of the ICWS</t>
  </si>
  <si>
    <t>Project Completed and operational last April 15, 2019 - as of 6/30/2019 update from Office of the ICWS</t>
  </si>
  <si>
    <t>Kidalos</t>
  </si>
  <si>
    <t>Cabasagan</t>
  </si>
  <si>
    <t>Brgy. Campo Islam, Sultan Naga Dimaporo</t>
  </si>
  <si>
    <t>Brgy Darimbang</t>
  </si>
  <si>
    <t>For final Inspection</t>
  </si>
  <si>
    <t>JE/SWA</t>
  </si>
  <si>
    <t>90.04% Physical Accomplishment</t>
  </si>
  <si>
    <t>LGU COUNTERPART ISSUE</t>
  </si>
  <si>
    <t>CB</t>
  </si>
  <si>
    <t>Poblacion, Digson &amp; D. Fernan</t>
  </si>
  <si>
    <t>as of 3/8/2019 (SWA)</t>
  </si>
  <si>
    <t>Dicoloc, Butuay, Palilan</t>
  </si>
  <si>
    <t>Municipal waters  Puntod-man Bajo</t>
  </si>
  <si>
    <t>as of 6/13/2019 (SWA)</t>
  </si>
  <si>
    <t>80% Physical Accomplishment</t>
  </si>
  <si>
    <t>AS OF 12/18/2019 SWA</t>
  </si>
  <si>
    <t>Unidos-Mangidkid -Sitio Balainlao (bato)</t>
  </si>
  <si>
    <t>TANGUB CITY</t>
  </si>
  <si>
    <t>3 barangays</t>
  </si>
  <si>
    <t>AS OF 1/20/2020 SWA</t>
  </si>
  <si>
    <t>Matay, Tongo-Namut</t>
  </si>
  <si>
    <t>Brgys Bulahan, Tripolohon &amp; Don Gregorio Pelaez</t>
  </si>
  <si>
    <t>Natubo</t>
  </si>
  <si>
    <t>Bobontugan</t>
  </si>
  <si>
    <t>Lubluban</t>
  </si>
  <si>
    <t>Lubluban - 100% (as of 7/22/2019-SWA)</t>
  </si>
  <si>
    <t>Kimalok</t>
  </si>
  <si>
    <t>Kimalok - 100% (as of 7/22/2019-summary monthly accomp. Report)</t>
  </si>
  <si>
    <t>Tangkub</t>
  </si>
  <si>
    <t>Tangkub - 100% (as of 7/22/2019-SWA)</t>
  </si>
  <si>
    <r>
      <rPr>
        <sz val="12"/>
        <color rgb="FF000000"/>
        <rFont val="Calibri"/>
        <family val="2"/>
      </rPr>
      <t xml:space="preserve">Poblacion - </t>
    </r>
    <r>
      <rPr>
        <sz val="12"/>
        <rFont val="Calibri"/>
        <family val="2"/>
      </rPr>
      <t>100%</t>
    </r>
    <r>
      <rPr>
        <sz val="12"/>
        <color rgb="FFFF0000"/>
        <rFont val="Calibri"/>
        <family val="2"/>
      </rPr>
      <t xml:space="preserve">  </t>
    </r>
    <r>
      <rPr>
        <sz val="12"/>
        <rFont val="Calibri"/>
        <family val="2"/>
      </rPr>
      <t>(as of 7/22/2019-SWA)</t>
    </r>
  </si>
  <si>
    <t>Gimaylan</t>
  </si>
  <si>
    <t>Gimaylan - 100%  (as of 7/22/2019-summary monthly accomp. Report)</t>
  </si>
  <si>
    <t>Sto. Nino - 100%  (as of 7/22/2019-SWA)</t>
  </si>
  <si>
    <t>Taytayan -  100%  (as of 7/22/2019-summary monthly accomp. Report)</t>
  </si>
  <si>
    <t>Retablo</t>
  </si>
  <si>
    <t>Retablo - 100% (as of 7/22/2019-summary monthly accomp. Report)</t>
  </si>
  <si>
    <t>Dulong</t>
  </si>
  <si>
    <t>Dulong -  100%  (as of 7/22/2019-SWA)</t>
  </si>
  <si>
    <t>Kibungsod, Consuelo, San Isidro, Damayuhan, Villa Felipa &amp; Cabalawan</t>
  </si>
  <si>
    <t>2016 LGSF-OTHERS</t>
  </si>
  <si>
    <t>PROJECT DESCRIPTION</t>
  </si>
  <si>
    <t>OBLIGATION</t>
  </si>
  <si>
    <t>DISBURSEMENT</t>
  </si>
  <si>
    <t>UNDER PREP</t>
  </si>
  <si>
    <t>OL-16-10-13-01-000-01</t>
  </si>
  <si>
    <t>L-OT</t>
  </si>
  <si>
    <t>Concreting of Barangay Access Road (ICES Junction to BNHS, 550m.)</t>
  </si>
  <si>
    <t>completed as of 5/2018 (SWA)</t>
  </si>
  <si>
    <t>OL-16-10-13-22-000-01</t>
  </si>
  <si>
    <t>Road Concreting from Townsite Proper to Old Poblacion</t>
  </si>
  <si>
    <t>completed as of 3-9-2018 (SWA)</t>
  </si>
  <si>
    <t>OL-16-10-13-02-000-01</t>
  </si>
  <si>
    <t>Rehabilitation of Crossing Kinapat to Lumatong FMR</t>
  </si>
  <si>
    <t>OL-16-10-13-02-000-02</t>
  </si>
  <si>
    <t>Rehabilitation of Aludas FMR</t>
  </si>
  <si>
    <t>OL-16-10-13-02-000-03</t>
  </si>
  <si>
    <t>Rehabilitation of Kidama to Basag FMR</t>
  </si>
  <si>
    <t>OL-16-10-13-02-000-04</t>
  </si>
  <si>
    <t>Rehabilitation of Tukod to Inlabo FMR</t>
  </si>
  <si>
    <t>Letter dated 6/19/2019; Returned to BTr</t>
  </si>
  <si>
    <t>FCLA</t>
  </si>
  <si>
    <t>OL-16-10-13-02-000-05</t>
  </si>
  <si>
    <t>Rehabilitation of Angga-an to Turonan FMR</t>
  </si>
  <si>
    <t>OL-16-10-13-02-000-06</t>
  </si>
  <si>
    <t>Rehabilitation of P-1 to P-5 FMR at LAGANDANG</t>
  </si>
  <si>
    <t>OL-16-10-13-03-000-01</t>
  </si>
  <si>
    <t>Core Local Road Rehabilitation</t>
  </si>
  <si>
    <t xml:space="preserve">Dolorosa, San Vicente and Bugwak-Completed </t>
  </si>
  <si>
    <t>Monthly report</t>
  </si>
  <si>
    <t>OL-16-10-13-06-000-01</t>
  </si>
  <si>
    <t>1. Concreting of Barangay Road - 0.150 KM Crossing Pay-as to Payao Road Section</t>
  </si>
  <si>
    <t>OL-16-10-13-06-000-02</t>
  </si>
  <si>
    <t>2. Concreting of Barangay Road - 0.150 KM Crossing Bagor to Payao Road Section</t>
  </si>
  <si>
    <t>OL-16-10-13-06-000-03</t>
  </si>
  <si>
    <t>3. Concreting of Barangay Road - 0.100 KM Mabuhay to Bolisong Road Secion</t>
  </si>
  <si>
    <t>OL-16-10-13-06-000-04</t>
  </si>
  <si>
    <t>4. Concreting of Barangay Road - 0.170 KM Macao Road Section</t>
  </si>
  <si>
    <t>OL-16-10-13-06-000-05</t>
  </si>
  <si>
    <t>5. Concreting of Barangay Road - 0.100 KM Matampay Road Section</t>
  </si>
  <si>
    <t>as of 8/21/2018 (SWA)</t>
  </si>
  <si>
    <t>OL-16-10-13-06-000-06</t>
  </si>
  <si>
    <t>6. Concreting of Barangay Road - 0.150 Cabadiangan Road junction Kibalangon and Matampay Road</t>
  </si>
  <si>
    <t>OL-16-10-13-06-000-07</t>
  </si>
  <si>
    <t>7. Concreting of Barangay Road - 0.100 KM Kibalogan Road Section</t>
  </si>
  <si>
    <t>OL-16-10-13-06-000-08</t>
  </si>
  <si>
    <t>8. Concreting of Barangay Road - 0.100 KM Poblacion to Salvacion Road Section</t>
  </si>
  <si>
    <t>OL-16-10-13-06-000-09</t>
  </si>
  <si>
    <t>9. Concreting of Barangay Road - 0.100 KM Baroy to Sibonga Road Section</t>
  </si>
  <si>
    <t>OL-16-10-13-06-000-10</t>
  </si>
  <si>
    <t>10. Concreting of Barangay Road - 0.100 KM Husayan Road Section</t>
  </si>
  <si>
    <t>PL-16-10-13-07-000-01</t>
  </si>
  <si>
    <t>Core LOCAL ROAD CONSTRUCTION (INFASTRUCTURE)</t>
  </si>
  <si>
    <r>
      <rPr>
        <sz val="12"/>
        <color rgb="FF000000"/>
        <rFont val="Calibri"/>
        <family val="2"/>
      </rPr>
      <t>Ninoy Aquino-</t>
    </r>
    <r>
      <rPr>
        <sz val="12"/>
        <rFont val="Calibri"/>
        <family val="2"/>
      </rPr>
      <t>100%</t>
    </r>
    <r>
      <rPr>
        <sz val="12"/>
        <color rgb="FF000000"/>
        <rFont val="Calibri"/>
        <family val="2"/>
      </rPr>
      <t xml:space="preserve"> (SWA)             </t>
    </r>
  </si>
  <si>
    <t xml:space="preserve">West Poblacion-100% (SWA)   </t>
  </si>
  <si>
    <r>
      <rPr>
        <sz val="12"/>
        <color rgb="FF000000"/>
        <rFont val="Calibri"/>
        <family val="2"/>
      </rPr>
      <t>Macaopao-</t>
    </r>
    <r>
      <rPr>
        <sz val="12"/>
        <rFont val="Calibri"/>
        <family val="2"/>
      </rPr>
      <t xml:space="preserve">100% (as of 1/24/2019) (SWA)   </t>
    </r>
  </si>
  <si>
    <t xml:space="preserve">Barorawan-100% (SWA)                 </t>
  </si>
  <si>
    <t xml:space="preserve">Bangbang-100% (SWA)   </t>
  </si>
  <si>
    <t>OL-16-10-13-08-000-02</t>
  </si>
  <si>
    <t>Road Rehabilitaion</t>
  </si>
  <si>
    <t>OL-16-10-13-09-000-01</t>
  </si>
  <si>
    <t>Core Local Road Concreting</t>
  </si>
  <si>
    <t>OL-16-10-13-16-000-01</t>
  </si>
  <si>
    <t>Concreting of Road Portulin</t>
  </si>
  <si>
    <t>OL-16-10-13-16-000-02</t>
  </si>
  <si>
    <t>Concreting of Road Pigtauranan</t>
  </si>
  <si>
    <t>OL-16-10-13-16-000-03</t>
  </si>
  <si>
    <t>Concreting of Road Concepcion</t>
  </si>
  <si>
    <t>11/29/2017</t>
  </si>
  <si>
    <t>OL-16-10-13-17-000-02</t>
  </si>
  <si>
    <t>Core Local Roads</t>
  </si>
  <si>
    <r>
      <rPr>
        <b/>
        <sz val="12"/>
        <color rgb="FF000000"/>
        <rFont val="Calibri"/>
        <family val="2"/>
      </rPr>
      <t>CANCELLED</t>
    </r>
    <r>
      <rPr>
        <sz val="12"/>
        <color rgb="FF000000"/>
        <rFont val="Calibri"/>
        <family val="2"/>
      </rPr>
      <t xml:space="preserve"> </t>
    </r>
  </si>
  <si>
    <t>OL-16-10-13-17-000-03</t>
  </si>
  <si>
    <r>
      <rPr>
        <b/>
        <sz val="12"/>
        <color rgb="FF000000"/>
        <rFont val="Calibri"/>
        <family val="2"/>
      </rPr>
      <t>CANCELLED</t>
    </r>
    <r>
      <rPr>
        <sz val="12"/>
        <color rgb="FF000000"/>
        <rFont val="Calibri"/>
        <family val="2"/>
      </rPr>
      <t xml:space="preserve"> </t>
    </r>
  </si>
  <si>
    <t>OL-16-10-13-17-000-04</t>
  </si>
  <si>
    <t>OL-16-10-13-17-000-05</t>
  </si>
  <si>
    <t>as of 4/23/2019 (SWA)</t>
  </si>
  <si>
    <t>OL-16-10-13-21-000-02</t>
  </si>
  <si>
    <t>CONSTRUCTION OF SECONDARY ROAD IN BARANGAY POBLACION</t>
  </si>
  <si>
    <t>LO-16-10-13-04-000-1</t>
  </si>
  <si>
    <t>RESCUE EQUIPMENT 10 WHEELER DUMP (4 WHEEL DRIVE)</t>
  </si>
  <si>
    <t>1 unit disaster equipment for disaster response</t>
  </si>
  <si>
    <t>Rescue Vehicle</t>
  </si>
  <si>
    <t xml:space="preserve">Returned to BTr </t>
  </si>
  <si>
    <t>LO-16-10-13-04-000-2</t>
  </si>
  <si>
    <t>PROCUREMENT OF 4.6 MTS. SMALL FIBERGLASS BOAT</t>
  </si>
  <si>
    <t>1 unit disaster equipment for water disaster</t>
  </si>
  <si>
    <t>OL-16-10-13-05-000-01</t>
  </si>
  <si>
    <t>Habiogan Footbridge</t>
  </si>
  <si>
    <t>as of completed as of 9/19/2018</t>
  </si>
  <si>
    <t>MAT</t>
  </si>
  <si>
    <t>OL-16-10-13-07-000-02</t>
  </si>
  <si>
    <t>Kinura</t>
  </si>
  <si>
    <t>completed as of 4/30/2018</t>
  </si>
  <si>
    <t>IRRIGATION FACILITIES</t>
  </si>
  <si>
    <t>OL-16-10-13-08-000-01</t>
  </si>
  <si>
    <t>Footbridge</t>
  </si>
  <si>
    <t>LO-16-10-13-13-000-1</t>
  </si>
  <si>
    <t>Omagling &amp; Poblacion</t>
  </si>
  <si>
    <t>Flood Control Project (Phase I)</t>
  </si>
  <si>
    <t>195 meter Flood Control</t>
  </si>
  <si>
    <t>LO-16-10-13-15-016-1</t>
  </si>
  <si>
    <t>Flood Control - Construction of Drainage System</t>
  </si>
  <si>
    <t>Drainage system constructed</t>
  </si>
  <si>
    <t>OL-16-10-13-16-000-04</t>
  </si>
  <si>
    <t>Flood Control - LGSF</t>
  </si>
  <si>
    <t>OL-16-10-13-17-000-01</t>
  </si>
  <si>
    <t>completed as of 7/11/2018 (SWA)</t>
  </si>
  <si>
    <t>OL-16-10-13-18-000-01</t>
  </si>
  <si>
    <t>Construction of Lower Macabongbong Footbridge</t>
  </si>
  <si>
    <t>OL-16-10-13-18-000-02</t>
  </si>
  <si>
    <t>Construction of Halapitan Footbridge (Phase III)</t>
  </si>
  <si>
    <t>OL-16-10-13-18-000-03</t>
  </si>
  <si>
    <t>Construction of Candelaria Footbridge (Phase II)</t>
  </si>
  <si>
    <t>PL-16-10-13-18-000-03</t>
  </si>
  <si>
    <t>Construction of Malayanan Footbridge (Phase II)</t>
  </si>
  <si>
    <t>LO-16-10-13-21-007-1</t>
  </si>
  <si>
    <t>CONSTRUCTION OF BOX CULVERT</t>
  </si>
  <si>
    <t>Constructed a Single Barrel Box Culvert in Barangay Concepcion</t>
  </si>
  <si>
    <t>TOTAL (OTHERS+LAR) (BUKIDNON)</t>
  </si>
  <si>
    <t>OL-16-10-18-01-000-01</t>
  </si>
  <si>
    <t>Concreting of Quidag-um Barangay Road connecting Pasanan Barangay Road (Phase II)</t>
  </si>
  <si>
    <t>OL-16-10-18-02-000-02</t>
  </si>
  <si>
    <t>Core Local Road to Nursery</t>
  </si>
  <si>
    <t>KA</t>
  </si>
  <si>
    <t>OL-16-10-18-03-000-01</t>
  </si>
  <si>
    <t>Core Local Road Construction - Concreting in Benoni</t>
  </si>
  <si>
    <t>OL-16-10-18-03-000-02</t>
  </si>
  <si>
    <t>Core Local Road Construction - Concreting in Poblacion</t>
  </si>
  <si>
    <t>OL-16-10-18-03-000-03</t>
  </si>
  <si>
    <t>Core Local Road Construction - Concreting in Tacangon, Poblacion</t>
  </si>
  <si>
    <t>OL-16-10-18-03-000-04</t>
  </si>
  <si>
    <t>Core Local Road Construction - Concreting in Upper San Roque - NHA, Benoni</t>
  </si>
  <si>
    <t>OL-16-10-18-03-000-05</t>
  </si>
  <si>
    <t>Core Local Road Construction - Concreting in Tubod</t>
  </si>
  <si>
    <t>OL-16-10-18-03-000-06</t>
  </si>
  <si>
    <t>Core Local Road Construction - Concreting in Hubangon</t>
  </si>
  <si>
    <t>OL-16-10-18-04-000-01</t>
  </si>
  <si>
    <t>MAMBAJAO (Capital)</t>
  </si>
  <si>
    <t>Concreting of Binunsaran - Campana Core Road</t>
  </si>
  <si>
    <t>OL-16-10-18-04-000-02</t>
  </si>
  <si>
    <t>Concreting of Itum - Tabogtabog Core Road</t>
  </si>
  <si>
    <t>OL-16-10-18-05-000-03</t>
  </si>
  <si>
    <t>Concreting of Municipal of Barangay Mayana Road connecting Cemetery Road, Poblacion, Sagay</t>
  </si>
  <si>
    <t>OL-16-10-18-05-000-04</t>
  </si>
  <si>
    <t>Concreting of Municipal Road - Baltazar St.</t>
  </si>
  <si>
    <t>OL-16-10-18-05-000-05</t>
  </si>
  <si>
    <t>Concreting of Municipal Road - Bonifacio St.</t>
  </si>
  <si>
    <t>OL-16-10-18-05-000-06</t>
  </si>
  <si>
    <t>Core Local Road Construction: Road Opening of Suazo St. from Corner of Rosario St. to T. Claudio with Gravelling and RipRapping</t>
  </si>
  <si>
    <t>SUB-TOTAL (LAR) CAMIGUIN:</t>
  </si>
  <si>
    <t>Rescue Vehicle with Complete Rescue Equipment</t>
  </si>
  <si>
    <t>Rescue equipments &amp; 7 units Rescue Vehicle</t>
  </si>
  <si>
    <t>LO-16-10-18-02-001-2</t>
  </si>
  <si>
    <t>River Control (Brgys. North &amp; South Poblacion)</t>
  </si>
  <si>
    <t>130 linear meter structural concrete river control</t>
  </si>
  <si>
    <t>ENGR.ALPAS</t>
  </si>
  <si>
    <t>LO-16-10-18-05-009-1</t>
  </si>
  <si>
    <t>Rescue Equipment: Acquisition of Brgy. Disaster Rescue Vehicle</t>
  </si>
  <si>
    <t>1 rescue vehicle for every barangay acquired</t>
  </si>
  <si>
    <t>LO-16-10-18-05-009-2</t>
  </si>
  <si>
    <t>Rescue Equipment: Procurement of Disaster Equipments for 9 Brgys.</t>
  </si>
  <si>
    <t>Disaster equipment procured</t>
  </si>
  <si>
    <t>DRRM Equipment</t>
  </si>
  <si>
    <t>SUB-TOTAL (OTHERS) CAMIGUIN:</t>
  </si>
  <si>
    <t>TOTAL (OTHERS+LAR) (CAMIGUIN)</t>
  </si>
  <si>
    <t>OL-16-10-35-01-000-02</t>
  </si>
  <si>
    <t>Concreting of Access Road</t>
  </si>
  <si>
    <t>OL-16-10-35-02-000-01</t>
  </si>
  <si>
    <t>Concreting Cormatan to Sigayan FMR</t>
  </si>
  <si>
    <t>as of 11-30-2018 (SWA)</t>
  </si>
  <si>
    <t>OL-16-10-35-02-000-02</t>
  </si>
  <si>
    <t>Concreting of Doro Street to Lap-lap Street</t>
  </si>
  <si>
    <t>as of 11-30-2018  (SWA)</t>
  </si>
  <si>
    <t>OL-16-10-35-02-000-03</t>
  </si>
  <si>
    <t>Road Rehabilitation of Sarip Alawi to Landa FMR</t>
  </si>
  <si>
    <t>as of September 5, 2018  (SWA)</t>
  </si>
  <si>
    <t>OL-16-10-35-02-000-04</t>
  </si>
  <si>
    <t>Concreting of Baloi National High School to National Highway Road</t>
  </si>
  <si>
    <t>OL-16-10-35-02-000-05</t>
  </si>
  <si>
    <t>Road Rehabilitation of Cormatan to Sarip Alawi</t>
  </si>
  <si>
    <t>OL-16-10-35-02-000-06</t>
  </si>
  <si>
    <t>Concreting of Pilombayan to Gomampong Street</t>
  </si>
  <si>
    <t>OL-16-10-35-03-000-01</t>
  </si>
  <si>
    <t>Concreting of Barangay Cabasagan to Barangay Pendulonan Road</t>
  </si>
  <si>
    <t>OL-16-10-35-03-000-02</t>
  </si>
  <si>
    <t>Concreting of Riverside Barangay Road</t>
  </si>
  <si>
    <t>OL-16-10-35-03-000-03</t>
  </si>
  <si>
    <t>Concreting of of Upper Sagadan Barangay Road</t>
  </si>
  <si>
    <t>OL-16-10-35-03-000-04</t>
  </si>
  <si>
    <t>Rehabilitation of Barangay Road (Princesa Pange)</t>
  </si>
  <si>
    <t>OL-16-10-35-08-000-01</t>
  </si>
  <si>
    <t>Gravelling of Inuduran Farm to Market Road</t>
  </si>
  <si>
    <t>OL-16-10-35-10-000-01</t>
  </si>
  <si>
    <t>Upgrading of Farm to Market Road (construction of 880 m FMR)</t>
  </si>
  <si>
    <t>OL-16-10-35-11-000-01</t>
  </si>
  <si>
    <t>Concreting of 900 Linear Meters Farm to Market Road Barangay Somiorang</t>
  </si>
  <si>
    <t>as of December 31, 2018 (SWA)</t>
  </si>
  <si>
    <t>OL-16-10-35-13-000-01</t>
  </si>
  <si>
    <t>Concreting of Pasayanon to Lower Batal Access Road</t>
  </si>
  <si>
    <t>OL-16-10-35-13-000-02</t>
  </si>
  <si>
    <t>Concreting of Barangay Cadayonan Circumferential Access Road</t>
  </si>
  <si>
    <t>OL-16-10-35-14-000-01</t>
  </si>
  <si>
    <t>Local Road Concreting</t>
  </si>
  <si>
    <t>OL-16-10-35-15-000-01</t>
  </si>
  <si>
    <t>Concreting of Local Access Road (Barangay Katubuan to Abaga)</t>
  </si>
  <si>
    <t>as of august 16, 2018 (SWA)</t>
  </si>
  <si>
    <t>OL-16-10-35-15-000-02</t>
  </si>
  <si>
    <t>Concreting of Local Access Road (Barangay Abaga to Paridi)</t>
  </si>
  <si>
    <t>OL-16-10-35-15-000-03</t>
  </si>
  <si>
    <t>Concreting of Local Access Road (Barangay Poblacion to Putadon)</t>
  </si>
  <si>
    <t>OL-16-10-35-15-000-04</t>
  </si>
  <si>
    <t>Concreting of Local Access Road (Barangay Paridi to Masibay)</t>
  </si>
  <si>
    <t>OL-16-10-35-15-000-05</t>
  </si>
  <si>
    <t>Concreting of Local Access Road (Barangay Putadon to Katubuan)</t>
  </si>
  <si>
    <t>OL-16-10-35-16-000-01</t>
  </si>
  <si>
    <t>PANTAO-RAGAT</t>
  </si>
  <si>
    <t>Concreting of Farm to Market Road of Barangay Dilimbayan Road</t>
  </si>
  <si>
    <t>OL-16-10-35-17-000-01</t>
  </si>
  <si>
    <t>POONA PAGAPO</t>
  </si>
  <si>
    <t>1.6 KM Road Concreting (Barangay Denaig)</t>
  </si>
  <si>
    <t>12/22/2018</t>
  </si>
  <si>
    <t>OL-16-10-35-18-000-02</t>
  </si>
  <si>
    <t>Core Local Road Construction: Concrete Road</t>
  </si>
  <si>
    <t>OL-16-10-35-19-000-03</t>
  </si>
  <si>
    <t>Core Local Road Rehabilitation - Concrete Road</t>
  </si>
  <si>
    <t>OL-16-10-35-20-000-01</t>
  </si>
  <si>
    <t>Concreting of Cabsaran to Darimbang Panalawan Local Road</t>
  </si>
  <si>
    <t>OL-16-10-35-21-000-01</t>
  </si>
  <si>
    <t>A</t>
  </si>
  <si>
    <t>1,200 I.m Concreting of Bubong Access Road</t>
  </si>
  <si>
    <t>Cause of delay: Bad weather condition</t>
  </si>
  <si>
    <t>nd/fcla</t>
  </si>
  <si>
    <t>OL-16-10-35-21-000-02</t>
  </si>
  <si>
    <t>300 I.m Concreting of Poblacion Street Access Road</t>
  </si>
  <si>
    <t>LO-16-10-35-01-000-1</t>
  </si>
  <si>
    <t>Purchase of Rescue Equipment</t>
  </si>
  <si>
    <t>upgrade rescue equipment in cases of emergency.</t>
  </si>
  <si>
    <t>LO-16-10-35-02-023-1</t>
  </si>
  <si>
    <t>Brgy. West Pob.</t>
  </si>
  <si>
    <t>Construction of U-Type Darainage Canal (Brgy. West)</t>
  </si>
  <si>
    <t>Provide Flood Control</t>
  </si>
  <si>
    <t>as od 12-31-2018 (SWA)</t>
  </si>
  <si>
    <t>LO-16-10-35-07-000-1</t>
  </si>
  <si>
    <t>Rescue Equipment</t>
  </si>
  <si>
    <t>procured 4.6M small fiber glass boat, inflatable rubber boat, rescue vehicle/dump truck</t>
  </si>
  <si>
    <t>PGLDN</t>
  </si>
  <si>
    <t>LO-16-10-35-10-005-1</t>
  </si>
  <si>
    <t>Seawall Protection / Construction</t>
  </si>
  <si>
    <t>seawall const.</t>
  </si>
  <si>
    <t>LO-16-10-35-12-000-1</t>
  </si>
  <si>
    <t>Brgy. Balagtasa - Segapod</t>
  </si>
  <si>
    <t>Construction of Sea Wall / Flood Control</t>
  </si>
  <si>
    <t>1 unit</t>
  </si>
  <si>
    <t>OL-16-10-35-18-000-01</t>
  </si>
  <si>
    <t>Flood Control: Construction of Drainage Canal</t>
  </si>
  <si>
    <t>LO-16-10-35-19-019-1</t>
  </si>
  <si>
    <t>SDA church to P-11, Poblacion, Sapad</t>
  </si>
  <si>
    <t>Construction of U - Type Drainage Canal</t>
  </si>
  <si>
    <t>750 Linear Meter</t>
  </si>
  <si>
    <t>LO-16-10-35-19-016-2</t>
  </si>
  <si>
    <t>Pancilan, Sapad</t>
  </si>
  <si>
    <t>500 Linear Meter</t>
  </si>
  <si>
    <t>LO-16-10-35-06-028-1</t>
  </si>
  <si>
    <t>SULTAN NAGA DIMAPORO (KAROMATAN)</t>
  </si>
  <si>
    <t>Brgy. Poblacion, Sultan Naga Dimaporo</t>
  </si>
  <si>
    <t>Flood Control (Construction of Drainange Canal)</t>
  </si>
  <si>
    <t>Trapezoidal Concrete Drainage</t>
  </si>
  <si>
    <t>OL-16-10-35-22-000-01</t>
  </si>
  <si>
    <t>TUBOD (Capital)</t>
  </si>
  <si>
    <t>Construction of Footbridge</t>
  </si>
  <si>
    <t>TOTAL (OTHERS+LAR) (LANAO DEL NORTE)</t>
  </si>
  <si>
    <t>OL-16-10-42-01-000-01</t>
  </si>
  <si>
    <t>CONCRETING OF DALISAY ACCESS ROAD</t>
  </si>
  <si>
    <t>OL-16-10-42-01-000-02</t>
  </si>
  <si>
    <t>CONCRETING OF MANAMONG (ESPERANZA - SILANGIT ROAD)</t>
  </si>
  <si>
    <t>OL-16-10-42-01-000-03</t>
  </si>
  <si>
    <t>CONCRETING OF IBABAO LOCAL ACCESS ROAD</t>
  </si>
  <si>
    <t>OL-16-10-42-02-000-01</t>
  </si>
  <si>
    <t>PROPOSED CORE LOCAL ROAD REHABILITATION - BARANGAY DEL PILAR</t>
  </si>
  <si>
    <t>(Without issuance of no objection letter by DILG)</t>
  </si>
  <si>
    <t>RV</t>
  </si>
  <si>
    <t>OL-16-10-42-02-000-02</t>
  </si>
  <si>
    <t>PROPOSED CORE LOCAL ROAD REHABILITATION - BARANGAY LUMIPAC</t>
  </si>
  <si>
    <t>OL-16-10-42-02-000-03</t>
  </si>
  <si>
    <t>PROPOSED CORE LOCAL ROAD REHABILITATION - BARANGAY SINIAN</t>
  </si>
  <si>
    <t>OL-16-10-42-02-000-04</t>
  </si>
  <si>
    <t>PROPOSED CORE LOCAL ROAD REHABILITATION - BARANGAY LANDING</t>
  </si>
  <si>
    <t>OL-16-10-42-02-000-05</t>
  </si>
  <si>
    <t>PROPOSED CORE LOCAL ROAD REHABILITATION - BARANGAY MAGSAYSAY</t>
  </si>
  <si>
    <t>OL-16-10-42-02-000-06</t>
  </si>
  <si>
    <t>PROPOSED CORE LOCAL ROAD REHABILITATION - BARANGAY SULONG</t>
  </si>
  <si>
    <t>OL-16-10-42-02-000-07</t>
  </si>
  <si>
    <t>PROPOSED CORE LOCAL ROAD REHABILITATION - BARANGAY PUNTA MIRAY</t>
  </si>
  <si>
    <t>OL-16-10-42-02-000-08</t>
  </si>
  <si>
    <t>PROPOSED CORE LOCAL ROAD REHABILITATION - BARANGAY LUSOT</t>
  </si>
  <si>
    <t>OL-16-10-42-04-000-01</t>
  </si>
  <si>
    <t>CONCRETING OF PANGILINAN AND REBOSURA STREET</t>
  </si>
  <si>
    <t>KE/ Trans. Letter</t>
  </si>
  <si>
    <t>OL-16-10-42-04-000-02</t>
  </si>
  <si>
    <t>CONCRETING OF FAUSTINO CALES STREET</t>
  </si>
  <si>
    <t>OL-16-10-42-04-000-03</t>
  </si>
  <si>
    <t>CONCRETING OF PORFERIO BRANZUELA STREET</t>
  </si>
  <si>
    <t>OL-16-10-42-04-000-04</t>
  </si>
  <si>
    <t>CONCRETING OF SEMION CLAPANO STREET</t>
  </si>
  <si>
    <t>OL-16-10-42-04-000-05</t>
  </si>
  <si>
    <t>CONCRETING OF SOLINOG CORE LOCAL ROAD</t>
  </si>
  <si>
    <t>OL-16-10-42-04-000-06</t>
  </si>
  <si>
    <t>CONCRETING OF SILOY CORE LOCAL ROAD TO MAN MADE LAKE</t>
  </si>
  <si>
    <t>OL-16-10-42-05-000-02</t>
  </si>
  <si>
    <t>CONSTRUCTION OF CORE LOCAL ROADS</t>
  </si>
  <si>
    <t>as of 12/19/2019 from Certificate of Project Completion and SWA</t>
  </si>
  <si>
    <t>OL-16-10-42-06-000-01</t>
  </si>
  <si>
    <t>40.17% PHYSICAL ACCOMPLISHMENT</t>
  </si>
  <si>
    <t>AS OF 06/08/2020</t>
  </si>
  <si>
    <t>K.E</t>
  </si>
  <si>
    <t>OL-16-10-42-17-000-01</t>
  </si>
  <si>
    <t>Lampasan - Lalud</t>
  </si>
  <si>
    <t>Concreting of Lampasan-Lalud Road Project</t>
  </si>
  <si>
    <t>as of 7/4/2019 (Certificate of Project Completion &amp; SWA)</t>
  </si>
  <si>
    <t>OL-16-10-42-07-000-01</t>
  </si>
  <si>
    <t>CONCRETING OF BONIFACIO ST., BARANGAY STA. CRUZ</t>
  </si>
  <si>
    <t>OL-16-10-42-07-000-02</t>
  </si>
  <si>
    <t>CONCRETING OF BARANGAY GATA - DICOLOC ROAD - ACCESS ROAD TO THE MUNICIPAL SLAUGHTERHOUSE</t>
  </si>
  <si>
    <t>OL-16-10-42-07-000-03</t>
  </si>
  <si>
    <t>CONCRETING OF CALDERON ST., BARANGAY NACIONAL</t>
  </si>
  <si>
    <t>OL-16-10-42-07-000-04</t>
  </si>
  <si>
    <t>ROAD CONCRETING - DEL PILAR ST.</t>
  </si>
  <si>
    <t>OL-16-10-42-10-000-01</t>
  </si>
  <si>
    <t>CITY OF OZAMIS</t>
  </si>
  <si>
    <t>CORE LOCAL ROAD PROGRAM</t>
  </si>
  <si>
    <t>12 Brgys.-Completed (SWA)</t>
  </si>
  <si>
    <t>OL-16-10-42-11-000-01</t>
  </si>
  <si>
    <t>ROAD CONCRETING</t>
  </si>
  <si>
    <t>OL-16-10-42-13-000-01</t>
  </si>
  <si>
    <t>SAPANG DALAGA</t>
  </si>
  <si>
    <t>CORE LOCAL ROAD CONSTRUCTION</t>
  </si>
  <si>
    <t>OL-16-10-42-14-000-01</t>
  </si>
  <si>
    <t>CONCRETING OF 1.5 KM LOCAL ROAD AT PUROK 2 TO PUROK 5 BARANGAY TIPAN</t>
  </si>
  <si>
    <t>OL-16-10-42-15-000-01</t>
  </si>
  <si>
    <t>LO-16-10-42-02-011-1</t>
  </si>
  <si>
    <t>PROPOSED RESCUE EQUIPMENT</t>
  </si>
  <si>
    <t>Purchase of 1 unit equipment</t>
  </si>
  <si>
    <t>PL-16-10-42-03-000-01</t>
  </si>
  <si>
    <t>BARANGAY WATER SYSTEM ASSOCIATION CAPACITY BUILDING</t>
  </si>
  <si>
    <t>OL-16-10-42-05-000-01</t>
  </si>
  <si>
    <t>CONSTRUCTION OF FOOT BRIDGE</t>
  </si>
  <si>
    <t>as of 11/20/2019 Completion report and SWA</t>
  </si>
  <si>
    <t>OL-16-10-42-17-000-02</t>
  </si>
  <si>
    <t>CONSTRUCTION OF FOOT BRIDGE - NAPANGAN CREEK</t>
  </si>
  <si>
    <t>CEB</t>
  </si>
  <si>
    <t>OL-16-10-42-17-000-03</t>
  </si>
  <si>
    <t>CONSTRUCTION OF FOOT BRIDGE - DIMOROK RIVER</t>
  </si>
  <si>
    <t>LO-16-10-42-08-017-1</t>
  </si>
  <si>
    <t>Mansabay Bajo</t>
  </si>
  <si>
    <t>Construction / Installation of U-Type Drainage Canal</t>
  </si>
  <si>
    <t>TOTAL (OTHERS+LAR) (MISAMIS OCCIDENTAL)</t>
  </si>
  <si>
    <t>OL-16-10-43-02-000-01</t>
  </si>
  <si>
    <t>Concreting of Tugas-Tugason Linabu-Juan Road</t>
  </si>
  <si>
    <t>OL-16-10-43-02-000-02</t>
  </si>
  <si>
    <t>Concreting of San Isidro - Tangis Road</t>
  </si>
  <si>
    <t>OL-16-10-43-02-000-03</t>
  </si>
  <si>
    <t>Concreting of Cala-cala Cogon Road</t>
  </si>
  <si>
    <t>OL-16-10-43-03-000-01</t>
  </si>
  <si>
    <t>Core Local Road Construction/ Maintenance Rehabilitation</t>
  </si>
  <si>
    <t>OL-16-10-43-04-000-01</t>
  </si>
  <si>
    <t>OL-16-10-43-06-000-01</t>
  </si>
  <si>
    <t>Concreting of Sitio Migbanday - Barangay Luma Road</t>
  </si>
  <si>
    <t>EJD/ PO</t>
  </si>
  <si>
    <t>OL-16-10-43-06-000-02</t>
  </si>
  <si>
    <t>Concreting of Junction Provincial Road Sitio Limbusan</t>
  </si>
  <si>
    <t>mis.or. LFP drive</t>
  </si>
  <si>
    <t>OL-16-10-43-06-000-03</t>
  </si>
  <si>
    <t>Concreting of Purok 1, 2 Barangay Road</t>
  </si>
  <si>
    <t>OL-16-10-43-07-000-01</t>
  </si>
  <si>
    <t>CITY OF EL SALVADOR</t>
  </si>
  <si>
    <t>Concreting of Kalabalabay to San Francisco de Asis Road</t>
  </si>
  <si>
    <t>OL-16-10-43-09-000-01</t>
  </si>
  <si>
    <t>Concreting of Barangay Road</t>
  </si>
  <si>
    <t>OL-16-10-43-09-000-02</t>
  </si>
  <si>
    <t>Construction of Barangay Road BarangayPob P6</t>
  </si>
  <si>
    <t>OL-16-10-43-09-000-03</t>
  </si>
  <si>
    <t>Concreting of Barangay Road Barangay Quezon</t>
  </si>
  <si>
    <t>OL-16-10-43-11-000-01</t>
  </si>
  <si>
    <t>ROAD CONCRETING - BARANGAY I.S. CRUZ</t>
  </si>
  <si>
    <t>OL-16-10-43-11-000-02</t>
  </si>
  <si>
    <t>ROAD CONCRETING - BARANGAY BOBONTUGAN</t>
  </si>
  <si>
    <t>OL-16-10-43-13-000-01</t>
  </si>
  <si>
    <t>LAGONGLONG</t>
  </si>
  <si>
    <t>Concreting of Tabok-Sapong FMR</t>
  </si>
  <si>
    <t>OL-16-10-43-13-000-02</t>
  </si>
  <si>
    <t>Concreting of Manaol Circumferential Road</t>
  </si>
  <si>
    <t>OL-16-10-43-13-000-03</t>
  </si>
  <si>
    <t>Concreting of Highway-Kabulawan FMR</t>
  </si>
  <si>
    <t>OL-16-10-43-13-000-04</t>
  </si>
  <si>
    <t>Concreting of Umagos-RoaRoa FMR</t>
  </si>
  <si>
    <t>OL-16-10-43-14-000-01</t>
  </si>
  <si>
    <t>IMPROVEMENT/ REHABILITATION/ CONCRETING OF JUNCTION AROMAHON PROVINCIAL ROAD BOUND TO TIANO PROPERTY, PUROK 4, AROMAHON, BARANGAY ROAD</t>
  </si>
  <si>
    <t>OL-16-10-43-14-000-02</t>
  </si>
  <si>
    <t>IMPROVEMENT/ REHABILITATION/ CONCRETING OF PORTION JUNCTION AROMAHON ACCESS ROAD LEADING TO GK DIAMOND RELOCATION SITE, KIBAGHOT, LAGUINDINGAN MIS. OR.</t>
  </si>
  <si>
    <t>OL-16-10-43-14-000-03</t>
  </si>
  <si>
    <t>IMPROVEMENT / REHABILITATION/ CONCRETING OF PUROK 4, SAMBULAWAN DIVERSION ROAD ALONG BLESSED VIRGIN FATIMA LOCATED AT SAMBULAWAN, LAGUINDINGAN.</t>
  </si>
  <si>
    <t>OL-16-10-43-14-000-04</t>
  </si>
  <si>
    <t>IMPROVEMENT / REHABILITATION/ CONCRETING OF PUROK 5, LAPAD BARANGAY ROAD</t>
  </si>
  <si>
    <t>OL-16-10-43-14-000-05</t>
  </si>
  <si>
    <t>IMPROVEMENT/ REHABILITATION/ CONCRETING OF MAUSWAGON ELEMENTARY SCHOOL BARANGAY ROAD LEADING TO PUROK 4, MAUSWAGON BARANGAY ROAD</t>
  </si>
  <si>
    <t>OL-16-10-43-14-000-06</t>
  </si>
  <si>
    <t>IMPROVEMENT/ REHABILITATION/ CONCRETING OF PUROK 5 BARANGAY ROAD LOCATED AT POBLACION, LAGUINDINGAN MIS. OR.</t>
  </si>
  <si>
    <t>OL-16-10-43-16-000-02</t>
  </si>
  <si>
    <t>Concreting of Market to Bliss road</t>
  </si>
  <si>
    <t>OL-16-10-43-16-000-03</t>
  </si>
  <si>
    <t>Concreting of Tangison Road</t>
  </si>
  <si>
    <t>OL-16-10-43-16-000-04</t>
  </si>
  <si>
    <t>Concreting of Kaluknayan Road</t>
  </si>
  <si>
    <t>OL-16-10-43-16-000-05</t>
  </si>
  <si>
    <t>Concreting of Kuyanapan Road</t>
  </si>
  <si>
    <t>OL-16-10-43-18-000-02</t>
  </si>
  <si>
    <t>Road Concreting</t>
  </si>
  <si>
    <t>12/29/2017</t>
  </si>
  <si>
    <t>OL-16-10-43-19-000-01</t>
  </si>
  <si>
    <t>Proposed Concrete Pavement of Access road</t>
  </si>
  <si>
    <t>OL-16-10-43-19-000-02</t>
  </si>
  <si>
    <t>OL-16-10-43-19-000-03</t>
  </si>
  <si>
    <t>OL-16-10-43-19-000-04</t>
  </si>
  <si>
    <t>OL-16-10-43-19-000-05</t>
  </si>
  <si>
    <t>OL-16-10-43-19-000-06</t>
  </si>
  <si>
    <t>OL-16-10-43-19-000-07</t>
  </si>
  <si>
    <t>Tambagan</t>
  </si>
  <si>
    <t>OL-16-10-43-19-000-08</t>
  </si>
  <si>
    <t>OL-16-10-43-19-000-09</t>
  </si>
  <si>
    <t>OL-16-10-43-19-000-10</t>
  </si>
  <si>
    <t>OL-16-10-43-19-000-11</t>
  </si>
  <si>
    <t>OL-16-10-43-19-000-12</t>
  </si>
  <si>
    <t>OL-16-10-43-19-000-14</t>
  </si>
  <si>
    <t>Core Local Road Construction</t>
  </si>
  <si>
    <t>OL-16-10-43-22-000-01</t>
  </si>
  <si>
    <t>SALAY</t>
  </si>
  <si>
    <t>OL-16-10-43-23-000-01</t>
  </si>
  <si>
    <t>Concreting of Purok 1 Kiraging, Sugbongcogon Access Road</t>
  </si>
  <si>
    <t>OL-16-10-43-23-000-02</t>
  </si>
  <si>
    <t>Concreting of Purok 6 Sitio Caamulan Pob Sugbongcogon access Road</t>
  </si>
  <si>
    <t>OL-16-10-43-23-000-03</t>
  </si>
  <si>
    <t>Concreting of Sitio Tiningalan, Pob Sugbongcogon Access Road</t>
  </si>
  <si>
    <t>OL-16-10-43-23-000-04</t>
  </si>
  <si>
    <t>Concreting of Purok 2, Mimbuahan, Sugbongcogon Access Road</t>
  </si>
  <si>
    <t>OL-16-10-43-23-000-05</t>
  </si>
  <si>
    <t>Concreting of P5 Magga Sugbongcogon Access Road</t>
  </si>
  <si>
    <t>OL-16-10-43-25-000-01</t>
  </si>
  <si>
    <t>NPJR</t>
  </si>
  <si>
    <t>OL-16-10-43-25-000-02</t>
  </si>
  <si>
    <t>OL-16-10-43-26-000-01</t>
  </si>
  <si>
    <t>Nangka-Tagbalogo-Dayawan Road</t>
  </si>
  <si>
    <t>LO-16-10-43-01-010-1</t>
  </si>
  <si>
    <t>Provision of Flood Control</t>
  </si>
  <si>
    <t>Construction of 175Lm. Riverbank Protection Structure</t>
  </si>
  <si>
    <t>LO-16-10-43-02-000-1</t>
  </si>
  <si>
    <t>Acquisition of Rescue vehicle</t>
  </si>
  <si>
    <t>1 unit rescue vehicle (RIO) acquired</t>
  </si>
  <si>
    <t>LO-16-10-43-05-000-1</t>
  </si>
  <si>
    <t>CAGAYAN DE ORO CITY (Capital)</t>
  </si>
  <si>
    <t>Zone 8, Brgy. Cugman</t>
  </si>
  <si>
    <t>CONSTRUCTION OF SEA WALL GROUTED RIP-RAP FOR ZONE 8, CUGMAN, CDOC</t>
  </si>
  <si>
    <t>2,000 m. grouted rip-rap sea-wall</t>
  </si>
  <si>
    <t>LO-16-10-43-05-000-2</t>
  </si>
  <si>
    <t>CAPACITY DEVELOPMENT FOR LPRAT - CSO</t>
  </si>
  <si>
    <t>CSOs in the City. Establishment of operational and administative systems and facilities for LPRAT-CSOs. Strengthening of CSO constituency up to Brgy level to ensure CSO participation at all levels.</t>
  </si>
  <si>
    <t>LO-16-10-43-08-000-1</t>
  </si>
  <si>
    <t>selected brgys</t>
  </si>
  <si>
    <t>DRAINAGE CANAL</t>
  </si>
  <si>
    <t>68 families living in low lying brgys/urban poor</t>
  </si>
  <si>
    <t xml:space="preserve">as of 12/15/2018 </t>
  </si>
  <si>
    <t>LO-16-10-43-08-000-2</t>
  </si>
  <si>
    <t>FLOOD CONTROL REHAB OF EXISTING</t>
  </si>
  <si>
    <t>48 families living in low lying brgys/urban poor</t>
  </si>
  <si>
    <t>as of 11/15/2018 (SWA)</t>
  </si>
  <si>
    <t>LO-16-10-43-16-007-1</t>
  </si>
  <si>
    <t>Construction of flood control</t>
  </si>
  <si>
    <t>Construction of Base and Grouted Rip-Rap Flood Control L= 84 Lm.</t>
  </si>
  <si>
    <t>LO-16-10-43-18-000-1</t>
  </si>
  <si>
    <t>Rescue vehicle acquired</t>
  </si>
  <si>
    <t>OL-16-10-43-19-000-13</t>
  </si>
  <si>
    <t>Proposed Construction/ Rehab of Drainage system</t>
  </si>
  <si>
    <t>LO-16-10-43-24-010-1</t>
  </si>
  <si>
    <t>Hauler Vehicle for 10 Barangays</t>
  </si>
  <si>
    <t>10 units</t>
  </si>
  <si>
    <t>Reverted and Remitted the Unutilized fund to the Bureau of the Treasury</t>
  </si>
  <si>
    <t>TOTAL (OTHERS+LAR) (MISAMIS ORIENTAL</t>
  </si>
  <si>
    <t>2016 LGSF-WATER</t>
  </si>
  <si>
    <t>CITY/ MUNICIPALITY</t>
  </si>
  <si>
    <t>No. of Sub-project/s</t>
  </si>
  <si>
    <t>Total Agency Budget</t>
  </si>
  <si>
    <t>NCA Release Status</t>
  </si>
  <si>
    <t>Batch</t>
  </si>
  <si>
    <t>Amount Obligated</t>
  </si>
  <si>
    <t>Amount Un-obligated</t>
  </si>
  <si>
    <t>Disbursement</t>
  </si>
  <si>
    <t>APPROVED DED/POW or DED PREP.</t>
  </si>
  <si>
    <t>Date updated</t>
  </si>
  <si>
    <t>Sampagar</t>
  </si>
  <si>
    <t>NCA Released</t>
  </si>
  <si>
    <t>Batch 1</t>
  </si>
  <si>
    <t>Fund returned to BTR</t>
  </si>
  <si>
    <t>x</t>
  </si>
  <si>
    <t>as of 4/21/2019 (SWA)</t>
  </si>
  <si>
    <t>Canitoan &amp; Mahayahay</t>
  </si>
  <si>
    <t>Labuagon &amp; New Kidapawan</t>
  </si>
  <si>
    <t>as of 5/22/2019 (SWA)</t>
  </si>
  <si>
    <t>Lunocan</t>
  </si>
  <si>
    <t>Maluko</t>
  </si>
  <si>
    <t>Malipayon</t>
  </si>
  <si>
    <t>as of 4/12/2019 (SWA)</t>
  </si>
  <si>
    <t>Kipaducan</t>
  </si>
  <si>
    <t>Langcataon</t>
  </si>
  <si>
    <t>Madaya</t>
  </si>
  <si>
    <t>Barandias /Balangigay</t>
  </si>
  <si>
    <t>New Eden</t>
  </si>
  <si>
    <t>Sitio Salumayag, Dapiloan, Lugawon and Balao</t>
  </si>
  <si>
    <t>Simsimon, Kalagangan</t>
  </si>
  <si>
    <t>Quila-a Alga</t>
  </si>
  <si>
    <t xml:space="preserve"> AS OF 02/7/2020</t>
  </si>
  <si>
    <t>Naasag</t>
  </si>
  <si>
    <t>Bug-ong</t>
  </si>
  <si>
    <t>Kuguita</t>
  </si>
  <si>
    <t>Tupsan</t>
  </si>
  <si>
    <t>Magting</t>
  </si>
  <si>
    <t>CT</t>
  </si>
  <si>
    <t>Balbagon</t>
  </si>
  <si>
    <t>Alegria, Bacolod Lanao del Norte</t>
  </si>
  <si>
    <t>Bulao</t>
  </si>
  <si>
    <t>Completed as of January 31, 2019</t>
  </si>
  <si>
    <t>AL</t>
  </si>
  <si>
    <t>Bangko</t>
  </si>
  <si>
    <t>Purukan &amp; Bosque</t>
  </si>
  <si>
    <t>Barakanas</t>
  </si>
  <si>
    <t>Baris (Lumangculob)</t>
  </si>
  <si>
    <t>01/14/2019</t>
  </si>
  <si>
    <t>Tangueguiron</t>
  </si>
  <si>
    <t xml:space="preserve"> SWA</t>
  </si>
  <si>
    <t>Taden</t>
  </si>
  <si>
    <t>Lower Usogan</t>
  </si>
  <si>
    <t>Map-an</t>
  </si>
  <si>
    <t xml:space="preserve"> 3/25/2019 SWA</t>
  </si>
  <si>
    <t>Brgy. Taglimao</t>
  </si>
  <si>
    <t>Sitio Palan, Brgy. Lumbia</t>
  </si>
  <si>
    <t>turn over COWD</t>
  </si>
  <si>
    <t>NPJ/EJD</t>
  </si>
  <si>
    <t>Brgy. Tumpagon</t>
  </si>
  <si>
    <t>Proposed for Level III (SWA)</t>
  </si>
  <si>
    <t>Sitio Tipolohon, Brgy. Camaman-an</t>
  </si>
  <si>
    <t>mis.or. LFP Drive</t>
  </si>
  <si>
    <t>Sitio Bulahan, Dansolihon</t>
  </si>
  <si>
    <t>Cugman</t>
  </si>
  <si>
    <t>For Release</t>
  </si>
  <si>
    <t>Batch 2</t>
  </si>
  <si>
    <t xml:space="preserve">            </t>
  </si>
  <si>
    <t>20 LGU's</t>
  </si>
  <si>
    <t>REGION X - ADM</t>
  </si>
  <si>
    <t>2017 ADM-OTHERS</t>
  </si>
  <si>
    <t>DISTRICT</t>
  </si>
  <si>
    <t>2ND</t>
  </si>
  <si>
    <t>PUROK 6, POBLACION</t>
  </si>
  <si>
    <t>Core Local Access Road</t>
  </si>
  <si>
    <t>BUK. LFP DRIVE</t>
  </si>
  <si>
    <t>PUROK 8 TO PUROK 3, POBLACION</t>
  </si>
  <si>
    <t>3RD</t>
  </si>
  <si>
    <t>POBLACION (Nat'l Highway to Colago St., Dr. Jose Rizal St. to Carlos Garcia St., Dr. Jose Rizal St. to Gregorio Del Pilar St., Andres Bonifacio to Ramon Magsaysay St., Dr. Jose Rizal St. to Manlabao St.)</t>
  </si>
  <si>
    <t>Nat'l Highway to Colago St., Dr. Jose Rizal St. to Carlos Garcia St., Dr. Jose Rizal St. to Gregorio Del Pilar St., Andres Bonifacio to Ramon Magsaysay St. and Dr. Jose Rizal St. to Manlabao St.-Completed</t>
  </si>
  <si>
    <t>UPPER BANBAN, MIARAY</t>
  </si>
  <si>
    <t>BUGWAK</t>
  </si>
  <si>
    <t>FOR TURN OVER (SWA)</t>
  </si>
  <si>
    <t>SAN VICENTE</t>
  </si>
  <si>
    <t>MJG</t>
  </si>
  <si>
    <t>DOLOROSA</t>
  </si>
  <si>
    <t>BARANGAY GUIHEAN</t>
  </si>
  <si>
    <t>BARANGAY PAY AS</t>
  </si>
  <si>
    <t>as of 3/21/2019 (SWA)</t>
  </si>
  <si>
    <t>BARANGAY BAGOR</t>
  </si>
  <si>
    <t>BARANGAY BALAORA (Macao)</t>
  </si>
  <si>
    <t>BARANGAY MATAMPAY</t>
  </si>
  <si>
    <t>BARANGAY CABADIANGAN</t>
  </si>
  <si>
    <t>BARANGAY POBLACION</t>
  </si>
  <si>
    <t>BARANGAY PINAMANGGUAN</t>
  </si>
  <si>
    <t>BARANGAY SAN ANDRES</t>
  </si>
  <si>
    <t>BRGY SINIPON</t>
  </si>
  <si>
    <t>BARANGAY PAGAN AND WHITE KULAMAN WITH SITIOS SAGARAN, NABUNTURAN, DADIANGAS, MIDSAYAP AND SITIO DIVISION AS A DIRECT TRAVERSE SITIOS, ALL OF THE MUNICIPALITY OF KITAOTAO</t>
  </si>
  <si>
    <t>Incompliant to Documentary Requirements/ No Release to LGU</t>
  </si>
  <si>
    <t>1ST</t>
  </si>
  <si>
    <t>KIONGKOG, PALABUCAN</t>
  </si>
  <si>
    <t>as of 1/9/2019 (SWA)</t>
  </si>
  <si>
    <t>SITIO BALAMBAN, BARANGAY AGUSAN CANYON</t>
  </si>
  <si>
    <t>Returned to Bureau of Treasury</t>
  </si>
  <si>
    <t>PUROK 2A NORTH POBLACION</t>
  </si>
  <si>
    <t>PUROK 2A NORTH POBLACION (SOUTH POBLACION)</t>
  </si>
  <si>
    <t>PUROK 1 SOUTH POBLACION</t>
  </si>
  <si>
    <t>4TH</t>
  </si>
  <si>
    <t>BARANGAY GANDINGAN</t>
  </si>
  <si>
    <t>as of 4/3/2019 (SWA)</t>
  </si>
  <si>
    <t>BARANGAY PIGTAURANAN</t>
  </si>
  <si>
    <t>BALANGAY 12 (NEW QUEMERS), POBLACION , TO CENTRO MERANGERAN</t>
  </si>
  <si>
    <t>PUROK 1 TO PUROK 2, KISOLON</t>
  </si>
  <si>
    <t>PUROK 3 TO PUROK 5, POBLACION</t>
  </si>
  <si>
    <t>PUROK 1 TO PUROK 2, PUNTIAN</t>
  </si>
  <si>
    <t>PUROK 1 TO PUROK 3, KULASI</t>
  </si>
  <si>
    <t>PUROK 1 TO PUROK 3, LUPIAGAN</t>
  </si>
  <si>
    <t>PUROK 1 TO PUROK 4, SAN ROQUE</t>
  </si>
  <si>
    <t>PUROK 1, 2,&amp; 4, SAN VICENTE</t>
  </si>
  <si>
    <t>OCCASION</t>
  </si>
  <si>
    <t>VISTA VILLA</t>
  </si>
  <si>
    <t>PUROK 1 TO PUROK 2, LICOAN</t>
  </si>
  <si>
    <t>BARANGAY IMBATUG</t>
  </si>
  <si>
    <t>as of 7/22/2019 SWA</t>
  </si>
  <si>
    <t>TOWNSITE, POBLACION</t>
  </si>
  <si>
    <t>as of 8/30/2019 (SWA)</t>
  </si>
  <si>
    <t>as of 10/15/2019 SWA; for Final Inspection</t>
  </si>
  <si>
    <t>BARANGAY DUMALAGUING</t>
  </si>
  <si>
    <t>as of 10/15/2019 SWA; FOR FINAL INSPECTION</t>
  </si>
  <si>
    <t>POBLACION, HALAPITAN</t>
  </si>
  <si>
    <t>LONE</t>
  </si>
  <si>
    <t>SITIO TIBACJAO, BRGY. TANGARO</t>
  </si>
  <si>
    <t>BRHO, BENONI- P 1,000,000.00; TUBOD- P500,000.00; CATOHUGAN- P1,000,000.00; POBLACION- P1,000,000.00</t>
  </si>
  <si>
    <t>NHA BENONI, CATOHUGAN, POBLACION and TUBOD - Completed</t>
  </si>
  <si>
    <t>MAMBAJAO (CAPITAL)</t>
  </si>
  <si>
    <t>SITIO LAKAS BRGY. POBLACION</t>
  </si>
  <si>
    <t>as of 2/28/2019 (SWA)</t>
  </si>
  <si>
    <t>CENTRO, POBLACION, SAGAY</t>
  </si>
  <si>
    <t>SITIO BAGDAL, BONBON, SAGAY</t>
  </si>
  <si>
    <t>TOTAL (LAR) (CAMIGUIN):</t>
  </si>
  <si>
    <t>PUROK 5, LIANGAN EAST</t>
  </si>
  <si>
    <t>ALEGRIA</t>
  </si>
  <si>
    <t>POBLACION</t>
  </si>
  <si>
    <t>PUROK 3, LIANGAN</t>
  </si>
  <si>
    <t>RUPAGAN</t>
  </si>
  <si>
    <t>BARANGAY EAST P-CADAYONAN TO BRGY SANGCAD CORMATAN</t>
  </si>
  <si>
    <t>PENDULONAN</t>
  </si>
  <si>
    <t>STO NINO VILLAGE, BAROY DACU</t>
  </si>
  <si>
    <t>BAROY DACU</t>
  </si>
  <si>
    <t>POBLACION AND BAGUMBAYAN</t>
  </si>
  <si>
    <t>LDNT</t>
  </si>
  <si>
    <t>SOCUDAN</t>
  </si>
  <si>
    <t>REBE AND PENDEULONAN</t>
  </si>
  <si>
    <t>POBLACION (GOING TO GP CANOY SCHOOL)/Tilapas, Poblacion</t>
  </si>
  <si>
    <t>JUNCTION AGWANTA</t>
  </si>
  <si>
    <t>PURAKAN TO BALAK 2</t>
  </si>
  <si>
    <t>BOSQUE - PURAKAN</t>
  </si>
  <si>
    <t>UPPER MAGO-ONG TO EVACUATION CENTER</t>
  </si>
  <si>
    <t>BRGY OLANGO</t>
  </si>
  <si>
    <t>BRGY UPPER CANINGAG</t>
  </si>
  <si>
    <t>BRGY DURIANON</t>
  </si>
  <si>
    <t>PUROK 2, BALAGTASA</t>
  </si>
  <si>
    <t>CCP</t>
  </si>
  <si>
    <t>BARANGAY UPPER BATAL, BARANGAY BANCO</t>
  </si>
  <si>
    <t>PANGGAO</t>
  </si>
  <si>
    <t>SITIO MARANDAG - BRGY CABASAGAN</t>
  </si>
  <si>
    <t>BARANGAY BUBONG MADAYA TO BARANGAY CAMPONG (HIGHWAY)</t>
  </si>
  <si>
    <t>BARANGAY MADAYA</t>
  </si>
  <si>
    <t>PUROK 5 - CURVA MIAGAO &amp; ADJACENT BRGY</t>
  </si>
  <si>
    <t>BARANGAY PADIANAN -BARANGAY KILALA</t>
  </si>
  <si>
    <t>BRGY PANOLOON TO KATIPUNAN</t>
  </si>
  <si>
    <t>MAPUROG</t>
  </si>
  <si>
    <t>P-11, POBLACION</t>
  </si>
  <si>
    <t>DAMAS PROPER TO SITIO PALO</t>
  </si>
  <si>
    <t>CP</t>
  </si>
  <si>
    <t>BARANGAY LINAO</t>
  </si>
  <si>
    <t>BARANGAY KALILANGAN</t>
  </si>
  <si>
    <t>PUROK 3, ROBOCON</t>
  </si>
  <si>
    <t>PUROK 1, NRGY. MANSIBAY</t>
  </si>
  <si>
    <t>as of 12/20/2019 SWA</t>
  </si>
  <si>
    <t>SITIO SAN ROQUE, PANOLOON</t>
  </si>
  <si>
    <t>DALISAY, IBABAO, OSPITAL</t>
  </si>
  <si>
    <t>BRGY. MABINI</t>
  </si>
  <si>
    <t>Monthly Meeting</t>
  </si>
  <si>
    <t>BRGY. NORTHERN POBLACION</t>
  </si>
  <si>
    <t>BOLINSONG</t>
  </si>
  <si>
    <t>DIGSON</t>
  </si>
  <si>
    <t>D. FERNAN</t>
  </si>
  <si>
    <t>BRGY. MAGCAMIGUING</t>
  </si>
  <si>
    <t>POBLACION II</t>
  </si>
  <si>
    <t>BRGY. LINGATONGAN-NEW CASUL- UPPER DAPITAN</t>
  </si>
  <si>
    <t>ENGR. EMPERIO</t>
  </si>
  <si>
    <t>DON VICTORIANO CHIONGBIAN (DON MARIAN</t>
  </si>
  <si>
    <t>PUROK 5, LALUD</t>
  </si>
  <si>
    <t>PUROK 2, BRGY. ADORABLE</t>
  </si>
  <si>
    <t>PUROK 5, BRGY. BUTUAY</t>
  </si>
  <si>
    <t>PUROK 3, 4, &amp; 5 BRGY. CARMEN</t>
  </si>
  <si>
    <t>LAPU-LAPU ST. PUROK 2, BRY. CORRALES</t>
  </si>
  <si>
    <t>PUROK LAWAAN, DICOLOC</t>
  </si>
  <si>
    <t>PUROK 2, BRGY. GATA</t>
  </si>
  <si>
    <t>PUROK 7, BRGY. GUINTOMOYAN</t>
  </si>
  <si>
    <t>PUROK 2 &amp; 5, BRGY. MACABAYAO</t>
  </si>
  <si>
    <t>PUROK 2 &amp; 3, BRGY. MALIBACSAN</t>
  </si>
  <si>
    <t>PUROK 1, MATUGAS ALTO</t>
  </si>
  <si>
    <t>PUROK 3 &amp; 4, BRGY. MATUGAS BAJO</t>
  </si>
  <si>
    <t>PUROK 4, BRGY. MIALEM</t>
  </si>
  <si>
    <t>PUROK 2 &amp; 3, BRGY. NACIONAL</t>
  </si>
  <si>
    <t>JUAN LUNA ST, PUROK 3, BRGY. NAGA</t>
  </si>
  <si>
    <t>PUROK 1, BRGY. SAN ISIDRO</t>
  </si>
  <si>
    <t>PUROK 5, BRGY. STA. CRUZ</t>
  </si>
  <si>
    <t>PUROK 4, BRGY. SETI</t>
  </si>
  <si>
    <t>PUROK 2, BRGY. SIBAROC</t>
  </si>
  <si>
    <t>PUROK 2, BRGY. SINARA ALTO</t>
  </si>
  <si>
    <t>PUROK 3, BRGY. SINARA BAJO</t>
  </si>
  <si>
    <t>PUROK 3 &amp; 4, PUROK 5 &amp; 6, PUROK 6, BRGY. TARAKA</t>
  </si>
  <si>
    <t>PUROK 1, BRGY. RIZAL</t>
  </si>
  <si>
    <t>cb/fcla</t>
  </si>
  <si>
    <t>POBLACION &amp; SAN ANDRES</t>
  </si>
  <si>
    <t>BRGY. POBLACION</t>
  </si>
  <si>
    <t>BRGY. STA. CRUZ- PUNTOD- MANGIDKID</t>
  </si>
  <si>
    <t>12/14/2018</t>
  </si>
  <si>
    <t>BRGY. DIVISORIA-MAMANGA GAMAY</t>
  </si>
  <si>
    <t>BRGY. USOCAN- DANAO</t>
  </si>
  <si>
    <t>BRGY. CASUL-SITIO ONGGANAY</t>
  </si>
  <si>
    <t>DALISAY</t>
  </si>
  <si>
    <t>MUNICIPAL COMPOUND- BRGY. SOUTHWESTERN POBLACION</t>
  </si>
  <si>
    <t>SITIO POBLACION, BRGY. SAMPATULOG</t>
  </si>
  <si>
    <t>BRGY. KIBALUS, SAN ISIDRO</t>
  </si>
  <si>
    <t>BRGY. VENCER, MANDANGOA</t>
  </si>
  <si>
    <t>BRGY. KIBANBAN</t>
  </si>
  <si>
    <t>BRGY. QUEZON</t>
  </si>
  <si>
    <t>BRGY. CALAWAG</t>
  </si>
  <si>
    <t>BRGY. SAN FRANCISCO</t>
  </si>
  <si>
    <t>BRGY. BAUK-BAUK</t>
  </si>
  <si>
    <t xml:space="preserve">No funds downloaded/release; for possible cancellation </t>
  </si>
  <si>
    <t>BRGY. VALDECONCHA &amp; SITIOS SILAD &amp; KIBUNGTOD</t>
  </si>
  <si>
    <t>as of 4/18/2019 (SWA)</t>
  </si>
  <si>
    <t>P6-MENCALOPE STRETCH POBLACION</t>
  </si>
  <si>
    <t>as of 7/23/2019 (SWA)</t>
  </si>
  <si>
    <t>7/23/2019</t>
  </si>
  <si>
    <t>PUROK 1 &amp; PUROK 2 MALAGANA</t>
  </si>
  <si>
    <t>PUROK 7 BRGY. MADAGUING</t>
  </si>
  <si>
    <t>per V.O. 1: 95.54% Phy. Accomp. As of 4/3/2019 (SWA)</t>
  </si>
  <si>
    <t>COGON TO TALA-O ROAD</t>
  </si>
  <si>
    <t>SINALAC, INITAO</t>
  </si>
  <si>
    <t>KABULAWAN, LAGONGLONG</t>
  </si>
  <si>
    <t>KAUSWAGAN, LAGONGLONG</t>
  </si>
  <si>
    <t>GK HEIGHTS, KIBAGHOT, LAGUINDINGAN</t>
  </si>
  <si>
    <t>GK DIAMOND, KIBAGHOT, LAGUINDINGAN</t>
  </si>
  <si>
    <t>UPPER ZONE 2, POBLACION, LAGUINDINGAN</t>
  </si>
  <si>
    <t>BRGY. POBLACION, LIBERTAD</t>
  </si>
  <si>
    <t>AS OF 12/17/2019 SWA</t>
  </si>
  <si>
    <t>BRGY. DULONG</t>
  </si>
  <si>
    <t>BRGY. RETABLO</t>
  </si>
  <si>
    <t>11/26/2018</t>
  </si>
  <si>
    <t>BRGY. TANGKUB</t>
  </si>
  <si>
    <t>BRGY. STO. NINO</t>
  </si>
  <si>
    <t>as of 7/22/2019 (SWA)</t>
  </si>
  <si>
    <t>BRGY. TAYTAYAN</t>
  </si>
  <si>
    <t>BRGY. KIMALOK</t>
  </si>
  <si>
    <t>BRGY. GIMAYLAN</t>
  </si>
  <si>
    <t>BRGY. LUBLUBAN</t>
  </si>
  <si>
    <t>12/19/2018</t>
  </si>
  <si>
    <t>POBLACION TO BIGA</t>
  </si>
  <si>
    <t>SITIO LICOAN, BRGY. BIGA</t>
  </si>
  <si>
    <t>SITIO CABO-CABO, UPPER TALACOGON</t>
  </si>
  <si>
    <t>as of 12-19-2019 based on the swa submitted</t>
  </si>
  <si>
    <t>SEGMENT 1 SITIO CAMINGAWAN, BRGY. PATAG</t>
  </si>
  <si>
    <t>npjr/EJD</t>
  </si>
  <si>
    <t>SEGMENT 2 SITIO GUSA, BRGY. BONBON</t>
  </si>
  <si>
    <t>BRGY. BUNAL, SALAY</t>
  </si>
  <si>
    <t>BRGY. POBLACION &amp; MIMBUAHAN</t>
  </si>
  <si>
    <t>SITIO CAAMULAN, BRGY. POBLACION</t>
  </si>
  <si>
    <t>POBLACION, LAGONGLONG</t>
  </si>
  <si>
    <t>11/14/2018</t>
  </si>
  <si>
    <t>On-going cancellation</t>
  </si>
  <si>
    <r>
      <t>Poblacion -</t>
    </r>
    <r>
      <rPr>
        <sz val="11"/>
        <color rgb="FFFF0000"/>
        <rFont val="Arial"/>
        <family val="2"/>
      </rPr>
      <t xml:space="preserve"> 89.48% </t>
    </r>
    <r>
      <rPr>
        <sz val="11"/>
        <rFont val="Arial"/>
        <family val="2"/>
      </rPr>
      <t>SWA AS OF MAY 2020</t>
    </r>
  </si>
  <si>
    <r>
      <t>San Jose -</t>
    </r>
    <r>
      <rPr>
        <sz val="11"/>
        <color rgb="FFFF0000"/>
        <rFont val="Arial"/>
        <family val="2"/>
      </rPr>
      <t xml:space="preserve"> 91.79%</t>
    </r>
    <r>
      <rPr>
        <sz val="11"/>
        <rFont val="Arial"/>
        <family val="2"/>
      </rPr>
      <t xml:space="preserve">  (SWA) AS OF MAY 2020</t>
    </r>
  </si>
  <si>
    <r>
      <t>Sta. Ines -</t>
    </r>
    <r>
      <rPr>
        <sz val="11"/>
        <color rgb="FFFF0000"/>
        <rFont val="Arial"/>
        <family val="2"/>
      </rPr>
      <t xml:space="preserve">  75.65%  </t>
    </r>
    <r>
      <rPr>
        <sz val="11"/>
        <rFont val="Arial"/>
        <family val="2"/>
      </rPr>
      <t>(SWA) AS OF MAY 2020</t>
    </r>
  </si>
  <si>
    <t>TOTAL (OTHERS+LAR) (MISAMIS ORIENTAL):</t>
  </si>
  <si>
    <t>2017 ADM-WATER</t>
  </si>
  <si>
    <t>SITIO KALANGAN, SAN VICENTE (Imbatug)</t>
  </si>
  <si>
    <t>EMBAYAO, SAN NICOLAS AND MARAYMARAY</t>
  </si>
  <si>
    <t>Returned to BTr</t>
  </si>
  <si>
    <t>SITIO KIBUWA, BARANGAY IMPALUTAO</t>
  </si>
  <si>
    <t>as of 5/29/2019 (SWA)</t>
  </si>
  <si>
    <t>BARANGAY POBLACION AND LA FORTUNA</t>
  </si>
  <si>
    <t>as of  3/28/2019 (SWA)</t>
  </si>
  <si>
    <t>BARANGAY NINOY AQUINO, MACAPAO, LAMPANUSAN AND BARANGAY PUBLIC</t>
  </si>
  <si>
    <t>SITIO RAGOBROB BRGY NEW KIDAPAWAN</t>
  </si>
  <si>
    <t>as of 11/22/2019 SWA</t>
  </si>
  <si>
    <t>SITIO SAN VICENTE, KAATUAN; UPPER ANAIB; BATANGASON, BACLAYON; UPPER BALILA, INSIBAY, POBLACION</t>
  </si>
  <si>
    <t>PUROK 3, BANTUANON TO SITIO KEIGO</t>
  </si>
  <si>
    <t>SIGMATAN AREA, SIL-IPON,</t>
  </si>
  <si>
    <t>BARANGAY SIL-IPON TO CAPIHAN</t>
  </si>
  <si>
    <t>SITIO KINGKOG, PALABUCAN</t>
  </si>
  <si>
    <t>as of 4/2019 (SWA)</t>
  </si>
  <si>
    <t>BAGYANGON, SAN LUIS</t>
  </si>
  <si>
    <t>AS OF 3/6/2020 SWA</t>
  </si>
  <si>
    <t>jb</t>
  </si>
  <si>
    <t>BARANGAY MAMBATANGAN</t>
  </si>
  <si>
    <t>as of 12/6/2019 SWA</t>
  </si>
  <si>
    <t>SOUTH POBLACION</t>
  </si>
  <si>
    <t>BARANGAY BANGAHAN</t>
  </si>
  <si>
    <t>MUNICIPAL WIDE, SELECTED 9 SCHOOLS IN SAN FERNANDO DISTRICT 1 AND 9 SCHOOLS IN DISTRICT 2</t>
  </si>
  <si>
    <t>Returned Check to DILG November 2018</t>
  </si>
  <si>
    <t>SUPON, NACABUKLAD (Little Baguio and Mabuhay)</t>
  </si>
  <si>
    <t>93.32% Physical Accomplishment</t>
  </si>
  <si>
    <t>Ongoing cancellation</t>
  </si>
  <si>
    <t>ENGR. ALPAS</t>
  </si>
  <si>
    <t>TAOCTAOC, TUPSAN PEQUEÑO- P500,000.00; SAN MIGUEL- P500,000.00; SAN ISIDRO- P500,000.00; OWAKAN- P500,000.00; PONTOD- 500,000.00; HUBANGON/ SAN JOSE- P3,172,000.00</t>
  </si>
  <si>
    <t>TUPSAN PEQUEÑO (Completed as of 10-15-2018) swa</t>
  </si>
  <si>
    <t>SAN MIGUEL, SAN ISIDRO (Completed as of 10-15-2018) swa</t>
  </si>
  <si>
    <t>OWAKAN and  PONTOD-100%  (SWA)</t>
  </si>
  <si>
    <t>HUBANGON/ SAN JOSE-100% (Completed as of 12-21-2018) (SWA)</t>
  </si>
  <si>
    <t>BRGY. AGOHO WATERWORKS</t>
  </si>
  <si>
    <t>BRGY. TAGDO WATERWORKS</t>
  </si>
  <si>
    <t>BRGY. ANITO WATERWORKS</t>
  </si>
  <si>
    <t>BRGY. SORO-SORO WATERWORKS</t>
  </si>
  <si>
    <t>BRGY. NAASAG WATERWORKS</t>
  </si>
  <si>
    <t>BRGY. BENHAAN WATERWORKS</t>
  </si>
  <si>
    <t>MAYANA, SAGAY</t>
  </si>
  <si>
    <t>TACUB, KAUSWAGAN</t>
  </si>
  <si>
    <t>BRGY BALAMISU/Talambo</t>
  </si>
  <si>
    <t>BARANGAY MASIBAY</t>
  </si>
  <si>
    <t xml:space="preserve">BARANGAY PIKNIT, DANGOLAAN AND MAGUINDANAO </t>
  </si>
  <si>
    <t>Pikinit- COMPLETED</t>
  </si>
  <si>
    <t>Dangolaan- COMPLETED</t>
  </si>
  <si>
    <t>Maguindanao- COMPLETED</t>
  </si>
  <si>
    <t>BARANGAY PAYONG, CALIBAO, BAUYAN AND BANGCO</t>
  </si>
  <si>
    <t>Small Water Impounding Project (SWIP)</t>
  </si>
  <si>
    <t>as of 4/16/2019 (SWA)</t>
  </si>
  <si>
    <t>BRGY INAGONGAN</t>
  </si>
  <si>
    <t>BARANGAY TAGURANAO</t>
  </si>
  <si>
    <t>BARANGAY BULOD</t>
  </si>
  <si>
    <t>BARANGAY STO. NINO</t>
  </si>
  <si>
    <t>BARANGAY PALAO</t>
  </si>
  <si>
    <t>BARANGAY DALAMA</t>
  </si>
  <si>
    <t>BARANGAY PUALAS</t>
  </si>
  <si>
    <t>BARANGAY MALINGAO</t>
  </si>
  <si>
    <t>BARANGAY PATUDAN</t>
  </si>
  <si>
    <t>BARANAGAY SAN ANTONIO</t>
  </si>
  <si>
    <t>BARANGAY PINPIN</t>
  </si>
  <si>
    <t>as of 6/28/2019 (SWA)</t>
  </si>
  <si>
    <t>MAKAWA</t>
  </si>
  <si>
    <t>as of 7/31/2019 (SWA)</t>
  </si>
  <si>
    <t>BRGY. DEL PILAR</t>
  </si>
  <si>
    <t>BRGY. SINIAN</t>
  </si>
  <si>
    <t>BRGY. LUMIPAC</t>
  </si>
  <si>
    <t>BRGY. PUNTA SULONG</t>
  </si>
  <si>
    <t>BRGY. SILOY, BONIFACIO, MAUSWAGON, SALVADOR, DAPACAN ALTO &amp; DON BERNARDO A. NERI (Brgy. Singalat)</t>
  </si>
  <si>
    <t>PUROK 1 TO 7, MATUGAS ALTO</t>
  </si>
  <si>
    <t>PUROK 1 TO 4, MATUGAS BAJO</t>
  </si>
  <si>
    <t>BRGY. BAGA</t>
  </si>
  <si>
    <t>AS OF 12/12/2019 SWA</t>
  </si>
  <si>
    <t>BRGY. CAMANUCAN (P-4)</t>
  </si>
  <si>
    <t>as of 11-28-2018 (SWA)</t>
  </si>
  <si>
    <t>BRGY. MOHON</t>
  </si>
  <si>
    <t>BRGY. SAN ANDRES</t>
  </si>
  <si>
    <t>as of 1-25-2019 (SWA)</t>
  </si>
  <si>
    <t>BRGY. MAGSAYSAY</t>
  </si>
  <si>
    <t>BRGY. SALIMPONO</t>
  </si>
  <si>
    <t>BRGY. PANALSALAN- LOOC PROPER</t>
  </si>
  <si>
    <t>BRGY. NEW LOOK- BATO</t>
  </si>
  <si>
    <t>BRGY. KATIPUNAN</t>
  </si>
  <si>
    <t>PUROK SAN JOSE, BRGY. POBLACION; SITIO BACOC, BRGY. ESTRELLA; PUROK MANGGA, BRGY. LIBERTAD BAJO; BRGY. SAN VICENTE; BRGY. DINAS; SITIO COMMONWEALTH, BRGY. COLUPAN ALTO; PUROK BOMBIL &amp; PUROK GUMAMELA, COLUPAN BAJO; BRGY. SAN LORENZO RUIZ</t>
  </si>
  <si>
    <t>as of 7/15/2019 SWA</t>
  </si>
  <si>
    <t>PUROK DONYA TRINING, NEAR SINACABAN BIRTHING HOME</t>
  </si>
  <si>
    <t>as of 5/30/2019 (SWA)</t>
  </si>
  <si>
    <t>ESTRELLA, DINAS, TIPAN, SAN LORENZO RUIZ, SAN ISIDRO ALTO, SAN ISIDRO BAJO</t>
  </si>
  <si>
    <t>UPDATE AS OF 3/12/2020 SWA</t>
  </si>
  <si>
    <t>LIBERTAD ALTO-LIBERTAD BAJO ROAD SECTION; SAN ISIDRO BAJO,-SENIOR- POBLACION ROAD SECTION; TIPAN-CAMANSE-SINONOC ROAD SECTION; DINAS-SAN VICENTE-ROAD SECTION</t>
  </si>
  <si>
    <t>LOSOON</t>
  </si>
  <si>
    <r>
      <rPr>
        <sz val="12"/>
        <color theme="1"/>
        <rFont val="Calibri"/>
        <family val="2"/>
      </rPr>
      <t>Brgy. LOCSOON - 100%</t>
    </r>
    <r>
      <rPr>
        <sz val="12"/>
        <color rgb="FFFF0000"/>
        <rFont val="Calibri"/>
        <family val="2"/>
      </rPr>
      <t xml:space="preserve"> </t>
    </r>
    <r>
      <rPr>
        <sz val="12"/>
        <rFont val="Calibri"/>
        <family val="2"/>
      </rPr>
      <t xml:space="preserve">as of 8/13/2019 </t>
    </r>
    <r>
      <rPr>
        <sz val="12"/>
        <color theme="1"/>
        <rFont val="Calibri"/>
        <family val="2"/>
      </rPr>
      <t>(SWA)</t>
    </r>
  </si>
  <si>
    <t>CENTRO HULPA</t>
  </si>
  <si>
    <t>Brgy. CENTRO HULPA- 100% Physical Accomplishment as of 8/22/2019 (SWA)</t>
  </si>
  <si>
    <t>CANIBUNGAN PROPER</t>
  </si>
  <si>
    <t>Brgy. CANIBUNGAN-100% Physical Accomplishment  as of 8/22/2019  (SWA)</t>
  </si>
  <si>
    <t>PAN-AY DIOT</t>
  </si>
  <si>
    <t>TAGUIMA</t>
  </si>
  <si>
    <t>Brgy. Taguima- COMPLETED</t>
  </si>
  <si>
    <t>KCE</t>
  </si>
  <si>
    <t>UPPER CENTRO</t>
  </si>
  <si>
    <t>Brgy. Upper Centro- COMPLETED</t>
  </si>
  <si>
    <t>BRGY. LINABU</t>
  </si>
  <si>
    <t>as of 5/15/2019 (SWA)</t>
  </si>
  <si>
    <t>SOURCE IS AT SITIO KUMGAYKAY OF BRGY. KITAMBAN &amp; SERVED TO BRGY. POBLACION</t>
  </si>
  <si>
    <t>as of  6/18/2019 (SWA)</t>
  </si>
  <si>
    <t>BRGY. MALAGANA, MINALWANG &amp; PUNONG</t>
  </si>
  <si>
    <t>BRGY. PATROCINIO</t>
  </si>
  <si>
    <t>BRGY. CORRALES &amp; BRGY. APLAYA</t>
  </si>
  <si>
    <t>MUNICIPAL WIDE</t>
  </si>
  <si>
    <t>AS OF JULY 4, 2019 SWA</t>
  </si>
  <si>
    <t>GK HEIGHTS RELOCATION SITE, BRGY. KIBAGHOT</t>
  </si>
  <si>
    <t>GK DIAMOND RELOCATION SITE, BRGY. KIBAGHOT</t>
  </si>
  <si>
    <t>SITIO MAGSAYSAY-SALCEDO, POBLACION</t>
  </si>
  <si>
    <t>POBLACION, BIGA &amp; CALANGAHAN</t>
  </si>
  <si>
    <t>BRGY. CABANTIAN-KIBUNGSOD</t>
  </si>
  <si>
    <t>BRGY. SAN VICENTE</t>
  </si>
  <si>
    <t>BRGYS. CABALANTIAN, PANLANGAN &amp; POBLACION</t>
  </si>
  <si>
    <t>as of 5/17/2019 (SWA)</t>
  </si>
  <si>
    <t>BRGY. BULWA</t>
  </si>
  <si>
    <t>as of 5/23/2019 (SWA)</t>
  </si>
  <si>
    <t>BRGY. TUP-ON</t>
  </si>
  <si>
    <t>BRGYS. MAPULOG &amp; LINANGKAYAN; BRGYS. TAGBALOGO, MAT-I, TUBORAN, PATAG, MAPULOG, &amp; DON PEDRO; BRGY PATAG &amp; MAPUTI</t>
  </si>
  <si>
    <t>AS OF FEB. 20, 2020 SWA</t>
  </si>
  <si>
    <t>BRGY. KAULAYANAN, KIDAMPAS, AMPIANGA &amp; MIMBUAHAN</t>
  </si>
  <si>
    <t>BRGY. POBLACION, MANGGA, SILAD, KIRAGING, ALICOMOHAN AND STA. CRUZ</t>
  </si>
  <si>
    <t>90% Physical Accomplishment</t>
  </si>
  <si>
    <t>on going implementation</t>
  </si>
  <si>
    <t>Reverted and remitted the unutilized fund to the Bureau of the Treasury</t>
  </si>
  <si>
    <t>CABALAWAN, MINTABON, GUIWANON, POBLACION</t>
  </si>
  <si>
    <t>AS OF NOVEMBER 2019 SWA</t>
  </si>
  <si>
    <t>PER ENGR. PUIG</t>
  </si>
  <si>
    <t>REGION X - AM</t>
  </si>
  <si>
    <t>2018 AM-OTHERS</t>
  </si>
  <si>
    <t>PHYSICAL TARGETS/OUTPUTS</t>
  </si>
  <si>
    <t>SUBMITTED ON-TIME (SWA)</t>
  </si>
  <si>
    <t>LOCAL ACCESS ROAD</t>
  </si>
  <si>
    <t>LOCAL ROAD UPGRADING</t>
  </si>
  <si>
    <t>MANDAING</t>
  </si>
  <si>
    <t>SWA WITH 100% PHYSICAL ACCOMPLISHMENT AS OF SEPT. 30, 2019</t>
  </si>
  <si>
    <t>AGUINALDO STREET JCT. BONIFACIO STREET TO JCT. MANLABAO STREET, POBLACION</t>
  </si>
  <si>
    <t>C.M. RECTO STREET JCT. MANLABAO STREET TO SAN ISIDRO STREET</t>
  </si>
  <si>
    <t>MIARAY-TAGONGTONG</t>
  </si>
  <si>
    <t>KIANGGAT-SAN VICENTE</t>
  </si>
  <si>
    <t>as of January 24, 2019 (SWA)</t>
  </si>
  <si>
    <t>DON CARLOS SUR</t>
  </si>
  <si>
    <t>as of 7/24/2019 (SWA)</t>
  </si>
  <si>
    <t>7/25/2019</t>
  </si>
  <si>
    <t>SITIO QUISUMBING, IMPALUTAO, IMPASUG-ONG, BUKDINON</t>
  </si>
  <si>
    <t>Turn over last January 29, 2019</t>
  </si>
  <si>
    <t>fcla</t>
  </si>
  <si>
    <t>BARANGAY PAY-AS</t>
  </si>
  <si>
    <t>AS OF 8/20/2019 SWA</t>
  </si>
  <si>
    <t>JUNCTION BARANGAY OLD KIBAWE NATIONAL HIGHWAY - SITIO GRECAN, BARANGAY OLD KIBAWE</t>
  </si>
  <si>
    <t>as of 6/3/2019  (SWA)</t>
  </si>
  <si>
    <t>LOCAL ROAD REHABILITATION/IMPROVEMENT</t>
  </si>
  <si>
    <t>PUROK 1, PUROK 4, POBLACION</t>
  </si>
  <si>
    <t>POBLACION-MINDAGAT</t>
  </si>
  <si>
    <t>as of 10/2/2019 SWA; 11/22/2019 PROJECT INSPECTION REPORT</t>
  </si>
  <si>
    <t>NORTH POBLACION</t>
  </si>
  <si>
    <t>AS OF 04/27/2020 SWA</t>
  </si>
  <si>
    <t>AS OF 9/27/2019 SWA</t>
  </si>
  <si>
    <t>NEW EDEN</t>
  </si>
  <si>
    <t>Turn over last February 13, 2019</t>
  </si>
  <si>
    <t>BARANGAY LUPIAGAN</t>
  </si>
  <si>
    <t>AS OF DECEMBER19, 2019 SWA</t>
  </si>
  <si>
    <t>SITIO BABALAYAN-SITIO BATANG ROAD BRGY COSINA</t>
  </si>
  <si>
    <t>AS OF DECEMBER 2019 SWA</t>
  </si>
  <si>
    <t>PROVISION OF SANITARY TOILET AND HYGIENE FACILITIES</t>
  </si>
  <si>
    <t>CONSTRUCTION OF SANITARY TOILET WITH HYGIENE FACILITIES FOR PUBLIC PLACES</t>
  </si>
  <si>
    <t>TANKULAN</t>
  </si>
  <si>
    <t>LOCAL BRIDGE CONSTRUCTION</t>
  </si>
  <si>
    <t>TOTAL (OTHERS+LAR) BUKIDNON</t>
  </si>
  <si>
    <t>MANDUAO</t>
  </si>
  <si>
    <t>as of 4/15/2019 (SWA)</t>
  </si>
  <si>
    <t>LOCAL ROAD OPENING</t>
  </si>
  <si>
    <t>NATIONAL HIGHWAY, SOUTH POBLACION TO KIWAKAT</t>
  </si>
  <si>
    <t>engr.alpas</t>
  </si>
  <si>
    <t>TACANGON, POBLACION</t>
  </si>
  <si>
    <t>BRHP, BENONI</t>
  </si>
  <si>
    <t>HUBANGON</t>
  </si>
  <si>
    <t>as of 1/11/2019 (SWA)</t>
  </si>
  <si>
    <t>BENONI</t>
  </si>
  <si>
    <t>as of 3/22/2019 (SWA)</t>
  </si>
  <si>
    <t>GOVERNMENT CENTER, LACAS, POBLACION</t>
  </si>
  <si>
    <t>as of 11/25/2019 SWA</t>
  </si>
  <si>
    <t>BRGY. MAYANA</t>
  </si>
  <si>
    <t>SUB-TOTAL (LAR) CAM.:</t>
  </si>
  <si>
    <t>DRR RESCUE EQUIPMENT</t>
  </si>
  <si>
    <t>DRR EQUIPMENT</t>
  </si>
  <si>
    <t>PURCHASE ORDER, ACCEPTANCE AND INSPECTION REPORT</t>
  </si>
  <si>
    <t>SUB-TOTAL (OTHERS) CAM.:</t>
  </si>
  <si>
    <t>TOTAL (OTHERS+LAR) CAMIGUIN:</t>
  </si>
  <si>
    <t>BABALAYA</t>
  </si>
  <si>
    <t>as of February 2019 (SWA)</t>
  </si>
  <si>
    <t>BARANGAY ABAGA</t>
  </si>
  <si>
    <t>BRGY. CORMATAN TO SIGAYAN</t>
  </si>
  <si>
    <t>PUROK 2 &amp; 3, MALIWANAG</t>
  </si>
  <si>
    <t>as of 7/21/2019 (SWA)</t>
  </si>
  <si>
    <t>KAWIT ORIENTAL</t>
  </si>
  <si>
    <t>KAWIT OCCIDENTAL</t>
  </si>
  <si>
    <t>INUDARAN</t>
  </si>
  <si>
    <t>as of 4/9/2019 (SWA)</t>
  </si>
  <si>
    <t>REBE</t>
  </si>
  <si>
    <t>BARANGAY MAG-ONG</t>
  </si>
  <si>
    <t>BARANGAY BOSQUE</t>
  </si>
  <si>
    <t>BARANGAY ROBOCON</t>
  </si>
  <si>
    <t>POBLACION TO LEMONCRET</t>
  </si>
  <si>
    <t>as of 3/12/2019 (SWA)</t>
  </si>
  <si>
    <t>BALAGATASA</t>
  </si>
  <si>
    <t>as of 4/22/2019 (SWA)</t>
  </si>
  <si>
    <t>BRGY. BATANGAN</t>
  </si>
  <si>
    <t>PANGGAO-TAMPARAN</t>
  </si>
  <si>
    <t>23.91% Physical Accomplishment</t>
  </si>
  <si>
    <t>AS OF 04/15/2020 SWA
ongoing implementation</t>
  </si>
  <si>
    <t>BARANGAY CABASAGAN</t>
  </si>
  <si>
    <t>LUMBA PUNOD TO SUNDIGA PUNOD</t>
  </si>
  <si>
    <t>BRGY. NUNANG TO BRGY. POBLACION</t>
  </si>
  <si>
    <t>37.76% Physical Accomplishment</t>
  </si>
  <si>
    <t>AS OF 1/15/2020 SWA 
ongoing cancellation</t>
  </si>
  <si>
    <t>BARANGAY PADIANAN</t>
  </si>
  <si>
    <t>BARANGAY PANOLOON TO BARANGAY KATIPUNAN</t>
  </si>
  <si>
    <t>BRGY. KIAZAR</t>
  </si>
  <si>
    <t>No download/no GFH Passer</t>
  </si>
  <si>
    <t>BARANGAY BUBONG TO LINAO</t>
  </si>
  <si>
    <t>as of  6/20/2019 (SWA)</t>
  </si>
  <si>
    <t>POBLACION (Legaspi - Gom-os)</t>
  </si>
  <si>
    <t>SUB-TOTAL (LAR) LDN:</t>
  </si>
  <si>
    <t>MUNICIPAL DRUG REHABILITATION FACILITY</t>
  </si>
  <si>
    <t>REHABILITATION/IMPROVEMENT OF EXISTING BUILDING TO A MUNICIPAL DRUG REHABILITATION FACILITY</t>
  </si>
  <si>
    <t>UPPER BAGUMBAYAN</t>
  </si>
  <si>
    <t>as of 3/5/2019 (SWA)</t>
  </si>
  <si>
    <t>DRRMO/POBLACION</t>
  </si>
  <si>
    <t>IMPROVEMENT/REHABILITATION OF EVACUATION CENTER</t>
  </si>
  <si>
    <t>BARANGAY RABARAN</t>
  </si>
  <si>
    <t>SND, LDN</t>
  </si>
  <si>
    <t>SUB-TOTAL (OTHERS) LDN:</t>
  </si>
  <si>
    <t>TOTAL (OTHERS+LAR) LANAO DEL NORTE:</t>
  </si>
  <si>
    <t>BRGY. TUBURAN</t>
  </si>
  <si>
    <t>UPDATE AS OF 1/30/2020 MONTHLY MEETING</t>
  </si>
  <si>
    <t>BRGY. MISOM - BPLS ROAD</t>
  </si>
  <si>
    <t>as of 2/2019 (SWA)</t>
  </si>
  <si>
    <t>BARANGAY LIBERTAD</t>
  </si>
  <si>
    <t>as of 3/28/2019 (SWA)</t>
  </si>
  <si>
    <t>SEGATIC DAKU AND CABUNGA-AN</t>
  </si>
  <si>
    <t>as of 2/7/2019 (SWA)</t>
  </si>
  <si>
    <t>2/18/019</t>
  </si>
  <si>
    <t>cb</t>
  </si>
  <si>
    <t>BRGY. NEW CASUL</t>
  </si>
  <si>
    <t>as of 6/27/2019 (SWA)</t>
  </si>
  <si>
    <t>BRGY. RIZAL</t>
  </si>
  <si>
    <t>BRGY. SAN ROQUE</t>
  </si>
  <si>
    <t>4/29/2019 SWA</t>
  </si>
  <si>
    <t>BRGY. PUNTA</t>
  </si>
  <si>
    <t>4/25/2019 SWA</t>
  </si>
  <si>
    <t>SITIO TAGAYTAY - BRGY. DIVISORIA</t>
  </si>
  <si>
    <t>PUROK PARPAGAYO - BRGY. LAO PROPER</t>
  </si>
  <si>
    <t>SALIMPUNO TO CAPUNDAG ROAD SECTION</t>
  </si>
  <si>
    <t>as of 6/20/2019 (SWA)</t>
  </si>
  <si>
    <t>LIBERTAD ALTO</t>
  </si>
  <si>
    <t>YAHONG</t>
  </si>
  <si>
    <t>as of 12/5/2018 (SWA)</t>
  </si>
  <si>
    <t>TOTAL (LAR) MISAMIS OCCIDENTAL:</t>
  </si>
  <si>
    <t>BARANGAY LOGUILO</t>
  </si>
  <si>
    <t>AS OF 12/13/2019 SWA;FOR FINAL INSPECTION</t>
  </si>
  <si>
    <t>SITIO VENCER, BARANGAY COGON</t>
  </si>
  <si>
    <t>SITIO IMPAKIBIL, APOSKAHOY</t>
  </si>
  <si>
    <t>as of 7/9/2019 SWA</t>
  </si>
  <si>
    <t>7/24/2019</t>
  </si>
  <si>
    <t>PUROK 6, G.PELAEZ</t>
  </si>
  <si>
    <t>BRGY. CALUBO TO BRGY. KITOTOK ROAD</t>
  </si>
  <si>
    <t>npj</t>
  </si>
  <si>
    <t>SAPONG-AGONG GAMAY TABOK</t>
  </si>
  <si>
    <t>as of 12/31/2018 (SWA)</t>
  </si>
  <si>
    <t>SAPONG, TABOK</t>
  </si>
  <si>
    <t>as of 12/27/2018 (SWA)</t>
  </si>
  <si>
    <t>PUROK 10 (TAMBO), BRGY. POBLACION</t>
  </si>
  <si>
    <t>as of 7/22/2019  (SWA)</t>
  </si>
  <si>
    <t>CABUBUHAN-KAUSWAGAN</t>
  </si>
  <si>
    <t>as of 6/26/2019 (SWA)</t>
  </si>
  <si>
    <t>P-2 TO P-3, BRGY. ROAD, SAN JOSE</t>
  </si>
  <si>
    <t>P-6, PAHINDONG</t>
  </si>
  <si>
    <t>BARANGAY MAPULOG</t>
  </si>
  <si>
    <t>BARANGAY AWANG</t>
  </si>
  <si>
    <t>SITIO SALAHON, BRGY. ALIPUATON</t>
  </si>
  <si>
    <t>as of 3/29/2019 SWA</t>
  </si>
  <si>
    <t>BARANGAY MANGGA</t>
  </si>
  <si>
    <r>
      <rPr>
        <sz val="12"/>
        <color theme="1"/>
        <rFont val="Calibri"/>
        <family val="2"/>
      </rPr>
      <t xml:space="preserve">370 meters: </t>
    </r>
    <r>
      <rPr>
        <sz val="12"/>
        <rFont val="Calibri"/>
        <family val="2"/>
      </rPr>
      <t xml:space="preserve">100%  as of 3/28/2019 (SWA)     </t>
    </r>
    <r>
      <rPr>
        <sz val="12"/>
        <color theme="1"/>
        <rFont val="Calibri"/>
        <family val="2"/>
      </rPr>
      <t xml:space="preserve">                            </t>
    </r>
  </si>
  <si>
    <t xml:space="preserve">350 meters: 100% as of 3/28/2019  (SWA)     </t>
  </si>
  <si>
    <t>RETURNED TO BTr</t>
  </si>
  <si>
    <t>BARANGAY BUGDANG</t>
  </si>
  <si>
    <t>AS OF MAY  2020 SWA</t>
  </si>
  <si>
    <t>BARANGAY MAGKARILA</t>
  </si>
  <si>
    <t>SITIO BANBAN TO SITIO MADRID, BRGY. LOOC</t>
  </si>
  <si>
    <t>PER ENGR. PUIG BUT HAS DEFFECTS</t>
  </si>
  <si>
    <t>REHABILITATION/IMPROVEMENT/UPGRADING OF EXISTING SANITARY TOILET AND HYGIENE FACILITIES FOR PUBLIC PLACES</t>
  </si>
  <si>
    <t>90.00% Physical Accompishment</t>
  </si>
  <si>
    <t>ongoing implementation</t>
  </si>
  <si>
    <t>engr. puig</t>
  </si>
  <si>
    <t>LOCAL BRIDGE REHABILITATION</t>
  </si>
  <si>
    <t>APAS, INITAO</t>
  </si>
  <si>
    <t>UPDATE PER ENGR.PUIG</t>
  </si>
  <si>
    <t>CONSTRUCTION OF NEW EVACUATION CENTER</t>
  </si>
  <si>
    <t>BARANGAY TUBAJON</t>
  </si>
  <si>
    <t>as of 10/15/2019 SWA</t>
  </si>
  <si>
    <t>2018 AM-WATER</t>
  </si>
  <si>
    <t>PROVISION OF POTABLE WATER SUPPLY</t>
  </si>
  <si>
    <t>REHABILITATION/IMPROVEMENT OF LEVEL II/LEVEL III WATER SYSTEM</t>
  </si>
  <si>
    <t>BRGY. SAN VICENTE - BRGY SALIMBALAN</t>
  </si>
  <si>
    <t>as of 11/8/2019 SWA</t>
  </si>
  <si>
    <t>EXPANSION OF LEVEL II/LEVEL III WATER SYSTEM</t>
  </si>
  <si>
    <t>BARANGAY LAMPANUSAN</t>
  </si>
  <si>
    <t>80.33% Physical Accomplishment</t>
  </si>
  <si>
    <t>AS OF 05/20/2020 SWA
ongoing cancellation</t>
  </si>
  <si>
    <t>NEW CONSTRUCTION OF LEVEL II POTABLE WATER SUPPLY SYSTEM</t>
  </si>
  <si>
    <t>SINUDA</t>
  </si>
  <si>
    <t>BARANGAY KAATUAN, LANTAPAN</t>
  </si>
  <si>
    <t>98.29% Physical Accomplishment</t>
  </si>
  <si>
    <t>AS OF 5/20/2020
(under suspension due to COVID-19)</t>
  </si>
  <si>
    <t>UPGRADING OF WATER SYSTEM</t>
  </si>
  <si>
    <t>SANTIAGO</t>
  </si>
  <si>
    <t>as of 8/15/2019 (SWA)</t>
  </si>
  <si>
    <t>KALUGMANAN</t>
  </si>
  <si>
    <t>AS OF 9/30/2019 SWA</t>
  </si>
  <si>
    <t>TICALA</t>
  </si>
  <si>
    <t>as of 8/1/2019 (SWA)</t>
  </si>
  <si>
    <t>MAMPAYAG</t>
  </si>
  <si>
    <t>as of 8/8/2019 (SWA)</t>
  </si>
  <si>
    <t>NACABUKLAD, TUGOP, HALAPITAN AND LITTLE BAGUIO</t>
  </si>
  <si>
    <t>as of 11/5/2019 SWA</t>
  </si>
  <si>
    <t>11/25/2019</t>
  </si>
  <si>
    <t>BRGY. BUGANG TO BRGY. MAYANA</t>
  </si>
  <si>
    <t>as of 3/15/2019 (SWA)</t>
  </si>
  <si>
    <t>SITIO KILOMOY, BRGY. BACNIT</t>
  </si>
  <si>
    <t>as of 2/15/2019 (SWA</t>
  </si>
  <si>
    <t>TUGAR</t>
  </si>
  <si>
    <t>as of 3/18/2019 (SWA)</t>
  </si>
  <si>
    <t>BARAASON</t>
  </si>
  <si>
    <t>BARANGAY LUPITAN</t>
  </si>
  <si>
    <t>BRGYS. CAMPONG, POBLACION &amp; PANTAR WEST (BANGCAL)</t>
  </si>
  <si>
    <t>BRGYS. KALANGANAN EAST TO LOWER KALANGANAN (TANCAL)</t>
  </si>
  <si>
    <t>BARANGAYS MAMAGUM, BANGAAN, SIGAYAN</t>
  </si>
  <si>
    <t xml:space="preserve">Mamagum - 100% SWA              </t>
  </si>
  <si>
    <r>
      <rPr>
        <sz val="12"/>
        <color rgb="FF000000"/>
        <rFont val="Calibri"/>
        <family val="2"/>
      </rPr>
      <t xml:space="preserve">Sigayan - </t>
    </r>
    <r>
      <rPr>
        <sz val="12"/>
        <rFont val="Calibri"/>
        <family val="2"/>
      </rPr>
      <t>100% as of 7/22/2019 SWA</t>
    </r>
  </si>
  <si>
    <r>
      <rPr>
        <sz val="12"/>
        <color rgb="FF000000"/>
        <rFont val="Calibri"/>
        <family val="2"/>
      </rPr>
      <t>Bangaan-100</t>
    </r>
    <r>
      <rPr>
        <sz val="12"/>
        <color theme="1"/>
        <rFont val="Calibri"/>
        <family val="2"/>
      </rPr>
      <t>%</t>
    </r>
    <r>
      <rPr>
        <sz val="12"/>
        <rFont val="Calibri"/>
        <family val="2"/>
      </rPr>
      <t xml:space="preserve"> SWA</t>
    </r>
  </si>
  <si>
    <t>BRGY. CORRALES, TARAKA, NAGA, NACIONAL, STA. CRUZ, PALILAN, AND TABO-O</t>
  </si>
  <si>
    <t>BARANGAY DAMPIAS, MOSANGOT, POBLACION AND MABINI</t>
  </si>
  <si>
    <t>BARANGAY APLAYA</t>
  </si>
  <si>
    <t>AS OF 2/19/2020 SWA</t>
  </si>
  <si>
    <t>MUNICIPAL WIDE, BARANGAY KAGUMAHAN</t>
  </si>
  <si>
    <t>78.00% Physical Accomplishment</t>
  </si>
  <si>
    <t>AS OF 2/15/2020 SWA
ongoing implementation</t>
  </si>
  <si>
    <t>PANIANGAN, POBLACION, PUNTA SILUM</t>
  </si>
  <si>
    <t>FOR FINAL INSPECTION</t>
  </si>
  <si>
    <t>NATUMOLAN</t>
  </si>
  <si>
    <t>2019 AM-OTHERS</t>
  </si>
  <si>
    <t>CITY/MUNICIPALITY</t>
  </si>
  <si>
    <t>DED/POW PREPARATION</t>
  </si>
  <si>
    <t>LOCAL ACCCESS ROAD IN CAPINONAN</t>
  </si>
  <si>
    <t>CAPINONAN</t>
  </si>
  <si>
    <t>AS OF 06/11/2020 SWA</t>
  </si>
  <si>
    <t>LOCAL ACCESS ROAD IN BRGY. POBLACION (JCT. NATIONAL ROAD TO SAN ROQUE ST.)</t>
  </si>
  <si>
    <t>BRGY. POBLACION (JCT. NATIONAL ROAD TO SAN ROQUE ST.)</t>
  </si>
  <si>
    <t>73.90% PHYSICAL ACCOMPLISHMENT</t>
  </si>
  <si>
    <t>UPDATE AS OF 5/23//2020 SWA</t>
  </si>
  <si>
    <t>LOCAL ACCESS ROAD IN BRGY. POBLACION (JOSE RIZAL ST. TO JCT. ANTONIO LUNA ST.)</t>
  </si>
  <si>
    <t>POBLACION (JOSE RIZAL ST. TO JCT. ANTONIO LUNA ST.)</t>
  </si>
  <si>
    <t>23.35% PHYSICAL ACCOMPLISHMENT</t>
  </si>
  <si>
    <t>LOCAL ACCESS ROAD IN SAN VICENTE</t>
  </si>
  <si>
    <t>84.52% PHYSICAL ACCOMPLISHMENT</t>
  </si>
  <si>
    <t>AS OF 05/20/2020 SWA</t>
  </si>
  <si>
    <t>LOCAL ACCESS ROAD IN DOLOROSA</t>
  </si>
  <si>
    <t>90.80% PHYSICAL ACCOMPLISHMENT</t>
  </si>
  <si>
    <t>LOCAL ACCESS ROAD IN BRGY. DON CARLOS NORTE</t>
  </si>
  <si>
    <t>DON CARLOS NORTE</t>
  </si>
  <si>
    <t>₱5,985,000.00</t>
  </si>
  <si>
    <t>AS OF 4/21/2020 SWA</t>
  </si>
  <si>
    <t>LOCAL ACCESS ROAD IN PAY-AS</t>
  </si>
  <si>
    <t>PAY-AS</t>
  </si>
  <si>
    <t>73.44% PHYSICAL ACCOMPLISHMENT</t>
  </si>
  <si>
    <t>AS OF 6/24/2020 SWA</t>
  </si>
  <si>
    <t>LOCAL ACCESS ROAD IN BRGY. WEST KIBAWE</t>
  </si>
  <si>
    <t>WEST KIBAWE</t>
  </si>
  <si>
    <t>per engr.alamban</t>
  </si>
  <si>
    <t>LOCAL ACCESS ROAD IN BRGY. POBLACION</t>
  </si>
  <si>
    <t xml:space="preserve"> POBLACION</t>
  </si>
  <si>
    <t>3.12% PHYSICAL ACCOMPLISHMENT</t>
  </si>
  <si>
    <t>AS OF 3/11/2020 SWA</t>
  </si>
  <si>
    <t>LOCAL ACCESS ROAD IN SAN LUIS</t>
  </si>
  <si>
    <t>SAN LUIS</t>
  </si>
  <si>
    <t>4.90% PHYSICAL ACCOMPLISHMENT</t>
  </si>
  <si>
    <t>AS OF 5/26/2020 SWA</t>
  </si>
  <si>
    <t>LOCAL ACCESS ROAD IN BRGY. MENDIS</t>
  </si>
  <si>
    <t>MENDIS</t>
  </si>
  <si>
    <t>39.46% PHYSICAL ACCOMPLISHMENT</t>
  </si>
  <si>
    <t>AS OF 05/25/2020 SWA</t>
  </si>
  <si>
    <t>70.00% PHYSICAL ACCOMPLISHMENT</t>
  </si>
  <si>
    <t>AS OF 4/15/2020 SWA</t>
  </si>
  <si>
    <t>LOCAL ACCESS ROAD IN KULASI</t>
  </si>
  <si>
    <t>KULASI</t>
  </si>
  <si>
    <t>AS OF 2/14/2020 SWA</t>
  </si>
  <si>
    <t>LOCAL ACCESS ROAD IN OCCASION</t>
  </si>
  <si>
    <t>AS OF 2/6/2020 SWA</t>
  </si>
  <si>
    <t>LOCAL ACCESS ROAD IN PUNTIAN</t>
  </si>
  <si>
    <t>PUNTIAN</t>
  </si>
  <si>
    <t>LOCAL ACCESS ROAD IN BRGY. COSINA</t>
  </si>
  <si>
    <t>COSINA</t>
  </si>
  <si>
    <t>43.30% PHYSICAL ACCOMPLISHMENT</t>
  </si>
  <si>
    <t>AS OF 4/24/2020 SWA</t>
  </si>
  <si>
    <t>SUB-TOTAL (BUKIDNON LAR)</t>
  </si>
  <si>
    <t>PROCUREMENT OF DRR EQUIPMENT</t>
  </si>
  <si>
    <t>DRR RELATED EQUIPMENT</t>
  </si>
  <si>
    <t xml:space="preserve">UPDATE AS OF 1/30/2020 MONTHLY MEETING </t>
  </si>
  <si>
    <t>PROCUREMENT OF RESCUE VEHICLE</t>
  </si>
  <si>
    <t>SELECTED BARANGAYS</t>
  </si>
  <si>
    <t>DED AND POW FINALIZATION</t>
  </si>
  <si>
    <t>LGU</t>
  </si>
  <si>
    <t>LOCAL BRIDGE IN NORTH POBLACION</t>
  </si>
  <si>
    <t xml:space="preserve">9.87% PHYSICAL ACCOMPLISHMENT </t>
  </si>
  <si>
    <t>engr. alamban</t>
  </si>
  <si>
    <t>SUB-TOTAL (BUKIDNON OT)</t>
  </si>
  <si>
    <t>LOCAL ACCESS ROAD IN BARANGAY ALGA</t>
  </si>
  <si>
    <t xml:space="preserve"> ALGA</t>
  </si>
  <si>
    <t>77.25% PHYSICAL ACCOMPLISHMENT</t>
  </si>
  <si>
    <t>ONGOING PROCUREMENT PROCESS</t>
  </si>
  <si>
    <t>LOCAL ACCESS ROAD IN SOUTH POBLACION TO KIWAKAT</t>
  </si>
  <si>
    <t>SOUTH POBLACION TO KIWAKAT</t>
  </si>
  <si>
    <t>NON-GFH PASSER</t>
  </si>
  <si>
    <t>LOCAL ACCESS ROAD IN BENONI</t>
  </si>
  <si>
    <t>AS OF 03/10/2020 SWA</t>
  </si>
  <si>
    <t>LOCAL ACCESS ROAD IN POBLACION</t>
  </si>
  <si>
    <t>IMPROVEMENT/ REHABILITATION OF EVACUATION CENTER</t>
  </si>
  <si>
    <t>DED/POW APPROVED</t>
  </si>
  <si>
    <t>CONSTRUCTION OF SANITARY TOILET AND HYGIENE FACILITY</t>
  </si>
  <si>
    <t>HEALTH AND SANITATION</t>
  </si>
  <si>
    <t>LOCAL ACCESS ROAD IN BRGY. KAHAYAG</t>
  </si>
  <si>
    <t xml:space="preserve"> KAHAYAG</t>
  </si>
  <si>
    <t>LOCAL ACCESS ROAD IN BRGY. MAMAANUN</t>
  </si>
  <si>
    <t xml:space="preserve"> MAMAANUN</t>
  </si>
  <si>
    <t>NO FUND DOWNLOAD</t>
  </si>
  <si>
    <t>LOCAL ACCESS ROAD IN BRGY. ANGAYEN</t>
  </si>
  <si>
    <t xml:space="preserve"> ANGAYEN</t>
  </si>
  <si>
    <t>LOCAL ACCESS ROAD IN LINDONGAN AND BATO</t>
  </si>
  <si>
    <t>LINDONGAN AND BATO</t>
  </si>
  <si>
    <t>50.34% PHYSICAL ACCOMPLISHMENT</t>
  </si>
  <si>
    <t>86.86% PHYSICAL ACCOMPLISHMENT</t>
  </si>
  <si>
    <t>06/15/2020 SWA</t>
  </si>
  <si>
    <t>LOCAL ACCESS ROAD IN BRGY. KAWIT OCCIDENTAL</t>
  </si>
  <si>
    <t>AS OF 2/20/2020 SWA</t>
  </si>
  <si>
    <t>90.55% PHYSICAL ACCOMPLISHMENT</t>
  </si>
  <si>
    <t>AS OF 2/17/2020 SWA</t>
  </si>
  <si>
    <t>LOCAL ACCESS ROAD IN KAWIT ORIENTAL</t>
  </si>
  <si>
    <t>AS OF 1/14/2020 SWA</t>
  </si>
  <si>
    <t>LOCAL ACCESS ROAD IN BRGY. LANIPAO, STARTS FROM NATIONAL HIGHWAY</t>
  </si>
  <si>
    <t>BRGY. LANIPAO, STARTS FROM NATIONAL HIGHWAY</t>
  </si>
  <si>
    <t>AS OF 3/19//2020 SWA</t>
  </si>
  <si>
    <t>LOCAL ACCESS ROAD IN BAGUIGUICON</t>
  </si>
  <si>
    <t>BAGUIGUICON</t>
  </si>
  <si>
    <t>AS OF JANUARY 20, 2020 SWA</t>
  </si>
  <si>
    <t>LOCAL ACCESS ROAD IN BALAGATASA AND SEGAPOD</t>
  </si>
  <si>
    <t>BALAGATASA AND SEGAPOD</t>
  </si>
  <si>
    <t>89.87% PHYSICAL ACCOMPLISHMENT</t>
  </si>
  <si>
    <t>LOCAL ACCESS ROAD IN BRGY. PASAYANON</t>
  </si>
  <si>
    <t xml:space="preserve"> PASAYANON</t>
  </si>
  <si>
    <t>25.99% PHYSICAL ACCOMPLISHMENT</t>
  </si>
  <si>
    <t>AS OF  03/30/2020 SWA</t>
  </si>
  <si>
    <t>LOCAL ACCESS ROAD IN BARANGAY TAMPARAN</t>
  </si>
  <si>
    <t>BARANGAY TAMPARAN</t>
  </si>
  <si>
    <t>94.40% PHYSICAL ACCOMPLISHMENT</t>
  </si>
  <si>
    <t>AS OF 05/15/2020 SWA</t>
  </si>
  <si>
    <t>LOCAL ACCESS ROAD IN NUNUNGAN</t>
  </si>
  <si>
    <t>AS OF 2/2/2020 SWA</t>
  </si>
  <si>
    <t>LOCAL ACCESS ROAD IN BRGY. BANDAY</t>
  </si>
  <si>
    <t xml:space="preserve"> BANDAY</t>
  </si>
  <si>
    <t>LOCAL ACCESS ROAD IN BRGY. MADAYA</t>
  </si>
  <si>
    <t xml:space="preserve"> MADAYA</t>
  </si>
  <si>
    <t>LOCAL ACCESS ROAD IN BOWI TO SUNDIGA PUNOD</t>
  </si>
  <si>
    <t>BOWI TO SUNDIGA PUNOD</t>
  </si>
  <si>
    <t>60.76% PHYSICAL ACCOMPLISHMENT</t>
  </si>
  <si>
    <t>LOCAL ACCESS ROAD IN TAWANAN AND CADAYONAN (BOX CULVERT)</t>
  </si>
  <si>
    <t>TAWANAN AND CADAYONAN (BOX CULVERT)</t>
  </si>
  <si>
    <t>0.87% PHYSICAL ACCOMPLISHMENT</t>
  </si>
  <si>
    <t>LOCAL ACCESS ROAD IN BRGY. CADAYONAN</t>
  </si>
  <si>
    <t>CADAYONAN</t>
  </si>
  <si>
    <t>40.00% PHYSICAL ACCOMPLISHMENT</t>
  </si>
  <si>
    <t xml:space="preserve">AS  OF 04/22/2020 SWA </t>
  </si>
  <si>
    <t>LOCAL ACCESS ROAD IN BARANGAY POBLACION (PROJECT 1)</t>
  </si>
  <si>
    <t xml:space="preserve"> PUROK 8 POBLACION (PROJECT 1)</t>
  </si>
  <si>
    <t>95% PHYSICAL ACCOMPLISHMENT</t>
  </si>
  <si>
    <t>AS OF 5/25/2020 SWA</t>
  </si>
  <si>
    <t>LOCAL ACCESS ROAD IN BARANGAY POBLACION (PROJECT 2)</t>
  </si>
  <si>
    <t xml:space="preserve">PUROK 13 POBLACION (PROJECT 2) </t>
  </si>
  <si>
    <t>90% PHYSICAL ACCOMPLISHMENT</t>
  </si>
  <si>
    <t>LOCAL ACCESS ROAD IN BRGY. KIAZAR</t>
  </si>
  <si>
    <t>KIAZAR</t>
  </si>
  <si>
    <t>LOCAL ACCESS ROAD IN BARANGAY POBLACION AND SAN ANTONIO</t>
  </si>
  <si>
    <t>BARANGAY POBLACION AND SAN ANTONIO</t>
  </si>
  <si>
    <t>73.13% PHYSICAL ACCOMPLISHMENT</t>
  </si>
  <si>
    <t>CONSTRUCTION / REPAIR OF HEALTH/SANITATION FACILITIES</t>
  </si>
  <si>
    <t>55.05% PHYSCIAL ACCOMPLISHMENT (Brgy. Titunod)
88.81% PHYSCIAL ACCOMPLISHMENT  (Brgy. Sto. Niño)</t>
  </si>
  <si>
    <t>LOCAL BRIDGES IN BRGY. PANALIWAD</t>
  </si>
  <si>
    <t>PROCUREMENT OF DRR RESCUE VEHICLE</t>
  </si>
  <si>
    <t>ON-GOING IMPLEMENTATION</t>
  </si>
  <si>
    <t>REQUEST TO PURCHASE</t>
  </si>
  <si>
    <t>60% PHYSICAL ACCOMPLISHMENT</t>
  </si>
  <si>
    <t>LOCAL ACCESS ROAD IN BRGY. PAPAN</t>
  </si>
  <si>
    <t>BRGY. PAPAN</t>
  </si>
  <si>
    <t>70.11% PHYSCIAL ACCOMPLISHMENT</t>
  </si>
  <si>
    <t>LOCAL ACCESS ROAD IN BERWAR TO TANGCAL PROPER</t>
  </si>
  <si>
    <t xml:space="preserve"> BERWAR TO TANGCAL PROPER</t>
  </si>
  <si>
    <t>LOCAL ACCESS ROAD IN BARANGAY MAKAWA</t>
  </si>
  <si>
    <t>(MOBILIZATION)
UPDATE AS OF 1/30/2020 MONTHLY MEETING</t>
  </si>
  <si>
    <t>LOCAL ACCESS ROAD IN BRGY. MISOM</t>
  </si>
  <si>
    <t xml:space="preserve"> MISOM</t>
  </si>
  <si>
    <t>LOCAL ACCESS ROAD IN BRGY. TANGAB</t>
  </si>
  <si>
    <t>TANGAB</t>
  </si>
  <si>
    <t>as of 12/26/2019 SWA</t>
  </si>
  <si>
    <t>LOCAL ACCESS ROAD IN BRGY. BUNAWAN</t>
  </si>
  <si>
    <t xml:space="preserve"> BUNAWAN</t>
  </si>
  <si>
    <t>46.67 PHYSICAL ACCOMPLISHMENT</t>
  </si>
  <si>
    <t>AS OF 03/26/2020 SWA</t>
  </si>
  <si>
    <t>LOCAL ACCESS ROAD IN KINANGAY NORTE AND KINANGAY SUR</t>
  </si>
  <si>
    <t>KINANGAY NORTE AND KINANGAY SUR</t>
  </si>
  <si>
    <t>30.03% PHYSICAL ACCOMPLISHMENT</t>
  </si>
  <si>
    <t>AS OF 01/29/2020 SWA</t>
  </si>
  <si>
    <t>LOCAL ACCESS ROAD IN NEW CASUL - UPPER DAPITAN</t>
  </si>
  <si>
    <t>NEW CASUL - UPPER DAPITAN</t>
  </si>
  <si>
    <t>RETURNING OF FUNDS</t>
  </si>
  <si>
    <t>DON VICTORIANO CHIONGBAN</t>
  </si>
  <si>
    <t>LOCAL ACCESS ROAD IN LALUD, NAPANGAN, AND NUEVA VISTA</t>
  </si>
  <si>
    <t>LALUD, NAPANGAN, AND NUEVA VISTA</t>
  </si>
  <si>
    <t>LOCAL ACCESS ROAD IN BARANGAY RIZAL</t>
  </si>
  <si>
    <t>BARANGAY RIZAL</t>
  </si>
  <si>
    <t>POW/DED APPROVED</t>
  </si>
  <si>
    <t>LOCAL ACCESS ROAD  IN POBLACION</t>
  </si>
  <si>
    <t>90.00% PHYSICAL ACCOMPLISHMENT</t>
  </si>
  <si>
    <t>AS OF 2/12/2020</t>
  </si>
  <si>
    <t>LOCAL ACCESS ROAD IN PUNTA</t>
  </si>
  <si>
    <t>PUNTA</t>
  </si>
  <si>
    <t>48.50% PHYSICAL ACCOMPLISHMENT</t>
  </si>
  <si>
    <t>AS OF 3/2/2020</t>
  </si>
  <si>
    <t>LOCAL ACCESS ROAD IN EASTERN LOOC</t>
  </si>
  <si>
    <t>EASTERN LOOC</t>
  </si>
  <si>
    <t>AS OF 2/27/2020 SWA</t>
  </si>
  <si>
    <t>LOCAL ACCESS ROAD IN SINAAD</t>
  </si>
  <si>
    <t>SINAAD</t>
  </si>
  <si>
    <t>LOCAL ACCESS ROAD IN BRGY. LIBERTAD ALTO</t>
  </si>
  <si>
    <t>BRGY. LIBERTAD ALTO</t>
  </si>
  <si>
    <t>AS OF 2/7/2020 SWA</t>
  </si>
  <si>
    <t>LOCAL ACCESS ROAD IN BARANGAY YAHONG</t>
  </si>
  <si>
    <t>BARANGAY YAHONG</t>
  </si>
  <si>
    <t>94.02% PHYSICAL ACCOMPLISHMENT</t>
  </si>
  <si>
    <t>AS OF 6/5//2020 SWA</t>
  </si>
  <si>
    <t>LOCAL ACCESS ROAD IN BARANGAY MANDANGOA</t>
  </si>
  <si>
    <t>BARANGAY MANDANGOA</t>
  </si>
  <si>
    <t>DED and POW Approved</t>
  </si>
  <si>
    <t>LOCAL ACCESS ROAD IN BARANGAY LINGGANGAO</t>
  </si>
  <si>
    <t>BARANGAY LINGGANGAO</t>
  </si>
  <si>
    <t>LOCAL ACCESS ROAD IN LOWER BARANGAY SAN FRANCISCO</t>
  </si>
  <si>
    <t>LOWER BARANGAY SAN FRANCISCO</t>
  </si>
  <si>
    <t>LOCAL ACCESS ROAD IN BRGY. BAUK-BAUK</t>
  </si>
  <si>
    <t>DED and POW Finalization</t>
  </si>
  <si>
    <t>LOCAL ACCESS ROAD IN POBLACION TO BRGY. KITAMBAN</t>
  </si>
  <si>
    <t>POBLACION TO BRGY. KITAMBAN</t>
  </si>
  <si>
    <t>LOCAL ACCESS ROAD IN MABINI</t>
  </si>
  <si>
    <t>MABINI</t>
  </si>
  <si>
    <t>54.56% PHYSICAL ACCOMPLISHMENT</t>
  </si>
  <si>
    <t>AS OF 03/11/2020</t>
  </si>
  <si>
    <t>LOCAL ACCESS ROAD IN BRGY. MATANGAD</t>
  </si>
  <si>
    <t>BRGY. MATANGAD</t>
  </si>
  <si>
    <t>LOCAL ACCESS ROAD IN BRGY. QUEZON</t>
  </si>
  <si>
    <t>AS OF 4/25/2020 SWA</t>
  </si>
  <si>
    <t>LOCAL ACCESS ROAD IN BRGY. CALUBO</t>
  </si>
  <si>
    <t>BRGY. CALUBO</t>
  </si>
  <si>
    <t>LOCAL ACCESS ROAD IN BARANGAY GASI</t>
  </si>
  <si>
    <t>BARANGAY GASI</t>
  </si>
  <si>
    <t>AS OF DEC.23, 2019-FEB. 27, 2020 SWA</t>
  </si>
  <si>
    <t>LOCAL ACCESS ROAD IN BARANGAY MAUSWAGON</t>
  </si>
  <si>
    <t>BARANGAY MAUSWAGON</t>
  </si>
  <si>
    <t>LOCAL ACCESS ROAD IN TABOO-POBLACION</t>
  </si>
  <si>
    <t>TABOO-POBLACION</t>
  </si>
  <si>
    <t>67.28% PHYSICAL ACCOMPLISHMENT</t>
  </si>
  <si>
    <t>AS OF 5/28/2020 SWA</t>
  </si>
  <si>
    <t>LOCAL ACCESS ROAD IN BARANGAY AYA-AYA</t>
  </si>
  <si>
    <t>BARANGAY AYA-AYA</t>
  </si>
  <si>
    <t>42.72% PHYSICAL ACCOMPLISHMENT</t>
  </si>
  <si>
    <t>AS OF 2/15/2020 SWA</t>
  </si>
  <si>
    <t>LOCAL ACCESS ROAD IN BARANGAY KAUSWAGAN</t>
  </si>
  <si>
    <t>BARANGAY KAUSWAGAN</t>
  </si>
  <si>
    <t>LOCAL ACCESS ROAD IN BARANGAY SOUTH POBLACION</t>
  </si>
  <si>
    <t xml:space="preserve"> BARANGAY SOUTH POBLACION</t>
  </si>
  <si>
    <t>90.35% PHYSICAL ACCOMPLISHMENT</t>
  </si>
  <si>
    <t>AS OF 03/09/2020 SWA</t>
  </si>
  <si>
    <t>LOCAL ACCESS ROAD IN BRGY. DON PEDRO</t>
  </si>
  <si>
    <t>BRGY. DON PEDRO</t>
  </si>
  <si>
    <t>LOCAL ACCESS ROAD IN PATAG</t>
  </si>
  <si>
    <t>PATAG</t>
  </si>
  <si>
    <t>LOCAL ACCESS ROAD IN BRGY. SARAY</t>
  </si>
  <si>
    <t>BRGY. SARAY</t>
  </si>
  <si>
    <t>94.58% PHYSICAL ACCOMPLISHMENT</t>
  </si>
  <si>
    <t>AS OF 06/15/2020 SWA</t>
  </si>
  <si>
    <t>LOCAL ACCESS ROAD IN BRGY. SIBANTANG</t>
  </si>
  <si>
    <t>BRGY. SIBANTANG</t>
  </si>
  <si>
    <t>98.70% PHYSICAL ACCOMPLISHMENT</t>
  </si>
  <si>
    <t>AS OF MAY2020</t>
  </si>
  <si>
    <t>LOCAL ACCESS ROAD IN BARANGAY LOOC</t>
  </si>
  <si>
    <t>BARANGAY LOOC</t>
  </si>
  <si>
    <t>LOCAL BRIDGE IN BRGY. APAS</t>
  </si>
  <si>
    <t>BRGY. APAS</t>
  </si>
  <si>
    <t>2019 AM-WATER</t>
  </si>
  <si>
    <t>CONSTRUCTION OF WATER SYSTEM</t>
  </si>
  <si>
    <t>POTABLE WATER SUPPLY SYSTEM</t>
  </si>
  <si>
    <t>ONGOING IMPLEMENTATION</t>
  </si>
  <si>
    <t>AS OF 3/25/2020</t>
  </si>
  <si>
    <t>REHABILITATION OF LEVEL III POTABLE WATER SYSTEM</t>
  </si>
  <si>
    <t>Cogo, Maca-opao</t>
  </si>
  <si>
    <t>Procurement Process</t>
  </si>
  <si>
    <t>AS OF MAY 20, 2020 SWA</t>
  </si>
  <si>
    <t>CANCELLED (NO FUND DOWNLOAD)</t>
  </si>
  <si>
    <t>CONSTRUCTION OF LEVEL II WATER SYSTEM</t>
  </si>
  <si>
    <t>26.71% PHYSICAL ACCOMPLISHED</t>
  </si>
  <si>
    <t>AS OF 05/20/2020</t>
  </si>
  <si>
    <t>REHABILITATION/IMPROVEMENT OF WATER SYSTEM IN BRGY. MINSURO</t>
  </si>
  <si>
    <t>MINSURO</t>
  </si>
  <si>
    <t>50.59% PHYSICAL ACCOMPLISHED</t>
  </si>
  <si>
    <t>AS OF 05/22/2020 SWA</t>
  </si>
  <si>
    <t>EXPANSION OF WATER SYSTEM IN BRGY. DICKLUM</t>
  </si>
  <si>
    <t>DICKLUM</t>
  </si>
  <si>
    <t>0.26% PHYSICAL ACCOMPLISHED</t>
  </si>
  <si>
    <t>REHAB/ IMPROVEMENT OF LEVEL II WATER SYSTEM</t>
  </si>
  <si>
    <t>DED/POW FINALIZATION</t>
  </si>
  <si>
    <t>CONSTRUCTION OF LEVEL II WATER SYSTEM IN SUDLON, BACNIT</t>
  </si>
  <si>
    <t>SUDLON, BACNIT</t>
  </si>
  <si>
    <t>FOR ISSUANCE OF NTP</t>
  </si>
  <si>
    <t>FLOR</t>
  </si>
  <si>
    <t>REHABILITATION/IMPROVEMENT OF WATER SYSTEM IN POBLACION</t>
  </si>
  <si>
    <t>CONSTRUCTION OF WATER SUPPLY SYSTEM</t>
  </si>
  <si>
    <t>AS OF 05/22/2020  BID OPENING</t>
  </si>
  <si>
    <t>63.52% PHYSICAL ACCOMPLISHMENT</t>
  </si>
  <si>
    <t>NEW CONSTRUCTION OF LEVEL II POTABLE WATER SUPPLY SYSTEM IN BRGY. KAUSWAGAN</t>
  </si>
  <si>
    <t>BRGY. KAUSWAGAN</t>
  </si>
  <si>
    <t>AS OF 003/19/2020 SWA</t>
  </si>
  <si>
    <t>NEW CONSTRUCTION OF LEVEL II POTABLE WATER SUPPLY SYSTEM IN BRGY. TAGULO</t>
  </si>
  <si>
    <t>BRGY. TAGULO</t>
  </si>
  <si>
    <t>AS OF 03/19/2020 SWA</t>
  </si>
  <si>
    <t>REHABILITATION/IMPROVEMENT OF LEVEL III WATERWORKS SYSTEM</t>
  </si>
  <si>
    <t>24.76% PHYSICAL ACCOMPLISHMENT</t>
  </si>
  <si>
    <t>AS OF 04/15/2020 SWA</t>
  </si>
  <si>
    <t>DED and POW APPROVED</t>
  </si>
  <si>
    <t>EXPANSION OF WATER SYSTEM</t>
  </si>
  <si>
    <t>59.91% PHYSICAL ACCOMPLISHMENT</t>
  </si>
  <si>
    <t>2020 AM - OTHERS</t>
  </si>
  <si>
    <t>PROJECT TITLE</t>
  </si>
  <si>
    <t>PHYSICAL TARGET/ OUTPUT</t>
  </si>
  <si>
    <t>NG ALLOCATION</t>
  </si>
  <si>
    <t>002</t>
  </si>
  <si>
    <t>Upgrading and improvement of Proper Anlugan to Compound Road</t>
  </si>
  <si>
    <t>Concreting of Municipal Gravel Road (500meters x 6.1m x 0.20m PCCP) with Concrete Canal</t>
  </si>
  <si>
    <t>Proper Anlugan</t>
  </si>
  <si>
    <t>DED &amp; POW APPROVED</t>
  </si>
  <si>
    <t>003</t>
  </si>
  <si>
    <t>Concreting of Municipal Streets with Cross Drains</t>
  </si>
  <si>
    <t>0.600Km Concreted Municipal streets with installation of Cross Drains</t>
  </si>
  <si>
    <t xml:space="preserve">Poblacion: Jct. Andress Bonifacio st. to Manuel Roxas st. to jct. San Isidro st.
 </t>
  </si>
  <si>
    <t>004</t>
  </si>
  <si>
    <t>0.446Km Concreted Municipal streets with installation of Cross Drains</t>
  </si>
  <si>
    <t xml:space="preserve">Poblacion: Jct. National Road to Manuel L. Quezon st. via.  F. Quirino st. to jct. Aglipay st.
</t>
  </si>
  <si>
    <t>005</t>
  </si>
  <si>
    <t>Concreting of Brgy. Road @ Brgy. Kianggat - Brgy. San Vicente, Dangcagan, Bukidnon</t>
  </si>
  <si>
    <t>Concreting of 500meter road (500m x 5.0m x 0.20m PCCP)</t>
  </si>
  <si>
    <t>Brgy. Kianggat, Dangcagan, Bukidnon</t>
  </si>
  <si>
    <t>006</t>
  </si>
  <si>
    <t>Concreting of Brgy. Road @ Brgy. Dolorosa, Dangcagan, Bukidnon</t>
  </si>
  <si>
    <t>Brgy. Dolorosa, Dangcagan, Bukidnon</t>
  </si>
  <si>
    <t>007</t>
  </si>
  <si>
    <t>Upgrading of Local Access Road</t>
  </si>
  <si>
    <t>0.220 Km of Municipal Road Rehabilitated</t>
  </si>
  <si>
    <t xml:space="preserve">Brgy. Don Carlos Norte
</t>
  </si>
  <si>
    <t>008</t>
  </si>
  <si>
    <t>Concreting of 700 meters Ilignan to Guihean Farm to Market Road</t>
  </si>
  <si>
    <t>Concreting of Farm to Market Road, 700 meters x 5.0 meters width x 0.20 meter thick Portland Cement Concrete Concrete Pavement (PCCP), installation of 3 station 7.0m x 910mm diameter RCPC cross drainage with stone masonry head wall and catch basin and 600 meters stone masonry line canal</t>
  </si>
  <si>
    <t>Sitio Ilignan to Brgy. Guihean</t>
  </si>
  <si>
    <t>009</t>
  </si>
  <si>
    <t>Concreting of FMR at Sitio Maituba, Bagongbayan</t>
  </si>
  <si>
    <t>Concreting of Brgy. Road (400m x 5.0m x 0.2m PCCP)</t>
  </si>
  <si>
    <t xml:space="preserve">Sitio Maituba, Bagongbayan  </t>
  </si>
  <si>
    <t>DED &amp; POW FINALIZATION</t>
  </si>
  <si>
    <t>010</t>
  </si>
  <si>
    <t>Rehabilitation of Manggahan Road</t>
  </si>
  <si>
    <t>400m x 5.0m x 0.20m PCCP</t>
  </si>
  <si>
    <t>Brgy. Ninoy Aquino, Kalilangan, Bukidnon</t>
  </si>
  <si>
    <t>011</t>
  </si>
  <si>
    <t>Concreting of Municipal Street</t>
  </si>
  <si>
    <t>860 meters of Municipal Road Concreted</t>
  </si>
  <si>
    <t xml:space="preserve">Brgy. Palma
1. Portion of Gen. Antonio st. - Gregorio del Pilar st.
2. MH Del Pilar st. - Gen. Santos st.
</t>
  </si>
  <si>
    <t>016</t>
  </si>
  <si>
    <t>Concreting/rehabilitation of San Luis - Lapu lapu FMR</t>
  </si>
  <si>
    <t>Concreting/rehabilitation of 0.350Km length pavement</t>
  </si>
  <si>
    <t xml:space="preserve">Sitio Lapu lapu, Brgy. Omaging &amp; San Luis </t>
  </si>
  <si>
    <t>019</t>
  </si>
  <si>
    <t>Concreting of Municipal Street along Eboney St (from Jct. Rizal St. to Jct. Lawin St.) @ Barangay Poblacion</t>
  </si>
  <si>
    <t>Concreting 300 meter road (300m x 6mx .20m PCCP)</t>
  </si>
  <si>
    <t>Barangay Poblacion (along Eboney St. from Jct. Rizal to Jct Lawin St.)</t>
  </si>
  <si>
    <t>WAITING FO FUND RELEASE/ SWA</t>
  </si>
  <si>
    <t>020</t>
  </si>
  <si>
    <t>Local Access Roads</t>
  </si>
  <si>
    <t>Concreting of FMR from Balangay 2 to Balangay 1B, Poblacion</t>
  </si>
  <si>
    <t>800 LM</t>
  </si>
  <si>
    <t>02/26/0202</t>
  </si>
  <si>
    <t>021</t>
  </si>
  <si>
    <t>Construction of Box Culvert</t>
  </si>
  <si>
    <t>1 unit 4mx4m Double Barrel Box Culvert</t>
  </si>
  <si>
    <t>Sta. Felomina</t>
  </si>
  <si>
    <t>023</t>
  </si>
  <si>
    <t>Upgrading &amp; improvement of Brgy. Road</t>
  </si>
  <si>
    <t>Concreting of Brgy. Road (345m x 5.0m x 0.20m PCCP) w/ 2 stations of RCPC Cross Drains.</t>
  </si>
  <si>
    <t xml:space="preserve">Brgy. Kisolon </t>
  </si>
  <si>
    <t>024</t>
  </si>
  <si>
    <t>Concreting of Brgy. Road (325m x 5.0m x 0.20m PCCP) w/ 2 stations of 0.90m RCPC Cross Drains.</t>
  </si>
  <si>
    <t xml:space="preserve">Brgy. Vista Villa </t>
  </si>
  <si>
    <t>025</t>
  </si>
  <si>
    <t>Concreting of Brgy. Road (319m x 5.0m x 0.20m PCCP) w/ 1 stations of RCPC Cross Drains.</t>
  </si>
  <si>
    <t xml:space="preserve">Brgy. San Roque </t>
  </si>
  <si>
    <t>026</t>
  </si>
  <si>
    <t>Concreting of Brgy. Road (320m x 5.0m x 0.20m PCCP) w/ 2 stations of RCPC Cross Drains.</t>
  </si>
  <si>
    <t>Brgy. Licoan</t>
  </si>
  <si>
    <t>027</t>
  </si>
  <si>
    <t>Upgrading of Babalayan - Batang FMR</t>
  </si>
  <si>
    <t>330 meters Length
W = 5.0m
T = 0.20m
shoulder bothsides = 1.50m</t>
  </si>
  <si>
    <t xml:space="preserve">Sitio Camaman-an, Cosina
</t>
  </si>
  <si>
    <t>DED &amp; POW FOR APPROVED</t>
  </si>
  <si>
    <t>018</t>
  </si>
  <si>
    <t>Municipal Building</t>
  </si>
  <si>
    <t>Construction of 2-storey Municipal Building</t>
  </si>
  <si>
    <t>Construction of 460 sq.m. 2-storey Municipal Building</t>
  </si>
  <si>
    <t>029</t>
  </si>
  <si>
    <t>Poblacion-Madling-Quidag-um Access Road Project</t>
  </si>
  <si>
    <t>600 linear meters PCCP x 6.1 meters width X 0.20 meter thickness; drainage canal on both sides</t>
  </si>
  <si>
    <t xml:space="preserve">Purok 7, Poblacion;
</t>
  </si>
  <si>
    <t>030</t>
  </si>
  <si>
    <t>Continuation of Local Access Road</t>
  </si>
  <si>
    <t>300 meters Local Access Road Opening in Barangay South Poblacion to Sitio Kiwakat</t>
  </si>
  <si>
    <t>Barangay from South Poblacion to Sitio Kiwakat
South Poblacion, Guinsiliban</t>
  </si>
  <si>
    <t>NO SUBMISSION</t>
  </si>
  <si>
    <t>031</t>
  </si>
  <si>
    <t>Concreting of Alternate Road in Poblacion</t>
  </si>
  <si>
    <t>323.3 meters of alternate road rehabilitated</t>
  </si>
  <si>
    <t>DED &amp; POW FOR FINALIZATION</t>
  </si>
  <si>
    <t>036</t>
  </si>
  <si>
    <t>Roads and Bridges</t>
  </si>
  <si>
    <t>Local Access Road - Concreting of Vasquez St., to Mayana Cemetery Road</t>
  </si>
  <si>
    <t>500 linear meter Road opening &amp; concreting of Vasquez St., to Mayana Cemetery Road</t>
  </si>
  <si>
    <t>Brgy. Poblacion and Brgy. Mayana</t>
  </si>
  <si>
    <t>032</t>
  </si>
  <si>
    <t>Drainage System</t>
  </si>
  <si>
    <t>Construction of drainage system in Poblacion</t>
  </si>
  <si>
    <t>300 meters drainge canalrehabitated along Burgos St., with dimension of 1.8 m x 1.2 m
290 meters drainge canal rehabitated along Quezon St., with dimension of 0.5 m x 0.6 m
180 meters drainge canalrehabitated along Luna St., with dimension of 0.5 m x 0.6 m
30 meters drainge canalrehabitated along Road 1 with dimension of 1.8 m x 1.2 m</t>
  </si>
  <si>
    <t>033</t>
  </si>
  <si>
    <t>Evacuation Center Facility Improvement</t>
  </si>
  <si>
    <t>Improvement/Rehab. of Camiguin Evacuation Center</t>
  </si>
  <si>
    <t>Perimeter fence constructed &amp; evacuation ground improved</t>
  </si>
  <si>
    <t>Poblacion, Mambajao, Camiguin</t>
  </si>
  <si>
    <t>034</t>
  </si>
  <si>
    <t>Improvement of Institional Facilities</t>
  </si>
  <si>
    <t>Improvement of Municipal Ground at Government Center</t>
  </si>
  <si>
    <t>Municipal Ground Improved</t>
  </si>
  <si>
    <t>Lakas, Poblacion, Mambajao</t>
  </si>
  <si>
    <t>038</t>
  </si>
  <si>
    <t>Concreting of Municipal Road (Earth to Concrete) 850MLM x  5M x  0.20m upgraded from Binuni to Poblacion</t>
  </si>
  <si>
    <t xml:space="preserve">Binuni to Poblacion 
</t>
  </si>
  <si>
    <t>039</t>
  </si>
  <si>
    <t>Concreting of Local Access Road</t>
  </si>
  <si>
    <t>concreting of 450 linear meter farm to market road with improvement of submarine bridge</t>
  </si>
  <si>
    <t>Brgy. Sigayan</t>
  </si>
  <si>
    <t>040</t>
  </si>
  <si>
    <t>Upgrading and Improvement of  Barangay Tinubdan Road</t>
  </si>
  <si>
    <t>Concreting barangay gravel road (6.0m x 0.20m x 1km  PCCP)</t>
  </si>
  <si>
    <t xml:space="preserve">Brgy. Tinubdan
</t>
  </si>
  <si>
    <t>041</t>
  </si>
  <si>
    <t>Rehabilitataion/Concreting of Sitio Putol - Tulay Buhangin Access Road Phase IV</t>
  </si>
  <si>
    <t>Concreting of 1 km cincumferential road ( 5.00m width, 0.20m thickness, 1.5m should both sides) with 1-unit double barrel box cuilvert, 8 lines 36" dia RCPC with head wall and grouted riprap slope protection</t>
  </si>
  <si>
    <t>043</t>
  </si>
  <si>
    <t>Infrastructure</t>
  </si>
  <si>
    <t>Concreting of 300 linear meter access road</t>
  </si>
  <si>
    <t>Brgy. Tugar, Kauswagan, Lanao del Norte</t>
  </si>
  <si>
    <t>046</t>
  </si>
  <si>
    <t>FMR</t>
  </si>
  <si>
    <t>Concreting of (1.18km) Lanipao to Cabasagan Spring FMR</t>
  </si>
  <si>
    <t>1.18 kilometers of barangay to be concreted to benefit the commuters, travelers and farmers in the community</t>
  </si>
  <si>
    <t>Barangay Cabasagan</t>
  </si>
  <si>
    <t>049</t>
  </si>
  <si>
    <t>LAR</t>
  </si>
  <si>
    <t>Concreting of Access Road to Magsaysay National High School</t>
  </si>
  <si>
    <t>500 meters</t>
  </si>
  <si>
    <t>050</t>
  </si>
  <si>
    <t>Concreting of Access Road to Farm Tourism Site</t>
  </si>
  <si>
    <t>051</t>
  </si>
  <si>
    <t>350 meters</t>
  </si>
  <si>
    <t>Purok 6, Labuay, Maigo, Lanao del Norte</t>
  </si>
  <si>
    <t>052</t>
  </si>
  <si>
    <t>850 meters</t>
  </si>
  <si>
    <t>Purok 6, Balagatasa, Maigo, Lanao del Norte</t>
  </si>
  <si>
    <t>053</t>
  </si>
  <si>
    <t>Concreting of Brgy. Poblacion to Puntod Local Access Road</t>
  </si>
  <si>
    <t>740 meters</t>
  </si>
  <si>
    <t>Brgy. Poblacion and Brgy. Puntod, Matungao, Lanao del Norte</t>
  </si>
  <si>
    <t>054</t>
  </si>
  <si>
    <t>Concreting of Matampay to Ramain Access Road</t>
  </si>
  <si>
    <t>1.1 KM</t>
  </si>
  <si>
    <t>Brgy. Ramain</t>
  </si>
  <si>
    <t>056</t>
  </si>
  <si>
    <t>Rehabilitation/Concreting of Madaya Local Access Road</t>
  </si>
  <si>
    <t>Concreting municipal gravel road (1 km(l) x 6m(w) x 0.20m PCCP)</t>
  </si>
  <si>
    <t xml:space="preserve">Brgy. Madaya 
</t>
  </si>
  <si>
    <t>062</t>
  </si>
  <si>
    <t>Concreting of Nunungan - Tangclao Local Access Road</t>
  </si>
  <si>
    <t>1km</t>
  </si>
  <si>
    <t>Nunungan - Tangclao</t>
  </si>
  <si>
    <t>063</t>
  </si>
  <si>
    <t>Concreting of Poblacion Access Road</t>
  </si>
  <si>
    <t>300 meter</t>
  </si>
  <si>
    <t>Poblacion Proper</t>
  </si>
  <si>
    <t>064</t>
  </si>
  <si>
    <t>Concreting of Loacal Access Road of Sudion - Camp 3 Road</t>
  </si>
  <si>
    <t>280 meters</t>
  </si>
  <si>
    <t>Brgy. Camp 3</t>
  </si>
  <si>
    <t>068</t>
  </si>
  <si>
    <t>300 meters</t>
  </si>
  <si>
    <t>Barangay Poblacion</t>
  </si>
  <si>
    <t>069</t>
  </si>
  <si>
    <t>657 meters</t>
  </si>
  <si>
    <t>071</t>
  </si>
  <si>
    <t>Concreting of 310 ln.m barangay road from junction Mamagum-Calipapa to junction Mahayahay-Cabongbongan road aliignment</t>
  </si>
  <si>
    <t>310 ln.m</t>
  </si>
  <si>
    <t>Brgy. Mamagum, Sultan Naga Dimaporo</t>
  </si>
  <si>
    <t>072</t>
  </si>
  <si>
    <t>Concreting of Dimayo to Kiazar Road</t>
  </si>
  <si>
    <t>Road concreted</t>
  </si>
  <si>
    <t>073</t>
  </si>
  <si>
    <t>Rehabilitation of Road from Poblacion to Bubong</t>
  </si>
  <si>
    <t>0.500 Km</t>
  </si>
  <si>
    <t>Poblacion, Bubong</t>
  </si>
  <si>
    <t>076</t>
  </si>
  <si>
    <t>Concreting of Legaspino-GK National Highway Alternate Road</t>
  </si>
  <si>
    <t>875m road constructed/concreted</t>
  </si>
  <si>
    <t>042</t>
  </si>
  <si>
    <t>Construction of Youth Home Care/ Reformatory Center</t>
  </si>
  <si>
    <t>Two storey youth care/ reformatory center to cater street children, with estimated area of 180 sq.m with kitchen, dining room, living room and bed rooms separate from male and female with rainwater collector and medical care room</t>
  </si>
  <si>
    <t>Bargy. Poblacion, Kauswagan, Lanao del Norte</t>
  </si>
  <si>
    <t>044</t>
  </si>
  <si>
    <t>Improvement of Existing Drug Rehabilititation Center</t>
  </si>
  <si>
    <t>Constructed a drug rehabilitation center that will support the CBRP and Balay Silangan Program with the following facilities: bedrooms, comfort rooms, living room, conference hall, prayer room and health care room and sport facilities</t>
  </si>
  <si>
    <t>Bagumbayan, Kauswagan,Lano del Norte</t>
  </si>
  <si>
    <t>045</t>
  </si>
  <si>
    <t>Concreting of 650 lm FMR Barangay Kulasihan-Lumao Road</t>
  </si>
  <si>
    <t>Concreting of 2-lane 650 lm FMR leading towards Mangrove Eco-Tourism Park</t>
  </si>
  <si>
    <t>Brgy. Kulasihan, Kolambugan, Lanao del Norte</t>
  </si>
  <si>
    <t>048</t>
  </si>
  <si>
    <t>Other Infra</t>
  </si>
  <si>
    <t>Construction of Concrete line canal Poblacion, Magsaysay,Lanao del Norte</t>
  </si>
  <si>
    <t>150 meters</t>
  </si>
  <si>
    <t>Poblacioon</t>
  </si>
  <si>
    <t>055</t>
  </si>
  <si>
    <t>Construction of Cultural Center</t>
  </si>
  <si>
    <t>500 Sq.m</t>
  </si>
  <si>
    <t xml:space="preserve">Brgy. Poblacion </t>
  </si>
  <si>
    <t>058</t>
  </si>
  <si>
    <t>Construction of
Slope Protection</t>
  </si>
  <si>
    <t>Construction of
Slope protection</t>
  </si>
  <si>
    <t xml:space="preserve">Brgy. Bubong
Madaya
</t>
  </si>
  <si>
    <t>059</t>
  </si>
  <si>
    <t>Rehabilitation of
Cabasaran Box
Culvert</t>
  </si>
  <si>
    <t>Rehabilitation of Box
Culvert with approx.
of 9m length.</t>
  </si>
  <si>
    <t xml:space="preserve">Brgy. Cabasaran
</t>
  </si>
  <si>
    <t>060</t>
  </si>
  <si>
    <t>Construction of
DRRM Building</t>
  </si>
  <si>
    <t>Construction of one
storey Disaster Risk
and Reduction
Management
Building with basic
facilities</t>
  </si>
  <si>
    <t xml:space="preserve">Brgy. Poblacion
</t>
  </si>
  <si>
    <t>061</t>
  </si>
  <si>
    <t>Construction of
Covered Court</t>
  </si>
  <si>
    <t>Construction of
16m x 30m Covered
Court with 6-7m
height</t>
  </si>
  <si>
    <t xml:space="preserve">Brgy. Punod
</t>
  </si>
  <si>
    <t>065</t>
  </si>
  <si>
    <t>Improvement of Evacuation Center</t>
  </si>
  <si>
    <t>water system, installation of temporary partition of the facility</t>
  </si>
  <si>
    <t>Brgy Inasagan</t>
  </si>
  <si>
    <t>066</t>
  </si>
  <si>
    <t>75 meters of cable suspended bridge</t>
  </si>
  <si>
    <t>Brgy Poblacion</t>
  </si>
  <si>
    <t>067</t>
  </si>
  <si>
    <t>Drug Rehab Center</t>
  </si>
  <si>
    <t>Improvement of Drug Rehabilitation Center</t>
  </si>
  <si>
    <t xml:space="preserve">Existing (9.0m x 15m) Drug Rehabilitation Center/Bahay Silangan </t>
  </si>
  <si>
    <t>070</t>
  </si>
  <si>
    <t>Evacuation Center and Risk Reduction-Related Equipment</t>
  </si>
  <si>
    <t>Construction of Evacuation Center</t>
  </si>
  <si>
    <t>Elevated evacuation Center with area of 225 sq.m and following facilities:
comfort rooms, kitchen, clinic, storage area, and DRRM Office</t>
  </si>
  <si>
    <t xml:space="preserve">Barangay Lower Sapad </t>
  </si>
  <si>
    <t>074</t>
  </si>
  <si>
    <t>Local Access Bridge</t>
  </si>
  <si>
    <t>Construction of Banisilon Box Culvert</t>
  </si>
  <si>
    <t>20 Lm</t>
  </si>
  <si>
    <t>Poblacion, Big Banisilon</t>
  </si>
  <si>
    <t>075</t>
  </si>
  <si>
    <t>Multi-Purpose Building</t>
  </si>
  <si>
    <t>Construction of Poblacion Multi-Purpose Building</t>
  </si>
  <si>
    <t>Area = 15m x 30m</t>
  </si>
  <si>
    <t>078</t>
  </si>
  <si>
    <t>Local Access Raod</t>
  </si>
  <si>
    <t>Concreting of Pelong-Culpan Road  and Parking area (Sanitary Landfill area)</t>
  </si>
  <si>
    <t>540lm of Pelong-Culpan Road and Parking Area in the Sanitary Landfill area concreted</t>
  </si>
  <si>
    <t xml:space="preserve">Brgy.Culpan Road: 
</t>
  </si>
  <si>
    <t>079</t>
  </si>
  <si>
    <t>Rehabilitation/ Improvement of Local Access Road at Brgy. Lusot</t>
  </si>
  <si>
    <t xml:space="preserve">0.49KM of Barangay Road Rehabilitated </t>
  </si>
  <si>
    <t xml:space="preserve">Brgy. Lusot                                   (BP:8°36'19.3"N, 123°37'14.69"E
EP:8°36'20"N, 123°37'11.2"E </t>
  </si>
  <si>
    <t>083</t>
  </si>
  <si>
    <t>Upgrading and Improvement of Brgy. Road of Libertad Phase II</t>
  </si>
  <si>
    <t>Concreting of 2-lane Municipal Road - 341 meters x 6 meters x 0.20 meters PCCP with 0.6 meter concrete shoulder</t>
  </si>
  <si>
    <t>Concreting of Barangay Libertad Phase II starts at Lat  8  ͦ 33'53.02" N , long. 123  ͦ 36'43.8" E and End at lat 8  ͦ 33'31.77" N and long. 123  ͦ 36'26.59" E</t>
  </si>
  <si>
    <t>084</t>
  </si>
  <si>
    <t>0.661 km PCCP Constructed</t>
  </si>
  <si>
    <t>Segatic Diot</t>
  </si>
  <si>
    <t>085</t>
  </si>
  <si>
    <t>Concreting of Brgy Upper Potongan to small potongan</t>
  </si>
  <si>
    <t>0.55km PCCP</t>
  </si>
  <si>
    <t>Brgy Upper Potongan to small potongan</t>
  </si>
  <si>
    <t>086</t>
  </si>
  <si>
    <t>Concreting of Road at Sitio Ninang - Brgy. Tuno</t>
  </si>
  <si>
    <t>Concreting of 2-lane L=428m, 0.20 thk, W=5m road</t>
  </si>
  <si>
    <t>Sitio Ninang - Brgy. Tuno
Lat: 8°13'36.64"N
Long: 123°33'42.38"E</t>
  </si>
  <si>
    <t>090</t>
  </si>
  <si>
    <t>Concreting of Rizal-Ilihan Road</t>
  </si>
  <si>
    <t>Local Road Upgrading</t>
  </si>
  <si>
    <t xml:space="preserve">Barangay Rizal                       </t>
  </si>
  <si>
    <t>091</t>
  </si>
  <si>
    <t>Concreting of Brgy. Baga (Phase I)</t>
  </si>
  <si>
    <t>9m formation width 2-lane 300lm, 5m wide &amp; 20cm thick PCCP . 1m wide Graveled shoulder on both sides w/ 1m wide earth Canal on both sides</t>
  </si>
  <si>
    <t>Baga / Start 8°21'51" N, 123°49'17" E and End 8°21'41" N, 123°48'25" E</t>
  </si>
  <si>
    <t>092</t>
  </si>
  <si>
    <t>Concreting of Poblacion Access Road F.T. Paylaga Sr. Circumferential Road (Phase II)</t>
  </si>
  <si>
    <t>9m formation width 2-lane 500 lm, 5m wide &amp; 20cm thick PCCP. 1m wide Graveled shoulder on both sides w/ 1m wide Earth Canal on both sides</t>
  </si>
  <si>
    <t>Poblacion / Start 8°22'02" N, 123°49'52" E and End 8°22'10" N, 123°49'46" E</t>
  </si>
  <si>
    <t>094</t>
  </si>
  <si>
    <t>Local access</t>
  </si>
  <si>
    <t>Construction of Southern Poblacion-Eastern Looc-Plaridel Port Road</t>
  </si>
  <si>
    <t>Concreting of 370m x 6m x 0.20m with 1.5m on one side shoulder, embankment and grouted riprap/stone masonry</t>
  </si>
  <si>
    <t>Southern Poblacion, Eastern Looc</t>
  </si>
  <si>
    <t>095</t>
  </si>
  <si>
    <t>Concreting of Barangay Lucos Road</t>
  </si>
  <si>
    <t>Concreting of Brgy Lucos Road ( 300lm x 5m x 0.20m) PCCP</t>
  </si>
  <si>
    <t>Brgy. Lucos</t>
  </si>
  <si>
    <t>096</t>
  </si>
  <si>
    <t xml:space="preserve">Concreting of 1.9km </t>
  </si>
  <si>
    <t>1.9km concrete road</t>
  </si>
  <si>
    <t>Libertad Alto - Libertad Bajo</t>
  </si>
  <si>
    <t>077</t>
  </si>
  <si>
    <t>Solid Waste Disposal Facility</t>
  </si>
  <si>
    <t>Development and Establishment of Sanitary Landfill (Residual Containment area)</t>
  </si>
  <si>
    <t>1 Residual Containtment area (RCA) w/ estimated floor area of 96 sq.m, with comfort room, septic vault &amp; health care waste treatment facility development and established</t>
  </si>
  <si>
    <t xml:space="preserve">Brgy. Culpan </t>
  </si>
  <si>
    <t>081</t>
  </si>
  <si>
    <t>Expansion of Municipal Waterworks System</t>
  </si>
  <si>
    <t>Transmission and distribution pipelines, concrete reservoir, air release valves, water meter clusters, blow off valves and fire hydrant</t>
  </si>
  <si>
    <t>Brgy. Lumapas (Start of Project,) -8°5'9.59" N , 123°36'42.06"E  Brgy. Tiaman and Brgy. Lower Usogan   (End of Project,  8°3'38.27" N 123°39' 38.27"E  Brgy. Linconan</t>
  </si>
  <si>
    <t>DED &amp; POW FOR REVIEW</t>
  </si>
  <si>
    <t>082</t>
  </si>
  <si>
    <t>Sanitary Landfill</t>
  </si>
  <si>
    <t>Construction of Sanitary Landfill (Phase I) in Barangay Magcamiguing</t>
  </si>
  <si>
    <t>1 Unit Sanitary Land Fill constructed for 19 Barangays of the Municipality</t>
  </si>
  <si>
    <t xml:space="preserve">Barangay Magcamiguing </t>
  </si>
  <si>
    <t>098</t>
  </si>
  <si>
    <t>Concreting of Tambacan FMR</t>
  </si>
  <si>
    <t>Loguilo</t>
  </si>
  <si>
    <t>099</t>
  </si>
  <si>
    <t>Upgrading of  Linggangao-Tulay Grande Road</t>
  </si>
  <si>
    <t>Concreting of 930 meters barangay road with shouldering and  Construction of 40 meters spillway</t>
  </si>
  <si>
    <t xml:space="preserve">Sitio Tulay Grande, Barangay Linggangao &amp; Sitio Dal-as, Barangay Talusan
</t>
  </si>
  <si>
    <t>100</t>
  </si>
  <si>
    <t xml:space="preserve">Barangay Lapinig
</t>
  </si>
  <si>
    <t>102</t>
  </si>
  <si>
    <t>Rehabilitation of Junction Provincial Road to Sitio Impakibil (Phase II)</t>
  </si>
  <si>
    <t>Concreting of 470 l.m road with 1.0 m shoulder and line canal both sides</t>
  </si>
  <si>
    <t xml:space="preserve">Sitio Impakibil, Brgy. Aposkahoy
</t>
  </si>
  <si>
    <t>103</t>
  </si>
  <si>
    <t>Upgrading/ Concreting of Local Access Road</t>
  </si>
  <si>
    <t>P6, Matangad</t>
  </si>
  <si>
    <t>104</t>
  </si>
  <si>
    <t>P7 to P8, Cogon</t>
  </si>
  <si>
    <t>105</t>
  </si>
  <si>
    <t>Road Upgrading</t>
  </si>
  <si>
    <t>Upgrading of Calacapan-Bansilang-Sinalac Road</t>
  </si>
  <si>
    <t>Calacapan, Bansilang, Sinalac</t>
  </si>
  <si>
    <t>107</t>
  </si>
  <si>
    <t>Local Acces Road</t>
  </si>
  <si>
    <t>Concreting of Buko Bypass Road</t>
  </si>
  <si>
    <t xml:space="preserve">Buko, Kinoguitan
</t>
  </si>
  <si>
    <t>108</t>
  </si>
  <si>
    <t>Concreting of Banglay FMR</t>
  </si>
  <si>
    <t>500 l.m with grouted riprap</t>
  </si>
  <si>
    <t>Banglay, Lagonglong, Misamis Oriental</t>
  </si>
  <si>
    <t>109</t>
  </si>
  <si>
    <t>Concreting of Roa-Roa-Umagos FMR Phase II</t>
  </si>
  <si>
    <t>440 l.m with grouted riprap</t>
  </si>
  <si>
    <t>Umagos, Lagonglong, Misamis Oriental</t>
  </si>
  <si>
    <t>111</t>
  </si>
  <si>
    <t>Concreting of Road at Phase 2 Relocation Site Purok 5, Tubajon</t>
  </si>
  <si>
    <t>Barangay Tubajon</t>
  </si>
  <si>
    <t>114</t>
  </si>
  <si>
    <t>Upgrading and Improvement of Road Street (Poblacion to Kimalok Road)</t>
  </si>
  <si>
    <t>Brgy. Kimalok</t>
  </si>
  <si>
    <t>115</t>
  </si>
  <si>
    <t>Concreting of Farm to Market Road</t>
  </si>
  <si>
    <t>Concreted/Constructed 318.16 LM FMR</t>
  </si>
  <si>
    <t>Sitio Linabo, Barangay Aya-Aya</t>
  </si>
  <si>
    <t>116</t>
  </si>
  <si>
    <t>Concreted/Constructed 300 LM FMR</t>
  </si>
  <si>
    <t>Purok 2, Kuluknayan Proper, Barangay Kuluknayan</t>
  </si>
  <si>
    <t>117</t>
  </si>
  <si>
    <t>Cabubuhan(Lilo) - Kibungsod Circumferential Road</t>
  </si>
  <si>
    <t xml:space="preserve">Brgy. Cabubuhan </t>
  </si>
  <si>
    <t>120</t>
  </si>
  <si>
    <t>Concreting of Don Pedro to Simanoc Farm to Market Road</t>
  </si>
  <si>
    <t>Concreting of at least 600 meters road</t>
  </si>
  <si>
    <t xml:space="preserve">Brgy. Don Pedro
</t>
  </si>
  <si>
    <t>121</t>
  </si>
  <si>
    <t>UPGRADING/ ROAD CONCRETING</t>
  </si>
  <si>
    <t>CONCRETING OF 680 METERS LAR/ FMR</t>
  </si>
  <si>
    <t>BRGY. PATAG</t>
  </si>
  <si>
    <t>122</t>
  </si>
  <si>
    <t>Concreting of 1 Kilometer Barangay Alipuaton to Sitio Salahon Farm-to-Market Road</t>
  </si>
  <si>
    <t>1 KM of FMR concreted with Lined Canal at both sides of road</t>
  </si>
  <si>
    <t xml:space="preserve">Barangay Alipuaton, Salay, Misamis Oriental
</t>
  </si>
  <si>
    <t>126</t>
  </si>
  <si>
    <t>Concreting of Sitio Macusi - Kimaya Road</t>
  </si>
  <si>
    <t xml:space="preserve">Kimaya - Villanueva, Misamis Oriental
</t>
  </si>
  <si>
    <t>110</t>
  </si>
  <si>
    <t>Improvement of Sanitary Landfill-Lapad</t>
  </si>
  <si>
    <t>Brgy. Lapad</t>
  </si>
  <si>
    <t>112</t>
  </si>
  <si>
    <t>Improvement of Evacuation Center - San Juan Moog</t>
  </si>
  <si>
    <t>Brgy. Moog</t>
  </si>
  <si>
    <t>113</t>
  </si>
  <si>
    <t>Municipal Gymnasium</t>
  </si>
  <si>
    <t>Improvement of Municipal Gymnasium</t>
  </si>
  <si>
    <t>Brgy. Poblacion</t>
  </si>
  <si>
    <t>119</t>
  </si>
  <si>
    <t>Completion of Evacuation Center</t>
  </si>
  <si>
    <t>Completion of multi-purpose buildings that would serve as venue for social/public events and at the same time as an evacuation center for displaced families during disaster.</t>
  </si>
  <si>
    <t>South Poblacion</t>
  </si>
  <si>
    <t>125</t>
  </si>
  <si>
    <t>Ecological Solid Waste</t>
  </si>
  <si>
    <t>Construction of Sanitary Landfill (Phase 2)</t>
  </si>
  <si>
    <t xml:space="preserve">Casibole, Talisayan, Misamis Oriental
</t>
  </si>
  <si>
    <t>2020 AM-WATER</t>
  </si>
  <si>
    <t>001</t>
  </si>
  <si>
    <t>Potable Water System</t>
  </si>
  <si>
    <t>Rehabilitation / Improvement of level 3 Distribution pipeline</t>
  </si>
  <si>
    <t>Rehabilitation of New Distribution Pipeline from 150mm diam. to 200mm diam. HDPE SDR 11</t>
  </si>
  <si>
    <t>Brgy. Liburan</t>
  </si>
  <si>
    <t>012</t>
  </si>
  <si>
    <t>Construction of Level II Potable Water System</t>
  </si>
  <si>
    <t>Development of spring Water Source that will impound 100cu.m. with treatment facilities, installation of new 1,000  L.m. new distribution line and additional 25 tap stands.</t>
  </si>
  <si>
    <t>Brgy. Sinuda</t>
  </si>
  <si>
    <t xml:space="preserve"> NO SUBMISSION</t>
  </si>
  <si>
    <t>013</t>
  </si>
  <si>
    <t>Construction of Potable Water System (phase II)</t>
  </si>
  <si>
    <t>6,000 meters</t>
  </si>
  <si>
    <t>Brgy. Basak &amp; Kibanggay</t>
  </si>
  <si>
    <t>014</t>
  </si>
  <si>
    <t>Improvement/rehab. of sigmatan water system (phase vIII)</t>
  </si>
  <si>
    <t>Upgrading of Transmission &amp; Lateral lines (Pipes to be used 4",3",2")</t>
  </si>
  <si>
    <t>Sitio Salvacion, Maambong</t>
  </si>
  <si>
    <t>015</t>
  </si>
  <si>
    <t>Development/Const. of Tigbao Water System</t>
  </si>
  <si>
    <t>Laying of Transmission Pipe line to Tigbao, San Jose, Crossing 8 (crossing 171 Hs), pipes to be used 4" with accessories, and Water Treatment (chlorinator)</t>
  </si>
  <si>
    <t>purok 2 Crossing, Tigbao, San Jose, Tigbao spring</t>
  </si>
  <si>
    <t>017</t>
  </si>
  <si>
    <t>Water System</t>
  </si>
  <si>
    <t>Improvement of Lindaban Water System</t>
  </si>
  <si>
    <t>Rehabilitation of existing pioeline, provision of intake box, provision of cluster meters</t>
  </si>
  <si>
    <t>Lindaban, Manolo Fortich, Bukidnon</t>
  </si>
  <si>
    <t>022</t>
  </si>
  <si>
    <t>New Construction of Level II Potable Water Supply</t>
  </si>
  <si>
    <t>Little Baguio</t>
  </si>
  <si>
    <t>035</t>
  </si>
  <si>
    <t>Rehab./Improvement of Pandan Level II Water System</t>
  </si>
  <si>
    <t>Pandan water system improved and rehabilitated</t>
  </si>
  <si>
    <t>Pandan, Mambajao</t>
  </si>
  <si>
    <t>037</t>
  </si>
  <si>
    <t>Potable Water System Projects - Water Metering System for Barangay Bacnit, Bugang, Mayana and Poblacion</t>
  </si>
  <si>
    <t>Procurement and installation of 1,500 units water meter for level III household water connections</t>
  </si>
  <si>
    <t>Barangay Bacnit, Bugang, Mayana and Poblacion</t>
  </si>
  <si>
    <t>047</t>
  </si>
  <si>
    <t>PWS</t>
  </si>
  <si>
    <t>Enhancement/Expansion of Potable Water System</t>
  </si>
  <si>
    <t>Expansion/installation of water transmission pipelines to serve other barangays</t>
  </si>
  <si>
    <t>Brgy. Robocon, Borque and Purakan</t>
  </si>
  <si>
    <t>057</t>
  </si>
  <si>
    <t>Potable
Water
System</t>
  </si>
  <si>
    <t>Construction of
Potable Water
System</t>
  </si>
  <si>
    <t>Additional main line
and distribution line
from the existing
source of water</t>
  </si>
  <si>
    <t xml:space="preserve">Bancal Water
Source
</t>
  </si>
  <si>
    <t>087</t>
  </si>
  <si>
    <t>Improvement of level 2&amp;3 water system in waterless barangay</t>
  </si>
  <si>
    <t>1 unit-10 cu.m. Reservoir, 5hp submersible pump, Drilling of Borehole</t>
  </si>
  <si>
    <t xml:space="preserve">Brgy. Macabayao                      </t>
  </si>
  <si>
    <t>088</t>
  </si>
  <si>
    <t>1 unit-10 cu.m. Reservoir 5hp submersible pump, Drilling of Borehole</t>
  </si>
  <si>
    <t xml:space="preserve">Brgy. Guintomoyan                                 </t>
  </si>
  <si>
    <t>089</t>
  </si>
  <si>
    <t xml:space="preserve"> +/- 2km Pipelines</t>
  </si>
  <si>
    <t xml:space="preserve">Brgy. Taboo                                           </t>
  </si>
  <si>
    <t>097</t>
  </si>
  <si>
    <t>Water Supply System</t>
  </si>
  <si>
    <t>Completion of Pan ay Diot level III Water System</t>
  </si>
  <si>
    <t>Construction of Reservoir, Addtional Distribution Pipeline &amp; Service Connection</t>
  </si>
  <si>
    <t xml:space="preserve">Brgy. Pan ay Diot                       </t>
  </si>
  <si>
    <t>101</t>
  </si>
  <si>
    <t>Water Supply Sytem</t>
  </si>
  <si>
    <t>Rehabilitation/ Improvement of Municipal Water System</t>
  </si>
  <si>
    <t>Brgy. Valdeconcha</t>
  </si>
  <si>
    <t>106</t>
  </si>
  <si>
    <t>Potable Water Supply System</t>
  </si>
  <si>
    <t>Potable Water Supply (Level II/Level III) - Luz Banzon - Kimaya</t>
  </si>
  <si>
    <t>Brgys. Luz Banzon and Kimaya</t>
  </si>
  <si>
    <t>118</t>
  </si>
  <si>
    <t>Expansion of Level III Potable Water System</t>
  </si>
  <si>
    <t>Development of additional spring water sources that will impound 216 cu.m with treatment facilities, installation of 1,500 l.m new distribution lines.</t>
  </si>
  <si>
    <t>Barangay Paniangan
Barangay Poblacion
Barangay Punta Silum</t>
  </si>
  <si>
    <t>123</t>
  </si>
  <si>
    <t>Source Development for Potable Water System Level III</t>
  </si>
  <si>
    <t xml:space="preserve">Barangay Mimbuahan
</t>
  </si>
  <si>
    <t>124</t>
  </si>
  <si>
    <t>Construction of Level III Potable Water System</t>
  </si>
  <si>
    <t>Maribojoc - Sta. Ana</t>
  </si>
  <si>
    <t>2012 SALINTUBIG</t>
  </si>
  <si>
    <t xml:space="preserve">PHYSICAL </t>
  </si>
  <si>
    <t>SA-12-10-13-07-1</t>
  </si>
  <si>
    <t>SA 12-10-13-07-2</t>
  </si>
  <si>
    <t>SA-12-10-13-16-1</t>
  </si>
  <si>
    <t>PANGANTUCAN RHU</t>
  </si>
  <si>
    <t>SA-12-10-35-04-1</t>
  </si>
  <si>
    <t>SA-12-10-42-03-1</t>
  </si>
  <si>
    <t>SA-12-10-42-14-1</t>
  </si>
  <si>
    <t>SINACABAN RHU</t>
  </si>
  <si>
    <t>SA-12-10-42-15-1</t>
  </si>
  <si>
    <t>TANGUB</t>
  </si>
  <si>
    <t>SA-12-10-42-15-2</t>
  </si>
  <si>
    <t>SA-12-10-42-15-3</t>
  </si>
  <si>
    <t>SA12-10-43-05-1</t>
  </si>
  <si>
    <t>SA-12-10-43-05-2</t>
  </si>
  <si>
    <t>SA-12-10-43-18-1</t>
  </si>
  <si>
    <t>Total 2012 Salintubig</t>
  </si>
  <si>
    <t>2013 SALINTUBIG</t>
  </si>
  <si>
    <t>Sub-Total Lanao del Norte</t>
  </si>
  <si>
    <t>Sub-Total Misamis Occidental</t>
  </si>
  <si>
    <t>Sub-Total Misamis Oriental</t>
  </si>
  <si>
    <t>Total 2013 Salintubig</t>
  </si>
  <si>
    <t>2014 SALINTUBIG</t>
  </si>
  <si>
    <t xml:space="preserve"> (No funds allocated for the Pump accessories)</t>
  </si>
  <si>
    <t>Lantay,New Eden, Adtuyon &amp; Pob</t>
  </si>
  <si>
    <t>Sub-Total Bukidnon</t>
  </si>
  <si>
    <t>Mabatao</t>
  </si>
  <si>
    <t>Buntong</t>
  </si>
  <si>
    <t>Cancelled</t>
  </si>
  <si>
    <t xml:space="preserve">PLARIDEL  </t>
  </si>
  <si>
    <t xml:space="preserve">SAPANG DALAGA  </t>
  </si>
  <si>
    <t>Sub-total Misamis Oriental</t>
  </si>
  <si>
    <t>Total 2014 Salintubig</t>
  </si>
  <si>
    <t>2015 SALINTUBIG</t>
  </si>
  <si>
    <t xml:space="preserve">   Alegria</t>
  </si>
  <si>
    <t xml:space="preserve">   Delabayan West</t>
  </si>
  <si>
    <t xml:space="preserve">   Babalayan Townsite</t>
  </si>
  <si>
    <t xml:space="preserve">   Pagayawan</t>
  </si>
  <si>
    <t xml:space="preserve">    Punod (Maliwanag)</t>
  </si>
  <si>
    <t xml:space="preserve">    Kahayag</t>
  </si>
  <si>
    <t xml:space="preserve">    Dimarao</t>
  </si>
  <si>
    <t>Bansarvil II</t>
  </si>
  <si>
    <t>Cabongbongan</t>
  </si>
  <si>
    <t>Ditago</t>
  </si>
  <si>
    <t>Calube</t>
  </si>
  <si>
    <t>Lantawan</t>
  </si>
  <si>
    <t>Calipapa</t>
  </si>
  <si>
    <t>Campo Islam</t>
  </si>
  <si>
    <t xml:space="preserve">   Limuag</t>
  </si>
  <si>
    <t xml:space="preserve">    Andil</t>
  </si>
  <si>
    <t xml:space="preserve">    Libertad</t>
  </si>
  <si>
    <t xml:space="preserve">    Pendolonan</t>
  </si>
  <si>
    <t xml:space="preserve">  Upper  Sagadan </t>
  </si>
  <si>
    <t xml:space="preserve">    Bato</t>
  </si>
  <si>
    <t>Taguranao</t>
  </si>
  <si>
    <t>Bulod</t>
  </si>
  <si>
    <t>Cayontor</t>
  </si>
  <si>
    <t>Bagumbayan</t>
  </si>
  <si>
    <t>Delabayan, Bumbaran</t>
  </si>
  <si>
    <t>Paiton</t>
  </si>
  <si>
    <t xml:space="preserve">Poblacion </t>
  </si>
  <si>
    <t>Inoma</t>
  </si>
  <si>
    <t>Camp 1</t>
  </si>
  <si>
    <t>Bitoon</t>
  </si>
  <si>
    <t>AS OF 11/15/2019 SWA</t>
  </si>
  <si>
    <t>Cabunga-an</t>
  </si>
  <si>
    <t>AS OF 5/26/2019 SWA</t>
  </si>
  <si>
    <t>Sebasi</t>
  </si>
  <si>
    <t>AS OF 10/25/2019 SWA</t>
  </si>
  <si>
    <t>Canipacan</t>
  </si>
  <si>
    <t>AS OF 5/23/2019 SWA</t>
  </si>
  <si>
    <t>Dela Paz</t>
  </si>
  <si>
    <t>AS OF 4/25/2019 SWA</t>
  </si>
  <si>
    <t>Dolores</t>
  </si>
  <si>
    <t>AS OF 3/22/2019 SWA</t>
  </si>
  <si>
    <t xml:space="preserve"> Balingtonga</t>
  </si>
  <si>
    <t>as of 7/31/2019 SWA</t>
  </si>
  <si>
    <t>K.E.</t>
  </si>
  <si>
    <t xml:space="preserve"> Macubon(Sina-ad)</t>
  </si>
  <si>
    <t>as of January 21, 2019 (SWA)</t>
  </si>
  <si>
    <t xml:space="preserve"> Monterico</t>
  </si>
  <si>
    <t xml:space="preserve"> Roxas</t>
  </si>
  <si>
    <t xml:space="preserve"> Tangab</t>
  </si>
  <si>
    <t xml:space="preserve"> Sibuyon</t>
  </si>
  <si>
    <t xml:space="preserve"> Lodiong</t>
  </si>
  <si>
    <t xml:space="preserve"> Buracan</t>
  </si>
  <si>
    <t>LGU proceed to implementation without the DILG-R10 approval for implementation</t>
  </si>
  <si>
    <t>Sinara Alto</t>
  </si>
  <si>
    <t>Carmen</t>
  </si>
  <si>
    <t>Seti</t>
  </si>
  <si>
    <t xml:space="preserve"> Danao</t>
  </si>
  <si>
    <t>Agunod</t>
  </si>
  <si>
    <t>New Cartagena</t>
  </si>
  <si>
    <t xml:space="preserve">  Lake Duminagat</t>
  </si>
  <si>
    <t>Not Obligated</t>
  </si>
  <si>
    <t xml:space="preserve">  Napangan</t>
  </si>
  <si>
    <t xml:space="preserve"> Gala/Maribojoc</t>
  </si>
  <si>
    <t>as of March 29, 2019 (SWA)</t>
  </si>
  <si>
    <t>7/29/2019</t>
  </si>
  <si>
    <t xml:space="preserve"> Canibungan Proper</t>
  </si>
  <si>
    <t xml:space="preserve">  Mitugas</t>
  </si>
  <si>
    <t xml:space="preserve">  Yahong</t>
  </si>
  <si>
    <t xml:space="preserve"> Macalibre Alto</t>
  </si>
  <si>
    <t xml:space="preserve"> Bonifacio</t>
  </si>
  <si>
    <t>Sub-Total Mis. Occidental</t>
  </si>
  <si>
    <t>TOTAL 2015 SALINTUBIG</t>
  </si>
  <si>
    <t>2016 SALINTUBIG</t>
  </si>
  <si>
    <t>Dao (Sitio Kirangol)</t>
  </si>
  <si>
    <t>Kalagangan (Sitio Simsimon &amp; Balugo)</t>
  </si>
  <si>
    <t>Simsimon and Balugo - Competed (SWA)</t>
  </si>
  <si>
    <t>San Jose (Sitio Inayaman)</t>
  </si>
  <si>
    <t>Halapitan  (Sitio Salumayag)</t>
  </si>
  <si>
    <t>Matupe (Sitio Kamiyasungan)</t>
  </si>
  <si>
    <t>as of 5/20/2019 (SWA)</t>
  </si>
  <si>
    <t>Pandan</t>
  </si>
  <si>
    <t>Yumbing</t>
  </si>
  <si>
    <t>flor</t>
  </si>
  <si>
    <t xml:space="preserve">SAGAY </t>
  </si>
  <si>
    <t xml:space="preserve"> Bacnit</t>
  </si>
  <si>
    <t xml:space="preserve">CATARMAN </t>
  </si>
  <si>
    <t xml:space="preserve"> Catibac</t>
  </si>
  <si>
    <t>Sub-Total Camiguin</t>
  </si>
  <si>
    <t>KAUSWAGAN (Brgy. Inudaran)</t>
  </si>
  <si>
    <t>Pigcarangan</t>
  </si>
  <si>
    <t>Panalsalan</t>
  </si>
  <si>
    <t>Gumbil</t>
  </si>
  <si>
    <t>Upper Usogan</t>
  </si>
  <si>
    <t>as of 3/4/2019 (SWA)</t>
  </si>
  <si>
    <t>Sinara Bajo</t>
  </si>
  <si>
    <t>San Roque</t>
  </si>
  <si>
    <t>7/31/2019 SWA</t>
  </si>
  <si>
    <t xml:space="preserve">San Juan </t>
  </si>
  <si>
    <t>Dahilig</t>
  </si>
  <si>
    <t>Mapua</t>
  </si>
  <si>
    <t>Cabangasan</t>
  </si>
  <si>
    <t>Kabulakan</t>
  </si>
  <si>
    <t>Kauswagan</t>
  </si>
  <si>
    <t>Lapinig</t>
  </si>
  <si>
    <t>Mambuwaya</t>
  </si>
  <si>
    <t>FS Catanico</t>
  </si>
  <si>
    <t>Tuburan</t>
  </si>
  <si>
    <t>TOTAL 2016 SALINTUBIG</t>
  </si>
  <si>
    <t>2017 SALINTUBIG</t>
  </si>
  <si>
    <t>Kianggat</t>
  </si>
  <si>
    <t>Kiara</t>
  </si>
  <si>
    <t>AS OF 03/25/2019 SWA</t>
  </si>
  <si>
    <t>Riverside</t>
  </si>
  <si>
    <t>Lupitan</t>
  </si>
  <si>
    <t>Culpan</t>
  </si>
  <si>
    <t>as of 12-3-2018 (SWA)</t>
  </si>
  <si>
    <t>Bato</t>
  </si>
  <si>
    <t>Tibon-tibon and Cabalawan</t>
  </si>
  <si>
    <t>as of 2/20/2019 (SWA)</t>
  </si>
  <si>
    <t>TOTAL 2017 SALINTUBIG</t>
  </si>
  <si>
    <t>2018 SALINTUBIG</t>
  </si>
  <si>
    <t>3.83% Physical Accomplishment
ongoing implementation</t>
  </si>
  <si>
    <t>81.40% Physical Accomplishment 
ongoing cancellation</t>
  </si>
  <si>
    <t>Dimarao</t>
  </si>
  <si>
    <t>Inudaran</t>
  </si>
  <si>
    <t>85% Physical Accomplishment</t>
  </si>
  <si>
    <t>Capocao</t>
  </si>
  <si>
    <t>Topocon (Capocgo)</t>
  </si>
  <si>
    <t>Mabuhay</t>
  </si>
  <si>
    <t>Dalama</t>
  </si>
  <si>
    <t>Palao</t>
  </si>
  <si>
    <t>Palayan</t>
  </si>
  <si>
    <t>San Pedro</t>
  </si>
  <si>
    <t>Sinampongan</t>
  </si>
  <si>
    <t>Dullan</t>
  </si>
  <si>
    <t>Yahong</t>
  </si>
  <si>
    <t>TOTAL 2018 SALINTUBIG</t>
  </si>
  <si>
    <t>2019 SALINTUBIG</t>
  </si>
  <si>
    <t>48.51% PHYSICAL ACCOMPLISHMENT</t>
  </si>
  <si>
    <t xml:space="preserve">AS OF 05/23//2020 SWA;
</t>
  </si>
  <si>
    <t>SPRING, LABUAGON, GUTAPOL &amp; KIORAO</t>
  </si>
  <si>
    <t>TOTAL (BUKIDNON)</t>
  </si>
  <si>
    <t>MAYANA</t>
  </si>
  <si>
    <t>as of 03/15/2020 SWA</t>
  </si>
  <si>
    <t>TOTAL (CAMIGUIN)</t>
  </si>
  <si>
    <t>Lanao del Norte</t>
  </si>
  <si>
    <t>DED/POW FOR FINALIZATION</t>
  </si>
  <si>
    <t>KAHAYAG</t>
  </si>
  <si>
    <t>RARAB &amp; POBLACION</t>
  </si>
  <si>
    <t xml:space="preserve">DED APPROVED </t>
  </si>
  <si>
    <t>MABUHAY</t>
  </si>
  <si>
    <t>96.39% PHYSICAL ACCOMPLISHMENT</t>
  </si>
  <si>
    <t>AS OF03/19//2020 SWA</t>
  </si>
  <si>
    <t>BANGCO</t>
  </si>
  <si>
    <t>CALIBAO</t>
  </si>
  <si>
    <t>KIRAPAN</t>
  </si>
  <si>
    <t>87.03% Physical Accomplishment</t>
  </si>
  <si>
    <t>AS OF 03/19//2020 SWA</t>
  </si>
  <si>
    <t>LANTAWAN</t>
  </si>
  <si>
    <t>94.44% Physical Accomplishment</t>
  </si>
  <si>
    <t>AS OF 003/19//2020 SWA</t>
  </si>
  <si>
    <t>MAHAYAHAY</t>
  </si>
  <si>
    <t>96.39% Physical Accomplishment</t>
  </si>
  <si>
    <t>TOTAL (LANAO DEL NORTE)</t>
  </si>
  <si>
    <t>SETI</t>
  </si>
  <si>
    <t>40.00% Physical Accomplishment</t>
  </si>
  <si>
    <t>SINARA ALTO</t>
  </si>
  <si>
    <t>42.00% Physical Accomplishment</t>
  </si>
  <si>
    <t>SINARA BAJO</t>
  </si>
  <si>
    <t>45.00% Physical Accomplishment</t>
  </si>
  <si>
    <t>MACALIBRE ALTO</t>
  </si>
  <si>
    <t>DANAO</t>
  </si>
  <si>
    <t>74.93% Physical Accomplishment</t>
  </si>
  <si>
    <t>AS OF 03/16//2020
suspended due to pandemic</t>
  </si>
  <si>
    <t>GALA</t>
  </si>
  <si>
    <t>TOTAL (MIS.OCC.)</t>
  </si>
  <si>
    <t>ALICOMOHAN</t>
  </si>
  <si>
    <t>KIRAGING</t>
  </si>
  <si>
    <t>TOTAL (MIS.OR.)</t>
  </si>
  <si>
    <t>2020 SALINTUBIG</t>
  </si>
  <si>
    <t>CABULOHAN</t>
  </si>
  <si>
    <t>REHABILITATION OF CROSSING CABULOHAN WATER SYSTEM</t>
  </si>
  <si>
    <t>POBLACION-DICKLUM WATER SYSTEM</t>
  </si>
  <si>
    <t>LITTLE BAGUIO</t>
  </si>
  <si>
    <t>WATER DISTRIBUTION SYSTEM (LEVEL III)</t>
  </si>
  <si>
    <t>POBLACION, SAN JOSE, HUBANGON</t>
  </si>
  <si>
    <t>BON-BON, CUÑA, ALINGILAN</t>
  </si>
  <si>
    <t>BATO</t>
  </si>
  <si>
    <t>TAMPARAN, TAMBO</t>
  </si>
  <si>
    <t>BANCO</t>
  </si>
  <si>
    <t>KALUDAN</t>
  </si>
  <si>
    <t>PIRAKA</t>
  </si>
  <si>
    <t>DALAMA</t>
  </si>
  <si>
    <t>ROBUGON</t>
  </si>
  <si>
    <t>PANTAON</t>
  </si>
  <si>
    <t>MATUGAS BAJO</t>
  </si>
  <si>
    <t>CONSTRUCTION/REHABILITATION OF WATER SYSTEM LEVEL 2 &amp; LEVEL 3 - SALINTUBIG 2020</t>
  </si>
  <si>
    <t>SAN LORENZO</t>
  </si>
  <si>
    <t>TOTAL (MISAMIS OCCIDENTAL)</t>
  </si>
  <si>
    <t>KITAMBAN, KITAMBIS, POBLACION</t>
  </si>
  <si>
    <t>CONSTRUCTION OF KAUSWAGAN, LAGONGLONG WATER SUPPLY SYSTEM</t>
  </si>
  <si>
    <t>KIBUNGSOD, CABUBUHAN, POBLACION, VILLA FELIPA</t>
  </si>
  <si>
    <t>TOTAL (MISAMIS ORIENTAL)</t>
  </si>
  <si>
    <t xml:space="preserve">SWA SUBMISSION </t>
  </si>
  <si>
    <t>MUNICIPALITY</t>
  </si>
  <si>
    <t>% ACCOMPLISHMENT</t>
  </si>
  <si>
    <t>SUBMITED ON-TIME</t>
  </si>
  <si>
    <t>Total No. of Project = 3</t>
  </si>
  <si>
    <t xml:space="preserve">Total No. of SWA Submitted      </t>
  </si>
  <si>
    <t>Total No. of Project = 1</t>
  </si>
  <si>
    <t>Total No. of Project = 11</t>
  </si>
  <si>
    <t>Total No. of Project = 7</t>
  </si>
  <si>
    <t>GTotal No. of Project = 22</t>
  </si>
  <si>
    <t xml:space="preserve">GTotal No. of SWA Submitted      </t>
  </si>
  <si>
    <t>Total No. of Project = 9</t>
  </si>
  <si>
    <t>Total No. of Project = 2</t>
  </si>
  <si>
    <t>Total No. of Project = 6</t>
  </si>
  <si>
    <t>GTotal No. of Project = 24</t>
  </si>
  <si>
    <t>2018 AM-LAR</t>
  </si>
  <si>
    <t xml:space="preserve">SubTotal No. of SWA Submitted      </t>
  </si>
  <si>
    <t>TOTAL NO. OF SWA SUBMITTED</t>
  </si>
  <si>
    <t>PROGRAM</t>
  </si>
  <si>
    <t>OZAMIS CITY</t>
  </si>
  <si>
    <t>EL SALVADOR CITY</t>
  </si>
  <si>
    <t>Grand Total No. of Project</t>
  </si>
  <si>
    <t>COMPL</t>
  </si>
  <si>
    <t>ON-GO</t>
  </si>
  <si>
    <t>PROC</t>
  </si>
  <si>
    <t>CANCE</t>
  </si>
  <si>
    <t>GrandTotal # of Swa Sub.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</si>
</sst>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 * #,##0.0_ ;_ * \-#,##0.0_ ;_ * &quot;-&quot;??_ ;_ @_ "/>
    <numFmt numFmtId="165" formatCode="_(* #,##0_);_(* \(#,##0\);_(* &quot;-&quot;??_);_(@_)"/>
    <numFmt numFmtId="166" formatCode="_ * #,##0_ ;_ * \-#,##0_ ;_ * &quot;-&quot;??_ ;_ @_ "/>
    <numFmt numFmtId="167" formatCode="_ * #,##0.00_ ;_ * \-#,##0.00_ ;_ * &quot;-&quot;??_ ;_ @_ "/>
    <numFmt numFmtId="168" formatCode="_(* #,##0.000_);_(* \(#,##0.000\);_(* &quot;-&quot;??_);_(@_)"/>
    <numFmt numFmtId="169" formatCode="mm/dd/yyyy"/>
    <numFmt numFmtId="170" formatCode="_(* #,##0.00_);_(* \(#,##0.00\);_(* &quot;-&quot;??_);_(@_)"/>
    <numFmt numFmtId="171" formatCode="_(* #,##0.0000_);_(* \(#,##0.0000\);_(* &quot;-&quot;??_);_(@_)"/>
    <numFmt numFmtId="172" formatCode="_(* #,##0.00000000_);_(* \(#,##0.00000000\);_(* &quot;-&quot;??_);_(@_)"/>
    <numFmt numFmtId="173" formatCode="_(* #,##0.0000000_);_(* \(#,##0.0000000\);_(* &quot;-&quot;??_);_(@_)"/>
    <numFmt numFmtId="174" formatCode="_(* #,##0.000000_);_(* \(#,##0.000000\);_(* &quot;-&quot;??_);_(@_)"/>
    <numFmt numFmtId="175" formatCode="_(* #,##0.00000_);_(* \(#,##0.00000\);_(* &quot;-&quot;??_);_(@_)"/>
    <numFmt numFmtId="176" formatCode="0.0"/>
    <numFmt numFmtId="177" formatCode="[$₱]#,##0.00"/>
    <numFmt numFmtId="178" formatCode="m/d/yyyy"/>
    <numFmt numFmtId="179" formatCode="_-* #,##0.00_-;\-* #,##0.00_-;_-* &quot;-&quot;??_-;_-@"/>
    <numFmt numFmtId="180" formatCode="d/mm/yyyy"/>
    <numFmt numFmtId="181" formatCode="mm/dd/yy"/>
  </numFmts>
  <fonts count="131">
    <font>
      <sz val="11"/>
      <color theme="1"/>
      <name val="Arial"/>
    </font>
    <font>
      <b/>
      <sz val="26"/>
      <color theme="1"/>
      <name val="Calibri"/>
      <family val="2"/>
    </font>
    <font>
      <sz val="26"/>
      <color theme="1"/>
      <name val="Arial"/>
      <family val="2"/>
    </font>
    <font>
      <b/>
      <sz val="24"/>
      <color theme="1"/>
      <name val="Calibri"/>
      <family val="2"/>
    </font>
    <font>
      <sz val="24"/>
      <color theme="1"/>
      <name val="Arial"/>
      <family val="2"/>
    </font>
    <font>
      <sz val="24"/>
      <color theme="1"/>
      <name val="Calibri"/>
      <family val="2"/>
    </font>
    <font>
      <b/>
      <sz val="24"/>
      <color rgb="FF000000"/>
      <name val="Calibri"/>
      <family val="2"/>
    </font>
    <font>
      <b/>
      <sz val="18"/>
      <color theme="1"/>
      <name val="Calibri"/>
      <family val="2"/>
    </font>
    <font>
      <sz val="11"/>
      <color theme="1"/>
      <name val="Calibri"/>
      <family val="2"/>
    </font>
    <font>
      <sz val="11"/>
      <name val="Arial"/>
      <family val="2"/>
    </font>
    <font>
      <b/>
      <sz val="15"/>
      <color theme="1"/>
      <name val="Calibri"/>
      <family val="2"/>
    </font>
    <font>
      <b/>
      <sz val="22"/>
      <color theme="1"/>
      <name val="Calibri"/>
      <family val="2"/>
    </font>
    <font>
      <b/>
      <sz val="21"/>
      <color rgb="FF000000"/>
      <name val="Calibri"/>
      <family val="2"/>
    </font>
    <font>
      <b/>
      <sz val="16"/>
      <color theme="1"/>
      <name val="Calibri"/>
      <family val="2"/>
    </font>
    <font>
      <b/>
      <sz val="28"/>
      <color theme="1"/>
      <name val="Calibri"/>
      <family val="2"/>
    </font>
    <font>
      <b/>
      <sz val="14"/>
      <color theme="1"/>
      <name val="Arial"/>
      <family val="2"/>
    </font>
    <font>
      <sz val="16"/>
      <color theme="1"/>
      <name val="Calibri"/>
      <family val="2"/>
    </font>
    <font>
      <sz val="12"/>
      <color theme="1"/>
      <name val="Calibri"/>
      <family val="2"/>
    </font>
    <font>
      <b/>
      <sz val="27"/>
      <color rgb="FF000000"/>
      <name val="Calibri"/>
      <family val="2"/>
    </font>
    <font>
      <b/>
      <sz val="32"/>
      <color theme="1"/>
      <name val="Calibri"/>
      <family val="2"/>
    </font>
    <font>
      <sz val="40"/>
      <color theme="1"/>
      <name val="Calibri"/>
      <family val="2"/>
    </font>
    <font>
      <b/>
      <sz val="48"/>
      <color theme="1"/>
      <name val="Calibri"/>
      <family val="2"/>
    </font>
    <font>
      <sz val="24"/>
      <color rgb="FF000000"/>
      <name val="Calibri"/>
      <family val="2"/>
    </font>
    <font>
      <b/>
      <sz val="18"/>
      <color theme="1"/>
      <name val="Cambria"/>
      <family val="1"/>
    </font>
    <font>
      <sz val="18"/>
      <color theme="1"/>
      <name val="Calibri"/>
      <family val="2"/>
    </font>
    <font>
      <sz val="18"/>
      <color theme="1"/>
      <name val="Arial"/>
      <family val="2"/>
    </font>
    <font>
      <sz val="20"/>
      <color theme="1"/>
      <name val="Calibri"/>
      <family val="2"/>
    </font>
    <font>
      <b/>
      <sz val="36"/>
      <color theme="1"/>
      <name val="Calibri"/>
      <family val="2"/>
    </font>
    <font>
      <b/>
      <sz val="72"/>
      <color theme="1"/>
      <name val="Calibri"/>
      <family val="2"/>
    </font>
    <font>
      <b/>
      <sz val="10"/>
      <color theme="1"/>
      <name val="Calibri"/>
      <family val="2"/>
    </font>
    <font>
      <b/>
      <sz val="14"/>
      <color theme="1"/>
      <name val="Cambria"/>
      <family val="1"/>
    </font>
    <font>
      <b/>
      <sz val="11"/>
      <color theme="1"/>
      <name val="Calibri"/>
      <family val="2"/>
    </font>
    <font>
      <b/>
      <sz val="12"/>
      <color theme="1"/>
      <name val="Calibri"/>
      <family val="2"/>
    </font>
    <font>
      <sz val="18"/>
      <color rgb="FF000000"/>
      <name val="Calibri"/>
      <family val="2"/>
    </font>
    <font>
      <sz val="28"/>
      <color theme="1"/>
      <name val="Arial"/>
      <family val="2"/>
    </font>
    <font>
      <b/>
      <sz val="19"/>
      <color theme="1"/>
      <name val="Calibri"/>
      <family val="2"/>
    </font>
    <font>
      <sz val="16"/>
      <color theme="1"/>
      <name val="Arial"/>
      <family val="2"/>
    </font>
    <font>
      <sz val="22"/>
      <color theme="1"/>
      <name val="Calibri"/>
      <family val="2"/>
    </font>
    <font>
      <u/>
      <sz val="22"/>
      <color theme="1"/>
      <name val="Calibri"/>
      <family val="2"/>
    </font>
    <font>
      <b/>
      <u/>
      <sz val="21"/>
      <color rgb="FF000000"/>
      <name val="Calibri"/>
      <family val="2"/>
    </font>
    <font>
      <b/>
      <u/>
      <sz val="22"/>
      <color rgb="FF000000"/>
      <name val="Calibri"/>
      <family val="2"/>
    </font>
    <font>
      <b/>
      <u/>
      <sz val="22"/>
      <color theme="1"/>
      <name val="Calibri"/>
      <family val="2"/>
    </font>
    <font>
      <b/>
      <u/>
      <sz val="22"/>
      <color theme="1"/>
      <name val="Calibri"/>
      <family val="2"/>
    </font>
    <font>
      <sz val="20"/>
      <color rgb="FF000000"/>
      <name val="Calibri"/>
      <family val="2"/>
    </font>
    <font>
      <sz val="26"/>
      <color theme="1"/>
      <name val="Calibri"/>
      <family val="2"/>
    </font>
    <font>
      <b/>
      <sz val="30"/>
      <color theme="1"/>
      <name val="Calibri"/>
      <family val="2"/>
    </font>
    <font>
      <b/>
      <sz val="30"/>
      <color rgb="FF000000"/>
      <name val="Calibri"/>
      <family val="2"/>
    </font>
    <font>
      <sz val="12"/>
      <color theme="1"/>
      <name val="Arial"/>
      <family val="2"/>
    </font>
    <font>
      <sz val="14"/>
      <color theme="1"/>
      <name val="Calibri"/>
      <family val="2"/>
    </font>
    <font>
      <b/>
      <sz val="18"/>
      <color rgb="FFFF0000"/>
      <name val="Calibri"/>
      <family val="2"/>
    </font>
    <font>
      <sz val="20"/>
      <color theme="1"/>
      <name val="Arial"/>
      <family val="2"/>
    </font>
    <font>
      <b/>
      <sz val="20"/>
      <color theme="1"/>
      <name val="Calibri"/>
      <family val="2"/>
    </font>
    <font>
      <b/>
      <u/>
      <sz val="24"/>
      <color rgb="FF000000"/>
      <name val="Calibri"/>
      <family val="2"/>
    </font>
    <font>
      <b/>
      <u/>
      <sz val="24"/>
      <color theme="1"/>
      <name val="Calibri"/>
      <family val="2"/>
    </font>
    <font>
      <b/>
      <u/>
      <sz val="24"/>
      <color rgb="FF000000"/>
      <name val="Calibri"/>
      <family val="2"/>
    </font>
    <font>
      <b/>
      <u/>
      <sz val="24"/>
      <color rgb="FF000000"/>
      <name val="Calibri"/>
      <family val="2"/>
    </font>
    <font>
      <b/>
      <sz val="20"/>
      <color rgb="FF000000"/>
      <name val="Calibri"/>
      <family val="2"/>
    </font>
    <font>
      <sz val="10"/>
      <color theme="1"/>
      <name val="Calibri"/>
      <family val="2"/>
    </font>
    <font>
      <b/>
      <u/>
      <sz val="12"/>
      <color theme="1"/>
      <name val="Calibri"/>
      <family val="2"/>
    </font>
    <font>
      <b/>
      <u/>
      <sz val="10"/>
      <color rgb="FF000000"/>
      <name val="Calibri"/>
      <family val="2"/>
    </font>
    <font>
      <b/>
      <u/>
      <sz val="10"/>
      <color rgb="FF000000"/>
      <name val="Calibri"/>
      <family val="2"/>
    </font>
    <font>
      <sz val="10"/>
      <color rgb="FF000000"/>
      <name val="Calibri"/>
      <family val="2"/>
    </font>
    <font>
      <b/>
      <u/>
      <sz val="10"/>
      <color theme="1"/>
      <name val="Calibri"/>
      <family val="2"/>
    </font>
    <font>
      <b/>
      <u/>
      <sz val="10"/>
      <color theme="1"/>
      <name val="Calibri"/>
      <family val="2"/>
    </font>
    <font>
      <b/>
      <sz val="14"/>
      <color theme="1"/>
      <name val="Calibri"/>
      <family val="2"/>
    </font>
    <font>
      <b/>
      <sz val="23"/>
      <color theme="1"/>
      <name val="Calibri"/>
      <family val="2"/>
    </font>
    <font>
      <b/>
      <sz val="14"/>
      <color rgb="FF000000"/>
      <name val="Calibri"/>
      <family val="2"/>
    </font>
    <font>
      <sz val="14"/>
      <color rgb="FF000000"/>
      <name val="Calibri"/>
      <family val="2"/>
    </font>
    <font>
      <b/>
      <u/>
      <sz val="22"/>
      <color rgb="FF000000"/>
      <name val="Calibri"/>
      <family val="2"/>
    </font>
    <font>
      <sz val="22"/>
      <color rgb="FF000000"/>
      <name val="Calibri"/>
      <family val="2"/>
    </font>
    <font>
      <b/>
      <u/>
      <sz val="22"/>
      <color rgb="FF000000"/>
      <name val="Calibri"/>
      <family val="2"/>
    </font>
    <font>
      <sz val="14"/>
      <color theme="1"/>
      <name val="Arial"/>
      <family val="2"/>
    </font>
    <font>
      <sz val="22"/>
      <color theme="1"/>
      <name val="Arial"/>
      <family val="2"/>
    </font>
    <font>
      <b/>
      <u/>
      <sz val="22"/>
      <color rgb="FF000000"/>
      <name val="Calibri"/>
      <family val="2"/>
    </font>
    <font>
      <sz val="11"/>
      <color theme="1"/>
      <name val="Calibri"/>
      <family val="2"/>
    </font>
    <font>
      <b/>
      <sz val="18"/>
      <color rgb="FF000000"/>
      <name val="Cambria"/>
      <family val="1"/>
    </font>
    <font>
      <sz val="18"/>
      <color theme="1"/>
      <name val="Cambria"/>
      <family val="1"/>
    </font>
    <font>
      <sz val="18"/>
      <color rgb="FF000000"/>
      <name val="Cambria"/>
      <family val="1"/>
    </font>
    <font>
      <sz val="18"/>
      <color rgb="FFFF0000"/>
      <name val="Cambria"/>
      <family val="1"/>
    </font>
    <font>
      <sz val="16"/>
      <color theme="1"/>
      <name val="Cambria"/>
      <family val="1"/>
    </font>
    <font>
      <sz val="11"/>
      <color theme="1"/>
      <name val="Cambria"/>
      <family val="1"/>
    </font>
    <font>
      <b/>
      <sz val="14"/>
      <color rgb="FF000000"/>
      <name val="Cambria"/>
      <family val="1"/>
    </font>
    <font>
      <sz val="12"/>
      <color rgb="FF000000"/>
      <name val="Cambria"/>
      <family val="1"/>
    </font>
    <font>
      <sz val="12"/>
      <color theme="1"/>
      <name val="Cambria"/>
      <family val="1"/>
    </font>
    <font>
      <b/>
      <sz val="11"/>
      <color theme="1"/>
      <name val="Cambria"/>
      <family val="1"/>
    </font>
    <font>
      <b/>
      <sz val="11"/>
      <color rgb="FF000000"/>
      <name val="Cambria"/>
      <family val="1"/>
    </font>
    <font>
      <sz val="11"/>
      <color rgb="FFFF0000"/>
      <name val="Cambria"/>
      <family val="1"/>
    </font>
    <font>
      <sz val="11"/>
      <color rgb="FF000000"/>
      <name val="Cambria"/>
      <family val="1"/>
    </font>
    <font>
      <b/>
      <i/>
      <sz val="14"/>
      <color theme="1"/>
      <name val="Calibri"/>
      <family val="2"/>
    </font>
    <font>
      <b/>
      <i/>
      <sz val="14"/>
      <color rgb="FF000000"/>
      <name val="Calibri"/>
      <family val="2"/>
    </font>
    <font>
      <b/>
      <sz val="12"/>
      <color rgb="FF000000"/>
      <name val="Calibri"/>
      <family val="2"/>
    </font>
    <font>
      <sz val="12"/>
      <color rgb="FF000000"/>
      <name val="Calibri"/>
      <family val="2"/>
    </font>
    <font>
      <b/>
      <i/>
      <sz val="12"/>
      <color rgb="FF000000"/>
      <name val="Calibri"/>
      <family val="2"/>
    </font>
    <font>
      <b/>
      <i/>
      <sz val="12"/>
      <color theme="1"/>
      <name val="Calibri"/>
      <family val="2"/>
    </font>
    <font>
      <sz val="12"/>
      <color rgb="FFFF0000"/>
      <name val="Calibri"/>
      <family val="2"/>
    </font>
    <font>
      <b/>
      <sz val="12"/>
      <color rgb="FFFF0000"/>
      <name val="Calibri"/>
      <family val="2"/>
    </font>
    <font>
      <sz val="12"/>
      <color rgb="FF181713"/>
      <name val="Calibri"/>
      <family val="2"/>
    </font>
    <font>
      <b/>
      <sz val="11"/>
      <color rgb="FF000000"/>
      <name val="Calibri"/>
      <family val="2"/>
    </font>
    <font>
      <b/>
      <sz val="10"/>
      <color rgb="FF000000"/>
      <name val="Calibri"/>
      <family val="2"/>
    </font>
    <font>
      <b/>
      <sz val="18"/>
      <color rgb="FF000000"/>
      <name val="Calibri"/>
      <family val="2"/>
    </font>
    <font>
      <sz val="11"/>
      <color rgb="FF000000"/>
      <name val="Calibri"/>
      <family val="2"/>
    </font>
    <font>
      <sz val="9"/>
      <color rgb="FF181713"/>
      <name val="Tahoma"/>
      <family val="2"/>
    </font>
    <font>
      <sz val="12"/>
      <color rgb="FF1E1A19"/>
      <name val="Calibri"/>
      <family val="2"/>
    </font>
    <font>
      <b/>
      <sz val="22"/>
      <color rgb="FF000000"/>
      <name val="Calibri"/>
      <family val="2"/>
    </font>
    <font>
      <b/>
      <sz val="26"/>
      <color rgb="FF000000"/>
      <name val="Calibri"/>
      <family val="2"/>
    </font>
    <font>
      <sz val="10"/>
      <color theme="1"/>
      <name val="Arial"/>
      <family val="2"/>
    </font>
    <font>
      <sz val="10"/>
      <color rgb="FF000000"/>
      <name val="Arial"/>
      <family val="2"/>
    </font>
    <font>
      <b/>
      <sz val="10"/>
      <color theme="1"/>
      <name val="Arial"/>
      <family val="2"/>
    </font>
    <font>
      <b/>
      <sz val="10"/>
      <color rgb="FF000000"/>
      <name val="Arial"/>
      <family val="2"/>
    </font>
    <font>
      <sz val="10"/>
      <color rgb="FFFF0000"/>
      <name val="Arial"/>
      <family val="2"/>
    </font>
    <font>
      <sz val="11"/>
      <color rgb="FFFF0000"/>
      <name val="Calibri"/>
      <family val="2"/>
    </font>
    <font>
      <b/>
      <sz val="13"/>
      <color rgb="FF000000"/>
      <name val="Arial"/>
      <family val="2"/>
    </font>
    <font>
      <b/>
      <sz val="26"/>
      <color rgb="FF000000"/>
      <name val="Arial"/>
      <family val="2"/>
    </font>
    <font>
      <sz val="9"/>
      <color theme="1"/>
      <name val="Calibri"/>
      <family val="2"/>
    </font>
    <font>
      <sz val="11"/>
      <color rgb="FF000000"/>
      <name val="Arial"/>
      <family val="2"/>
    </font>
    <font>
      <sz val="10"/>
      <color theme="1"/>
      <name val="Roboto"/>
    </font>
    <font>
      <sz val="9"/>
      <color rgb="FF000000"/>
      <name val="Calibri"/>
      <family val="2"/>
    </font>
    <font>
      <b/>
      <sz val="11"/>
      <color rgb="FF000000"/>
      <name val="Arial"/>
      <family val="2"/>
    </font>
    <font>
      <b/>
      <sz val="11"/>
      <color theme="1"/>
      <name val="Arial"/>
      <family val="2"/>
    </font>
    <font>
      <sz val="9"/>
      <color rgb="FF000000"/>
      <name val="Arial"/>
      <family val="2"/>
    </font>
    <font>
      <sz val="9"/>
      <color theme="1"/>
      <name val="Arial"/>
      <family val="2"/>
    </font>
    <font>
      <sz val="9"/>
      <color rgb="FFFF0000"/>
      <name val="Arial"/>
      <family val="2"/>
    </font>
    <font>
      <b/>
      <sz val="9"/>
      <color rgb="FF000000"/>
      <name val="Arial"/>
      <family val="2"/>
    </font>
    <font>
      <b/>
      <sz val="9"/>
      <color rgb="FF000000"/>
      <name val="Calibri"/>
      <family val="2"/>
    </font>
    <font>
      <sz val="12"/>
      <color theme="0"/>
      <name val="Calibri"/>
      <family val="2"/>
    </font>
    <font>
      <sz val="8"/>
      <color theme="1"/>
      <name val="Calibri"/>
      <family val="2"/>
    </font>
    <font>
      <b/>
      <sz val="12"/>
      <color theme="0"/>
      <name val="Calibri"/>
      <family val="2"/>
    </font>
    <font>
      <sz val="11"/>
      <color theme="0"/>
      <name val="Arial"/>
      <family val="2"/>
    </font>
    <font>
      <b/>
      <sz val="11"/>
      <name val="Arial"/>
      <family val="2"/>
    </font>
    <font>
      <sz val="12"/>
      <name val="Calibri"/>
      <family val="2"/>
    </font>
    <font>
      <sz val="11"/>
      <color rgb="FFFF0000"/>
      <name val="Arial"/>
      <family val="2"/>
    </font>
  </fonts>
  <fills count="29">
    <fill>
      <patternFill patternType="none"/>
    </fill>
    <fill>
      <patternFill patternType="gray125"/>
    </fill>
    <fill>
      <patternFill patternType="solid">
        <fgColor rgb="FF0099FF"/>
        <bgColor rgb="FF0099FF"/>
      </patternFill>
    </fill>
    <fill>
      <patternFill patternType="solid">
        <fgColor rgb="FF548DD4"/>
        <bgColor rgb="FF548DD4"/>
      </patternFill>
    </fill>
    <fill>
      <patternFill patternType="solid">
        <fgColor rgb="FF95B3D7"/>
        <bgColor rgb="FF95B3D7"/>
      </patternFill>
    </fill>
    <fill>
      <patternFill patternType="solid">
        <fgColor rgb="FFB8CCE4"/>
        <bgColor rgb="FFB8CCE4"/>
      </patternFill>
    </fill>
    <fill>
      <patternFill patternType="solid">
        <fgColor rgb="FFC2D69B"/>
        <bgColor rgb="FFC2D69B"/>
      </patternFill>
    </fill>
    <fill>
      <patternFill patternType="solid">
        <fgColor rgb="FF00CC66"/>
        <bgColor rgb="FF00CC66"/>
      </patternFill>
    </fill>
    <fill>
      <patternFill patternType="solid">
        <fgColor rgb="FFE36C09"/>
        <bgColor rgb="FFE36C09"/>
      </patternFill>
    </fill>
    <fill>
      <patternFill patternType="solid">
        <fgColor theme="9"/>
        <bgColor theme="9"/>
      </patternFill>
    </fill>
    <fill>
      <patternFill patternType="solid">
        <fgColor rgb="FFB2A1C7"/>
        <bgColor rgb="FFB2A1C7"/>
      </patternFill>
    </fill>
    <fill>
      <patternFill patternType="solid">
        <fgColor rgb="FFFABF8F"/>
        <bgColor rgb="FFFABF8F"/>
      </patternFill>
    </fill>
    <fill>
      <patternFill patternType="solid">
        <fgColor rgb="FF9FEBB1"/>
        <bgColor rgb="FF9FEBB1"/>
      </patternFill>
    </fill>
    <fill>
      <patternFill patternType="solid">
        <fgColor rgb="FFFF9900"/>
        <bgColor rgb="FFFF9900"/>
      </patternFill>
    </fill>
    <fill>
      <patternFill patternType="solid">
        <fgColor theme="0"/>
        <bgColor theme="0"/>
      </patternFill>
    </fill>
    <fill>
      <patternFill patternType="solid">
        <fgColor rgb="FFD99594"/>
        <bgColor rgb="FFD99594"/>
      </patternFill>
    </fill>
    <fill>
      <patternFill patternType="solid">
        <fgColor rgb="FFFFFF00"/>
        <bgColor rgb="FFFFFF00"/>
      </patternFill>
    </fill>
    <fill>
      <patternFill patternType="solid">
        <fgColor rgb="FF90FA95"/>
        <bgColor rgb="FF90FA95"/>
      </patternFill>
    </fill>
    <fill>
      <patternFill patternType="solid">
        <fgColor rgb="FFFFC000"/>
        <bgColor rgb="FFFFC000"/>
      </patternFill>
    </fill>
    <fill>
      <patternFill patternType="solid">
        <fgColor rgb="FF92CDDC"/>
        <bgColor rgb="FF92CDDC"/>
      </patternFill>
    </fill>
    <fill>
      <patternFill patternType="solid">
        <fgColor rgb="FFFBD4B4"/>
        <bgColor rgb="FFFBD4B4"/>
      </patternFill>
    </fill>
    <fill>
      <patternFill patternType="solid">
        <fgColor rgb="FFCCC0D9"/>
        <bgColor rgb="FFCCC0D9"/>
      </patternFill>
    </fill>
    <fill>
      <patternFill patternType="solid">
        <fgColor rgb="FFFFFFFF"/>
        <bgColor rgb="FFFFFFFF"/>
      </patternFill>
    </fill>
    <fill>
      <patternFill patternType="solid">
        <fgColor rgb="FFFF6699"/>
        <bgColor rgb="FFFF6699"/>
      </patternFill>
    </fill>
    <fill>
      <patternFill patternType="solid">
        <fgColor rgb="FFFF0000"/>
        <bgColor rgb="FFFF0000"/>
      </patternFill>
    </fill>
    <fill>
      <patternFill patternType="solid">
        <fgColor rgb="FF92D050"/>
        <bgColor rgb="FF92D050"/>
      </patternFill>
    </fill>
    <fill>
      <patternFill patternType="solid">
        <fgColor rgb="FF00B050"/>
        <bgColor rgb="FF00B050"/>
      </patternFill>
    </fill>
    <fill>
      <patternFill patternType="solid">
        <fgColor rgb="FFD6E3BC"/>
        <bgColor rgb="FFD6E3BC"/>
      </patternFill>
    </fill>
    <fill>
      <patternFill patternType="solid">
        <fgColor rgb="FF00FFCC"/>
        <bgColor rgb="FF00FFCC"/>
      </patternFill>
    </fill>
  </fills>
  <borders count="128">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right/>
      <top/>
      <bottom style="medium">
        <color rgb="FF000000"/>
      </bottom>
      <diagonal/>
    </border>
    <border>
      <left style="medium">
        <color rgb="FF000000"/>
      </left>
      <right/>
      <top/>
      <bottom style="medium">
        <color rgb="FF000000"/>
      </bottom>
      <diagonal/>
    </border>
    <border>
      <left/>
      <right/>
      <top/>
      <bottom/>
      <diagonal/>
    </border>
    <border>
      <left style="medium">
        <color rgb="FF000000"/>
      </left>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thin">
        <color rgb="FF000000"/>
      </bottom>
      <diagonal/>
    </border>
    <border>
      <left/>
      <right/>
      <top/>
      <bottom/>
      <diagonal/>
    </border>
    <border>
      <left/>
      <right/>
      <top/>
      <bottom/>
      <diagonal/>
    </border>
    <border>
      <left/>
      <right/>
      <top/>
      <bottom/>
      <diagonal/>
    </border>
    <border>
      <left/>
      <right/>
      <top style="thin">
        <color rgb="FF000000"/>
      </top>
      <bottom/>
      <diagonal/>
    </border>
    <border>
      <left/>
      <right/>
      <top/>
      <bottom/>
      <diagonal/>
    </border>
    <border>
      <left/>
      <right/>
      <top/>
      <bottom/>
      <diagonal/>
    </border>
    <border>
      <left/>
      <right/>
      <top/>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right/>
      <top style="thin">
        <color rgb="FF000000"/>
      </top>
      <bottom/>
      <diagonal/>
    </border>
    <border>
      <left style="thin">
        <color rgb="FF000000"/>
      </left>
      <right style="medium">
        <color rgb="FF000000"/>
      </right>
      <top/>
      <bottom style="medium">
        <color rgb="FF000000"/>
      </bottom>
      <diagonal/>
    </border>
  </borders>
  <cellStyleXfs count="1">
    <xf numFmtId="0" fontId="0" fillId="0" borderId="0"/>
  </cellStyleXfs>
  <cellXfs count="2189">
    <xf numFmtId="0" fontId="0" fillId="0" borderId="0" xfId="0" applyFont="1" applyAlignment="1"/>
    <xf numFmtId="0" fontId="2" fillId="0" borderId="0" xfId="0" applyFont="1"/>
    <xf numFmtId="0" fontId="3" fillId="0" borderId="0" xfId="0" applyFont="1" applyAlignment="1">
      <alignment horizontal="center" vertical="center"/>
    </xf>
    <xf numFmtId="0" fontId="4" fillId="0" borderId="0" xfId="0" applyFont="1"/>
    <xf numFmtId="0" fontId="5" fillId="0" borderId="0" xfId="0" applyFont="1"/>
    <xf numFmtId="0" fontId="7" fillId="0" borderId="0" xfId="0" applyFont="1" applyAlignment="1">
      <alignment horizontal="center" vertical="center"/>
    </xf>
    <xf numFmtId="0" fontId="15" fillId="0" borderId="0" xfId="0" applyFont="1"/>
    <xf numFmtId="0" fontId="16" fillId="8" borderId="26" xfId="0" applyFont="1" applyFill="1" applyBorder="1" applyAlignment="1">
      <alignment horizontal="center" vertical="center" textRotation="90" wrapText="1"/>
    </xf>
    <xf numFmtId="0" fontId="16" fillId="9" borderId="27" xfId="0" applyFont="1" applyFill="1" applyBorder="1" applyAlignment="1">
      <alignment horizontal="center" vertical="center" textRotation="90" wrapText="1"/>
    </xf>
    <xf numFmtId="0" fontId="16" fillId="10" borderId="27" xfId="0" applyFont="1" applyFill="1" applyBorder="1" applyAlignment="1">
      <alignment horizontal="center" vertical="center" textRotation="90" wrapText="1"/>
    </xf>
    <xf numFmtId="0" fontId="16" fillId="11" borderId="27" xfId="0" applyFont="1" applyFill="1" applyBorder="1" applyAlignment="1">
      <alignment horizontal="center" vertical="center" textRotation="90" wrapText="1"/>
    </xf>
    <xf numFmtId="0" fontId="16" fillId="12" borderId="27" xfId="0" applyFont="1" applyFill="1" applyBorder="1" applyAlignment="1">
      <alignment horizontal="center" vertical="center" textRotation="90" wrapText="1"/>
    </xf>
    <xf numFmtId="0" fontId="16" fillId="8" borderId="27" xfId="0" applyFont="1" applyFill="1" applyBorder="1" applyAlignment="1">
      <alignment horizontal="center" vertical="center" textRotation="90" wrapText="1"/>
    </xf>
    <xf numFmtId="0" fontId="16" fillId="12" borderId="28" xfId="0" applyFont="1" applyFill="1" applyBorder="1" applyAlignment="1">
      <alignment horizontal="center" vertical="center" textRotation="90" wrapText="1"/>
    </xf>
    <xf numFmtId="0" fontId="17" fillId="0" borderId="0" xfId="0" applyFont="1"/>
    <xf numFmtId="0" fontId="5" fillId="14" borderId="32"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44" xfId="0" applyFont="1" applyBorder="1" applyAlignment="1">
      <alignment horizontal="center" vertical="center" wrapText="1"/>
    </xf>
    <xf numFmtId="1" fontId="5" fillId="0" borderId="42" xfId="0" applyNumberFormat="1" applyFont="1" applyBorder="1" applyAlignment="1">
      <alignment horizontal="center" vertical="center" wrapText="1"/>
    </xf>
    <xf numFmtId="3" fontId="5" fillId="0" borderId="42" xfId="0" applyNumberFormat="1" applyFont="1" applyBorder="1" applyAlignment="1">
      <alignment horizontal="center" vertical="center" wrapText="1"/>
    </xf>
    <xf numFmtId="3" fontId="5" fillId="0" borderId="40" xfId="0" applyNumberFormat="1" applyFont="1" applyBorder="1" applyAlignment="1">
      <alignment horizontal="center" vertical="center" wrapText="1"/>
    </xf>
    <xf numFmtId="0" fontId="5" fillId="0" borderId="40" xfId="0" applyFont="1" applyBorder="1"/>
    <xf numFmtId="164" fontId="5" fillId="0" borderId="39" xfId="0" applyNumberFormat="1" applyFont="1" applyBorder="1" applyAlignment="1">
      <alignment horizontal="center" vertical="center" wrapText="1"/>
    </xf>
    <xf numFmtId="164" fontId="5" fillId="0" borderId="40" xfId="0" applyNumberFormat="1" applyFont="1" applyBorder="1" applyAlignment="1">
      <alignment horizontal="center" vertical="center" wrapText="1"/>
    </xf>
    <xf numFmtId="165" fontId="5" fillId="0" borderId="42" xfId="0" applyNumberFormat="1" applyFont="1" applyBorder="1" applyAlignment="1">
      <alignment horizontal="center" vertical="center" wrapText="1"/>
    </xf>
    <xf numFmtId="165" fontId="5" fillId="0" borderId="40" xfId="0" applyNumberFormat="1" applyFont="1" applyBorder="1" applyAlignment="1">
      <alignment horizontal="center" vertical="center" wrapText="1"/>
    </xf>
    <xf numFmtId="3" fontId="5" fillId="0" borderId="39" xfId="0" applyNumberFormat="1" applyFont="1" applyBorder="1" applyAlignment="1">
      <alignment horizontal="center" vertical="center" wrapText="1"/>
    </xf>
    <xf numFmtId="166" fontId="22" fillId="0" borderId="39" xfId="0" applyNumberFormat="1" applyFont="1" applyBorder="1" applyAlignment="1">
      <alignment horizontal="center" vertical="center" wrapText="1"/>
    </xf>
    <xf numFmtId="0" fontId="22" fillId="0" borderId="40" xfId="0" applyFont="1" applyBorder="1" applyAlignment="1">
      <alignment horizontal="center" vertical="center" wrapText="1"/>
    </xf>
    <xf numFmtId="0" fontId="22" fillId="0" borderId="41" xfId="0" applyFont="1" applyBorder="1" applyAlignment="1">
      <alignment horizontal="center" vertical="center" wrapText="1"/>
    </xf>
    <xf numFmtId="0" fontId="5" fillId="0" borderId="9" xfId="0" applyFont="1" applyBorder="1" applyAlignment="1">
      <alignment horizontal="center" vertical="center" wrapText="1"/>
    </xf>
    <xf numFmtId="0" fontId="22" fillId="0" borderId="39" xfId="0" applyFont="1" applyBorder="1" applyAlignment="1">
      <alignment horizontal="center" vertical="center" wrapText="1"/>
    </xf>
    <xf numFmtId="0" fontId="3" fillId="0" borderId="44" xfId="0" applyFont="1" applyBorder="1" applyAlignment="1">
      <alignment horizontal="center" vertical="center" wrapText="1"/>
    </xf>
    <xf numFmtId="0" fontId="5" fillId="0" borderId="8" xfId="0" applyFont="1" applyBorder="1" applyAlignment="1">
      <alignment horizontal="center" vertical="center" wrapText="1"/>
    </xf>
    <xf numFmtId="3" fontId="5" fillId="0" borderId="41" xfId="0" applyNumberFormat="1" applyFont="1" applyBorder="1" applyAlignment="1">
      <alignment horizontal="center" vertical="center" wrapText="1"/>
    </xf>
    <xf numFmtId="0" fontId="5" fillId="0" borderId="39" xfId="0" applyFont="1" applyBorder="1"/>
    <xf numFmtId="0" fontId="5" fillId="0" borderId="43" xfId="0" applyFont="1" applyBorder="1"/>
    <xf numFmtId="0" fontId="5" fillId="0" borderId="41" xfId="0" applyFont="1" applyBorder="1"/>
    <xf numFmtId="0" fontId="5" fillId="0" borderId="42" xfId="0" applyFont="1" applyBorder="1"/>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3" fontId="5" fillId="0" borderId="45" xfId="0" applyNumberFormat="1" applyFont="1" applyBorder="1" applyAlignment="1">
      <alignment horizontal="center" vertical="center" wrapText="1"/>
    </xf>
    <xf numFmtId="3" fontId="5" fillId="0" borderId="46" xfId="0" applyNumberFormat="1" applyFont="1" applyBorder="1" applyAlignment="1">
      <alignment horizontal="center" vertical="center" wrapText="1"/>
    </xf>
    <xf numFmtId="3" fontId="5" fillId="0" borderId="47" xfId="0" applyNumberFormat="1" applyFont="1" applyBorder="1" applyAlignment="1">
      <alignment horizontal="center" vertical="center" wrapText="1"/>
    </xf>
    <xf numFmtId="0" fontId="5" fillId="0" borderId="45" xfId="0" applyFont="1" applyBorder="1"/>
    <xf numFmtId="0" fontId="5" fillId="0" borderId="46" xfId="0" applyFont="1" applyBorder="1"/>
    <xf numFmtId="0" fontId="5" fillId="0" borderId="48" xfId="0" applyFont="1" applyBorder="1"/>
    <xf numFmtId="0" fontId="5" fillId="0" borderId="47" xfId="0" applyFont="1" applyBorder="1"/>
    <xf numFmtId="0" fontId="5" fillId="0" borderId="49" xfId="0" applyFont="1" applyBorder="1"/>
    <xf numFmtId="0" fontId="3" fillId="0" borderId="25" xfId="0" applyFont="1" applyBorder="1" applyAlignment="1">
      <alignment horizontal="center" vertical="center" wrapText="1"/>
    </xf>
    <xf numFmtId="0" fontId="24" fillId="15" borderId="52" xfId="0" applyFont="1" applyFill="1" applyBorder="1" applyAlignment="1">
      <alignment horizontal="center" vertical="center" wrapText="1"/>
    </xf>
    <xf numFmtId="0" fontId="24" fillId="15" borderId="53" xfId="0" applyFont="1" applyFill="1" applyBorder="1" applyAlignment="1">
      <alignment horizontal="center" vertical="center" wrapText="1"/>
    </xf>
    <xf numFmtId="0" fontId="24" fillId="15" borderId="54" xfId="0" applyFont="1" applyFill="1" applyBorder="1" applyAlignment="1">
      <alignment horizontal="center" vertical="center" wrapText="1"/>
    </xf>
    <xf numFmtId="0" fontId="24" fillId="15" borderId="55" xfId="0" applyFont="1" applyFill="1" applyBorder="1" applyAlignment="1">
      <alignment horizontal="center" vertical="center" wrapText="1"/>
    </xf>
    <xf numFmtId="0" fontId="24" fillId="15" borderId="56" xfId="0" applyFont="1" applyFill="1" applyBorder="1" applyAlignment="1">
      <alignment horizontal="center" vertical="center" wrapText="1"/>
    </xf>
    <xf numFmtId="0" fontId="24" fillId="15" borderId="57" xfId="0" applyFont="1" applyFill="1" applyBorder="1" applyAlignment="1">
      <alignment horizontal="center" vertical="center" wrapText="1"/>
    </xf>
    <xf numFmtId="0" fontId="24" fillId="15" borderId="58" xfId="0" applyFont="1" applyFill="1" applyBorder="1" applyAlignment="1">
      <alignment vertical="center" textRotation="90" wrapText="1"/>
    </xf>
    <xf numFmtId="0" fontId="25" fillId="0" borderId="0" xfId="0" applyFont="1"/>
    <xf numFmtId="0" fontId="24" fillId="0" borderId="9" xfId="0" applyFont="1" applyBorder="1" applyAlignment="1">
      <alignment horizontal="center" vertical="center" wrapText="1"/>
    </xf>
    <xf numFmtId="0" fontId="24" fillId="0" borderId="7" xfId="0" applyFont="1" applyBorder="1" applyAlignment="1">
      <alignment horizontal="center" vertical="center" wrapText="1"/>
    </xf>
    <xf numFmtId="0" fontId="8" fillId="0" borderId="38" xfId="0" applyFont="1" applyBorder="1" applyAlignment="1">
      <alignment horizontal="center" vertical="center" wrapText="1"/>
    </xf>
    <xf numFmtId="0" fontId="0" fillId="0" borderId="0" xfId="0" applyFont="1"/>
    <xf numFmtId="0" fontId="24" fillId="0" borderId="16" xfId="0" applyFont="1" applyBorder="1" applyAlignment="1">
      <alignment horizontal="center" vertical="center" wrapText="1"/>
    </xf>
    <xf numFmtId="0" fontId="8" fillId="0" borderId="44" xfId="0" applyFont="1" applyBorder="1" applyAlignment="1">
      <alignment horizontal="center" vertical="center" wrapText="1"/>
    </xf>
    <xf numFmtId="0" fontId="27" fillId="0" borderId="19" xfId="0" applyFont="1" applyBorder="1" applyAlignment="1">
      <alignment horizontal="center"/>
    </xf>
    <xf numFmtId="0" fontId="27" fillId="0" borderId="0" xfId="0" applyFont="1" applyAlignment="1">
      <alignment horizontal="center"/>
    </xf>
    <xf numFmtId="0" fontId="27" fillId="0" borderId="20" xfId="0" applyFont="1" applyBorder="1" applyAlignment="1">
      <alignment horizontal="center"/>
    </xf>
    <xf numFmtId="165" fontId="5" fillId="0" borderId="39" xfId="0" applyNumberFormat="1" applyFont="1" applyBorder="1" applyAlignment="1">
      <alignment vertical="center" wrapText="1"/>
    </xf>
    <xf numFmtId="165" fontId="5" fillId="0" borderId="39" xfId="0" applyNumberFormat="1" applyFont="1" applyBorder="1" applyAlignment="1">
      <alignment horizontal="center" vertical="center" wrapText="1"/>
    </xf>
    <xf numFmtId="0" fontId="5" fillId="0" borderId="0" xfId="0" applyFont="1" applyAlignment="1">
      <alignment horizontal="center" vertical="center" wrapText="1"/>
    </xf>
    <xf numFmtId="0" fontId="27" fillId="0" borderId="15" xfId="0" applyFont="1" applyBorder="1" applyAlignment="1">
      <alignment horizontal="center"/>
    </xf>
    <xf numFmtId="0" fontId="27" fillId="0" borderId="1" xfId="0" applyFont="1" applyBorder="1" applyAlignment="1">
      <alignment horizontal="center"/>
    </xf>
    <xf numFmtId="0" fontId="27" fillId="0" borderId="16" xfId="0" applyFont="1" applyBorder="1" applyAlignment="1">
      <alignment horizontal="center"/>
    </xf>
    <xf numFmtId="0" fontId="8" fillId="0" borderId="0" xfId="0" applyFont="1"/>
    <xf numFmtId="0" fontId="24" fillId="0" borderId="8"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16" xfId="0" applyFont="1" applyBorder="1" applyAlignment="1">
      <alignment horizontal="center" vertical="center" wrapText="1"/>
    </xf>
    <xf numFmtId="0" fontId="26" fillId="15" borderId="32" xfId="0" applyFont="1" applyFill="1" applyBorder="1" applyAlignment="1">
      <alignment vertical="center" textRotation="90" wrapText="1"/>
    </xf>
    <xf numFmtId="1" fontId="5" fillId="0" borderId="39" xfId="0" applyNumberFormat="1" applyFont="1" applyBorder="1" applyAlignment="1">
      <alignment horizontal="center" vertical="center" wrapText="1"/>
    </xf>
    <xf numFmtId="166" fontId="5" fillId="0" borderId="39" xfId="0" applyNumberFormat="1" applyFont="1" applyBorder="1" applyAlignment="1">
      <alignment horizontal="center" vertical="center" wrapText="1"/>
    </xf>
    <xf numFmtId="0" fontId="31" fillId="14" borderId="44" xfId="0" applyFont="1" applyFill="1" applyBorder="1" applyAlignment="1">
      <alignment horizontal="center" vertical="center" wrapText="1"/>
    </xf>
    <xf numFmtId="0" fontId="31" fillId="0" borderId="0" xfId="0" applyFont="1"/>
    <xf numFmtId="0" fontId="32" fillId="14" borderId="44" xfId="0" applyFont="1" applyFill="1" applyBorder="1" applyAlignment="1">
      <alignment horizontal="center" vertical="center" wrapText="1"/>
    </xf>
    <xf numFmtId="167" fontId="5" fillId="0" borderId="40" xfId="0" applyNumberFormat="1" applyFont="1" applyBorder="1" applyAlignment="1">
      <alignment horizontal="center" vertical="center" wrapText="1"/>
    </xf>
    <xf numFmtId="0" fontId="24" fillId="15" borderId="32" xfId="0" applyFont="1" applyFill="1" applyBorder="1" applyAlignment="1">
      <alignment vertical="center" textRotation="90" wrapText="1"/>
    </xf>
    <xf numFmtId="0" fontId="24" fillId="0" borderId="33"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37"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36"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43" xfId="0" applyFont="1" applyBorder="1" applyAlignment="1">
      <alignment horizontal="center" vertical="center" wrapText="1"/>
    </xf>
    <xf numFmtId="0" fontId="24" fillId="0" borderId="41" xfId="0" applyFont="1" applyBorder="1" applyAlignment="1">
      <alignment horizontal="center" vertical="center" wrapText="1"/>
    </xf>
    <xf numFmtId="0" fontId="24" fillId="0" borderId="42" xfId="0" applyFont="1" applyBorder="1" applyAlignment="1">
      <alignment horizontal="center" vertical="center" wrapText="1"/>
    </xf>
    <xf numFmtId="0" fontId="32" fillId="0" borderId="44" xfId="0" applyFont="1" applyBorder="1" applyAlignment="1">
      <alignment horizontal="center" vertical="center" wrapText="1"/>
    </xf>
    <xf numFmtId="1" fontId="24" fillId="0" borderId="39" xfId="0" applyNumberFormat="1" applyFont="1" applyBorder="1" applyAlignment="1">
      <alignment horizontal="center" vertical="center" wrapText="1"/>
    </xf>
    <xf numFmtId="1" fontId="24" fillId="0" borderId="40" xfId="0" applyNumberFormat="1" applyFont="1" applyBorder="1" applyAlignment="1">
      <alignment horizontal="center" vertical="center" wrapText="1"/>
    </xf>
    <xf numFmtId="3" fontId="24" fillId="0" borderId="39" xfId="0" applyNumberFormat="1" applyFont="1" applyBorder="1" applyAlignment="1">
      <alignment horizontal="center" vertical="center" wrapText="1"/>
    </xf>
    <xf numFmtId="0" fontId="17" fillId="0" borderId="44" xfId="0" applyFont="1" applyBorder="1" applyAlignment="1">
      <alignment horizontal="center" vertical="center" wrapText="1"/>
    </xf>
    <xf numFmtId="3" fontId="24" fillId="0" borderId="40" xfId="0" applyNumberFormat="1" applyFont="1" applyBorder="1" applyAlignment="1">
      <alignment horizontal="center" vertical="center" wrapText="1"/>
    </xf>
    <xf numFmtId="164" fontId="24" fillId="0" borderId="39" xfId="0" applyNumberFormat="1" applyFont="1" applyBorder="1" applyAlignment="1">
      <alignment horizontal="center" vertical="center" wrapText="1"/>
    </xf>
    <xf numFmtId="164" fontId="24" fillId="0" borderId="40" xfId="0" applyNumberFormat="1" applyFont="1" applyBorder="1" applyAlignment="1">
      <alignment horizontal="center" vertical="center" wrapText="1"/>
    </xf>
    <xf numFmtId="0" fontId="8" fillId="0" borderId="39" xfId="0" applyFont="1" applyBorder="1"/>
    <xf numFmtId="0" fontId="8" fillId="0" borderId="40" xfId="0" applyFont="1" applyBorder="1"/>
    <xf numFmtId="0" fontId="8" fillId="0" borderId="41" xfId="0" applyFont="1" applyBorder="1"/>
    <xf numFmtId="165" fontId="24" fillId="0" borderId="39" xfId="0" applyNumberFormat="1" applyFont="1" applyBorder="1" applyAlignment="1">
      <alignment horizontal="center" vertical="center" wrapText="1"/>
    </xf>
    <xf numFmtId="165" fontId="24" fillId="0" borderId="40" xfId="0" applyNumberFormat="1" applyFont="1" applyBorder="1" applyAlignment="1">
      <alignment horizontal="center" vertical="center" wrapText="1"/>
    </xf>
    <xf numFmtId="3" fontId="24" fillId="0" borderId="42" xfId="0" applyNumberFormat="1" applyFont="1" applyBorder="1" applyAlignment="1">
      <alignment horizontal="center" vertical="center" wrapText="1"/>
    </xf>
    <xf numFmtId="166" fontId="33" fillId="0" borderId="39" xfId="0" applyNumberFormat="1" applyFont="1" applyBorder="1" applyAlignment="1">
      <alignment horizontal="center" vertical="center" wrapText="1"/>
    </xf>
    <xf numFmtId="0" fontId="33" fillId="0" borderId="39" xfId="0" applyFont="1" applyBorder="1" applyAlignment="1">
      <alignment horizontal="center" vertical="center" wrapText="1"/>
    </xf>
    <xf numFmtId="0" fontId="33" fillId="0" borderId="40" xfId="0" applyFont="1" applyBorder="1" applyAlignment="1">
      <alignment horizontal="center" vertical="center" wrapText="1"/>
    </xf>
    <xf numFmtId="3" fontId="24" fillId="0" borderId="43" xfId="0" applyNumberFormat="1" applyFont="1" applyBorder="1" applyAlignment="1">
      <alignment horizontal="center" vertical="center" wrapText="1"/>
    </xf>
    <xf numFmtId="3" fontId="24" fillId="0" borderId="41" xfId="0" applyNumberFormat="1" applyFont="1" applyBorder="1" applyAlignment="1">
      <alignment horizontal="center" vertical="center" wrapText="1"/>
    </xf>
    <xf numFmtId="0" fontId="8" fillId="0" borderId="43" xfId="0" applyFont="1" applyBorder="1"/>
    <xf numFmtId="0" fontId="8" fillId="0" borderId="42" xfId="0" applyFont="1" applyBorder="1"/>
    <xf numFmtId="0" fontId="33" fillId="0" borderId="40" xfId="0" applyFont="1" applyBorder="1" applyAlignment="1">
      <alignment horizontal="center" vertical="center" wrapText="1"/>
    </xf>
    <xf numFmtId="0" fontId="33" fillId="0" borderId="41" xfId="0" applyFont="1" applyBorder="1" applyAlignment="1">
      <alignment horizontal="center" vertical="center" wrapText="1"/>
    </xf>
    <xf numFmtId="0" fontId="24" fillId="15" borderId="59" xfId="0" applyFont="1" applyFill="1" applyBorder="1" applyAlignment="1">
      <alignment vertical="center" textRotation="90" wrapText="1"/>
    </xf>
    <xf numFmtId="0" fontId="24" fillId="15" borderId="60" xfId="0" applyFont="1" applyFill="1" applyBorder="1" applyAlignment="1">
      <alignment vertical="center" textRotation="90" wrapText="1"/>
    </xf>
    <xf numFmtId="0" fontId="24" fillId="15" borderId="61" xfId="0" applyFont="1" applyFill="1" applyBorder="1" applyAlignment="1">
      <alignment vertical="center" textRotation="90" wrapText="1"/>
    </xf>
    <xf numFmtId="0" fontId="24" fillId="15" borderId="52" xfId="0" applyFont="1" applyFill="1" applyBorder="1" applyAlignment="1">
      <alignment vertical="center" textRotation="90" wrapText="1"/>
    </xf>
    <xf numFmtId="0" fontId="24" fillId="0" borderId="20" xfId="0" applyFont="1" applyBorder="1" applyAlignment="1">
      <alignment horizontal="center" vertical="center" wrapText="1"/>
    </xf>
    <xf numFmtId="0" fontId="24" fillId="0" borderId="0" xfId="0" applyFont="1" applyAlignment="1">
      <alignment horizontal="center" vertical="center" wrapText="1"/>
    </xf>
    <xf numFmtId="0" fontId="24" fillId="0" borderId="5" xfId="0" applyFont="1" applyBorder="1" applyAlignment="1">
      <alignment horizontal="center" vertical="center" wrapText="1"/>
    </xf>
    <xf numFmtId="0" fontId="33" fillId="0" borderId="39" xfId="0" applyFont="1" applyBorder="1" applyAlignment="1">
      <alignment horizontal="center" vertical="center" wrapText="1"/>
    </xf>
    <xf numFmtId="0" fontId="34" fillId="0" borderId="0" xfId="0" applyFont="1"/>
    <xf numFmtId="0" fontId="3" fillId="18" borderId="58" xfId="0" applyFont="1" applyFill="1" applyBorder="1" applyAlignment="1">
      <alignment horizontal="center" vertical="center" wrapText="1"/>
    </xf>
    <xf numFmtId="0" fontId="35" fillId="18" borderId="53" xfId="0" applyFont="1" applyFill="1" applyBorder="1" applyAlignment="1">
      <alignment horizontal="center" vertical="center" wrapText="1"/>
    </xf>
    <xf numFmtId="0" fontId="35" fillId="18" borderId="54" xfId="0" applyFont="1" applyFill="1" applyBorder="1" applyAlignment="1">
      <alignment horizontal="center" vertical="center" wrapText="1"/>
    </xf>
    <xf numFmtId="0" fontId="35" fillId="18" borderId="55" xfId="0" applyFont="1" applyFill="1" applyBorder="1" applyAlignment="1">
      <alignment horizontal="center" vertical="center" wrapText="1"/>
    </xf>
    <xf numFmtId="0" fontId="26" fillId="18" borderId="32" xfId="0" applyFont="1" applyFill="1" applyBorder="1" applyAlignment="1">
      <alignment vertical="center" textRotation="90" wrapText="1"/>
    </xf>
    <xf numFmtId="0" fontId="26" fillId="0" borderId="0" xfId="0" applyFont="1" applyAlignment="1">
      <alignment horizontal="center" vertical="center" textRotation="90" wrapText="1"/>
    </xf>
    <xf numFmtId="0" fontId="8" fillId="0" borderId="0" xfId="0" applyFont="1" applyAlignment="1">
      <alignment horizontal="center" vertical="center" wrapText="1"/>
    </xf>
    <xf numFmtId="0" fontId="26" fillId="0" borderId="0" xfId="0" applyFont="1" applyAlignment="1">
      <alignment horizontal="center" vertical="center" wrapText="1"/>
    </xf>
    <xf numFmtId="0" fontId="16" fillId="0" borderId="0" xfId="0" applyFont="1"/>
    <xf numFmtId="0" fontId="16" fillId="0" borderId="0" xfId="0" applyFont="1" applyAlignment="1">
      <alignment vertical="center" wrapText="1"/>
    </xf>
    <xf numFmtId="0" fontId="16" fillId="0" borderId="0" xfId="0" applyFont="1" applyAlignment="1">
      <alignment horizontal="center" vertical="center" wrapText="1"/>
    </xf>
    <xf numFmtId="0" fontId="36" fillId="0" borderId="0" xfId="0" applyFont="1"/>
    <xf numFmtId="0" fontId="37" fillId="0" borderId="0" xfId="0" applyFont="1"/>
    <xf numFmtId="0" fontId="38" fillId="0" borderId="0" xfId="0" applyFont="1" applyAlignment="1">
      <alignment wrapText="1"/>
    </xf>
    <xf numFmtId="0" fontId="37" fillId="0" borderId="0" xfId="0" applyFont="1" applyAlignment="1">
      <alignment horizontal="center" vertical="center" wrapText="1"/>
    </xf>
    <xf numFmtId="0" fontId="41" fillId="0" borderId="0" xfId="0" applyFont="1" applyAlignment="1">
      <alignment horizontal="center"/>
    </xf>
    <xf numFmtId="0" fontId="42" fillId="0" borderId="0" xfId="0" applyFont="1"/>
    <xf numFmtId="0" fontId="26" fillId="0" borderId="0" xfId="0" applyFont="1" applyAlignment="1">
      <alignment vertical="center"/>
    </xf>
    <xf numFmtId="0" fontId="0" fillId="0" borderId="0" xfId="0" applyFont="1" applyAlignment="1">
      <alignment vertical="center"/>
    </xf>
    <xf numFmtId="0" fontId="26" fillId="0" borderId="0" xfId="0" applyFont="1" applyAlignment="1">
      <alignment horizontal="center" vertical="center"/>
    </xf>
    <xf numFmtId="0" fontId="11" fillId="0" borderId="0" xfId="0" applyFont="1" applyAlignment="1">
      <alignment horizontal="left"/>
    </xf>
    <xf numFmtId="0" fontId="44" fillId="0" borderId="0" xfId="0" applyFont="1" applyAlignment="1">
      <alignment vertical="center"/>
    </xf>
    <xf numFmtId="0" fontId="1" fillId="0" borderId="0" xfId="0" applyFont="1" applyAlignment="1">
      <alignment horizontal="left"/>
    </xf>
    <xf numFmtId="0" fontId="5" fillId="0" borderId="0" xfId="0" applyFont="1" applyAlignment="1">
      <alignment vertical="center"/>
    </xf>
    <xf numFmtId="0" fontId="3" fillId="0" borderId="0" xfId="0" applyFont="1" applyAlignment="1">
      <alignment horizontal="left"/>
    </xf>
    <xf numFmtId="0" fontId="8" fillId="0" borderId="0" xfId="0" applyFont="1" applyAlignment="1">
      <alignment horizontal="center"/>
    </xf>
    <xf numFmtId="0" fontId="47" fillId="0" borderId="0" xfId="0" applyFont="1"/>
    <xf numFmtId="0" fontId="32" fillId="0" borderId="0" xfId="0" applyFont="1" applyAlignment="1">
      <alignment horizontal="left"/>
    </xf>
    <xf numFmtId="0" fontId="7" fillId="8" borderId="26" xfId="0" applyFont="1" applyFill="1" applyBorder="1" applyAlignment="1">
      <alignment horizontal="center" vertical="center" textRotation="90" wrapText="1"/>
    </xf>
    <xf numFmtId="0" fontId="7" fillId="15" borderId="70" xfId="0" applyFont="1" applyFill="1" applyBorder="1" applyAlignment="1">
      <alignment horizontal="center" vertical="center" textRotation="90" wrapText="1"/>
    </xf>
    <xf numFmtId="0" fontId="7" fillId="6" borderId="26" xfId="0" applyFont="1" applyFill="1" applyBorder="1" applyAlignment="1">
      <alignment horizontal="center" vertical="center" textRotation="90" wrapText="1"/>
    </xf>
    <xf numFmtId="0" fontId="7" fillId="10" borderId="70" xfId="0" applyFont="1" applyFill="1" applyBorder="1" applyAlignment="1">
      <alignment horizontal="center" vertical="center" textRotation="90" wrapText="1"/>
    </xf>
    <xf numFmtId="0" fontId="7" fillId="20" borderId="71" xfId="0" applyFont="1" applyFill="1" applyBorder="1" applyAlignment="1">
      <alignment horizontal="center" vertical="center" textRotation="90" wrapText="1"/>
    </xf>
    <xf numFmtId="0" fontId="7" fillId="8" borderId="72" xfId="0" applyFont="1" applyFill="1" applyBorder="1" applyAlignment="1">
      <alignment horizontal="center" vertical="center" textRotation="90" wrapText="1"/>
    </xf>
    <xf numFmtId="0" fontId="7" fillId="15" borderId="26" xfId="0" applyFont="1" applyFill="1" applyBorder="1" applyAlignment="1">
      <alignment horizontal="center" vertical="center" textRotation="90" wrapText="1"/>
    </xf>
    <xf numFmtId="0" fontId="7" fillId="6" borderId="73" xfId="0" applyFont="1" applyFill="1" applyBorder="1" applyAlignment="1">
      <alignment horizontal="center" vertical="center" textRotation="90" wrapText="1"/>
    </xf>
    <xf numFmtId="0" fontId="7" fillId="20" borderId="26" xfId="0" applyFont="1" applyFill="1" applyBorder="1" applyAlignment="1">
      <alignment horizontal="center" vertical="center" textRotation="90" wrapText="1"/>
    </xf>
    <xf numFmtId="0" fontId="7" fillId="8" borderId="70" xfId="0" applyFont="1" applyFill="1" applyBorder="1" applyAlignment="1">
      <alignment horizontal="center" vertical="center" textRotation="90" wrapText="1"/>
    </xf>
    <xf numFmtId="0" fontId="7" fillId="0" borderId="0" xfId="0" applyFont="1" applyAlignment="1">
      <alignment horizontal="left"/>
    </xf>
    <xf numFmtId="0" fontId="14" fillId="14" borderId="58" xfId="0" applyFont="1" applyFill="1" applyBorder="1" applyAlignment="1">
      <alignment horizontal="center" vertical="center" wrapText="1"/>
    </xf>
    <xf numFmtId="0" fontId="44" fillId="0" borderId="1" xfId="0" applyFont="1" applyBorder="1" applyAlignment="1">
      <alignment horizontal="center" vertical="center" wrapText="1"/>
    </xf>
    <xf numFmtId="0" fontId="14" fillId="0" borderId="25" xfId="0" applyFont="1" applyBorder="1" applyAlignment="1">
      <alignment horizontal="center" vertical="center" wrapText="1"/>
    </xf>
    <xf numFmtId="0" fontId="17" fillId="14" borderId="75" xfId="0" applyFont="1" applyFill="1" applyBorder="1" applyAlignment="1">
      <alignment horizontal="center" vertical="center" wrapText="1"/>
    </xf>
    <xf numFmtId="0" fontId="16" fillId="0" borderId="76" xfId="0" applyFont="1" applyBorder="1" applyAlignment="1">
      <alignment horizontal="left" vertical="top" wrapText="1"/>
    </xf>
    <xf numFmtId="0" fontId="8" fillId="0" borderId="0" xfId="0" applyFont="1" applyAlignment="1">
      <alignment horizontal="right"/>
    </xf>
    <xf numFmtId="0" fontId="5" fillId="14" borderId="39" xfId="0" applyFont="1" applyFill="1" applyBorder="1" applyAlignment="1">
      <alignment horizontal="center" vertical="center" wrapText="1"/>
    </xf>
    <xf numFmtId="0" fontId="5" fillId="14" borderId="40" xfId="0" applyFont="1" applyFill="1" applyBorder="1" applyAlignment="1">
      <alignment horizontal="center" vertical="center" wrapText="1"/>
    </xf>
    <xf numFmtId="0" fontId="5" fillId="14" borderId="41" xfId="0" applyFont="1" applyFill="1" applyBorder="1" applyAlignment="1">
      <alignment horizontal="center" vertical="center" wrapText="1"/>
    </xf>
    <xf numFmtId="3" fontId="5" fillId="14" borderId="77" xfId="0" applyNumberFormat="1" applyFont="1" applyFill="1" applyBorder="1" applyAlignment="1">
      <alignment horizontal="center" vertical="center" wrapText="1"/>
    </xf>
    <xf numFmtId="3" fontId="5" fillId="14" borderId="40" xfId="0" applyNumberFormat="1" applyFont="1" applyFill="1" applyBorder="1" applyAlignment="1">
      <alignment horizontal="center" vertical="center" wrapText="1"/>
    </xf>
    <xf numFmtId="0" fontId="5" fillId="14" borderId="78" xfId="0" applyFont="1" applyFill="1" applyBorder="1" applyAlignment="1">
      <alignment horizontal="center" vertical="center" wrapText="1"/>
    </xf>
    <xf numFmtId="0" fontId="8" fillId="0" borderId="76" xfId="0" applyFont="1" applyBorder="1" applyAlignment="1">
      <alignment horizontal="center" vertical="center" wrapText="1"/>
    </xf>
    <xf numFmtId="0" fontId="14" fillId="0" borderId="52"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40" xfId="0" applyFont="1" applyBorder="1" applyAlignment="1">
      <alignment horizontal="center" vertical="center" wrapText="1"/>
    </xf>
    <xf numFmtId="3" fontId="5" fillId="0" borderId="43" xfId="0" applyNumberFormat="1" applyFont="1" applyBorder="1" applyAlignment="1">
      <alignment horizontal="center" vertical="center" wrapText="1"/>
    </xf>
    <xf numFmtId="0" fontId="32" fillId="14" borderId="79" xfId="0" applyFont="1" applyFill="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32" fillId="14" borderId="80" xfId="0" applyFont="1" applyFill="1" applyBorder="1" applyAlignment="1">
      <alignment horizontal="center" vertical="center" wrapText="1"/>
    </xf>
    <xf numFmtId="0" fontId="13" fillId="20" borderId="72" xfId="0" applyFont="1" applyFill="1" applyBorder="1" applyAlignment="1">
      <alignment horizontal="left" vertical="center" wrapText="1"/>
    </xf>
    <xf numFmtId="0" fontId="48" fillId="20" borderId="73" xfId="0" applyFont="1" applyFill="1" applyBorder="1" applyAlignment="1">
      <alignment horizontal="center" vertical="center" wrapText="1"/>
    </xf>
    <xf numFmtId="0" fontId="1" fillId="20" borderId="81" xfId="0" applyFont="1" applyFill="1" applyBorder="1" applyAlignment="1">
      <alignment horizontal="center" vertical="center" wrapText="1"/>
    </xf>
    <xf numFmtId="0" fontId="26" fillId="20" borderId="52" xfId="0" applyFont="1" applyFill="1" applyBorder="1" applyAlignment="1">
      <alignment vertical="center" textRotation="90" wrapText="1"/>
    </xf>
    <xf numFmtId="0" fontId="7" fillId="18" borderId="82" xfId="0" applyFont="1" applyFill="1" applyBorder="1" applyAlignment="1">
      <alignment horizontal="left" vertical="center" wrapText="1"/>
    </xf>
    <xf numFmtId="0" fontId="27" fillId="18" borderId="83" xfId="0" applyFont="1" applyFill="1" applyBorder="1" applyAlignment="1">
      <alignment horizontal="center" vertical="center" wrapText="1"/>
    </xf>
    <xf numFmtId="0" fontId="26" fillId="18" borderId="83" xfId="0" applyFont="1" applyFill="1" applyBorder="1" applyAlignment="1">
      <alignment vertical="center" textRotation="90" wrapText="1"/>
    </xf>
    <xf numFmtId="0" fontId="26" fillId="18" borderId="84" xfId="0" applyFont="1" applyFill="1" applyBorder="1" applyAlignment="1">
      <alignment vertical="center" textRotation="90" wrapText="1"/>
    </xf>
    <xf numFmtId="10" fontId="49" fillId="0" borderId="0" xfId="0" applyNumberFormat="1" applyFont="1" applyAlignment="1">
      <alignment horizontal="center" vertical="center" wrapText="1"/>
    </xf>
    <xf numFmtId="0" fontId="26" fillId="0" borderId="0" xfId="0" applyFont="1" applyAlignment="1">
      <alignment horizontal="left" vertical="top" wrapText="1"/>
    </xf>
    <xf numFmtId="0" fontId="26" fillId="0" borderId="0" xfId="0" applyFont="1" applyAlignment="1">
      <alignment vertical="top"/>
    </xf>
    <xf numFmtId="0" fontId="50" fillId="0" borderId="0" xfId="0" applyFont="1"/>
    <xf numFmtId="0" fontId="26" fillId="0" borderId="0" xfId="0" applyFont="1" applyAlignment="1">
      <alignment vertical="top" wrapText="1"/>
    </xf>
    <xf numFmtId="0" fontId="51" fillId="0" borderId="0" xfId="0" applyFont="1" applyAlignment="1">
      <alignment horizontal="left" wrapText="1"/>
    </xf>
    <xf numFmtId="0" fontId="53" fillId="0" borderId="0" xfId="0" applyFont="1" applyAlignment="1">
      <alignment horizontal="center"/>
    </xf>
    <xf numFmtId="0" fontId="54" fillId="14" borderId="70" xfId="0" applyFont="1" applyFill="1" applyBorder="1"/>
    <xf numFmtId="0" fontId="55" fillId="14" borderId="70" xfId="0" applyFont="1" applyFill="1" applyBorder="1" applyAlignment="1">
      <alignment horizontal="left"/>
    </xf>
    <xf numFmtId="0" fontId="50" fillId="0" borderId="0" xfId="0" applyFont="1" applyAlignment="1">
      <alignment vertical="center"/>
    </xf>
    <xf numFmtId="0" fontId="43" fillId="14" borderId="70" xfId="0" applyFont="1" applyFill="1" applyBorder="1" applyAlignment="1">
      <alignment vertical="center"/>
    </xf>
    <xf numFmtId="0" fontId="56" fillId="14" borderId="70" xfId="0" applyFont="1" applyFill="1" applyBorder="1" applyAlignment="1">
      <alignment vertical="center"/>
    </xf>
    <xf numFmtId="0" fontId="17" fillId="0" borderId="0" xfId="0" applyFont="1" applyAlignment="1">
      <alignment horizontal="left" vertical="center" wrapText="1"/>
    </xf>
    <xf numFmtId="0" fontId="58" fillId="0" borderId="0" xfId="0" applyFont="1" applyAlignment="1">
      <alignment horizontal="center"/>
    </xf>
    <xf numFmtId="0" fontId="60" fillId="14" borderId="70" xfId="0" applyFont="1" applyFill="1" applyBorder="1"/>
    <xf numFmtId="0" fontId="17" fillId="0" borderId="0" xfId="0" applyFont="1" applyAlignment="1">
      <alignment horizontal="center"/>
    </xf>
    <xf numFmtId="0" fontId="61" fillId="14" borderId="70" xfId="0" applyFont="1" applyFill="1" applyBorder="1" applyAlignment="1">
      <alignment vertical="top"/>
    </xf>
    <xf numFmtId="0" fontId="57" fillId="0" borderId="0" xfId="0" applyFont="1" applyAlignment="1">
      <alignment vertical="center" wrapText="1"/>
    </xf>
    <xf numFmtId="0" fontId="62" fillId="0" borderId="0" xfId="0" applyFont="1" applyAlignment="1">
      <alignment horizontal="center"/>
    </xf>
    <xf numFmtId="0" fontId="63" fillId="0" borderId="0" xfId="0" applyFont="1"/>
    <xf numFmtId="0" fontId="57" fillId="0" borderId="0" xfId="0" applyFont="1"/>
    <xf numFmtId="0" fontId="48" fillId="0" borderId="0" xfId="0" applyFont="1" applyAlignment="1">
      <alignment vertical="center"/>
    </xf>
    <xf numFmtId="0" fontId="64" fillId="0" borderId="0" xfId="0" applyFont="1" applyAlignment="1">
      <alignment horizontal="center" vertical="center"/>
    </xf>
    <xf numFmtId="0" fontId="1" fillId="14" borderId="58" xfId="0" applyFont="1" applyFill="1" applyBorder="1" applyAlignment="1">
      <alignment horizontal="center" vertical="center" wrapText="1"/>
    </xf>
    <xf numFmtId="0" fontId="37" fillId="0" borderId="16" xfId="0" applyFont="1" applyBorder="1" applyAlignment="1">
      <alignment horizontal="center" vertical="center" wrapText="1"/>
    </xf>
    <xf numFmtId="0" fontId="1" fillId="0" borderId="25" xfId="0" applyFont="1" applyBorder="1" applyAlignment="1">
      <alignment horizontal="center" vertical="center" wrapText="1"/>
    </xf>
    <xf numFmtId="0" fontId="37" fillId="14" borderId="85" xfId="0" applyFont="1" applyFill="1" applyBorder="1" applyAlignment="1">
      <alignment horizontal="center" vertical="center" wrapText="1"/>
    </xf>
    <xf numFmtId="1" fontId="37" fillId="0" borderId="16" xfId="0" applyNumberFormat="1" applyFont="1" applyBorder="1" applyAlignment="1">
      <alignment horizontal="center" vertical="center" wrapText="1"/>
    </xf>
    <xf numFmtId="3" fontId="37" fillId="0" borderId="16" xfId="0" applyNumberFormat="1" applyFont="1" applyBorder="1" applyAlignment="1">
      <alignment horizontal="center" vertical="center" wrapText="1"/>
    </xf>
    <xf numFmtId="3" fontId="37" fillId="14" borderId="85" xfId="0" applyNumberFormat="1" applyFont="1" applyFill="1" applyBorder="1" applyAlignment="1">
      <alignment horizontal="center" vertical="center" wrapText="1"/>
    </xf>
    <xf numFmtId="3" fontId="37" fillId="0" borderId="20" xfId="0" applyNumberFormat="1" applyFont="1" applyBorder="1" applyAlignment="1">
      <alignment horizontal="center" vertical="center" wrapText="1"/>
    </xf>
    <xf numFmtId="3" fontId="37" fillId="14" borderId="73" xfId="0" applyNumberFormat="1" applyFont="1" applyFill="1" applyBorder="1" applyAlignment="1">
      <alignment horizontal="center" vertical="center" wrapText="1"/>
    </xf>
    <xf numFmtId="0" fontId="37" fillId="14" borderId="73" xfId="0" applyFont="1" applyFill="1" applyBorder="1" applyAlignment="1">
      <alignment horizontal="center" vertical="center" wrapText="1"/>
    </xf>
    <xf numFmtId="0" fontId="1" fillId="0" borderId="52" xfId="0" applyFont="1" applyBorder="1" applyAlignment="1">
      <alignment horizontal="center" vertical="center" wrapText="1"/>
    </xf>
    <xf numFmtId="1" fontId="37" fillId="0" borderId="52" xfId="0" applyNumberFormat="1" applyFont="1" applyBorder="1" applyAlignment="1">
      <alignment horizontal="center" vertical="center" wrapText="1"/>
    </xf>
    <xf numFmtId="0" fontId="37" fillId="0" borderId="52" xfId="0" applyFont="1" applyBorder="1" applyAlignment="1">
      <alignment horizontal="center" vertical="center" wrapText="1"/>
    </xf>
    <xf numFmtId="3" fontId="37" fillId="0" borderId="3" xfId="0" applyNumberFormat="1" applyFont="1" applyBorder="1" applyAlignment="1">
      <alignment horizontal="center" vertical="center" wrapText="1"/>
    </xf>
    <xf numFmtId="3" fontId="37" fillId="0" borderId="5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0" fillId="20" borderId="72" xfId="0" applyFont="1" applyFill="1" applyBorder="1" applyAlignment="1">
      <alignment horizontal="left" vertical="center" wrapText="1"/>
    </xf>
    <xf numFmtId="0" fontId="26" fillId="20" borderId="27" xfId="0" applyFont="1" applyFill="1" applyBorder="1" applyAlignment="1">
      <alignment horizontal="center" vertical="center" wrapText="1"/>
    </xf>
    <xf numFmtId="0" fontId="65" fillId="20" borderId="71" xfId="0" applyFont="1" applyFill="1" applyBorder="1" applyAlignment="1">
      <alignment horizontal="center" vertical="center" wrapText="1"/>
    </xf>
    <xf numFmtId="0" fontId="65" fillId="20" borderId="52" xfId="0" applyFont="1" applyFill="1" applyBorder="1" applyAlignment="1">
      <alignment horizontal="center" vertical="center" wrapText="1"/>
    </xf>
    <xf numFmtId="0" fontId="10" fillId="18" borderId="82" xfId="0" applyFont="1" applyFill="1" applyBorder="1" applyAlignment="1">
      <alignment horizontal="left" vertical="center" wrapText="1"/>
    </xf>
    <xf numFmtId="0" fontId="1" fillId="18" borderId="83" xfId="0" applyFont="1" applyFill="1" applyBorder="1" applyAlignment="1">
      <alignment horizontal="center" vertical="center" wrapText="1"/>
    </xf>
    <xf numFmtId="0" fontId="64" fillId="0" borderId="0" xfId="0" applyFont="1"/>
    <xf numFmtId="0" fontId="48" fillId="0" borderId="0" xfId="0" applyFont="1"/>
    <xf numFmtId="0" fontId="66" fillId="0" borderId="0" xfId="0" applyFont="1" applyAlignment="1"/>
    <xf numFmtId="0" fontId="48" fillId="0" borderId="0" xfId="0" applyFont="1" applyAlignment="1">
      <alignment horizontal="right"/>
    </xf>
    <xf numFmtId="0" fontId="57" fillId="0" borderId="0" xfId="0" applyFont="1" applyAlignment="1">
      <alignment horizontal="center" vertical="center" wrapText="1"/>
    </xf>
    <xf numFmtId="0" fontId="48" fillId="0" borderId="0" xfId="0" applyFont="1" applyAlignment="1">
      <alignment vertical="top" wrapText="1"/>
    </xf>
    <xf numFmtId="0" fontId="48" fillId="0" borderId="88" xfId="0" applyFont="1" applyBorder="1" applyAlignment="1">
      <alignment horizontal="right"/>
    </xf>
    <xf numFmtId="0" fontId="67" fillId="0" borderId="0" xfId="0" applyFont="1" applyAlignment="1"/>
    <xf numFmtId="0" fontId="48" fillId="0" borderId="0" xfId="0" applyFont="1"/>
    <xf numFmtId="0" fontId="64" fillId="0" borderId="0" xfId="0" applyFont="1" applyAlignment="1">
      <alignment horizontal="right"/>
    </xf>
    <xf numFmtId="0" fontId="48" fillId="0" borderId="0" xfId="0" applyFont="1" applyAlignment="1"/>
    <xf numFmtId="0" fontId="48" fillId="0" borderId="88" xfId="0" applyFont="1" applyBorder="1"/>
    <xf numFmtId="0" fontId="57" fillId="0" borderId="0" xfId="0" applyFont="1" applyAlignment="1">
      <alignment horizontal="center"/>
    </xf>
    <xf numFmtId="0" fontId="64" fillId="0" borderId="0" xfId="0" applyFont="1"/>
    <xf numFmtId="0" fontId="48" fillId="0" borderId="88" xfId="0" applyFont="1" applyBorder="1"/>
    <xf numFmtId="0" fontId="37" fillId="0" borderId="0" xfId="0" applyFont="1" applyAlignment="1">
      <alignment horizontal="center" vertical="top"/>
    </xf>
    <xf numFmtId="0" fontId="69" fillId="0" borderId="0" xfId="0" applyFont="1" applyAlignment="1">
      <alignment horizontal="left" vertical="top" wrapText="1"/>
    </xf>
    <xf numFmtId="0" fontId="37" fillId="0" borderId="0" xfId="0" applyFont="1" applyAlignment="1">
      <alignment vertical="center" wrapText="1"/>
    </xf>
    <xf numFmtId="0" fontId="57" fillId="0" borderId="0" xfId="0" applyFont="1" applyAlignment="1">
      <alignment vertical="center"/>
    </xf>
    <xf numFmtId="0" fontId="64" fillId="0" borderId="92" xfId="0" applyFont="1" applyBorder="1" applyAlignment="1">
      <alignment horizontal="right"/>
    </xf>
    <xf numFmtId="0" fontId="48" fillId="0" borderId="0" xfId="0" applyFont="1" applyAlignment="1">
      <alignment horizontal="left" vertical="center" wrapText="1"/>
    </xf>
    <xf numFmtId="0" fontId="67" fillId="0" borderId="0" xfId="0" applyFont="1" applyAlignment="1">
      <alignment wrapText="1"/>
    </xf>
    <xf numFmtId="0" fontId="17" fillId="0" borderId="0" xfId="0" applyFont="1"/>
    <xf numFmtId="0" fontId="71" fillId="0" borderId="0" xfId="0" applyFont="1"/>
    <xf numFmtId="0" fontId="48" fillId="0" borderId="88" xfId="0" applyFont="1" applyBorder="1" applyAlignment="1"/>
    <xf numFmtId="0" fontId="73" fillId="0" borderId="0" xfId="0" applyFont="1" applyAlignment="1">
      <alignment horizontal="center"/>
    </xf>
    <xf numFmtId="0" fontId="8" fillId="0" borderId="0" xfId="0" applyFont="1" applyAlignment="1">
      <alignment horizontal="left" vertical="center" wrapText="1"/>
    </xf>
    <xf numFmtId="0" fontId="67" fillId="0" borderId="88" xfId="0" applyFont="1" applyBorder="1" applyAlignment="1">
      <alignment horizontal="right" vertical="center" wrapText="1"/>
    </xf>
    <xf numFmtId="0" fontId="67" fillId="0" borderId="0" xfId="0" applyFont="1" applyAlignment="1">
      <alignment horizontal="left" vertical="center" wrapText="1"/>
    </xf>
    <xf numFmtId="0" fontId="74" fillId="0" borderId="94" xfId="0" applyFont="1" applyBorder="1"/>
    <xf numFmtId="0" fontId="75" fillId="0" borderId="40" xfId="0" applyFont="1" applyBorder="1" applyAlignment="1">
      <alignment horizontal="center" vertical="center"/>
    </xf>
    <xf numFmtId="0" fontId="76" fillId="0" borderId="97" xfId="0" applyFont="1" applyBorder="1"/>
    <xf numFmtId="0" fontId="76" fillId="0" borderId="98" xfId="0" applyFont="1" applyBorder="1"/>
    <xf numFmtId="0" fontId="76" fillId="0" borderId="22" xfId="0" applyFont="1" applyBorder="1"/>
    <xf numFmtId="0" fontId="23" fillId="0" borderId="22" xfId="0" applyFont="1" applyBorder="1" applyAlignment="1"/>
    <xf numFmtId="0" fontId="77" fillId="0" borderId="103" xfId="0" applyFont="1" applyBorder="1" applyAlignment="1"/>
    <xf numFmtId="0" fontId="76" fillId="0" borderId="97" xfId="0" applyFont="1" applyBorder="1"/>
    <xf numFmtId="0" fontId="76" fillId="0" borderId="98" xfId="0" applyFont="1" applyBorder="1"/>
    <xf numFmtId="0" fontId="76" fillId="0" borderId="22" xfId="0" applyFont="1" applyBorder="1"/>
    <xf numFmtId="0" fontId="78" fillId="0" borderId="103" xfId="0" applyFont="1" applyBorder="1" applyAlignment="1"/>
    <xf numFmtId="0" fontId="77" fillId="0" borderId="97" xfId="0" applyFont="1" applyBorder="1"/>
    <xf numFmtId="0" fontId="77" fillId="0" borderId="98" xfId="0" applyFont="1" applyBorder="1"/>
    <xf numFmtId="0" fontId="77" fillId="0" borderId="22" xfId="0" applyFont="1" applyBorder="1"/>
    <xf numFmtId="0" fontId="75" fillId="0" borderId="22" xfId="0" applyFont="1" applyBorder="1" applyAlignment="1"/>
    <xf numFmtId="0" fontId="78" fillId="0" borderId="103" xfId="0" applyFont="1" applyBorder="1" applyAlignment="1">
      <alignment vertical="top"/>
    </xf>
    <xf numFmtId="0" fontId="78" fillId="0" borderId="22" xfId="0" applyFont="1" applyBorder="1" applyAlignment="1">
      <alignment vertical="top"/>
    </xf>
    <xf numFmtId="0" fontId="76" fillId="0" borderId="22" xfId="0" applyFont="1" applyBorder="1" applyAlignment="1"/>
    <xf numFmtId="0" fontId="76" fillId="0" borderId="22" xfId="0" applyFont="1" applyBorder="1" applyAlignment="1">
      <alignment vertical="top" wrapText="1"/>
    </xf>
    <xf numFmtId="0" fontId="77" fillId="0" borderId="22" xfId="0" applyFont="1" applyBorder="1" applyAlignment="1"/>
    <xf numFmtId="0" fontId="79" fillId="0" borderId="0" xfId="0" applyFont="1"/>
    <xf numFmtId="0" fontId="30" fillId="0" borderId="0" xfId="0" applyFont="1"/>
    <xf numFmtId="0" fontId="30" fillId="0" borderId="0" xfId="0" applyFont="1" applyAlignment="1">
      <alignment horizontal="center"/>
    </xf>
    <xf numFmtId="0" fontId="80" fillId="0" borderId="0" xfId="0" applyFont="1"/>
    <xf numFmtId="0" fontId="80" fillId="0" borderId="0" xfId="0" applyFont="1" applyAlignment="1">
      <alignment horizontal="left"/>
    </xf>
    <xf numFmtId="0" fontId="80" fillId="0" borderId="0" xfId="0" applyFont="1" applyAlignment="1">
      <alignment horizontal="left" wrapText="1"/>
    </xf>
    <xf numFmtId="167" fontId="80" fillId="0" borderId="0" xfId="0" applyNumberFormat="1" applyFont="1" applyAlignment="1">
      <alignment horizontal="center"/>
    </xf>
    <xf numFmtId="0" fontId="80" fillId="0" borderId="0" xfId="0" applyFont="1" applyAlignment="1">
      <alignment horizontal="left" vertical="center" wrapText="1"/>
    </xf>
    <xf numFmtId="0" fontId="80" fillId="0" borderId="0" xfId="0" applyFont="1" applyAlignment="1">
      <alignment horizontal="center"/>
    </xf>
    <xf numFmtId="0" fontId="80" fillId="0" borderId="0" xfId="0" applyFont="1" applyAlignment="1">
      <alignment wrapText="1"/>
    </xf>
    <xf numFmtId="0" fontId="30" fillId="0" borderId="0" xfId="0" applyFont="1" applyAlignment="1">
      <alignment horizontal="left"/>
    </xf>
    <xf numFmtId="0" fontId="81" fillId="0" borderId="0" xfId="0" applyFont="1" applyAlignment="1">
      <alignment horizontal="left"/>
    </xf>
    <xf numFmtId="0" fontId="82" fillId="0" borderId="0" xfId="0" applyFont="1" applyAlignment="1">
      <alignment vertical="center"/>
    </xf>
    <xf numFmtId="0" fontId="83" fillId="0" borderId="0" xfId="0" applyFont="1"/>
    <xf numFmtId="0" fontId="84" fillId="0" borderId="0" xfId="0" applyFont="1" applyAlignment="1">
      <alignment horizontal="left" vertical="center" wrapText="1"/>
    </xf>
    <xf numFmtId="0" fontId="84" fillId="0" borderId="0" xfId="0" applyFont="1"/>
    <xf numFmtId="0" fontId="85" fillId="0" borderId="40" xfId="0" applyFont="1" applyBorder="1" applyAlignment="1">
      <alignment horizontal="center" vertical="center" wrapText="1"/>
    </xf>
    <xf numFmtId="0" fontId="84" fillId="0" borderId="40" xfId="0" applyFont="1" applyBorder="1" applyAlignment="1">
      <alignment horizontal="center" vertical="center"/>
    </xf>
    <xf numFmtId="0" fontId="84" fillId="0" borderId="40" xfId="0" applyFont="1" applyBorder="1" applyAlignment="1">
      <alignment horizontal="center" vertical="center" wrapText="1"/>
    </xf>
    <xf numFmtId="167" fontId="84" fillId="0" borderId="40" xfId="0" applyNumberFormat="1" applyFont="1" applyBorder="1" applyAlignment="1">
      <alignment horizontal="center" vertical="center" wrapText="1"/>
    </xf>
    <xf numFmtId="0" fontId="80" fillId="0" borderId="40" xfId="0" applyFont="1" applyBorder="1" applyAlignment="1">
      <alignment horizontal="center" vertical="center" wrapText="1"/>
    </xf>
    <xf numFmtId="0" fontId="83" fillId="0" borderId="0" xfId="0" applyFont="1" applyAlignment="1">
      <alignment vertical="center"/>
    </xf>
    <xf numFmtId="0" fontId="80" fillId="0" borderId="104" xfId="0" applyFont="1" applyBorder="1" applyAlignment="1">
      <alignment horizontal="left" vertical="center" wrapText="1"/>
    </xf>
    <xf numFmtId="0" fontId="87" fillId="22" borderId="105" xfId="0" applyFont="1" applyFill="1" applyBorder="1" applyAlignment="1">
      <alignment horizontal="left" vertical="center" wrapText="1"/>
    </xf>
    <xf numFmtId="0" fontId="87" fillId="22" borderId="40" xfId="0" applyFont="1" applyFill="1" applyBorder="1" applyAlignment="1">
      <alignment horizontal="center" vertical="center" wrapText="1"/>
    </xf>
    <xf numFmtId="0" fontId="87" fillId="22" borderId="60" xfId="0" applyFont="1" applyFill="1" applyBorder="1" applyAlignment="1">
      <alignment horizontal="left" vertical="center" wrapText="1"/>
    </xf>
    <xf numFmtId="0" fontId="80" fillId="0" borderId="40" xfId="0" applyFont="1" applyBorder="1" applyAlignment="1">
      <alignment horizontal="center" vertical="center"/>
    </xf>
    <xf numFmtId="0" fontId="80" fillId="0" borderId="40" xfId="0" applyFont="1" applyBorder="1" applyAlignment="1">
      <alignment vertical="center" wrapText="1"/>
    </xf>
    <xf numFmtId="0" fontId="80" fillId="0" borderId="40" xfId="0" applyFont="1" applyBorder="1" applyAlignment="1">
      <alignment vertical="center"/>
    </xf>
    <xf numFmtId="0" fontId="80" fillId="0" borderId="40" xfId="0" applyFont="1" applyBorder="1" applyAlignment="1">
      <alignment horizontal="left" vertical="center"/>
    </xf>
    <xf numFmtId="170" fontId="80" fillId="0" borderId="40" xfId="0" applyNumberFormat="1" applyFont="1" applyBorder="1" applyAlignment="1">
      <alignment horizontal="left" vertical="center"/>
    </xf>
    <xf numFmtId="167" fontId="80" fillId="0" borderId="40" xfId="0" applyNumberFormat="1" applyFont="1" applyBorder="1" applyAlignment="1">
      <alignment horizontal="center" vertical="center"/>
    </xf>
    <xf numFmtId="0" fontId="86" fillId="0" borderId="40" xfId="0" applyFont="1" applyBorder="1" applyAlignment="1">
      <alignment horizontal="left" vertical="center" wrapText="1"/>
    </xf>
    <xf numFmtId="0" fontId="87" fillId="0" borderId="40" xfId="0" applyFont="1" applyBorder="1" applyAlignment="1">
      <alignment horizontal="left" vertical="center" wrapText="1"/>
    </xf>
    <xf numFmtId="169" fontId="80" fillId="0" borderId="96" xfId="0" applyNumberFormat="1" applyFont="1" applyBorder="1" applyAlignment="1">
      <alignment horizontal="center" vertical="center"/>
    </xf>
    <xf numFmtId="0" fontId="80" fillId="0" borderId="40" xfId="0" applyFont="1" applyBorder="1" applyAlignment="1">
      <alignment horizontal="left" vertical="center" wrapText="1"/>
    </xf>
    <xf numFmtId="0" fontId="80" fillId="0" borderId="103" xfId="0" applyFont="1" applyBorder="1" applyAlignment="1">
      <alignment horizontal="left" vertical="center" wrapText="1"/>
    </xf>
    <xf numFmtId="0" fontId="80" fillId="0" borderId="22" xfId="0" applyFont="1" applyBorder="1" applyAlignment="1">
      <alignment horizontal="left" vertical="center" wrapText="1"/>
    </xf>
    <xf numFmtId="0" fontId="87" fillId="0" borderId="104" xfId="0" applyFont="1" applyBorder="1" applyAlignment="1">
      <alignment horizontal="left" vertical="center" wrapText="1"/>
    </xf>
    <xf numFmtId="167" fontId="80" fillId="0" borderId="104" xfId="0" applyNumberFormat="1" applyFont="1" applyBorder="1" applyAlignment="1">
      <alignment horizontal="left" vertical="center" wrapText="1"/>
    </xf>
    <xf numFmtId="0" fontId="80" fillId="22" borderId="40" xfId="0" applyFont="1" applyFill="1" applyBorder="1" applyAlignment="1">
      <alignment horizontal="left" vertical="center" wrapText="1"/>
    </xf>
    <xf numFmtId="0" fontId="83" fillId="22" borderId="70" xfId="0" applyFont="1" applyFill="1" applyBorder="1" applyAlignment="1">
      <alignment horizontal="center" vertical="center" wrapText="1"/>
    </xf>
    <xf numFmtId="0" fontId="87" fillId="22" borderId="108" xfId="0" applyFont="1" applyFill="1" applyBorder="1" applyAlignment="1">
      <alignment horizontal="center" vertical="center" wrapText="1"/>
    </xf>
    <xf numFmtId="0" fontId="87" fillId="22" borderId="108" xfId="0" applyFont="1" applyFill="1" applyBorder="1" applyAlignment="1">
      <alignment vertical="center" wrapText="1"/>
    </xf>
    <xf numFmtId="0" fontId="87" fillId="14" borderId="108" xfId="0" applyFont="1" applyFill="1" applyBorder="1" applyAlignment="1">
      <alignment horizontal="left" vertical="center" wrapText="1"/>
    </xf>
    <xf numFmtId="0" fontId="87" fillId="22" borderId="108" xfId="0" applyFont="1" applyFill="1" applyBorder="1" applyAlignment="1">
      <alignment horizontal="left" vertical="center" wrapText="1"/>
    </xf>
    <xf numFmtId="167" fontId="87" fillId="22" borderId="109" xfId="0" applyNumberFormat="1" applyFont="1" applyFill="1" applyBorder="1" applyAlignment="1">
      <alignment horizontal="center" vertical="center" wrapText="1"/>
    </xf>
    <xf numFmtId="0" fontId="86" fillId="22" borderId="108" xfId="0" applyFont="1" applyFill="1" applyBorder="1" applyAlignment="1">
      <alignment horizontal="left" vertical="center" wrapText="1"/>
    </xf>
    <xf numFmtId="169" fontId="87" fillId="22" borderId="108" xfId="0" applyNumberFormat="1" applyFont="1" applyFill="1" applyBorder="1" applyAlignment="1">
      <alignment horizontal="left" vertical="center" wrapText="1"/>
    </xf>
    <xf numFmtId="14" fontId="80" fillId="22" borderId="110" xfId="0" applyNumberFormat="1" applyFont="1" applyFill="1" applyBorder="1" applyAlignment="1">
      <alignment horizontal="center" vertical="center" wrapText="1"/>
    </xf>
    <xf numFmtId="0" fontId="80" fillId="0" borderId="104" xfId="0" applyFont="1" applyBorder="1" applyAlignment="1">
      <alignment wrapText="1"/>
    </xf>
    <xf numFmtId="0" fontId="87" fillId="0" borderId="100" xfId="0" applyFont="1" applyBorder="1" applyAlignment="1">
      <alignment horizontal="center" wrapText="1"/>
    </xf>
    <xf numFmtId="0" fontId="87" fillId="0" borderId="104" xfId="0" applyFont="1" applyBorder="1" applyAlignment="1">
      <alignment wrapText="1"/>
    </xf>
    <xf numFmtId="0" fontId="80" fillId="0" borderId="104" xfId="0" applyFont="1" applyBorder="1" applyAlignment="1">
      <alignment horizontal="left"/>
    </xf>
    <xf numFmtId="14" fontId="87" fillId="0" borderId="92" xfId="0" applyNumberFormat="1" applyFont="1" applyBorder="1" applyAlignment="1">
      <alignment horizontal="center" vertical="center" wrapText="1"/>
    </xf>
    <xf numFmtId="0" fontId="82" fillId="0" borderId="0" xfId="0" applyFont="1" applyAlignment="1">
      <alignment vertical="center" wrapText="1"/>
    </xf>
    <xf numFmtId="0" fontId="80" fillId="0" borderId="22" xfId="0" applyFont="1" applyBorder="1" applyAlignment="1">
      <alignment wrapText="1"/>
    </xf>
    <xf numFmtId="0" fontId="80" fillId="0" borderId="98" xfId="0" applyFont="1" applyBorder="1" applyAlignment="1">
      <alignment horizontal="center"/>
    </xf>
    <xf numFmtId="0" fontId="80" fillId="0" borderId="22" xfId="0" applyFont="1" applyBorder="1"/>
    <xf numFmtId="0" fontId="80" fillId="0" borderId="22" xfId="0" applyFont="1" applyBorder="1" applyAlignment="1">
      <alignment horizontal="left"/>
    </xf>
    <xf numFmtId="0" fontId="87" fillId="0" borderId="22" xfId="0" applyFont="1" applyBorder="1" applyAlignment="1">
      <alignment horizontal="left" vertical="center" wrapText="1"/>
    </xf>
    <xf numFmtId="14" fontId="87" fillId="0" borderId="0" xfId="0" applyNumberFormat="1" applyFont="1" applyAlignment="1">
      <alignment horizontal="center" vertical="center" wrapText="1"/>
    </xf>
    <xf numFmtId="0" fontId="80" fillId="0" borderId="103" xfId="0" applyFont="1" applyBorder="1" applyAlignment="1">
      <alignment wrapText="1"/>
    </xf>
    <xf numFmtId="0" fontId="80" fillId="0" borderId="102" xfId="0" applyFont="1" applyBorder="1" applyAlignment="1">
      <alignment horizontal="center"/>
    </xf>
    <xf numFmtId="0" fontId="80" fillId="0" borderId="103" xfId="0" applyFont="1" applyBorder="1"/>
    <xf numFmtId="0" fontId="80" fillId="0" borderId="103" xfId="0" applyFont="1" applyBorder="1" applyAlignment="1">
      <alignment horizontal="left"/>
    </xf>
    <xf numFmtId="0" fontId="87" fillId="0" borderId="103" xfId="0" applyFont="1" applyBorder="1" applyAlignment="1">
      <alignment horizontal="left" vertical="center" wrapText="1"/>
    </xf>
    <xf numFmtId="14" fontId="87" fillId="0" borderId="88" xfId="0" applyNumberFormat="1" applyFont="1" applyBorder="1" applyAlignment="1">
      <alignment horizontal="center" vertical="center" wrapText="1"/>
    </xf>
    <xf numFmtId="167" fontId="80" fillId="0" borderId="40" xfId="0" applyNumberFormat="1" applyFont="1" applyBorder="1" applyAlignment="1">
      <alignment vertical="center" wrapText="1"/>
    </xf>
    <xf numFmtId="0" fontId="83" fillId="0" borderId="0" xfId="0" applyFont="1" applyAlignment="1">
      <alignment vertical="center" wrapText="1"/>
    </xf>
    <xf numFmtId="167" fontId="80" fillId="14" borderId="105" xfId="0" applyNumberFormat="1" applyFont="1" applyFill="1" applyBorder="1" applyAlignment="1">
      <alignment horizontal="left" vertical="center" wrapText="1"/>
    </xf>
    <xf numFmtId="0" fontId="87" fillId="0" borderId="40" xfId="0" applyFont="1" applyBorder="1" applyAlignment="1">
      <alignment vertical="center" wrapText="1"/>
    </xf>
    <xf numFmtId="167" fontId="80" fillId="14" borderId="108" xfId="0" applyNumberFormat="1" applyFont="1" applyFill="1" applyBorder="1" applyAlignment="1">
      <alignment horizontal="left" vertical="center" wrapText="1"/>
    </xf>
    <xf numFmtId="167" fontId="87" fillId="0" borderId="40" xfId="0" applyNumberFormat="1" applyFont="1" applyBorder="1" applyAlignment="1">
      <alignment horizontal="left" vertical="center" wrapText="1"/>
    </xf>
    <xf numFmtId="14" fontId="87" fillId="0" borderId="96" xfId="0" applyNumberFormat="1" applyFont="1" applyBorder="1" applyAlignment="1">
      <alignment horizontal="center" vertical="center" wrapText="1"/>
    </xf>
    <xf numFmtId="0" fontId="87" fillId="0" borderId="40" xfId="0" applyFont="1" applyBorder="1" applyAlignment="1">
      <alignment wrapText="1"/>
    </xf>
    <xf numFmtId="0" fontId="87" fillId="0" borderId="40" xfId="0" applyFont="1" applyBorder="1" applyAlignment="1">
      <alignment horizontal="center"/>
    </xf>
    <xf numFmtId="0" fontId="80" fillId="0" borderId="40" xfId="0" applyFont="1" applyBorder="1"/>
    <xf numFmtId="0" fontId="80" fillId="0" borderId="40" xfId="0" applyFont="1" applyBorder="1" applyAlignment="1">
      <alignment horizontal="left"/>
    </xf>
    <xf numFmtId="0" fontId="80" fillId="0" borderId="40" xfId="0" applyFont="1" applyBorder="1" applyAlignment="1">
      <alignment horizontal="left" wrapText="1"/>
    </xf>
    <xf numFmtId="167" fontId="80" fillId="0" borderId="40" xfId="0" applyNumberFormat="1" applyFont="1" applyBorder="1" applyAlignment="1">
      <alignment horizontal="center"/>
    </xf>
    <xf numFmtId="0" fontId="80" fillId="0" borderId="40" xfId="0" applyFont="1" applyBorder="1" applyAlignment="1">
      <alignment horizontal="center"/>
    </xf>
    <xf numFmtId="0" fontId="80" fillId="0" borderId="40" xfId="0" applyFont="1" applyBorder="1" applyAlignment="1">
      <alignment wrapText="1"/>
    </xf>
    <xf numFmtId="0" fontId="48" fillId="0" borderId="0" xfId="0" applyFont="1" applyAlignment="1">
      <alignment vertical="center" wrapText="1"/>
    </xf>
    <xf numFmtId="0" fontId="88" fillId="0" borderId="0" xfId="0" applyFont="1" applyAlignment="1">
      <alignment horizontal="center" vertical="center" wrapText="1"/>
    </xf>
    <xf numFmtId="0" fontId="67" fillId="0" borderId="0" xfId="0" applyFont="1" applyAlignment="1">
      <alignment vertical="center" wrapText="1"/>
    </xf>
    <xf numFmtId="0" fontId="89" fillId="0" borderId="0" xfId="0" applyFont="1" applyAlignment="1">
      <alignment horizontal="center" vertical="center" wrapText="1"/>
    </xf>
    <xf numFmtId="0" fontId="90" fillId="0" borderId="43" xfId="0" applyFont="1" applyBorder="1" applyAlignment="1">
      <alignment vertical="center" wrapText="1"/>
    </xf>
    <xf numFmtId="0" fontId="90" fillId="0" borderId="96" xfId="0" applyFont="1" applyBorder="1" applyAlignment="1">
      <alignment vertical="center" wrapText="1"/>
    </xf>
    <xf numFmtId="0" fontId="90" fillId="0" borderId="43" xfId="0" applyFont="1" applyBorder="1" applyAlignment="1">
      <alignment horizontal="center" vertical="center" wrapText="1"/>
    </xf>
    <xf numFmtId="0" fontId="90" fillId="0" borderId="100" xfId="0" applyFont="1" applyBorder="1" applyAlignment="1">
      <alignment horizontal="center" vertical="center" wrapText="1"/>
    </xf>
    <xf numFmtId="0" fontId="90" fillId="0" borderId="104" xfId="0" applyFont="1" applyBorder="1" applyAlignment="1">
      <alignment horizontal="center" vertical="center" wrapText="1"/>
    </xf>
    <xf numFmtId="0" fontId="91" fillId="0" borderId="0" xfId="0" applyFont="1" applyAlignment="1">
      <alignment vertical="center" wrapText="1"/>
    </xf>
    <xf numFmtId="0" fontId="92" fillId="0" borderId="0" xfId="0" applyFont="1" applyAlignment="1">
      <alignment horizontal="center" vertical="center" wrapText="1"/>
    </xf>
    <xf numFmtId="0" fontId="32" fillId="0" borderId="104" xfId="0" applyFont="1" applyBorder="1" applyAlignment="1">
      <alignment horizontal="center" vertical="center" wrapText="1"/>
    </xf>
    <xf numFmtId="168" fontId="32" fillId="0" borderId="22" xfId="0" applyNumberFormat="1" applyFont="1" applyBorder="1" applyAlignment="1">
      <alignment horizontal="center" vertical="center" wrapText="1"/>
    </xf>
    <xf numFmtId="0" fontId="32" fillId="0" borderId="22" xfId="0" applyFont="1" applyBorder="1" applyAlignment="1">
      <alignment horizontal="center" vertical="center" wrapText="1"/>
    </xf>
    <xf numFmtId="0" fontId="17" fillId="0" borderId="0" xfId="0" applyFont="1" applyAlignment="1">
      <alignment vertical="center" wrapText="1"/>
    </xf>
    <xf numFmtId="0" fontId="93" fillId="0" borderId="0" xfId="0" applyFont="1" applyAlignment="1">
      <alignment horizontal="center" vertical="center" wrapText="1"/>
    </xf>
    <xf numFmtId="0" fontId="17" fillId="0" borderId="104" xfId="0" applyFont="1" applyBorder="1" applyAlignment="1">
      <alignment vertical="center" wrapText="1"/>
    </xf>
    <xf numFmtId="0" fontId="32" fillId="0" borderId="40" xfId="0" applyFont="1" applyBorder="1" applyAlignment="1">
      <alignment vertical="center" wrapText="1"/>
    </xf>
    <xf numFmtId="0" fontId="17" fillId="0" borderId="40" xfId="0" applyFont="1" applyBorder="1" applyAlignment="1">
      <alignment horizontal="center" vertical="center" wrapText="1"/>
    </xf>
    <xf numFmtId="170" fontId="17" fillId="0" borderId="40" xfId="0" applyNumberFormat="1" applyFont="1" applyBorder="1" applyAlignment="1">
      <alignment horizontal="center" vertical="center" wrapText="1"/>
    </xf>
    <xf numFmtId="170" fontId="91" fillId="0" borderId="40" xfId="0" applyNumberFormat="1" applyFont="1" applyBorder="1" applyAlignment="1">
      <alignment horizontal="right" vertical="center" wrapText="1"/>
    </xf>
    <xf numFmtId="0" fontId="32" fillId="0" borderId="103" xfId="0" applyFont="1" applyBorder="1" applyAlignment="1">
      <alignment horizontal="center" vertical="center" wrapText="1"/>
    </xf>
    <xf numFmtId="0" fontId="91" fillId="0" borderId="40" xfId="0" applyFont="1" applyBorder="1" applyAlignment="1">
      <alignment horizontal="center" vertical="center" wrapText="1"/>
    </xf>
    <xf numFmtId="0" fontId="91" fillId="0" borderId="40" xfId="0" applyFont="1" applyBorder="1" applyAlignment="1">
      <alignment vertical="center" wrapText="1"/>
    </xf>
    <xf numFmtId="0" fontId="17" fillId="0" borderId="40" xfId="0" applyFont="1" applyBorder="1" applyAlignment="1">
      <alignment horizontal="left" vertical="center" wrapText="1"/>
    </xf>
    <xf numFmtId="170" fontId="91" fillId="0" borderId="40" xfId="0" applyNumberFormat="1" applyFont="1" applyBorder="1" applyAlignment="1">
      <alignment vertical="center" wrapText="1"/>
    </xf>
    <xf numFmtId="170" fontId="17" fillId="0" borderId="40" xfId="0" applyNumberFormat="1" applyFont="1" applyBorder="1" applyAlignment="1">
      <alignment horizontal="right" vertical="center" wrapText="1"/>
    </xf>
    <xf numFmtId="0" fontId="32" fillId="0" borderId="40" xfId="0" applyFont="1" applyBorder="1" applyAlignment="1">
      <alignment horizontal="center" vertical="center" wrapText="1"/>
    </xf>
    <xf numFmtId="0" fontId="91" fillId="7" borderId="40" xfId="0" applyFont="1" applyFill="1" applyBorder="1" applyAlignment="1">
      <alignment horizontal="center" vertical="center" wrapText="1"/>
    </xf>
    <xf numFmtId="169" fontId="17" fillId="0" borderId="40" xfId="0" applyNumberFormat="1" applyFont="1" applyBorder="1" applyAlignment="1">
      <alignment horizontal="center" vertical="center" wrapText="1"/>
    </xf>
    <xf numFmtId="0" fontId="17" fillId="0" borderId="40" xfId="0" applyFont="1" applyBorder="1" applyAlignment="1">
      <alignment vertical="center" wrapText="1"/>
    </xf>
    <xf numFmtId="14" fontId="17" fillId="0" borderId="40" xfId="0" applyNumberFormat="1" applyFont="1" applyBorder="1" applyAlignment="1">
      <alignment horizontal="center" vertical="center" wrapText="1"/>
    </xf>
    <xf numFmtId="0" fontId="17" fillId="16" borderId="70" xfId="0" applyFont="1" applyFill="1" applyBorder="1" applyAlignment="1">
      <alignment vertical="center" wrapText="1"/>
    </xf>
    <xf numFmtId="0" fontId="32" fillId="0" borderId="40" xfId="0" applyFont="1" applyBorder="1" applyAlignment="1">
      <alignment horizontal="left" vertical="center" wrapText="1"/>
    </xf>
    <xf numFmtId="0" fontId="91" fillId="0" borderId="0" xfId="0" applyFont="1" applyAlignment="1">
      <alignment horizontal="center" vertical="center" wrapText="1"/>
    </xf>
    <xf numFmtId="0" fontId="91" fillId="0" borderId="40" xfId="0" applyFont="1" applyBorder="1" applyAlignment="1">
      <alignment horizontal="left" vertical="center" wrapText="1"/>
    </xf>
    <xf numFmtId="0" fontId="17" fillId="22" borderId="40" xfId="0" applyFont="1" applyFill="1" applyBorder="1" applyAlignment="1">
      <alignment vertical="center" wrapText="1"/>
    </xf>
    <xf numFmtId="0" fontId="17" fillId="22" borderId="40" xfId="0" applyFont="1" applyFill="1" applyBorder="1" applyAlignment="1">
      <alignment horizontal="left" vertical="center" wrapText="1"/>
    </xf>
    <xf numFmtId="0" fontId="90" fillId="0" borderId="40" xfId="0" applyFont="1" applyBorder="1" applyAlignment="1">
      <alignment vertical="center" wrapText="1"/>
    </xf>
    <xf numFmtId="0" fontId="93" fillId="23" borderId="70" xfId="0" applyFont="1" applyFill="1" applyBorder="1" applyAlignment="1">
      <alignment horizontal="center" vertical="center" wrapText="1"/>
    </xf>
    <xf numFmtId="0" fontId="32" fillId="20" borderId="40" xfId="0" applyFont="1" applyFill="1" applyBorder="1" applyAlignment="1">
      <alignment horizontal="center" vertical="center" wrapText="1"/>
    </xf>
    <xf numFmtId="170" fontId="32" fillId="20" borderId="40" xfId="0" applyNumberFormat="1" applyFont="1" applyFill="1" applyBorder="1" applyAlignment="1">
      <alignment horizontal="center" vertical="center" wrapText="1"/>
    </xf>
    <xf numFmtId="170" fontId="32" fillId="20" borderId="40" xfId="0" applyNumberFormat="1" applyFont="1" applyFill="1" applyBorder="1" applyAlignment="1">
      <alignment horizontal="right" vertical="center" wrapText="1"/>
    </xf>
    <xf numFmtId="0" fontId="91" fillId="20" borderId="40" xfId="0" applyFont="1" applyFill="1" applyBorder="1" applyAlignment="1">
      <alignment horizontal="center" vertical="center" wrapText="1"/>
    </xf>
    <xf numFmtId="0" fontId="91" fillId="20" borderId="40" xfId="0" applyFont="1" applyFill="1" applyBorder="1" applyAlignment="1">
      <alignment vertical="center" wrapText="1"/>
    </xf>
    <xf numFmtId="170" fontId="91" fillId="0" borderId="40" xfId="0" applyNumberFormat="1" applyFont="1" applyBorder="1" applyAlignment="1">
      <alignment horizontal="center" vertical="center" wrapText="1"/>
    </xf>
    <xf numFmtId="0" fontId="17" fillId="0" borderId="104" xfId="0" applyFont="1" applyBorder="1" applyAlignment="1">
      <alignment horizontal="center" vertical="center" wrapText="1"/>
    </xf>
    <xf numFmtId="0" fontId="32" fillId="0" borderId="42" xfId="0" applyFont="1" applyBorder="1" applyAlignment="1">
      <alignment vertical="center" wrapText="1"/>
    </xf>
    <xf numFmtId="0" fontId="91" fillId="0" borderId="104" xfId="0" applyFont="1" applyBorder="1" applyAlignment="1">
      <alignment vertical="center" wrapText="1"/>
    </xf>
    <xf numFmtId="0" fontId="91" fillId="0" borderId="42" xfId="0" applyFont="1" applyBorder="1" applyAlignment="1">
      <alignment horizontal="left" vertical="center" wrapText="1"/>
    </xf>
    <xf numFmtId="170" fontId="17" fillId="0" borderId="104" xfId="0" applyNumberFormat="1" applyFont="1" applyBorder="1" applyAlignment="1">
      <alignment horizontal="center" vertical="center" wrapText="1"/>
    </xf>
    <xf numFmtId="0" fontId="90" fillId="0" borderId="40" xfId="0" applyFont="1" applyBorder="1" applyAlignment="1">
      <alignment horizontal="center" vertical="center" wrapText="1"/>
    </xf>
    <xf numFmtId="0" fontId="32" fillId="24" borderId="78" xfId="0" applyFont="1" applyFill="1" applyBorder="1" applyAlignment="1">
      <alignment horizontal="center" vertical="center" wrapText="1"/>
    </xf>
    <xf numFmtId="14" fontId="91" fillId="0" borderId="42" xfId="0" applyNumberFormat="1" applyFont="1" applyBorder="1" applyAlignment="1">
      <alignment horizontal="center" vertical="center" wrapText="1"/>
    </xf>
    <xf numFmtId="0" fontId="91" fillId="14" borderId="70" xfId="0" applyFont="1" applyFill="1" applyBorder="1" applyAlignment="1">
      <alignment vertical="center" wrapText="1"/>
    </xf>
    <xf numFmtId="0" fontId="92" fillId="14" borderId="70" xfId="0" applyFont="1" applyFill="1" applyBorder="1" applyAlignment="1">
      <alignment horizontal="center" vertical="center" wrapText="1"/>
    </xf>
    <xf numFmtId="170" fontId="17" fillId="0" borderId="104" xfId="0" applyNumberFormat="1" applyFont="1" applyBorder="1" applyAlignment="1">
      <alignment vertical="center" wrapText="1"/>
    </xf>
    <xf numFmtId="0" fontId="91" fillId="0" borderId="103" xfId="0" applyFont="1" applyBorder="1" applyAlignment="1">
      <alignment vertical="center" wrapText="1"/>
    </xf>
    <xf numFmtId="0" fontId="92" fillId="23" borderId="70" xfId="0" applyFont="1" applyFill="1" applyBorder="1" applyAlignment="1">
      <alignment horizontal="center" vertical="center" wrapText="1"/>
    </xf>
    <xf numFmtId="0" fontId="17" fillId="0" borderId="103" xfId="0" applyFont="1" applyBorder="1" applyAlignment="1">
      <alignment vertical="center" wrapText="1"/>
    </xf>
    <xf numFmtId="0" fontId="17" fillId="20" borderId="40" xfId="0" applyFont="1" applyFill="1" applyBorder="1" applyAlignment="1">
      <alignment horizontal="center" vertical="center" wrapText="1"/>
    </xf>
    <xf numFmtId="0" fontId="32" fillId="7" borderId="40" xfId="0" applyFont="1" applyFill="1" applyBorder="1" applyAlignment="1">
      <alignment horizontal="center" vertical="center" wrapText="1"/>
    </xf>
    <xf numFmtId="168" fontId="32" fillId="7" borderId="40" xfId="0" applyNumberFormat="1" applyFont="1" applyFill="1" applyBorder="1" applyAlignment="1">
      <alignment horizontal="center" vertical="center" wrapText="1"/>
    </xf>
    <xf numFmtId="170" fontId="32" fillId="7" borderId="40" xfId="0" applyNumberFormat="1" applyFont="1" applyFill="1" applyBorder="1" applyAlignment="1">
      <alignment vertical="center" wrapText="1"/>
    </xf>
    <xf numFmtId="168" fontId="32" fillId="7" borderId="40" xfId="0" applyNumberFormat="1" applyFont="1" applyFill="1" applyBorder="1" applyAlignment="1">
      <alignment horizontal="right" vertical="center" wrapText="1"/>
    </xf>
    <xf numFmtId="170" fontId="32" fillId="7" borderId="40" xfId="0" applyNumberFormat="1" applyFont="1" applyFill="1" applyBorder="1" applyAlignment="1">
      <alignment horizontal="center" vertical="center" wrapText="1"/>
    </xf>
    <xf numFmtId="165" fontId="32" fillId="7" borderId="40" xfId="0" applyNumberFormat="1" applyFont="1" applyFill="1" applyBorder="1" applyAlignment="1">
      <alignment vertical="center" wrapText="1"/>
    </xf>
    <xf numFmtId="165" fontId="32" fillId="7" borderId="40" xfId="0" applyNumberFormat="1" applyFont="1" applyFill="1" applyBorder="1" applyAlignment="1">
      <alignment horizontal="center" vertical="center" wrapText="1"/>
    </xf>
    <xf numFmtId="0" fontId="91" fillId="7" borderId="40" xfId="0" applyFont="1" applyFill="1" applyBorder="1" applyAlignment="1">
      <alignment vertical="center" wrapText="1"/>
    </xf>
    <xf numFmtId="167" fontId="91" fillId="0" borderId="0" xfId="0" applyNumberFormat="1" applyFont="1" applyAlignment="1">
      <alignment vertical="center" wrapText="1"/>
    </xf>
    <xf numFmtId="0" fontId="90" fillId="0" borderId="0" xfId="0" applyFont="1" applyAlignment="1">
      <alignment vertical="center" wrapText="1"/>
    </xf>
    <xf numFmtId="0" fontId="17" fillId="0" borderId="0" xfId="0" applyFont="1" applyAlignment="1">
      <alignment horizontal="center" vertical="center" wrapText="1"/>
    </xf>
    <xf numFmtId="0" fontId="48" fillId="0" borderId="0" xfId="0" applyFont="1" applyAlignment="1">
      <alignment horizontal="left" vertical="center"/>
    </xf>
    <xf numFmtId="0" fontId="17" fillId="0" borderId="0" xfId="0" applyFont="1" applyAlignment="1">
      <alignment horizontal="center" vertical="center"/>
    </xf>
    <xf numFmtId="167" fontId="90" fillId="0" borderId="40" xfId="0" applyNumberFormat="1" applyFont="1" applyBorder="1" applyAlignment="1">
      <alignment horizontal="center" vertical="center" wrapText="1"/>
    </xf>
    <xf numFmtId="0" fontId="91" fillId="22" borderId="40" xfId="0" applyFont="1" applyFill="1" applyBorder="1" applyAlignment="1">
      <alignment horizontal="center" vertical="center" wrapText="1"/>
    </xf>
    <xf numFmtId="0" fontId="91" fillId="22" borderId="40" xfId="0" applyFont="1" applyFill="1" applyBorder="1" applyAlignment="1">
      <alignment horizontal="center" vertical="center"/>
    </xf>
    <xf numFmtId="0" fontId="91" fillId="22" borderId="40" xfId="0" applyFont="1" applyFill="1" applyBorder="1" applyAlignment="1">
      <alignment horizontal="left" vertical="center" wrapText="1"/>
    </xf>
    <xf numFmtId="3" fontId="91" fillId="22" borderId="40" xfId="0" applyNumberFormat="1" applyFont="1" applyFill="1" applyBorder="1" applyAlignment="1">
      <alignment horizontal="center" vertical="center"/>
    </xf>
    <xf numFmtId="167" fontId="91" fillId="0" borderId="40" xfId="0" applyNumberFormat="1" applyFont="1" applyBorder="1" applyAlignment="1">
      <alignment horizontal="center" vertical="center"/>
    </xf>
    <xf numFmtId="167" fontId="91" fillId="22" borderId="40" xfId="0" applyNumberFormat="1" applyFont="1" applyFill="1" applyBorder="1" applyAlignment="1">
      <alignment horizontal="center" vertical="center"/>
    </xf>
    <xf numFmtId="3" fontId="90" fillId="22" borderId="40" xfId="0" applyNumberFormat="1" applyFont="1" applyFill="1" applyBorder="1" applyAlignment="1">
      <alignment horizontal="center" vertical="center"/>
    </xf>
    <xf numFmtId="0" fontId="90" fillId="22" borderId="40" xfId="0" applyFont="1" applyFill="1" applyBorder="1" applyAlignment="1">
      <alignment horizontal="center" vertical="center" wrapText="1"/>
    </xf>
    <xf numFmtId="0" fontId="17" fillId="22" borderId="40" xfId="0" applyFont="1" applyFill="1" applyBorder="1" applyAlignment="1">
      <alignment horizontal="center" vertical="center" wrapText="1"/>
    </xf>
    <xf numFmtId="14" fontId="17" fillId="0" borderId="40" xfId="0" applyNumberFormat="1" applyFont="1" applyBorder="1" applyAlignment="1">
      <alignment horizontal="center" vertical="center"/>
    </xf>
    <xf numFmtId="0" fontId="17" fillId="0" borderId="0" xfId="0" applyFont="1" applyAlignment="1">
      <alignment horizontal="left" vertical="center"/>
    </xf>
    <xf numFmtId="0" fontId="91" fillId="6" borderId="40" xfId="0" applyFont="1" applyFill="1" applyBorder="1" applyAlignment="1">
      <alignment horizontal="center" vertical="center" wrapText="1"/>
    </xf>
    <xf numFmtId="0" fontId="91" fillId="6" borderId="40" xfId="0" applyFont="1" applyFill="1" applyBorder="1" applyAlignment="1">
      <alignment horizontal="center" vertical="center"/>
    </xf>
    <xf numFmtId="3" fontId="91" fillId="6" borderId="40" xfId="0" applyNumberFormat="1" applyFont="1" applyFill="1" applyBorder="1" applyAlignment="1">
      <alignment horizontal="center" vertical="center"/>
    </xf>
    <xf numFmtId="167" fontId="91" fillId="6" borderId="40" xfId="0" applyNumberFormat="1" applyFont="1" applyFill="1" applyBorder="1" applyAlignment="1">
      <alignment horizontal="center" vertical="center"/>
    </xf>
    <xf numFmtId="3" fontId="90" fillId="6" borderId="40" xfId="0" applyNumberFormat="1" applyFont="1" applyFill="1" applyBorder="1" applyAlignment="1">
      <alignment horizontal="center" vertical="center"/>
    </xf>
    <xf numFmtId="0" fontId="17" fillId="6" borderId="40" xfId="0" applyFont="1" applyFill="1" applyBorder="1" applyAlignment="1">
      <alignment horizontal="center" vertical="center" wrapText="1"/>
    </xf>
    <xf numFmtId="14" fontId="17" fillId="6" borderId="40" xfId="0" applyNumberFormat="1" applyFont="1" applyFill="1" applyBorder="1" applyAlignment="1">
      <alignment horizontal="center" vertical="center"/>
    </xf>
    <xf numFmtId="167" fontId="91" fillId="0" borderId="40" xfId="0" applyNumberFormat="1" applyFont="1" applyBorder="1" applyAlignment="1">
      <alignment horizontal="right" vertical="center"/>
    </xf>
    <xf numFmtId="0" fontId="91" fillId="22" borderId="105" xfId="0" applyFont="1" applyFill="1" applyBorder="1" applyAlignment="1">
      <alignment horizontal="center" vertical="center" wrapText="1"/>
    </xf>
    <xf numFmtId="0" fontId="91" fillId="22" borderId="105" xfId="0" applyFont="1" applyFill="1" applyBorder="1" applyAlignment="1">
      <alignment horizontal="center" vertical="center"/>
    </xf>
    <xf numFmtId="0" fontId="91" fillId="22" borderId="105" xfId="0" applyFont="1" applyFill="1" applyBorder="1" applyAlignment="1">
      <alignment horizontal="left" vertical="center" wrapText="1"/>
    </xf>
    <xf numFmtId="3" fontId="91" fillId="22" borderId="105" xfId="0" applyNumberFormat="1" applyFont="1" applyFill="1" applyBorder="1" applyAlignment="1">
      <alignment horizontal="center" vertical="center"/>
    </xf>
    <xf numFmtId="167" fontId="91" fillId="0" borderId="104" xfId="0" applyNumberFormat="1" applyFont="1" applyBorder="1" applyAlignment="1">
      <alignment horizontal="center" vertical="center"/>
    </xf>
    <xf numFmtId="167" fontId="91" fillId="0" borderId="104" xfId="0" applyNumberFormat="1" applyFont="1" applyBorder="1" applyAlignment="1">
      <alignment horizontal="right" vertical="center"/>
    </xf>
    <xf numFmtId="167" fontId="91" fillId="22" borderId="105" xfId="0" applyNumberFormat="1" applyFont="1" applyFill="1" applyBorder="1" applyAlignment="1">
      <alignment horizontal="center" vertical="center"/>
    </xf>
    <xf numFmtId="3" fontId="90" fillId="22" borderId="105" xfId="0" applyNumberFormat="1" applyFont="1" applyFill="1" applyBorder="1" applyAlignment="1">
      <alignment horizontal="center" vertical="center"/>
    </xf>
    <xf numFmtId="0" fontId="90" fillId="22" borderId="105" xfId="0" applyFont="1" applyFill="1" applyBorder="1" applyAlignment="1">
      <alignment horizontal="center" vertical="center" wrapText="1"/>
    </xf>
    <xf numFmtId="0" fontId="91" fillId="7" borderId="105" xfId="0" applyFont="1" applyFill="1" applyBorder="1" applyAlignment="1">
      <alignment horizontal="center" vertical="center" wrapText="1"/>
    </xf>
    <xf numFmtId="0" fontId="17" fillId="22" borderId="105" xfId="0" applyFont="1" applyFill="1" applyBorder="1" applyAlignment="1">
      <alignment horizontal="center" vertical="center" wrapText="1"/>
    </xf>
    <xf numFmtId="14" fontId="17" fillId="0" borderId="104" xfId="0" applyNumberFormat="1" applyFont="1" applyBorder="1" applyAlignment="1">
      <alignment horizontal="center" vertical="center"/>
    </xf>
    <xf numFmtId="0" fontId="91" fillId="22" borderId="108" xfId="0" applyFont="1" applyFill="1" applyBorder="1" applyAlignment="1">
      <alignment horizontal="center" vertical="center" wrapText="1"/>
    </xf>
    <xf numFmtId="0" fontId="91" fillId="22" borderId="108" xfId="0" applyFont="1" applyFill="1" applyBorder="1" applyAlignment="1">
      <alignment horizontal="center" vertical="center"/>
    </xf>
    <xf numFmtId="0" fontId="91" fillId="22" borderId="108" xfId="0" applyFont="1" applyFill="1" applyBorder="1" applyAlignment="1">
      <alignment horizontal="left" vertical="center" wrapText="1"/>
    </xf>
    <xf numFmtId="3" fontId="91" fillId="22" borderId="108" xfId="0" applyNumberFormat="1" applyFont="1" applyFill="1" applyBorder="1" applyAlignment="1">
      <alignment horizontal="center" vertical="center"/>
    </xf>
    <xf numFmtId="167" fontId="91" fillId="0" borderId="103" xfId="0" applyNumberFormat="1" applyFont="1" applyBorder="1" applyAlignment="1">
      <alignment horizontal="center" vertical="center"/>
    </xf>
    <xf numFmtId="167" fontId="91" fillId="0" borderId="103" xfId="0" applyNumberFormat="1" applyFont="1" applyBorder="1" applyAlignment="1">
      <alignment horizontal="right" vertical="center"/>
    </xf>
    <xf numFmtId="167" fontId="91" fillId="22" borderId="108" xfId="0" applyNumberFormat="1" applyFont="1" applyFill="1" applyBorder="1" applyAlignment="1">
      <alignment horizontal="center" vertical="center"/>
    </xf>
    <xf numFmtId="3" fontId="90" fillId="22" borderId="108" xfId="0" applyNumberFormat="1" applyFont="1" applyFill="1" applyBorder="1" applyAlignment="1">
      <alignment horizontal="center" vertical="center"/>
    </xf>
    <xf numFmtId="0" fontId="90" fillId="22" borderId="108" xfId="0" applyFont="1" applyFill="1" applyBorder="1" applyAlignment="1">
      <alignment horizontal="center" vertical="center" wrapText="1"/>
    </xf>
    <xf numFmtId="0" fontId="17" fillId="22" borderId="108" xfId="0" applyFont="1" applyFill="1" applyBorder="1" applyAlignment="1">
      <alignment horizontal="center" vertical="center" wrapText="1"/>
    </xf>
    <xf numFmtId="14" fontId="17" fillId="0" borderId="103" xfId="0" applyNumberFormat="1" applyFont="1" applyBorder="1" applyAlignment="1">
      <alignment horizontal="center" vertical="center"/>
    </xf>
    <xf numFmtId="3" fontId="91" fillId="0" borderId="40" xfId="0" applyNumberFormat="1" applyFont="1" applyBorder="1" applyAlignment="1">
      <alignment horizontal="center" vertical="center" wrapText="1"/>
    </xf>
    <xf numFmtId="167" fontId="91" fillId="0" borderId="40" xfId="0" applyNumberFormat="1" applyFont="1" applyBorder="1" applyAlignment="1">
      <alignment horizontal="center" vertical="center" wrapText="1"/>
    </xf>
    <xf numFmtId="167" fontId="91" fillId="0" borderId="40" xfId="0" applyNumberFormat="1" applyFont="1" applyBorder="1" applyAlignment="1">
      <alignment horizontal="right" vertical="center" wrapText="1"/>
    </xf>
    <xf numFmtId="0" fontId="91" fillId="24" borderId="40" xfId="0" applyFont="1" applyFill="1" applyBorder="1" applyAlignment="1">
      <alignment horizontal="center" vertical="center" wrapText="1"/>
    </xf>
    <xf numFmtId="14" fontId="91" fillId="0" borderId="40" xfId="0" applyNumberFormat="1" applyFont="1" applyBorder="1" applyAlignment="1">
      <alignment horizontal="center" vertical="center" wrapText="1"/>
    </xf>
    <xf numFmtId="0" fontId="90" fillId="25" borderId="105" xfId="0" applyFont="1" applyFill="1" applyBorder="1" applyAlignment="1">
      <alignment horizontal="center" vertical="center" wrapText="1"/>
    </xf>
    <xf numFmtId="0" fontId="90" fillId="25" borderId="105" xfId="0" applyFont="1" applyFill="1" applyBorder="1" applyAlignment="1">
      <alignment horizontal="center" wrapText="1"/>
    </xf>
    <xf numFmtId="3" fontId="90" fillId="25" borderId="105" xfId="0" applyNumberFormat="1" applyFont="1" applyFill="1" applyBorder="1" applyAlignment="1">
      <alignment horizontal="center"/>
    </xf>
    <xf numFmtId="167" fontId="90" fillId="25" borderId="105" xfId="0" applyNumberFormat="1" applyFont="1" applyFill="1" applyBorder="1" applyAlignment="1">
      <alignment horizontal="center"/>
    </xf>
    <xf numFmtId="0" fontId="32" fillId="25" borderId="105" xfId="0" applyFont="1" applyFill="1" applyBorder="1" applyAlignment="1">
      <alignment horizontal="center" wrapText="1"/>
    </xf>
    <xf numFmtId="14" fontId="90" fillId="25" borderId="105" xfId="0" applyNumberFormat="1" applyFont="1" applyFill="1" applyBorder="1" applyAlignment="1">
      <alignment horizontal="center" wrapText="1"/>
    </xf>
    <xf numFmtId="0" fontId="32" fillId="0" borderId="0" xfId="0" applyFont="1" applyAlignment="1">
      <alignment horizontal="left" vertical="center"/>
    </xf>
    <xf numFmtId="0" fontId="90" fillId="22" borderId="110" xfId="0" applyFont="1" applyFill="1" applyBorder="1" applyAlignment="1">
      <alignment horizontal="left" vertical="center" wrapText="1"/>
    </xf>
    <xf numFmtId="0" fontId="90" fillId="22" borderId="110" xfId="0" applyFont="1" applyFill="1" applyBorder="1" applyAlignment="1">
      <alignment horizontal="center" vertical="center" wrapText="1"/>
    </xf>
    <xf numFmtId="0" fontId="90" fillId="22" borderId="110" xfId="0" applyFont="1" applyFill="1" applyBorder="1" applyAlignment="1">
      <alignment horizontal="left" wrapText="1"/>
    </xf>
    <xf numFmtId="0" fontId="90" fillId="22" borderId="110" xfId="0" applyFont="1" applyFill="1" applyBorder="1" applyAlignment="1">
      <alignment horizontal="center" wrapText="1"/>
    </xf>
    <xf numFmtId="3" fontId="91" fillId="22" borderId="110" xfId="0" applyNumberFormat="1" applyFont="1" applyFill="1" applyBorder="1" applyAlignment="1">
      <alignment horizontal="center"/>
    </xf>
    <xf numFmtId="0" fontId="91" fillId="22" borderId="110" xfId="0" applyFont="1" applyFill="1" applyBorder="1" applyAlignment="1">
      <alignment horizontal="center"/>
    </xf>
    <xf numFmtId="167" fontId="91" fillId="22" borderId="110" xfId="0" applyNumberFormat="1" applyFont="1" applyFill="1" applyBorder="1" applyAlignment="1">
      <alignment horizontal="center"/>
    </xf>
    <xf numFmtId="167" fontId="91" fillId="22" borderId="110" xfId="0" applyNumberFormat="1" applyFont="1" applyFill="1" applyBorder="1" applyAlignment="1">
      <alignment horizontal="right"/>
    </xf>
    <xf numFmtId="4" fontId="90" fillId="22" borderId="110" xfId="0" applyNumberFormat="1" applyFont="1" applyFill="1" applyBorder="1" applyAlignment="1">
      <alignment horizontal="center"/>
    </xf>
    <xf numFmtId="0" fontId="91" fillId="22" borderId="110" xfId="0" applyFont="1" applyFill="1" applyBorder="1" applyAlignment="1">
      <alignment horizontal="center" wrapText="1"/>
    </xf>
    <xf numFmtId="0" fontId="17" fillId="22" borderId="110" xfId="0" applyFont="1" applyFill="1" applyBorder="1" applyAlignment="1">
      <alignment horizontal="center" wrapText="1"/>
    </xf>
    <xf numFmtId="14" fontId="91" fillId="22" borderId="110" xfId="0" applyNumberFormat="1" applyFont="1" applyFill="1" applyBorder="1" applyAlignment="1">
      <alignment horizontal="center" wrapText="1"/>
    </xf>
    <xf numFmtId="0" fontId="17" fillId="22" borderId="70" xfId="0" applyFont="1" applyFill="1" applyBorder="1" applyAlignment="1">
      <alignment horizontal="left" vertical="center"/>
    </xf>
    <xf numFmtId="4" fontId="91" fillId="22" borderId="108" xfId="0" applyNumberFormat="1" applyFont="1" applyFill="1" applyBorder="1" applyAlignment="1">
      <alignment horizontal="center" vertical="center"/>
    </xf>
    <xf numFmtId="167" fontId="91" fillId="0" borderId="22" xfId="0" applyNumberFormat="1" applyFont="1" applyBorder="1" applyAlignment="1">
      <alignment vertical="center"/>
    </xf>
    <xf numFmtId="4" fontId="90" fillId="22" borderId="108" xfId="0" applyNumberFormat="1" applyFont="1" applyFill="1" applyBorder="1" applyAlignment="1">
      <alignment horizontal="center" vertical="center"/>
    </xf>
    <xf numFmtId="0" fontId="91" fillId="26" borderId="108" xfId="0" applyFont="1" applyFill="1" applyBorder="1" applyAlignment="1">
      <alignment horizontal="center" vertical="center" wrapText="1"/>
    </xf>
    <xf numFmtId="4" fontId="91" fillId="22" borderId="40" xfId="0" applyNumberFormat="1" applyFont="1" applyFill="1" applyBorder="1" applyAlignment="1">
      <alignment horizontal="center" vertical="center"/>
    </xf>
    <xf numFmtId="167" fontId="17" fillId="0" borderId="22" xfId="0" applyNumberFormat="1" applyFont="1" applyBorder="1"/>
    <xf numFmtId="4" fontId="90" fillId="22" borderId="40" xfId="0" applyNumberFormat="1" applyFont="1" applyFill="1" applyBorder="1" applyAlignment="1">
      <alignment horizontal="center" vertical="center"/>
    </xf>
    <xf numFmtId="0" fontId="91" fillId="26" borderId="40" xfId="0" applyFont="1" applyFill="1" applyBorder="1" applyAlignment="1">
      <alignment horizontal="center" vertical="center" wrapText="1"/>
    </xf>
    <xf numFmtId="167" fontId="17" fillId="0" borderId="103" xfId="0" applyNumberFormat="1" applyFont="1" applyBorder="1"/>
    <xf numFmtId="167" fontId="91" fillId="0" borderId="104" xfId="0" applyNumberFormat="1" applyFont="1" applyBorder="1" applyAlignment="1">
      <alignment vertical="center"/>
    </xf>
    <xf numFmtId="167" fontId="91" fillId="0" borderId="40" xfId="0" applyNumberFormat="1" applyFont="1" applyBorder="1" applyAlignment="1">
      <alignment horizontal="right" vertical="center"/>
    </xf>
    <xf numFmtId="4" fontId="91" fillId="6" borderId="40" xfId="0" applyNumberFormat="1" applyFont="1" applyFill="1" applyBorder="1" applyAlignment="1">
      <alignment horizontal="center" vertical="center"/>
    </xf>
    <xf numFmtId="0" fontId="91" fillId="0" borderId="40" xfId="0" applyFont="1" applyBorder="1" applyAlignment="1">
      <alignment horizontal="center" vertical="center"/>
    </xf>
    <xf numFmtId="0" fontId="90" fillId="0" borderId="40" xfId="0" applyFont="1" applyBorder="1" applyAlignment="1">
      <alignment horizontal="center" vertical="center"/>
    </xf>
    <xf numFmtId="167" fontId="91" fillId="0" borderId="40" xfId="0" applyNumberFormat="1" applyFont="1" applyBorder="1" applyAlignment="1">
      <alignment horizontal="center" vertical="center"/>
    </xf>
    <xf numFmtId="0" fontId="91" fillId="25" borderId="105" xfId="0" applyFont="1" applyFill="1" applyBorder="1" applyAlignment="1">
      <alignment horizontal="center" vertical="center" wrapText="1"/>
    </xf>
    <xf numFmtId="4" fontId="91" fillId="25" borderId="105" xfId="0" applyNumberFormat="1" applyFont="1" applyFill="1" applyBorder="1" applyAlignment="1">
      <alignment horizontal="center" vertical="center"/>
    </xf>
    <xf numFmtId="167" fontId="91" fillId="25" borderId="105" xfId="0" applyNumberFormat="1" applyFont="1" applyFill="1" applyBorder="1" applyAlignment="1">
      <alignment horizontal="center" vertical="center"/>
    </xf>
    <xf numFmtId="3" fontId="90" fillId="25" borderId="105" xfId="0" applyNumberFormat="1" applyFont="1" applyFill="1" applyBorder="1" applyAlignment="1">
      <alignment horizontal="center" vertical="center"/>
    </xf>
    <xf numFmtId="0" fontId="17" fillId="25" borderId="105" xfId="0" applyFont="1" applyFill="1" applyBorder="1" applyAlignment="1">
      <alignment horizontal="center" vertical="center" wrapText="1"/>
    </xf>
    <xf numFmtId="14" fontId="17" fillId="25" borderId="105" xfId="0" applyNumberFormat="1" applyFont="1" applyFill="1" applyBorder="1" applyAlignment="1">
      <alignment horizontal="center" vertical="center"/>
    </xf>
    <xf numFmtId="0" fontId="90" fillId="7" borderId="40" xfId="0" applyFont="1" applyFill="1" applyBorder="1" applyAlignment="1">
      <alignment horizontal="center" vertical="center" wrapText="1"/>
    </xf>
    <xf numFmtId="0" fontId="90" fillId="7" borderId="40" xfId="0" applyFont="1" applyFill="1" applyBorder="1" applyAlignment="1">
      <alignment horizontal="center" wrapText="1"/>
    </xf>
    <xf numFmtId="3" fontId="90" fillId="7" borderId="40" xfId="0" applyNumberFormat="1" applyFont="1" applyFill="1" applyBorder="1" applyAlignment="1">
      <alignment horizontal="center"/>
    </xf>
    <xf numFmtId="167" fontId="90" fillId="7" borderId="40" xfId="0" applyNumberFormat="1" applyFont="1" applyFill="1" applyBorder="1" applyAlignment="1">
      <alignment horizontal="center"/>
    </xf>
    <xf numFmtId="0" fontId="32" fillId="7" borderId="40" xfId="0" applyFont="1" applyFill="1" applyBorder="1" applyAlignment="1">
      <alignment horizontal="center" wrapText="1"/>
    </xf>
    <xf numFmtId="14" fontId="90" fillId="7" borderId="40" xfId="0" applyNumberFormat="1" applyFont="1" applyFill="1" applyBorder="1" applyAlignment="1">
      <alignment horizontal="center" wrapText="1"/>
    </xf>
    <xf numFmtId="0" fontId="17" fillId="0" borderId="0" xfId="0" applyFont="1" applyAlignment="1">
      <alignment horizontal="left" wrapText="1"/>
    </xf>
    <xf numFmtId="0" fontId="17" fillId="0" borderId="0" xfId="0" applyFont="1" applyAlignment="1">
      <alignment wrapText="1"/>
    </xf>
    <xf numFmtId="167" fontId="17" fillId="0" borderId="0" xfId="0" applyNumberFormat="1" applyFont="1"/>
    <xf numFmtId="167" fontId="17" fillId="0" borderId="0" xfId="0" applyNumberFormat="1" applyFont="1" applyAlignment="1">
      <alignment horizontal="right"/>
    </xf>
    <xf numFmtId="0" fontId="32" fillId="0" borderId="0" xfId="0" applyFont="1"/>
    <xf numFmtId="0" fontId="32" fillId="0" borderId="0" xfId="0" applyFont="1" applyAlignment="1">
      <alignment wrapText="1"/>
    </xf>
    <xf numFmtId="14" fontId="17" fillId="0" borderId="0" xfId="0" applyNumberFormat="1" applyFont="1" applyAlignment="1">
      <alignment horizontal="center" vertical="center"/>
    </xf>
    <xf numFmtId="0" fontId="91" fillId="0" borderId="0" xfId="0" applyFont="1" applyAlignment="1">
      <alignment vertical="center"/>
    </xf>
    <xf numFmtId="0" fontId="90" fillId="0" borderId="43" xfId="0" applyFont="1" applyBorder="1" applyAlignment="1">
      <alignment vertical="center"/>
    </xf>
    <xf numFmtId="0" fontId="90" fillId="0" borderId="96" xfId="0" applyFont="1" applyBorder="1" applyAlignment="1">
      <alignment vertical="center"/>
    </xf>
    <xf numFmtId="0" fontId="17" fillId="0" borderId="0" xfId="0" applyFont="1" applyAlignment="1">
      <alignment vertical="center"/>
    </xf>
    <xf numFmtId="0" fontId="32" fillId="0" borderId="104" xfId="0" applyFont="1" applyBorder="1" applyAlignment="1">
      <alignment horizontal="center" vertical="center"/>
    </xf>
    <xf numFmtId="0" fontId="17" fillId="0" borderId="103" xfId="0" applyFont="1" applyBorder="1"/>
    <xf numFmtId="170" fontId="32" fillId="0" borderId="103" xfId="0" applyNumberFormat="1" applyFont="1" applyBorder="1" applyAlignment="1">
      <alignment horizontal="center" vertical="center" wrapText="1"/>
    </xf>
    <xf numFmtId="168" fontId="32" fillId="0" borderId="103" xfId="0" applyNumberFormat="1" applyFont="1" applyBorder="1" applyAlignment="1">
      <alignment horizontal="center" vertical="center" wrapText="1"/>
    </xf>
    <xf numFmtId="0" fontId="32" fillId="0" borderId="103" xfId="0" applyFont="1" applyBorder="1"/>
    <xf numFmtId="0" fontId="32" fillId="0" borderId="103" xfId="0" applyFont="1" applyBorder="1" applyAlignment="1">
      <alignment textRotation="90"/>
    </xf>
    <xf numFmtId="0" fontId="17" fillId="0" borderId="103" xfId="0" applyFont="1" applyBorder="1" applyAlignment="1">
      <alignment horizontal="center" wrapText="1"/>
    </xf>
    <xf numFmtId="0" fontId="17" fillId="0" borderId="102" xfId="0" applyFont="1" applyBorder="1" applyAlignment="1">
      <alignment horizontal="center" wrapText="1"/>
    </xf>
    <xf numFmtId="0" fontId="17" fillId="0" borderId="103" xfId="0" applyFont="1" applyBorder="1" applyAlignment="1">
      <alignment horizontal="center"/>
    </xf>
    <xf numFmtId="0" fontId="17" fillId="0" borderId="40" xfId="0" applyFont="1" applyBorder="1" applyAlignment="1">
      <alignment horizontal="center" vertical="center"/>
    </xf>
    <xf numFmtId="170" fontId="17" fillId="0" borderId="40" xfId="0" applyNumberFormat="1" applyFont="1" applyBorder="1" applyAlignment="1">
      <alignment horizontal="center" vertical="center"/>
    </xf>
    <xf numFmtId="0" fontId="32" fillId="0" borderId="40" xfId="0" applyFont="1" applyBorder="1" applyAlignment="1">
      <alignment horizontal="center" vertical="center"/>
    </xf>
    <xf numFmtId="0" fontId="32" fillId="0" borderId="40" xfId="0" applyFont="1" applyBorder="1" applyAlignment="1">
      <alignment vertical="center"/>
    </xf>
    <xf numFmtId="0" fontId="17" fillId="7" borderId="40" xfId="0" applyFont="1" applyFill="1" applyBorder="1" applyAlignment="1">
      <alignment horizontal="center" vertical="center" wrapText="1"/>
    </xf>
    <xf numFmtId="0" fontId="17" fillId="22" borderId="77" xfId="0" applyFont="1" applyFill="1" applyBorder="1" applyAlignment="1">
      <alignment horizontal="center" vertical="center" wrapText="1"/>
    </xf>
    <xf numFmtId="0" fontId="17" fillId="0" borderId="40" xfId="0" applyFont="1" applyBorder="1" applyAlignment="1">
      <alignment vertical="center"/>
    </xf>
    <xf numFmtId="170" fontId="17" fillId="0" borderId="40" xfId="0" applyNumberFormat="1" applyFont="1" applyBorder="1" applyAlignment="1">
      <alignment vertical="center"/>
    </xf>
    <xf numFmtId="0" fontId="94" fillId="0" borderId="40" xfId="0" applyFont="1" applyBorder="1" applyAlignment="1">
      <alignment horizontal="center" vertical="center" wrapText="1"/>
    </xf>
    <xf numFmtId="171" fontId="17" fillId="0" borderId="40" xfId="0" applyNumberFormat="1" applyFont="1" applyBorder="1" applyAlignment="1">
      <alignment horizontal="center" vertical="center"/>
    </xf>
    <xf numFmtId="0" fontId="17" fillId="24" borderId="40" xfId="0" applyFont="1" applyFill="1" applyBorder="1" applyAlignment="1">
      <alignment horizontal="center" vertical="center" wrapText="1"/>
    </xf>
    <xf numFmtId="0" fontId="17" fillId="0" borderId="42" xfId="0" applyFont="1" applyBorder="1" applyAlignment="1">
      <alignment horizontal="center" vertical="center" wrapText="1"/>
    </xf>
    <xf numFmtId="49" fontId="91" fillId="0" borderId="42" xfId="0" applyNumberFormat="1" applyFont="1" applyBorder="1" applyAlignment="1">
      <alignment vertical="center" wrapText="1"/>
    </xf>
    <xf numFmtId="49" fontId="91" fillId="0" borderId="40" xfId="0" applyNumberFormat="1" applyFont="1" applyBorder="1" applyAlignment="1">
      <alignment vertical="center" wrapText="1"/>
    </xf>
    <xf numFmtId="0" fontId="91" fillId="22" borderId="77" xfId="0" applyFont="1" applyFill="1" applyBorder="1" applyAlignment="1">
      <alignment horizontal="center" vertical="center" wrapText="1"/>
    </xf>
    <xf numFmtId="170" fontId="91" fillId="0" borderId="40" xfId="0" applyNumberFormat="1" applyFont="1" applyBorder="1" applyAlignment="1">
      <alignment horizontal="center" vertical="center"/>
    </xf>
    <xf numFmtId="49" fontId="17" fillId="0" borderId="40" xfId="0" applyNumberFormat="1" applyFont="1" applyBorder="1" applyAlignment="1">
      <alignment horizontal="left" vertical="center" wrapText="1"/>
    </xf>
    <xf numFmtId="169" fontId="17" fillId="0" borderId="40" xfId="0" applyNumberFormat="1" applyFont="1" applyBorder="1" applyAlignment="1">
      <alignment horizontal="center" vertical="center"/>
    </xf>
    <xf numFmtId="0" fontId="91" fillId="14" borderId="70" xfId="0" applyFont="1" applyFill="1" applyBorder="1" applyAlignment="1">
      <alignment vertical="center"/>
    </xf>
    <xf numFmtId="170" fontId="91" fillId="0" borderId="40" xfId="0" applyNumberFormat="1" applyFont="1" applyBorder="1" applyAlignment="1">
      <alignment horizontal="center" vertical="center"/>
    </xf>
    <xf numFmtId="167" fontId="17" fillId="0" borderId="40" xfId="0" applyNumberFormat="1" applyFont="1" applyBorder="1" applyAlignment="1">
      <alignment horizontal="center" vertical="center"/>
    </xf>
    <xf numFmtId="170" fontId="91" fillId="0" borderId="40" xfId="0" applyNumberFormat="1" applyFont="1" applyBorder="1" applyAlignment="1">
      <alignment vertical="center"/>
    </xf>
    <xf numFmtId="170" fontId="91" fillId="0" borderId="104" xfId="0" applyNumberFormat="1" applyFont="1" applyBorder="1" applyAlignment="1">
      <alignment vertical="center"/>
    </xf>
    <xf numFmtId="0" fontId="32" fillId="22" borderId="40" xfId="0" applyFont="1" applyFill="1" applyBorder="1" applyAlignment="1">
      <alignment horizontal="center" vertical="center"/>
    </xf>
    <xf numFmtId="0" fontId="17" fillId="0" borderId="40" xfId="0" applyFont="1" applyBorder="1"/>
    <xf numFmtId="170" fontId="91" fillId="0" borderId="103" xfId="0" applyNumberFormat="1" applyFont="1" applyBorder="1" applyAlignment="1">
      <alignment vertical="center"/>
    </xf>
    <xf numFmtId="172" fontId="17" fillId="0" borderId="40" xfId="0" applyNumberFormat="1" applyFont="1" applyBorder="1" applyAlignment="1">
      <alignment horizontal="center" vertical="center"/>
    </xf>
    <xf numFmtId="173" fontId="17" fillId="0" borderId="40" xfId="0" applyNumberFormat="1" applyFont="1" applyBorder="1" applyAlignment="1">
      <alignment horizontal="center" vertical="center"/>
    </xf>
    <xf numFmtId="174" fontId="17" fillId="0" borderId="40" xfId="0" applyNumberFormat="1" applyFont="1" applyBorder="1" applyAlignment="1">
      <alignment horizontal="center" vertical="center"/>
    </xf>
    <xf numFmtId="0" fontId="32" fillId="20" borderId="40" xfId="0" applyFont="1" applyFill="1" applyBorder="1" applyAlignment="1">
      <alignment horizontal="center" vertical="center"/>
    </xf>
    <xf numFmtId="170" fontId="32" fillId="20" borderId="40" xfId="0" applyNumberFormat="1" applyFont="1" applyFill="1" applyBorder="1" applyAlignment="1">
      <alignment horizontal="center" vertical="center"/>
    </xf>
    <xf numFmtId="165" fontId="32" fillId="20" borderId="40" xfId="0" applyNumberFormat="1" applyFont="1" applyFill="1" applyBorder="1" applyAlignment="1">
      <alignment horizontal="center" vertical="center"/>
    </xf>
    <xf numFmtId="170" fontId="17" fillId="20" borderId="40" xfId="0" applyNumberFormat="1" applyFont="1" applyFill="1" applyBorder="1" applyAlignment="1">
      <alignment horizontal="center" vertical="center" wrapText="1"/>
    </xf>
    <xf numFmtId="0" fontId="17" fillId="20" borderId="77" xfId="0" applyFont="1" applyFill="1" applyBorder="1" applyAlignment="1">
      <alignment horizontal="center" vertical="center" wrapText="1"/>
    </xf>
    <xf numFmtId="0" fontId="17" fillId="20" borderId="40" xfId="0" applyFont="1" applyFill="1" applyBorder="1" applyAlignment="1">
      <alignment horizontal="center" vertical="center"/>
    </xf>
    <xf numFmtId="175" fontId="17" fillId="0" borderId="40" xfId="0" applyNumberFormat="1" applyFont="1" applyBorder="1" applyAlignment="1">
      <alignment horizontal="center" vertical="center"/>
    </xf>
    <xf numFmtId="168" fontId="17" fillId="0" borderId="40" xfId="0" applyNumberFormat="1" applyFont="1" applyBorder="1" applyAlignment="1">
      <alignment horizontal="center" vertical="center"/>
    </xf>
    <xf numFmtId="168" fontId="32" fillId="20" borderId="40" xfId="0" applyNumberFormat="1" applyFont="1" applyFill="1" applyBorder="1" applyAlignment="1">
      <alignment horizontal="center" vertical="center"/>
    </xf>
    <xf numFmtId="0" fontId="32" fillId="22" borderId="40" xfId="0" applyFont="1" applyFill="1" applyBorder="1" applyAlignment="1">
      <alignment vertical="center" wrapText="1"/>
    </xf>
    <xf numFmtId="0" fontId="17" fillId="22" borderId="40" xfId="0" applyFont="1" applyFill="1" applyBorder="1" applyAlignment="1">
      <alignment horizontal="center" vertical="center"/>
    </xf>
    <xf numFmtId="170" fontId="17" fillId="22" borderId="40" xfId="0" applyNumberFormat="1" applyFont="1" applyFill="1" applyBorder="1" applyAlignment="1">
      <alignment horizontal="center" vertical="center"/>
    </xf>
    <xf numFmtId="0" fontId="32" fillId="22" borderId="40" xfId="0" applyFont="1" applyFill="1" applyBorder="1" applyAlignment="1">
      <alignment vertical="center"/>
    </xf>
    <xf numFmtId="14" fontId="17" fillId="22" borderId="40" xfId="0" applyNumberFormat="1" applyFont="1" applyFill="1" applyBorder="1" applyAlignment="1">
      <alignment horizontal="center" vertical="center"/>
    </xf>
    <xf numFmtId="0" fontId="17" fillId="22" borderId="70" xfId="0" applyFont="1" applyFill="1" applyBorder="1" applyAlignment="1">
      <alignment vertical="center"/>
    </xf>
    <xf numFmtId="171" fontId="17" fillId="22" borderId="40" xfId="0" applyNumberFormat="1" applyFont="1" applyFill="1" applyBorder="1" applyAlignment="1">
      <alignment horizontal="center" vertical="center"/>
    </xf>
    <xf numFmtId="0" fontId="17" fillId="16" borderId="70" xfId="0" applyFont="1" applyFill="1" applyBorder="1" applyAlignment="1">
      <alignment vertical="center"/>
    </xf>
    <xf numFmtId="14" fontId="91" fillId="0" borderId="40" xfId="0" applyNumberFormat="1" applyFont="1" applyBorder="1" applyAlignment="1">
      <alignment horizontal="center" vertical="center"/>
    </xf>
    <xf numFmtId="0" fontId="17" fillId="14" borderId="70" xfId="0" applyFont="1" applyFill="1" applyBorder="1" applyAlignment="1">
      <alignment vertical="center" wrapText="1"/>
    </xf>
    <xf numFmtId="0" fontId="91" fillId="0" borderId="42" xfId="0" applyFont="1" applyBorder="1" applyAlignment="1">
      <alignment horizontal="center" vertical="center" wrapText="1"/>
    </xf>
    <xf numFmtId="0" fontId="17" fillId="22" borderId="115" xfId="0" applyFont="1" applyFill="1" applyBorder="1" applyAlignment="1">
      <alignment horizontal="center" vertical="center" wrapText="1"/>
    </xf>
    <xf numFmtId="14" fontId="91" fillId="0" borderId="42" xfId="0" applyNumberFormat="1" applyFont="1" applyBorder="1" applyAlignment="1">
      <alignment horizontal="center" vertical="center"/>
    </xf>
    <xf numFmtId="0" fontId="91" fillId="22" borderId="70" xfId="0" applyFont="1" applyFill="1" applyBorder="1" applyAlignment="1">
      <alignment vertical="center"/>
    </xf>
    <xf numFmtId="170" fontId="17" fillId="22" borderId="40" xfId="0" applyNumberFormat="1" applyFont="1" applyFill="1" applyBorder="1" applyAlignment="1">
      <alignment vertical="center"/>
    </xf>
    <xf numFmtId="0" fontId="17" fillId="22" borderId="116" xfId="0" applyFont="1" applyFill="1" applyBorder="1" applyAlignment="1">
      <alignment horizontal="center" vertical="center" wrapText="1"/>
    </xf>
    <xf numFmtId="0" fontId="32" fillId="20" borderId="40" xfId="0" applyFont="1" applyFill="1" applyBorder="1" applyAlignment="1">
      <alignment vertical="center"/>
    </xf>
    <xf numFmtId="170" fontId="91" fillId="0" borderId="40" xfId="0" applyNumberFormat="1" applyFont="1" applyBorder="1" applyAlignment="1">
      <alignment vertical="center"/>
    </xf>
    <xf numFmtId="0" fontId="17" fillId="0" borderId="104" xfId="0" applyFont="1" applyBorder="1" applyAlignment="1">
      <alignment horizontal="left" vertical="center" wrapText="1"/>
    </xf>
    <xf numFmtId="170" fontId="32" fillId="0" borderId="0" xfId="0" applyNumberFormat="1" applyFont="1" applyAlignment="1">
      <alignment vertical="center"/>
    </xf>
    <xf numFmtId="0" fontId="90" fillId="24" borderId="40" xfId="0" applyFont="1" applyFill="1" applyBorder="1" applyAlignment="1">
      <alignment horizontal="center" vertical="center" wrapText="1"/>
    </xf>
    <xf numFmtId="49" fontId="91" fillId="0" borderId="40" xfId="0" applyNumberFormat="1" applyFont="1" applyBorder="1" applyAlignment="1">
      <alignment horizontal="left" vertical="center" wrapText="1"/>
    </xf>
    <xf numFmtId="49" fontId="17" fillId="22" borderId="40" xfId="0" applyNumberFormat="1" applyFont="1" applyFill="1" applyBorder="1" applyAlignment="1">
      <alignment horizontal="left" vertical="center" wrapText="1"/>
    </xf>
    <xf numFmtId="0" fontId="91" fillId="0" borderId="40" xfId="0" applyFont="1" applyBorder="1" applyAlignment="1">
      <alignment horizontal="left" vertical="center"/>
    </xf>
    <xf numFmtId="0" fontId="32" fillId="7" borderId="40" xfId="0" applyFont="1" applyFill="1" applyBorder="1" applyAlignment="1">
      <alignment vertical="center"/>
    </xf>
    <xf numFmtId="0" fontId="32" fillId="7" borderId="40" xfId="0" applyFont="1" applyFill="1" applyBorder="1" applyAlignment="1">
      <alignment horizontal="center" vertical="center"/>
    </xf>
    <xf numFmtId="171" fontId="32" fillId="7" borderId="40" xfId="0" applyNumberFormat="1" applyFont="1" applyFill="1" applyBorder="1" applyAlignment="1">
      <alignment horizontal="right" vertical="center"/>
    </xf>
    <xf numFmtId="170" fontId="32" fillId="7" borderId="40" xfId="0" applyNumberFormat="1" applyFont="1" applyFill="1" applyBorder="1" applyAlignment="1">
      <alignment horizontal="center" vertical="center"/>
    </xf>
    <xf numFmtId="171" fontId="32" fillId="7" borderId="40" xfId="0" applyNumberFormat="1" applyFont="1" applyFill="1" applyBorder="1" applyAlignment="1">
      <alignment horizontal="center" vertical="center"/>
    </xf>
    <xf numFmtId="165" fontId="32" fillId="7" borderId="40" xfId="0" applyNumberFormat="1" applyFont="1" applyFill="1" applyBorder="1" applyAlignment="1">
      <alignment vertical="center"/>
    </xf>
    <xf numFmtId="165" fontId="17" fillId="7" borderId="40" xfId="0" applyNumberFormat="1" applyFont="1" applyFill="1" applyBorder="1" applyAlignment="1">
      <alignment horizontal="center" vertical="center" wrapText="1"/>
    </xf>
    <xf numFmtId="0" fontId="17" fillId="7" borderId="77" xfId="0" applyFont="1" applyFill="1" applyBorder="1" applyAlignment="1">
      <alignment horizontal="center" vertical="center" wrapText="1"/>
    </xf>
    <xf numFmtId="0" fontId="17" fillId="7" borderId="40" xfId="0" applyFont="1" applyFill="1" applyBorder="1" applyAlignment="1">
      <alignment horizontal="center" vertical="center"/>
    </xf>
    <xf numFmtId="0" fontId="32" fillId="0" borderId="0" xfId="0" applyFont="1" applyAlignment="1">
      <alignment vertical="center"/>
    </xf>
    <xf numFmtId="0" fontId="17" fillId="22" borderId="70" xfId="0" applyFont="1" applyFill="1" applyBorder="1" applyAlignment="1">
      <alignment horizontal="center" vertical="center" wrapText="1"/>
    </xf>
    <xf numFmtId="170" fontId="17" fillId="0" borderId="0" xfId="0" applyNumberFormat="1" applyFont="1" applyAlignment="1">
      <alignment vertical="center"/>
    </xf>
    <xf numFmtId="0" fontId="90" fillId="0" borderId="0" xfId="0" applyFont="1" applyAlignment="1">
      <alignment horizontal="left" vertical="center" wrapText="1"/>
    </xf>
    <xf numFmtId="0" fontId="32" fillId="0" borderId="0" xfId="0" applyFont="1" applyAlignment="1">
      <alignment horizontal="left" vertical="center" wrapText="1"/>
    </xf>
    <xf numFmtId="0" fontId="90" fillId="0" borderId="0" xfId="0" applyFont="1" applyAlignment="1">
      <alignment horizontal="center" vertical="center" wrapText="1"/>
    </xf>
    <xf numFmtId="0" fontId="32" fillId="0" borderId="103" xfId="0" applyFont="1" applyBorder="1" applyAlignment="1">
      <alignment horizontal="center" vertical="center"/>
    </xf>
    <xf numFmtId="0" fontId="32" fillId="0" borderId="103" xfId="0" applyFont="1" applyBorder="1" applyAlignment="1">
      <alignment vertical="center"/>
    </xf>
    <xf numFmtId="0" fontId="94" fillId="0" borderId="40" xfId="0" applyFont="1" applyBorder="1" applyAlignment="1">
      <alignment horizontal="center" vertical="center"/>
    </xf>
    <xf numFmtId="0" fontId="91" fillId="22" borderId="40" xfId="0" applyFont="1" applyFill="1" applyBorder="1" applyAlignment="1">
      <alignment vertical="center" wrapText="1"/>
    </xf>
    <xf numFmtId="0" fontId="91" fillId="22" borderId="70" xfId="0" applyFont="1" applyFill="1" applyBorder="1" applyAlignment="1">
      <alignment horizontal="left" vertical="center" wrapText="1"/>
    </xf>
    <xf numFmtId="169" fontId="91" fillId="22" borderId="40" xfId="0" applyNumberFormat="1" applyFont="1" applyFill="1" applyBorder="1" applyAlignment="1">
      <alignment horizontal="center" vertical="center"/>
    </xf>
    <xf numFmtId="14" fontId="91" fillId="22" borderId="40" xfId="0" applyNumberFormat="1" applyFont="1" applyFill="1" applyBorder="1" applyAlignment="1">
      <alignment horizontal="center" vertical="center"/>
    </xf>
    <xf numFmtId="0" fontId="91" fillId="14" borderId="70" xfId="0" applyFont="1" applyFill="1" applyBorder="1" applyAlignment="1">
      <alignment horizontal="left" vertical="center" wrapText="1"/>
    </xf>
    <xf numFmtId="169" fontId="91" fillId="22" borderId="70" xfId="0" applyNumberFormat="1" applyFont="1" applyFill="1" applyBorder="1" applyAlignment="1">
      <alignment horizontal="left" vertical="center" wrapText="1"/>
    </xf>
    <xf numFmtId="168" fontId="17" fillId="0" borderId="40" xfId="0" applyNumberFormat="1" applyFont="1" applyBorder="1" applyAlignment="1">
      <alignment vertical="center"/>
    </xf>
    <xf numFmtId="0" fontId="91" fillId="22" borderId="40" xfId="0" applyFont="1" applyFill="1" applyBorder="1" applyAlignment="1">
      <alignment horizontal="left" vertical="center" wrapText="1"/>
    </xf>
    <xf numFmtId="169" fontId="91" fillId="22" borderId="40" xfId="0" applyNumberFormat="1" applyFont="1" applyFill="1" applyBorder="1" applyAlignment="1">
      <alignment horizontal="center" vertical="center"/>
    </xf>
    <xf numFmtId="0" fontId="17" fillId="23" borderId="70" xfId="0" applyFont="1" applyFill="1" applyBorder="1"/>
    <xf numFmtId="0" fontId="91" fillId="7" borderId="40" xfId="0" applyFont="1" applyFill="1" applyBorder="1" applyAlignment="1">
      <alignment horizontal="center" vertical="center"/>
    </xf>
    <xf numFmtId="0" fontId="90" fillId="0" borderId="40" xfId="0" applyFont="1" applyBorder="1" applyAlignment="1">
      <alignment horizontal="left" vertical="center" wrapText="1"/>
    </xf>
    <xf numFmtId="0" fontId="32" fillId="0" borderId="40" xfId="0" applyFont="1" applyBorder="1"/>
    <xf numFmtId="170" fontId="17" fillId="0" borderId="103" xfId="0" applyNumberFormat="1" applyFont="1" applyBorder="1" applyAlignment="1">
      <alignment vertical="center"/>
    </xf>
    <xf numFmtId="0" fontId="91" fillId="0" borderId="40" xfId="0" applyFont="1" applyBorder="1" applyAlignment="1">
      <alignment horizontal="left" vertical="center" wrapText="1"/>
    </xf>
    <xf numFmtId="0" fontId="17" fillId="0" borderId="104" xfId="0" applyFont="1" applyBorder="1" applyAlignment="1">
      <alignment horizontal="center" vertical="center"/>
    </xf>
    <xf numFmtId="0" fontId="91" fillId="0" borderId="43" xfId="0" applyFont="1" applyBorder="1" applyAlignment="1">
      <alignment vertical="center" wrapText="1"/>
    </xf>
    <xf numFmtId="0" fontId="17" fillId="0" borderId="40" xfId="0" applyFont="1" applyBorder="1" applyAlignment="1">
      <alignment wrapText="1"/>
    </xf>
    <xf numFmtId="168" fontId="17" fillId="0" borderId="42" xfId="0" applyNumberFormat="1" applyFont="1" applyBorder="1" applyAlignment="1">
      <alignment horizontal="center" vertical="center"/>
    </xf>
    <xf numFmtId="0" fontId="17" fillId="0" borderId="103" xfId="0" applyFont="1" applyBorder="1" applyAlignment="1">
      <alignment horizontal="center" vertical="center"/>
    </xf>
    <xf numFmtId="170" fontId="91" fillId="7" borderId="40" xfId="0" applyNumberFormat="1" applyFont="1" applyFill="1" applyBorder="1" applyAlignment="1">
      <alignment horizontal="center" vertical="center" wrapText="1"/>
    </xf>
    <xf numFmtId="169" fontId="91" fillId="22" borderId="40" xfId="0" applyNumberFormat="1" applyFont="1" applyFill="1" applyBorder="1" applyAlignment="1">
      <alignment horizontal="center" vertical="center" wrapText="1"/>
    </xf>
    <xf numFmtId="170" fontId="91" fillId="20" borderId="40" xfId="0" applyNumberFormat="1" applyFont="1" applyFill="1" applyBorder="1" applyAlignment="1">
      <alignment horizontal="center" vertical="center"/>
    </xf>
    <xf numFmtId="170" fontId="91" fillId="20" borderId="40" xfId="0" applyNumberFormat="1" applyFont="1" applyFill="1" applyBorder="1" applyAlignment="1">
      <alignment vertical="center" wrapText="1"/>
    </xf>
    <xf numFmtId="170" fontId="91" fillId="14" borderId="70" xfId="0" applyNumberFormat="1" applyFont="1" applyFill="1" applyBorder="1" applyAlignment="1">
      <alignment horizontal="left" vertical="center" wrapText="1"/>
    </xf>
    <xf numFmtId="0" fontId="91" fillId="22" borderId="40" xfId="0" applyFont="1" applyFill="1" applyBorder="1" applyAlignment="1">
      <alignment horizontal="right" vertical="center"/>
    </xf>
    <xf numFmtId="168" fontId="91" fillId="22" borderId="40" xfId="0" applyNumberFormat="1" applyFont="1" applyFill="1" applyBorder="1" applyAlignment="1">
      <alignment horizontal="right" vertical="center"/>
    </xf>
    <xf numFmtId="0" fontId="91" fillId="0" borderId="40" xfId="0" applyFont="1" applyBorder="1" applyAlignment="1">
      <alignment vertical="center"/>
    </xf>
    <xf numFmtId="168" fontId="91" fillId="0" borderId="40" xfId="0" applyNumberFormat="1" applyFont="1" applyBorder="1" applyAlignment="1">
      <alignment vertical="center"/>
    </xf>
    <xf numFmtId="0" fontId="91" fillId="22" borderId="108" xfId="0" applyFont="1" applyFill="1" applyBorder="1" applyAlignment="1">
      <alignment vertical="center" wrapText="1"/>
    </xf>
    <xf numFmtId="0" fontId="32" fillId="20" borderId="40" xfId="0" applyFont="1" applyFill="1" applyBorder="1" applyAlignment="1">
      <alignment vertical="center" wrapText="1"/>
    </xf>
    <xf numFmtId="0" fontId="91" fillId="20" borderId="40" xfId="0" applyFont="1" applyFill="1" applyBorder="1" applyAlignment="1">
      <alignment horizontal="center" vertical="center"/>
    </xf>
    <xf numFmtId="0" fontId="91" fillId="20" borderId="40" xfId="0" applyFont="1" applyFill="1" applyBorder="1" applyAlignment="1">
      <alignment vertical="center"/>
    </xf>
    <xf numFmtId="0" fontId="91" fillId="7" borderId="105" xfId="0" applyFont="1" applyFill="1" applyBorder="1" applyAlignment="1">
      <alignment horizontal="center" vertical="center"/>
    </xf>
    <xf numFmtId="168" fontId="91" fillId="0" borderId="40" xfId="0" applyNumberFormat="1" applyFont="1" applyBorder="1" applyAlignment="1">
      <alignment horizontal="right" vertical="center"/>
    </xf>
    <xf numFmtId="0" fontId="32" fillId="0" borderId="43" xfId="0" applyFont="1" applyBorder="1" applyAlignment="1">
      <alignment horizontal="center" vertical="center"/>
    </xf>
    <xf numFmtId="0" fontId="91" fillId="0" borderId="42" xfId="0" applyFont="1" applyBorder="1" applyAlignment="1">
      <alignment vertical="center" wrapText="1"/>
    </xf>
    <xf numFmtId="0" fontId="90" fillId="24" borderId="40" xfId="0" applyFont="1" applyFill="1" applyBorder="1" applyAlignment="1">
      <alignment horizontal="center" vertical="center"/>
    </xf>
    <xf numFmtId="0" fontId="91" fillId="0" borderId="103" xfId="0" applyFont="1" applyBorder="1" applyAlignment="1">
      <alignment horizontal="center" vertical="center"/>
    </xf>
    <xf numFmtId="0" fontId="17" fillId="0" borderId="42" xfId="0" applyFont="1" applyBorder="1" applyAlignment="1">
      <alignment vertical="center" wrapText="1"/>
    </xf>
    <xf numFmtId="172" fontId="91" fillId="22" borderId="40" xfId="0" applyNumberFormat="1" applyFont="1" applyFill="1" applyBorder="1" applyAlignment="1">
      <alignment horizontal="right" vertical="center"/>
    </xf>
    <xf numFmtId="170" fontId="91" fillId="22" borderId="40" xfId="0" applyNumberFormat="1" applyFont="1" applyFill="1" applyBorder="1" applyAlignment="1">
      <alignment vertical="center" wrapText="1"/>
    </xf>
    <xf numFmtId="168" fontId="91" fillId="22" borderId="40" xfId="0" applyNumberFormat="1" applyFont="1" applyFill="1" applyBorder="1" applyAlignment="1">
      <alignment horizontal="left" vertical="center"/>
    </xf>
    <xf numFmtId="0" fontId="17" fillId="0" borderId="40" xfId="0" applyFont="1" applyBorder="1" applyAlignment="1">
      <alignment horizontal="left" vertical="center"/>
    </xf>
    <xf numFmtId="170" fontId="17" fillId="0" borderId="40" xfId="0" applyNumberFormat="1" applyFont="1" applyBorder="1" applyAlignment="1">
      <alignment horizontal="left" vertical="center"/>
    </xf>
    <xf numFmtId="0" fontId="32" fillId="0" borderId="40" xfId="0" applyFont="1" applyBorder="1" applyAlignment="1">
      <alignment horizontal="left" vertical="center"/>
    </xf>
    <xf numFmtId="0" fontId="91" fillId="22" borderId="78" xfId="0" applyFont="1" applyFill="1" applyBorder="1" applyAlignment="1">
      <alignment horizontal="center" vertical="center"/>
    </xf>
    <xf numFmtId="0" fontId="91" fillId="14" borderId="61" xfId="0" applyFont="1" applyFill="1" applyBorder="1" applyAlignment="1">
      <alignment horizontal="left" vertical="center" wrapText="1"/>
    </xf>
    <xf numFmtId="168" fontId="91" fillId="0" borderId="40" xfId="0" applyNumberFormat="1" applyFont="1" applyBorder="1" applyAlignment="1">
      <alignment horizontal="center" vertical="center"/>
    </xf>
    <xf numFmtId="172" fontId="32" fillId="20" borderId="40" xfId="0" applyNumberFormat="1" applyFont="1" applyFill="1" applyBorder="1" applyAlignment="1">
      <alignment horizontal="center" vertical="center"/>
    </xf>
    <xf numFmtId="0" fontId="91" fillId="0" borderId="0" xfId="0" applyFont="1" applyAlignment="1">
      <alignment horizontal="left" vertical="center" wrapText="1"/>
    </xf>
    <xf numFmtId="10" fontId="91" fillId="14" borderId="70" xfId="0" applyNumberFormat="1" applyFont="1" applyFill="1" applyBorder="1" applyAlignment="1">
      <alignment horizontal="left" vertical="center" wrapText="1"/>
    </xf>
    <xf numFmtId="14" fontId="91" fillId="22" borderId="40" xfId="0" applyNumberFormat="1" applyFont="1" applyFill="1" applyBorder="1" applyAlignment="1">
      <alignment horizontal="center" vertical="center" wrapText="1"/>
    </xf>
    <xf numFmtId="175" fontId="91" fillId="22" borderId="40" xfId="0" applyNumberFormat="1" applyFont="1" applyFill="1" applyBorder="1" applyAlignment="1">
      <alignment horizontal="right" vertical="center"/>
    </xf>
    <xf numFmtId="4" fontId="17" fillId="0" borderId="40" xfId="0" applyNumberFormat="1" applyFont="1" applyBorder="1" applyAlignment="1">
      <alignment vertical="center"/>
    </xf>
    <xf numFmtId="0" fontId="32" fillId="7" borderId="40" xfId="0" applyFont="1" applyFill="1" applyBorder="1" applyAlignment="1">
      <alignment vertical="center" wrapText="1"/>
    </xf>
    <xf numFmtId="168" fontId="32" fillId="7" borderId="40" xfId="0" applyNumberFormat="1" applyFont="1" applyFill="1" applyBorder="1" applyAlignment="1">
      <alignment horizontal="right" vertical="center"/>
    </xf>
    <xf numFmtId="168" fontId="32" fillId="7" borderId="40" xfId="0" applyNumberFormat="1" applyFont="1" applyFill="1" applyBorder="1" applyAlignment="1">
      <alignment horizontal="center" vertical="center"/>
    </xf>
    <xf numFmtId="165" fontId="32" fillId="7" borderId="40" xfId="0" applyNumberFormat="1" applyFont="1" applyFill="1" applyBorder="1" applyAlignment="1">
      <alignment horizontal="center" vertical="center"/>
    </xf>
    <xf numFmtId="168" fontId="17" fillId="0" borderId="0" xfId="0" applyNumberFormat="1" applyFont="1" applyAlignment="1">
      <alignment vertical="center"/>
    </xf>
    <xf numFmtId="0" fontId="91" fillId="0" borderId="0" xfId="0" applyFont="1" applyAlignment="1">
      <alignment horizontal="center" vertical="center"/>
    </xf>
    <xf numFmtId="167" fontId="32" fillId="0" borderId="40" xfId="0" applyNumberFormat="1" applyFont="1" applyBorder="1" applyAlignment="1">
      <alignment horizontal="center" vertical="center" wrapText="1"/>
    </xf>
    <xf numFmtId="0" fontId="91" fillId="22" borderId="110" xfId="0" applyFont="1" applyFill="1" applyBorder="1" applyAlignment="1">
      <alignment horizontal="center" vertical="center" wrapText="1"/>
    </xf>
    <xf numFmtId="167" fontId="17" fillId="0" borderId="96" xfId="0" applyNumberFormat="1" applyFont="1" applyBorder="1" applyAlignment="1">
      <alignment horizontal="center" vertical="center" wrapText="1"/>
    </xf>
    <xf numFmtId="167" fontId="17" fillId="0" borderId="96" xfId="0" applyNumberFormat="1" applyFont="1" applyBorder="1" applyAlignment="1">
      <alignment horizontal="right" vertical="center" wrapText="1"/>
    </xf>
    <xf numFmtId="167" fontId="91" fillId="22" borderId="110" xfId="0" applyNumberFormat="1" applyFont="1" applyFill="1" applyBorder="1" applyAlignment="1">
      <alignment horizontal="center" vertical="center" wrapText="1"/>
    </xf>
    <xf numFmtId="0" fontId="17" fillId="22" borderId="110" xfId="0" applyFont="1" applyFill="1" applyBorder="1" applyAlignment="1">
      <alignment horizontal="center" vertical="center" wrapText="1"/>
    </xf>
    <xf numFmtId="14" fontId="91" fillId="22" borderId="110" xfId="0" applyNumberFormat="1" applyFont="1" applyFill="1" applyBorder="1" applyAlignment="1">
      <alignment horizontal="center" vertical="center" wrapText="1"/>
    </xf>
    <xf numFmtId="167" fontId="17" fillId="0" borderId="103" xfId="0" applyNumberFormat="1" applyFont="1" applyBorder="1" applyAlignment="1">
      <alignment horizontal="center" vertical="center"/>
    </xf>
    <xf numFmtId="0" fontId="95" fillId="22" borderId="108" xfId="0" applyFont="1" applyFill="1" applyBorder="1" applyAlignment="1">
      <alignment horizontal="center" vertical="center" wrapText="1"/>
    </xf>
    <xf numFmtId="0" fontId="32" fillId="22" borderId="108" xfId="0" applyFont="1" applyFill="1" applyBorder="1" applyAlignment="1">
      <alignment horizontal="center" vertical="center" wrapText="1"/>
    </xf>
    <xf numFmtId="167" fontId="17" fillId="0" borderId="40" xfId="0" applyNumberFormat="1" applyFont="1" applyBorder="1" applyAlignment="1">
      <alignment horizontal="right" vertical="center"/>
    </xf>
    <xf numFmtId="0" fontId="17" fillId="23" borderId="70" xfId="0" applyFont="1" applyFill="1" applyBorder="1" applyAlignment="1">
      <alignment wrapText="1"/>
    </xf>
    <xf numFmtId="0" fontId="91" fillId="6" borderId="110" xfId="0" applyFont="1" applyFill="1" applyBorder="1" applyAlignment="1">
      <alignment horizontal="center" vertical="center" wrapText="1"/>
    </xf>
    <xf numFmtId="0" fontId="91" fillId="6" borderId="110" xfId="0" applyFont="1" applyFill="1" applyBorder="1" applyAlignment="1">
      <alignment horizontal="center" vertical="center"/>
    </xf>
    <xf numFmtId="0" fontId="91" fillId="6" borderId="77" xfId="0" applyFont="1" applyFill="1" applyBorder="1" applyAlignment="1">
      <alignment horizontal="center" vertical="center" wrapText="1"/>
    </xf>
    <xf numFmtId="0" fontId="90" fillId="25" borderId="110" xfId="0" applyFont="1" applyFill="1" applyBorder="1" applyAlignment="1">
      <alignment horizontal="center" vertical="center" wrapText="1"/>
    </xf>
    <xf numFmtId="0" fontId="90" fillId="25" borderId="77" xfId="0" applyFont="1" applyFill="1" applyBorder="1" applyAlignment="1">
      <alignment horizontal="center" vertical="center" wrapText="1"/>
    </xf>
    <xf numFmtId="0" fontId="90" fillId="25" borderId="40" xfId="0" applyFont="1" applyFill="1" applyBorder="1" applyAlignment="1">
      <alignment horizontal="center" vertical="center" wrapText="1"/>
    </xf>
    <xf numFmtId="0" fontId="90" fillId="25" borderId="40" xfId="0" applyFont="1" applyFill="1" applyBorder="1" applyAlignment="1">
      <alignment horizontal="center" vertical="center"/>
    </xf>
    <xf numFmtId="3" fontId="90" fillId="25" borderId="40" xfId="0" applyNumberFormat="1" applyFont="1" applyFill="1" applyBorder="1" applyAlignment="1">
      <alignment horizontal="center" vertical="center"/>
    </xf>
    <xf numFmtId="0" fontId="32" fillId="25" borderId="40" xfId="0" applyFont="1" applyFill="1" applyBorder="1" applyAlignment="1">
      <alignment horizontal="center" vertical="center" wrapText="1"/>
    </xf>
    <xf numFmtId="14" fontId="90" fillId="25" borderId="40" xfId="0" applyNumberFormat="1" applyFont="1" applyFill="1" applyBorder="1" applyAlignment="1">
      <alignment horizontal="center" vertical="center" wrapText="1"/>
    </xf>
    <xf numFmtId="167" fontId="90" fillId="25" borderId="40" xfId="0" applyNumberFormat="1" applyFont="1" applyFill="1" applyBorder="1" applyAlignment="1">
      <alignment horizontal="center" vertical="center"/>
    </xf>
    <xf numFmtId="167" fontId="90" fillId="25" borderId="40" xfId="0" applyNumberFormat="1" applyFont="1" applyFill="1" applyBorder="1" applyAlignment="1">
      <alignment horizontal="right" vertical="center"/>
    </xf>
    <xf numFmtId="0" fontId="32" fillId="25" borderId="105" xfId="0" applyFont="1" applyFill="1" applyBorder="1" applyAlignment="1">
      <alignment horizontal="center" vertical="center" wrapText="1"/>
    </xf>
    <xf numFmtId="3" fontId="91" fillId="0" borderId="40" xfId="0" applyNumberFormat="1" applyFont="1" applyBorder="1" applyAlignment="1">
      <alignment horizontal="center" vertical="center"/>
    </xf>
    <xf numFmtId="3" fontId="90" fillId="0" borderId="40" xfId="0" applyNumberFormat="1" applyFont="1" applyBorder="1" applyAlignment="1">
      <alignment horizontal="center" vertical="center"/>
    </xf>
    <xf numFmtId="0" fontId="90" fillId="24" borderId="105" xfId="0" applyFont="1" applyFill="1" applyBorder="1" applyAlignment="1">
      <alignment horizontal="center" vertical="center" wrapText="1"/>
    </xf>
    <xf numFmtId="14" fontId="17" fillId="0" borderId="42" xfId="0" applyNumberFormat="1" applyFont="1" applyBorder="1" applyAlignment="1">
      <alignment horizontal="center" vertical="center"/>
    </xf>
    <xf numFmtId="0" fontId="90" fillId="23" borderId="70" xfId="0" applyFont="1" applyFill="1" applyBorder="1" applyAlignment="1">
      <alignment wrapText="1"/>
    </xf>
    <xf numFmtId="167" fontId="17" fillId="0" borderId="104" xfId="0" applyNumberFormat="1" applyFont="1" applyBorder="1" applyAlignment="1">
      <alignment vertical="center"/>
    </xf>
    <xf numFmtId="167" fontId="91" fillId="22" borderId="105" xfId="0" applyNumberFormat="1" applyFont="1" applyFill="1" applyBorder="1" applyAlignment="1">
      <alignment vertical="center"/>
    </xf>
    <xf numFmtId="0" fontId="32" fillId="24" borderId="40" xfId="0" applyFont="1" applyFill="1" applyBorder="1" applyAlignment="1">
      <alignment horizontal="center" vertical="center" wrapText="1"/>
    </xf>
    <xf numFmtId="0" fontId="91" fillId="22" borderId="60" xfId="0" applyFont="1" applyFill="1" applyBorder="1" applyAlignment="1">
      <alignment horizontal="center" vertical="center" wrapText="1"/>
    </xf>
    <xf numFmtId="0" fontId="91" fillId="22" borderId="60" xfId="0" applyFont="1" applyFill="1" applyBorder="1" applyAlignment="1">
      <alignment horizontal="center" vertical="center"/>
    </xf>
    <xf numFmtId="0" fontId="91" fillId="22" borderId="60" xfId="0" applyFont="1" applyFill="1" applyBorder="1" applyAlignment="1">
      <alignment vertical="center" wrapText="1"/>
    </xf>
    <xf numFmtId="0" fontId="91" fillId="22" borderId="60" xfId="0" applyFont="1" applyFill="1" applyBorder="1" applyAlignment="1">
      <alignment vertical="center"/>
    </xf>
    <xf numFmtId="167" fontId="17" fillId="0" borderId="22" xfId="0" applyNumberFormat="1" applyFont="1" applyBorder="1" applyAlignment="1">
      <alignment vertical="center"/>
    </xf>
    <xf numFmtId="167" fontId="91" fillId="22" borderId="60" xfId="0" applyNumberFormat="1" applyFont="1" applyFill="1" applyBorder="1" applyAlignment="1">
      <alignment vertical="center"/>
    </xf>
    <xf numFmtId="0" fontId="17" fillId="22" borderId="77" xfId="0" applyFont="1" applyFill="1" applyBorder="1" applyAlignment="1">
      <alignment horizontal="left" vertical="center" wrapText="1"/>
    </xf>
    <xf numFmtId="14" fontId="17" fillId="23" borderId="70" xfId="0" applyNumberFormat="1" applyFont="1" applyFill="1" applyBorder="1" applyAlignment="1">
      <alignment wrapText="1"/>
    </xf>
    <xf numFmtId="10" fontId="17" fillId="24" borderId="40" xfId="0" applyNumberFormat="1" applyFont="1" applyFill="1" applyBorder="1" applyAlignment="1">
      <alignment horizontal="center" vertical="center" wrapText="1"/>
    </xf>
    <xf numFmtId="0" fontId="91" fillId="22" borderId="108" xfId="0" applyFont="1" applyFill="1" applyBorder="1" applyAlignment="1">
      <alignment vertical="center"/>
    </xf>
    <xf numFmtId="167" fontId="17" fillId="0" borderId="103" xfId="0" applyNumberFormat="1" applyFont="1" applyBorder="1" applyAlignment="1">
      <alignment vertical="center"/>
    </xf>
    <xf numFmtId="167" fontId="91" fillId="22" borderId="108" xfId="0" applyNumberFormat="1" applyFont="1" applyFill="1" applyBorder="1" applyAlignment="1">
      <alignment vertical="center"/>
    </xf>
    <xf numFmtId="0" fontId="91" fillId="26" borderId="59" xfId="0" applyFont="1" applyFill="1" applyBorder="1" applyAlignment="1">
      <alignment horizontal="center" vertical="center" wrapText="1"/>
    </xf>
    <xf numFmtId="0" fontId="17" fillId="22" borderId="108" xfId="0" applyFont="1" applyFill="1" applyBorder="1" applyAlignment="1">
      <alignment horizontal="left" vertical="center" wrapText="1"/>
    </xf>
    <xf numFmtId="14" fontId="17" fillId="0" borderId="22" xfId="0" applyNumberFormat="1" applyFont="1" applyBorder="1" applyAlignment="1">
      <alignment horizontal="center" vertical="center"/>
    </xf>
    <xf numFmtId="0" fontId="90" fillId="25" borderId="77" xfId="0" applyFont="1" applyFill="1" applyBorder="1" applyAlignment="1">
      <alignment vertical="center" wrapText="1"/>
    </xf>
    <xf numFmtId="0" fontId="17" fillId="14" borderId="70" xfId="0" applyFont="1" applyFill="1" applyBorder="1" applyAlignment="1">
      <alignment horizontal="left" vertical="center" wrapText="1"/>
    </xf>
    <xf numFmtId="3" fontId="91" fillId="22" borderId="40" xfId="0" applyNumberFormat="1" applyFont="1" applyFill="1" applyBorder="1" applyAlignment="1">
      <alignment horizontal="center" vertical="center"/>
    </xf>
    <xf numFmtId="167" fontId="91" fillId="22" borderId="40" xfId="0" applyNumberFormat="1" applyFont="1" applyFill="1" applyBorder="1" applyAlignment="1">
      <alignment horizontal="center" vertical="center"/>
    </xf>
    <xf numFmtId="0" fontId="95" fillId="22" borderId="40" xfId="0" applyFont="1" applyFill="1" applyBorder="1" applyAlignment="1">
      <alignment horizontal="center" vertical="center" wrapText="1"/>
    </xf>
    <xf numFmtId="0" fontId="32" fillId="22" borderId="40" xfId="0" applyFont="1" applyFill="1" applyBorder="1" applyAlignment="1">
      <alignment horizontal="center" vertical="center" wrapText="1"/>
    </xf>
    <xf numFmtId="0" fontId="91" fillId="6" borderId="115" xfId="0" applyFont="1" applyFill="1" applyBorder="1" applyAlignment="1">
      <alignment horizontal="center" vertical="center" wrapText="1"/>
    </xf>
    <xf numFmtId="0" fontId="91" fillId="22" borderId="105" xfId="0" applyFont="1" applyFill="1" applyBorder="1" applyAlignment="1">
      <alignment vertical="center" wrapText="1"/>
    </xf>
    <xf numFmtId="0" fontId="91" fillId="22" borderId="105" xfId="0" applyFont="1" applyFill="1" applyBorder="1" applyAlignment="1">
      <alignment vertical="center"/>
    </xf>
    <xf numFmtId="0" fontId="91" fillId="0" borderId="104" xfId="0" applyFont="1" applyBorder="1" applyAlignment="1">
      <alignment horizontal="center" vertical="center"/>
    </xf>
    <xf numFmtId="167" fontId="91" fillId="22" borderId="40" xfId="0" applyNumberFormat="1" applyFont="1" applyFill="1" applyBorder="1" applyAlignment="1">
      <alignment horizontal="left" vertical="center" wrapText="1"/>
    </xf>
    <xf numFmtId="0" fontId="17" fillId="26" borderId="40" xfId="0" applyFont="1" applyFill="1" applyBorder="1" applyAlignment="1">
      <alignment horizontal="center" vertical="center" wrapText="1"/>
    </xf>
    <xf numFmtId="167" fontId="17" fillId="0" borderId="40" xfId="0" applyNumberFormat="1" applyFont="1" applyBorder="1" applyAlignment="1">
      <alignment horizontal="center" vertical="center" wrapText="1"/>
    </xf>
    <xf numFmtId="0" fontId="90" fillId="25" borderId="115" xfId="0" applyFont="1" applyFill="1" applyBorder="1" applyAlignment="1">
      <alignment horizontal="center" vertical="center" wrapText="1"/>
    </xf>
    <xf numFmtId="0" fontId="90" fillId="25" borderId="105" xfId="0" applyFont="1" applyFill="1" applyBorder="1" applyAlignment="1">
      <alignment horizontal="center" vertical="center"/>
    </xf>
    <xf numFmtId="14" fontId="90" fillId="25" borderId="105" xfId="0" applyNumberFormat="1" applyFont="1" applyFill="1" applyBorder="1" applyAlignment="1">
      <alignment horizontal="center" vertical="center" wrapText="1"/>
    </xf>
    <xf numFmtId="0" fontId="17" fillId="22" borderId="70" xfId="0" applyFont="1" applyFill="1" applyBorder="1" applyAlignment="1">
      <alignment horizontal="left" vertical="center" wrapText="1"/>
    </xf>
    <xf numFmtId="0" fontId="90" fillId="7" borderId="110" xfId="0" applyFont="1" applyFill="1" applyBorder="1" applyAlignment="1">
      <alignment horizontal="left" vertical="center" wrapText="1"/>
    </xf>
    <xf numFmtId="0" fontId="90" fillId="7" borderId="78" xfId="0" applyFont="1" applyFill="1" applyBorder="1" applyAlignment="1">
      <alignment horizontal="left" vertical="center" wrapText="1"/>
    </xf>
    <xf numFmtId="0" fontId="90" fillId="7" borderId="77" xfId="0" applyFont="1" applyFill="1" applyBorder="1" applyAlignment="1">
      <alignment horizontal="center" vertical="center" wrapText="1"/>
    </xf>
    <xf numFmtId="0" fontId="90" fillId="7" borderId="77" xfId="0" applyFont="1" applyFill="1" applyBorder="1" applyAlignment="1">
      <alignment horizontal="left" vertical="center" wrapText="1"/>
    </xf>
    <xf numFmtId="3" fontId="90" fillId="7" borderId="40" xfId="0" applyNumberFormat="1" applyFont="1" applyFill="1" applyBorder="1" applyAlignment="1">
      <alignment horizontal="center" vertical="center"/>
    </xf>
    <xf numFmtId="14" fontId="90" fillId="7" borderId="40" xfId="0" applyNumberFormat="1" applyFont="1" applyFill="1" applyBorder="1" applyAlignment="1">
      <alignment horizontal="center" vertical="center" wrapText="1"/>
    </xf>
    <xf numFmtId="0" fontId="91" fillId="0" borderId="96" xfId="0" applyFont="1" applyBorder="1" applyAlignment="1">
      <alignment horizontal="center" vertical="center" wrapText="1"/>
    </xf>
    <xf numFmtId="0" fontId="91" fillId="0" borderId="96" xfId="0" applyFont="1" applyBorder="1" applyAlignment="1">
      <alignment horizontal="center" vertical="center"/>
    </xf>
    <xf numFmtId="0" fontId="91" fillId="0" borderId="96" xfId="0" applyFont="1" applyBorder="1" applyAlignment="1">
      <alignment horizontal="left" vertical="center" wrapText="1"/>
    </xf>
    <xf numFmtId="3" fontId="91" fillId="0" borderId="96" xfId="0" applyNumberFormat="1" applyFont="1" applyBorder="1" applyAlignment="1">
      <alignment horizontal="center" vertical="center"/>
    </xf>
    <xf numFmtId="167" fontId="17" fillId="0" borderId="96" xfId="0" applyNumberFormat="1" applyFont="1" applyBorder="1" applyAlignment="1">
      <alignment horizontal="center" vertical="center"/>
    </xf>
    <xf numFmtId="167" fontId="91" fillId="0" borderId="96" xfId="0" applyNumberFormat="1" applyFont="1" applyBorder="1" applyAlignment="1">
      <alignment horizontal="right" vertical="center"/>
    </xf>
    <xf numFmtId="167" fontId="91" fillId="0" borderId="96" xfId="0" applyNumberFormat="1" applyFont="1" applyBorder="1" applyAlignment="1">
      <alignment horizontal="center" vertical="center"/>
    </xf>
    <xf numFmtId="3" fontId="90" fillId="0" borderId="96" xfId="0" applyNumberFormat="1" applyFont="1" applyBorder="1" applyAlignment="1">
      <alignment horizontal="center" vertical="center"/>
    </xf>
    <xf numFmtId="0" fontId="90" fillId="0" borderId="96" xfId="0" applyFont="1" applyBorder="1" applyAlignment="1">
      <alignment horizontal="center" vertical="center" wrapText="1"/>
    </xf>
    <xf numFmtId="0" fontId="17" fillId="0" borderId="96" xfId="0" applyFont="1" applyBorder="1" applyAlignment="1">
      <alignment horizontal="center" vertical="center" wrapText="1"/>
    </xf>
    <xf numFmtId="14" fontId="17" fillId="0" borderId="96" xfId="0" applyNumberFormat="1" applyFont="1" applyBorder="1" applyAlignment="1">
      <alignment horizontal="center" vertical="center"/>
    </xf>
    <xf numFmtId="0" fontId="95" fillId="0" borderId="40" xfId="0" applyFont="1" applyBorder="1" applyAlignment="1">
      <alignment horizontal="center" vertical="center" wrapText="1"/>
    </xf>
    <xf numFmtId="0" fontId="91" fillId="6" borderId="78" xfId="0" applyFont="1" applyFill="1" applyBorder="1" applyAlignment="1">
      <alignment horizontal="left" vertical="center" wrapText="1"/>
    </xf>
    <xf numFmtId="0" fontId="91" fillId="6" borderId="77" xfId="0" applyFont="1" applyFill="1" applyBorder="1" applyAlignment="1">
      <alignment horizontal="left" vertical="center" wrapText="1"/>
    </xf>
    <xf numFmtId="0" fontId="94" fillId="6" borderId="40" xfId="0" applyFont="1" applyFill="1" applyBorder="1" applyAlignment="1">
      <alignment horizontal="center" vertical="center" wrapText="1"/>
    </xf>
    <xf numFmtId="0" fontId="91" fillId="0" borderId="104" xfId="0" applyFont="1" applyBorder="1" applyAlignment="1">
      <alignment horizontal="center" vertical="center" wrapText="1"/>
    </xf>
    <xf numFmtId="0" fontId="91" fillId="0" borderId="104" xfId="0" applyFont="1" applyBorder="1" applyAlignment="1">
      <alignment horizontal="left" vertical="center" wrapText="1"/>
    </xf>
    <xf numFmtId="0" fontId="91" fillId="25" borderId="109" xfId="0" applyFont="1" applyFill="1" applyBorder="1" applyAlignment="1">
      <alignment horizontal="center" vertical="center" wrapText="1"/>
    </xf>
    <xf numFmtId="0" fontId="91" fillId="25" borderId="117" xfId="0" applyFont="1" applyFill="1" applyBorder="1" applyAlignment="1">
      <alignment horizontal="center" vertical="center" wrapText="1"/>
    </xf>
    <xf numFmtId="0" fontId="91" fillId="25" borderId="108" xfId="0" applyFont="1" applyFill="1" applyBorder="1" applyAlignment="1">
      <alignment horizontal="center" vertical="center"/>
    </xf>
    <xf numFmtId="0" fontId="91" fillId="25" borderId="108" xfId="0" applyFont="1" applyFill="1" applyBorder="1" applyAlignment="1">
      <alignment horizontal="center" vertical="center" wrapText="1"/>
    </xf>
    <xf numFmtId="0" fontId="91" fillId="25" borderId="116" xfId="0" applyFont="1" applyFill="1" applyBorder="1" applyAlignment="1">
      <alignment horizontal="center" vertical="center" wrapText="1"/>
    </xf>
    <xf numFmtId="3" fontId="90" fillId="25" borderId="108" xfId="0" applyNumberFormat="1" applyFont="1" applyFill="1" applyBorder="1" applyAlignment="1">
      <alignment horizontal="center" vertical="center"/>
    </xf>
    <xf numFmtId="167" fontId="90" fillId="25" borderId="108" xfId="0" applyNumberFormat="1" applyFont="1" applyFill="1" applyBorder="1" applyAlignment="1">
      <alignment horizontal="center" vertical="center"/>
    </xf>
    <xf numFmtId="0" fontId="94" fillId="25" borderId="40" xfId="0" applyFont="1" applyFill="1" applyBorder="1" applyAlignment="1">
      <alignment horizontal="center" vertical="center" wrapText="1"/>
    </xf>
    <xf numFmtId="0" fontId="17" fillId="25" borderId="108" xfId="0" applyFont="1" applyFill="1" applyBorder="1" applyAlignment="1">
      <alignment horizontal="center" vertical="center" wrapText="1"/>
    </xf>
    <xf numFmtId="14" fontId="17" fillId="25" borderId="108" xfId="0" applyNumberFormat="1" applyFont="1" applyFill="1" applyBorder="1" applyAlignment="1">
      <alignment horizontal="center" vertical="center"/>
    </xf>
    <xf numFmtId="0" fontId="91" fillId="0" borderId="103" xfId="0" applyFont="1" applyBorder="1" applyAlignment="1">
      <alignment horizontal="center" vertical="center" wrapText="1"/>
    </xf>
    <xf numFmtId="0" fontId="91" fillId="0" borderId="103" xfId="0" applyFont="1" applyBorder="1" applyAlignment="1">
      <alignment horizontal="left" vertical="center" wrapText="1"/>
    </xf>
    <xf numFmtId="3" fontId="91" fillId="0" borderId="103" xfId="0" applyNumberFormat="1" applyFont="1" applyBorder="1" applyAlignment="1">
      <alignment horizontal="center" vertical="center"/>
    </xf>
    <xf numFmtId="167" fontId="91" fillId="0" borderId="103" xfId="0" applyNumberFormat="1" applyFont="1" applyBorder="1" applyAlignment="1">
      <alignment horizontal="right" vertical="center"/>
    </xf>
    <xf numFmtId="3" fontId="90" fillId="0" borderId="103" xfId="0" applyNumberFormat="1" applyFont="1" applyBorder="1" applyAlignment="1">
      <alignment horizontal="center" vertical="center"/>
    </xf>
    <xf numFmtId="0" fontId="90" fillId="0" borderId="103" xfId="0" applyFont="1" applyBorder="1" applyAlignment="1">
      <alignment horizontal="center" vertical="center" wrapText="1"/>
    </xf>
    <xf numFmtId="0" fontId="17" fillId="0" borderId="103" xfId="0" applyFont="1" applyBorder="1" applyAlignment="1">
      <alignment horizontal="center" vertical="center" wrapText="1"/>
    </xf>
    <xf numFmtId="0" fontId="91" fillId="6" borderId="108" xfId="0" applyFont="1" applyFill="1" applyBorder="1" applyAlignment="1">
      <alignment horizontal="center" vertical="center" wrapText="1"/>
    </xf>
    <xf numFmtId="0" fontId="91" fillId="6" borderId="108" xfId="0" applyFont="1" applyFill="1" applyBorder="1" applyAlignment="1">
      <alignment horizontal="center" vertical="center"/>
    </xf>
    <xf numFmtId="3" fontId="91" fillId="6" borderId="108" xfId="0" applyNumberFormat="1" applyFont="1" applyFill="1" applyBorder="1" applyAlignment="1">
      <alignment horizontal="center" vertical="center"/>
    </xf>
    <xf numFmtId="167" fontId="91" fillId="6" borderId="108" xfId="0" applyNumberFormat="1" applyFont="1" applyFill="1" applyBorder="1" applyAlignment="1">
      <alignment horizontal="center" vertical="center"/>
    </xf>
    <xf numFmtId="3" fontId="90" fillId="6" borderId="108" xfId="0" applyNumberFormat="1" applyFont="1" applyFill="1" applyBorder="1" applyAlignment="1">
      <alignment horizontal="center" vertical="center"/>
    </xf>
    <xf numFmtId="0" fontId="17" fillId="6" borderId="109" xfId="0" applyFont="1" applyFill="1" applyBorder="1" applyAlignment="1">
      <alignment horizontal="center" vertical="center" wrapText="1"/>
    </xf>
    <xf numFmtId="14" fontId="17" fillId="6" borderId="108" xfId="0" applyNumberFormat="1" applyFont="1" applyFill="1" applyBorder="1" applyAlignment="1">
      <alignment horizontal="center" vertical="center"/>
    </xf>
    <xf numFmtId="0" fontId="90" fillId="0" borderId="40" xfId="0" applyFont="1" applyBorder="1" applyAlignment="1">
      <alignment horizontal="center" vertical="center" wrapText="1"/>
    </xf>
    <xf numFmtId="0" fontId="91" fillId="14" borderId="78" xfId="0" applyFont="1" applyFill="1" applyBorder="1" applyAlignment="1">
      <alignment horizontal="center" vertical="center" wrapText="1"/>
    </xf>
    <xf numFmtId="14" fontId="91" fillId="0" borderId="40" xfId="0" applyNumberFormat="1" applyFont="1" applyBorder="1" applyAlignment="1">
      <alignment horizontal="center" vertical="center"/>
    </xf>
    <xf numFmtId="0" fontId="17" fillId="14" borderId="70" xfId="0" applyFont="1" applyFill="1" applyBorder="1" applyAlignment="1">
      <alignment horizontal="left" vertical="center"/>
    </xf>
    <xf numFmtId="3" fontId="91" fillId="6" borderId="105" xfId="0" applyNumberFormat="1" applyFont="1" applyFill="1" applyBorder="1" applyAlignment="1">
      <alignment horizontal="center" vertical="center"/>
    </xf>
    <xf numFmtId="0" fontId="91" fillId="25" borderId="117" xfId="0" applyFont="1" applyFill="1" applyBorder="1" applyAlignment="1">
      <alignment horizontal="center" vertical="center"/>
    </xf>
    <xf numFmtId="0" fontId="91" fillId="25" borderId="40" xfId="0" applyFont="1" applyFill="1" applyBorder="1" applyAlignment="1">
      <alignment horizontal="center" vertical="center" wrapText="1"/>
    </xf>
    <xf numFmtId="0" fontId="91" fillId="25" borderId="110" xfId="0" applyFont="1" applyFill="1" applyBorder="1" applyAlignment="1">
      <alignment horizontal="center" vertical="center" wrapText="1"/>
    </xf>
    <xf numFmtId="3" fontId="91" fillId="25" borderId="40" xfId="0" applyNumberFormat="1" applyFont="1" applyFill="1" applyBorder="1" applyAlignment="1">
      <alignment horizontal="center" vertical="center"/>
    </xf>
    <xf numFmtId="167" fontId="91" fillId="25" borderId="40" xfId="0" applyNumberFormat="1" applyFont="1" applyFill="1" applyBorder="1" applyAlignment="1">
      <alignment horizontal="center" vertical="center"/>
    </xf>
    <xf numFmtId="0" fontId="17" fillId="25" borderId="40" xfId="0" applyFont="1" applyFill="1" applyBorder="1" applyAlignment="1">
      <alignment horizontal="center" vertical="center" wrapText="1"/>
    </xf>
    <xf numFmtId="14" fontId="17" fillId="25" borderId="40" xfId="0" applyNumberFormat="1" applyFont="1" applyFill="1" applyBorder="1" applyAlignment="1">
      <alignment horizontal="center" vertical="center"/>
    </xf>
    <xf numFmtId="0" fontId="90" fillId="9" borderId="40" xfId="0" applyFont="1" applyFill="1" applyBorder="1" applyAlignment="1">
      <alignment horizontal="center" vertical="center" wrapText="1"/>
    </xf>
    <xf numFmtId="0" fontId="90" fillId="9" borderId="117" xfId="0" applyFont="1" applyFill="1" applyBorder="1" applyAlignment="1">
      <alignment horizontal="center" vertical="center" wrapText="1"/>
    </xf>
    <xf numFmtId="0" fontId="90" fillId="9" borderId="77" xfId="0" applyFont="1" applyFill="1" applyBorder="1" applyAlignment="1">
      <alignment horizontal="center" vertical="center" wrapText="1"/>
    </xf>
    <xf numFmtId="3" fontId="90" fillId="9" borderId="108" xfId="0" applyNumberFormat="1" applyFont="1" applyFill="1" applyBorder="1" applyAlignment="1">
      <alignment horizontal="center"/>
    </xf>
    <xf numFmtId="167" fontId="90" fillId="9" borderId="108" xfId="0" applyNumberFormat="1" applyFont="1" applyFill="1" applyBorder="1" applyAlignment="1">
      <alignment horizontal="center"/>
    </xf>
    <xf numFmtId="0" fontId="90" fillId="9" borderId="40" xfId="0" applyFont="1" applyFill="1" applyBorder="1" applyAlignment="1">
      <alignment wrapText="1"/>
    </xf>
    <xf numFmtId="0" fontId="32" fillId="9" borderId="40" xfId="0" applyFont="1" applyFill="1" applyBorder="1" applyAlignment="1">
      <alignment wrapText="1"/>
    </xf>
    <xf numFmtId="14" fontId="90" fillId="9" borderId="40" xfId="0" applyNumberFormat="1" applyFont="1" applyFill="1" applyBorder="1" applyAlignment="1">
      <alignment wrapText="1"/>
    </xf>
    <xf numFmtId="0" fontId="91" fillId="0" borderId="0" xfId="0" applyFont="1"/>
    <xf numFmtId="167" fontId="32" fillId="0" borderId="104" xfId="0" applyNumberFormat="1" applyFont="1" applyBorder="1" applyAlignment="1">
      <alignment horizontal="center" vertical="center" wrapText="1"/>
    </xf>
    <xf numFmtId="0" fontId="32" fillId="22" borderId="108" xfId="0" applyFont="1" applyFill="1" applyBorder="1" applyAlignment="1">
      <alignment horizontal="center" vertical="center"/>
    </xf>
    <xf numFmtId="0" fontId="91" fillId="7" borderId="40" xfId="0" applyFont="1" applyFill="1" applyBorder="1" applyAlignment="1">
      <alignment horizontal="center"/>
    </xf>
    <xf numFmtId="167" fontId="17" fillId="0" borderId="40" xfId="0" applyNumberFormat="1" applyFont="1" applyBorder="1"/>
    <xf numFmtId="169" fontId="91" fillId="0" borderId="40" xfId="0" applyNumberFormat="1" applyFont="1" applyBorder="1" applyAlignment="1">
      <alignment horizontal="center" vertical="center"/>
    </xf>
    <xf numFmtId="170" fontId="32" fillId="0" borderId="40" xfId="0" applyNumberFormat="1" applyFont="1" applyBorder="1" applyAlignment="1">
      <alignment horizontal="center" vertical="center"/>
    </xf>
    <xf numFmtId="165" fontId="32" fillId="0" borderId="40" xfId="0" applyNumberFormat="1" applyFont="1" applyBorder="1" applyAlignment="1">
      <alignment horizontal="center" vertical="center"/>
    </xf>
    <xf numFmtId="167" fontId="17" fillId="0" borderId="40" xfId="0" applyNumberFormat="1" applyFont="1" applyBorder="1" applyAlignment="1">
      <alignment vertical="center"/>
    </xf>
    <xf numFmtId="0" fontId="17" fillId="7" borderId="78" xfId="0" applyFont="1" applyFill="1" applyBorder="1" applyAlignment="1">
      <alignment horizontal="center" vertical="center"/>
    </xf>
    <xf numFmtId="0" fontId="91" fillId="0" borderId="40" xfId="0" applyFont="1" applyBorder="1" applyAlignment="1">
      <alignment horizontal="center"/>
    </xf>
    <xf numFmtId="170" fontId="17" fillId="0" borderId="40" xfId="0" applyNumberFormat="1" applyFont="1" applyBorder="1"/>
    <xf numFmtId="0" fontId="91" fillId="16" borderId="70" xfId="0" applyFont="1" applyFill="1" applyBorder="1" applyAlignment="1">
      <alignment horizontal="left" vertical="center" wrapText="1"/>
    </xf>
    <xf numFmtId="0" fontId="90" fillId="0" borderId="40" xfId="0" applyFont="1" applyBorder="1" applyAlignment="1">
      <alignment horizontal="center" vertical="center"/>
    </xf>
    <xf numFmtId="0" fontId="17" fillId="24" borderId="40" xfId="0" applyFont="1" applyFill="1" applyBorder="1" applyAlignment="1">
      <alignment horizontal="center" vertical="center"/>
    </xf>
    <xf numFmtId="169" fontId="91" fillId="0" borderId="40" xfId="0" applyNumberFormat="1" applyFont="1" applyBorder="1" applyAlignment="1">
      <alignment horizontal="center" vertical="center"/>
    </xf>
    <xf numFmtId="0" fontId="91" fillId="0" borderId="0" xfId="0" applyFont="1" applyAlignment="1">
      <alignment horizontal="left" vertical="center" wrapText="1"/>
    </xf>
    <xf numFmtId="167" fontId="32" fillId="20" borderId="40" xfId="0" applyNumberFormat="1" applyFont="1" applyFill="1" applyBorder="1" applyAlignment="1">
      <alignment horizontal="center" vertical="center"/>
    </xf>
    <xf numFmtId="170" fontId="17" fillId="0" borderId="104" xfId="0" applyNumberFormat="1" applyFont="1" applyBorder="1" applyAlignment="1">
      <alignment vertical="center"/>
    </xf>
    <xf numFmtId="170" fontId="17" fillId="0" borderId="22" xfId="0" applyNumberFormat="1" applyFont="1" applyBorder="1" applyAlignment="1">
      <alignment vertical="center"/>
    </xf>
    <xf numFmtId="0" fontId="17" fillId="0" borderId="22" xfId="0" applyFont="1" applyBorder="1" applyAlignment="1">
      <alignment horizontal="left" vertical="center" wrapText="1"/>
    </xf>
    <xf numFmtId="0" fontId="17" fillId="0" borderId="103" xfId="0" applyFont="1" applyBorder="1" applyAlignment="1">
      <alignment horizontal="left" vertical="center" wrapText="1"/>
    </xf>
    <xf numFmtId="170" fontId="17" fillId="0" borderId="104" xfId="0" applyNumberFormat="1" applyFont="1" applyBorder="1" applyAlignment="1">
      <alignment horizontal="center" vertical="center"/>
    </xf>
    <xf numFmtId="0" fontId="32" fillId="22" borderId="105" xfId="0" applyFont="1" applyFill="1" applyBorder="1" applyAlignment="1">
      <alignment horizontal="center" vertical="center"/>
    </xf>
    <xf numFmtId="0" fontId="32" fillId="22" borderId="105" xfId="0" applyFont="1" applyFill="1" applyBorder="1" applyAlignment="1">
      <alignment vertical="center"/>
    </xf>
    <xf numFmtId="0" fontId="0" fillId="0" borderId="22" xfId="0" applyFont="1" applyBorder="1" applyAlignment="1">
      <alignment horizontal="center" vertical="center"/>
    </xf>
    <xf numFmtId="0" fontId="0" fillId="0" borderId="22" xfId="0" applyFont="1" applyBorder="1" applyAlignment="1">
      <alignment vertical="center"/>
    </xf>
    <xf numFmtId="0" fontId="0" fillId="0" borderId="103" xfId="0" applyFont="1" applyBorder="1" applyAlignment="1">
      <alignment horizontal="center" vertical="center"/>
    </xf>
    <xf numFmtId="0" fontId="0" fillId="0" borderId="103" xfId="0" applyFont="1" applyBorder="1" applyAlignment="1">
      <alignment vertical="center"/>
    </xf>
    <xf numFmtId="0" fontId="91" fillId="14" borderId="70" xfId="0" applyFont="1" applyFill="1" applyBorder="1" applyAlignment="1">
      <alignment horizontal="left" vertical="center" wrapText="1"/>
    </xf>
    <xf numFmtId="2" fontId="32" fillId="20" borderId="40" xfId="0" applyNumberFormat="1" applyFont="1" applyFill="1" applyBorder="1" applyAlignment="1">
      <alignment horizontal="center" vertical="center"/>
    </xf>
    <xf numFmtId="0" fontId="17" fillId="0" borderId="104" xfId="0" applyFont="1" applyBorder="1"/>
    <xf numFmtId="0" fontId="17" fillId="0" borderId="104" xfId="0" applyFont="1" applyBorder="1" applyAlignment="1">
      <alignment vertical="center"/>
    </xf>
    <xf numFmtId="167" fontId="91" fillId="0" borderId="104" xfId="0" applyNumberFormat="1" applyFont="1" applyBorder="1" applyAlignment="1">
      <alignment horizontal="center" vertical="center"/>
    </xf>
    <xf numFmtId="169" fontId="91" fillId="0" borderId="104" xfId="0" applyNumberFormat="1" applyFont="1" applyBorder="1" applyAlignment="1">
      <alignment horizontal="center" vertical="center"/>
    </xf>
    <xf numFmtId="0" fontId="32" fillId="0" borderId="43" xfId="0" applyFont="1" applyBorder="1" applyAlignment="1">
      <alignment horizontal="left" vertical="center" wrapText="1"/>
    </xf>
    <xf numFmtId="0" fontId="17" fillId="0" borderId="100" xfId="0" applyFont="1" applyBorder="1" applyAlignment="1">
      <alignment horizontal="center" vertical="center"/>
    </xf>
    <xf numFmtId="167" fontId="17" fillId="0" borderId="99" xfId="0" applyNumberFormat="1" applyFont="1" applyBorder="1" applyAlignment="1">
      <alignment vertical="center"/>
    </xf>
    <xf numFmtId="170" fontId="17" fillId="0" borderId="100" xfId="0" applyNumberFormat="1" applyFont="1" applyBorder="1" applyAlignment="1">
      <alignment vertical="center"/>
    </xf>
    <xf numFmtId="0" fontId="17" fillId="7" borderId="105" xfId="0" applyFont="1" applyFill="1" applyBorder="1" applyAlignment="1">
      <alignment horizontal="center" vertical="center"/>
    </xf>
    <xf numFmtId="0" fontId="17" fillId="0" borderId="22" xfId="0" applyFont="1" applyBorder="1" applyAlignment="1">
      <alignment vertical="center"/>
    </xf>
    <xf numFmtId="167" fontId="32" fillId="0" borderId="97" xfId="0" applyNumberFormat="1" applyFont="1" applyBorder="1" applyAlignment="1">
      <alignment vertical="center"/>
    </xf>
    <xf numFmtId="167" fontId="32" fillId="0" borderId="22" xfId="0" applyNumberFormat="1" applyFont="1" applyBorder="1" applyAlignment="1">
      <alignment vertical="center"/>
    </xf>
    <xf numFmtId="0" fontId="94" fillId="0" borderId="22" xfId="0" applyFont="1" applyBorder="1" applyAlignment="1">
      <alignment horizontal="center" vertical="center"/>
    </xf>
    <xf numFmtId="0" fontId="17" fillId="7" borderId="116" xfId="0" applyFont="1" applyFill="1" applyBorder="1" applyAlignment="1">
      <alignment horizontal="left" vertical="center" wrapText="1"/>
    </xf>
    <xf numFmtId="14" fontId="17" fillId="0" borderId="22" xfId="0" applyNumberFormat="1" applyFont="1" applyBorder="1" applyAlignment="1">
      <alignment vertical="center"/>
    </xf>
    <xf numFmtId="0" fontId="17" fillId="7" borderId="77" xfId="0" applyFont="1" applyFill="1" applyBorder="1" applyAlignment="1">
      <alignment horizontal="left" vertical="center" wrapText="1"/>
    </xf>
    <xf numFmtId="14" fontId="17" fillId="0" borderId="104" xfId="0" applyNumberFormat="1" applyFont="1" applyBorder="1" applyAlignment="1">
      <alignment vertical="center"/>
    </xf>
    <xf numFmtId="0" fontId="91" fillId="7" borderId="77" xfId="0" applyFont="1" applyFill="1" applyBorder="1" applyAlignment="1">
      <alignment horizontal="left" vertical="center" wrapText="1"/>
    </xf>
    <xf numFmtId="0" fontId="17" fillId="0" borderId="103" xfId="0" applyFont="1" applyBorder="1" applyAlignment="1">
      <alignment vertical="center"/>
    </xf>
    <xf numFmtId="167" fontId="32" fillId="0" borderId="101" xfId="0" applyNumberFormat="1" applyFont="1" applyBorder="1" applyAlignment="1">
      <alignment vertical="center"/>
    </xf>
    <xf numFmtId="167" fontId="32" fillId="0" borderId="103" xfId="0" applyNumberFormat="1" applyFont="1" applyBorder="1" applyAlignment="1">
      <alignment vertical="center"/>
    </xf>
    <xf numFmtId="0" fontId="94" fillId="0" borderId="103" xfId="0" applyFont="1" applyBorder="1" applyAlignment="1">
      <alignment horizontal="center" vertical="center"/>
    </xf>
    <xf numFmtId="167" fontId="17" fillId="0" borderId="40" xfId="0" applyNumberFormat="1" applyFont="1" applyBorder="1" applyAlignment="1">
      <alignment vertical="center" wrapText="1"/>
    </xf>
    <xf numFmtId="170" fontId="32" fillId="20" borderId="40" xfId="0" applyNumberFormat="1" applyFont="1" applyFill="1" applyBorder="1" applyAlignment="1">
      <alignment vertical="center"/>
    </xf>
    <xf numFmtId="167" fontId="32" fillId="7" borderId="40" xfId="0" applyNumberFormat="1" applyFont="1" applyFill="1" applyBorder="1" applyAlignment="1">
      <alignment horizontal="center" vertical="center"/>
    </xf>
    <xf numFmtId="165" fontId="91" fillId="7" borderId="40" xfId="0" applyNumberFormat="1" applyFont="1" applyFill="1" applyBorder="1" applyAlignment="1">
      <alignment horizontal="center" vertical="center"/>
    </xf>
    <xf numFmtId="0" fontId="91" fillId="7" borderId="40" xfId="0" applyFont="1" applyFill="1" applyBorder="1" applyAlignment="1">
      <alignment vertical="center"/>
    </xf>
    <xf numFmtId="0" fontId="90" fillId="0" borderId="0" xfId="0" applyFont="1"/>
    <xf numFmtId="0" fontId="32" fillId="0" borderId="0" xfId="0" applyFont="1" applyAlignment="1">
      <alignment horizontal="center" vertical="center"/>
    </xf>
    <xf numFmtId="0" fontId="17" fillId="22" borderId="70" xfId="0" applyFont="1" applyFill="1" applyBorder="1" applyAlignment="1">
      <alignment horizontal="left" wrapText="1"/>
    </xf>
    <xf numFmtId="0" fontId="17" fillId="22" borderId="70" xfId="0" applyFont="1" applyFill="1" applyBorder="1" applyAlignment="1">
      <alignment horizontal="center" wrapText="1"/>
    </xf>
    <xf numFmtId="0" fontId="17" fillId="14" borderId="70" xfId="0" applyFont="1" applyFill="1" applyBorder="1" applyAlignment="1">
      <alignment horizontal="center" vertical="center" wrapText="1"/>
    </xf>
    <xf numFmtId="0" fontId="17" fillId="14" borderId="70" xfId="0" applyFont="1" applyFill="1" applyBorder="1"/>
    <xf numFmtId="0" fontId="17" fillId="0" borderId="101" xfId="0" applyFont="1" applyBorder="1" applyAlignment="1">
      <alignment horizontal="center"/>
    </xf>
    <xf numFmtId="0" fontId="17" fillId="0" borderId="88" xfId="0" applyFont="1" applyBorder="1" applyAlignment="1">
      <alignment horizontal="center"/>
    </xf>
    <xf numFmtId="0" fontId="17" fillId="0" borderId="88" xfId="0" applyFont="1" applyBorder="1" applyAlignment="1">
      <alignment horizontal="center" vertical="center"/>
    </xf>
    <xf numFmtId="0" fontId="90" fillId="0" borderId="88" xfId="0" applyFont="1" applyBorder="1" applyAlignment="1">
      <alignment horizontal="center" vertical="center" textRotation="90" wrapText="1"/>
    </xf>
    <xf numFmtId="0" fontId="32" fillId="0" borderId="88" xfId="0" applyFont="1" applyBorder="1" applyAlignment="1">
      <alignment horizontal="center" textRotation="90"/>
    </xf>
    <xf numFmtId="0" fontId="17" fillId="0" borderId="88" xfId="0" applyFont="1" applyBorder="1" applyAlignment="1">
      <alignment horizontal="center" vertical="center" wrapText="1"/>
    </xf>
    <xf numFmtId="0" fontId="17" fillId="0" borderId="102" xfId="0" applyFont="1" applyBorder="1" applyAlignment="1">
      <alignment horizontal="center"/>
    </xf>
    <xf numFmtId="0" fontId="32" fillId="0" borderId="0" xfId="0" applyFont="1" applyAlignment="1">
      <alignment horizontal="center" vertical="center" wrapText="1"/>
    </xf>
    <xf numFmtId="3" fontId="91" fillId="22" borderId="40" xfId="0" applyNumberFormat="1" applyFont="1" applyFill="1" applyBorder="1" applyAlignment="1">
      <alignment horizontal="center" vertical="center" wrapText="1"/>
    </xf>
    <xf numFmtId="14" fontId="17" fillId="22" borderId="40" xfId="0" applyNumberFormat="1" applyFont="1" applyFill="1" applyBorder="1" applyAlignment="1">
      <alignment horizontal="center" vertical="center" wrapText="1"/>
    </xf>
    <xf numFmtId="169" fontId="17" fillId="22" borderId="40" xfId="0" applyNumberFormat="1" applyFont="1" applyFill="1" applyBorder="1" applyAlignment="1">
      <alignment horizontal="center" vertical="center" wrapText="1"/>
    </xf>
    <xf numFmtId="0" fontId="17" fillId="16" borderId="70" xfId="0" applyFont="1" applyFill="1" applyBorder="1" applyAlignment="1">
      <alignment horizontal="left" vertical="center" wrapText="1"/>
    </xf>
    <xf numFmtId="14" fontId="17" fillId="0" borderId="100" xfId="0" applyNumberFormat="1" applyFont="1" applyBorder="1" applyAlignment="1">
      <alignment vertical="center" wrapText="1"/>
    </xf>
    <xf numFmtId="0" fontId="17" fillId="22" borderId="61" xfId="0" applyFont="1" applyFill="1" applyBorder="1" applyAlignment="1">
      <alignment vertical="center" wrapText="1"/>
    </xf>
    <xf numFmtId="3" fontId="90" fillId="22" borderId="40" xfId="0" applyNumberFormat="1" applyFont="1" applyFill="1" applyBorder="1" applyAlignment="1">
      <alignment horizontal="center" vertical="center" wrapText="1"/>
    </xf>
    <xf numFmtId="0" fontId="91" fillId="6" borderId="40" xfId="0" applyFont="1" applyFill="1" applyBorder="1" applyAlignment="1">
      <alignment horizontal="left" vertical="center" wrapText="1"/>
    </xf>
    <xf numFmtId="3" fontId="91" fillId="6" borderId="40" xfId="0" applyNumberFormat="1" applyFont="1" applyFill="1" applyBorder="1" applyAlignment="1">
      <alignment horizontal="center" vertical="center" wrapText="1"/>
    </xf>
    <xf numFmtId="3" fontId="90" fillId="6" borderId="40" xfId="0" applyNumberFormat="1" applyFont="1" applyFill="1" applyBorder="1" applyAlignment="1">
      <alignment horizontal="center" vertical="center" wrapText="1"/>
    </xf>
    <xf numFmtId="169" fontId="17" fillId="6" borderId="40" xfId="0" applyNumberFormat="1" applyFont="1" applyFill="1" applyBorder="1" applyAlignment="1">
      <alignment horizontal="center" vertical="center" wrapText="1"/>
    </xf>
    <xf numFmtId="4" fontId="91" fillId="22" borderId="40" xfId="0" applyNumberFormat="1" applyFont="1" applyFill="1" applyBorder="1" applyAlignment="1">
      <alignment horizontal="center" vertical="center" wrapText="1"/>
    </xf>
    <xf numFmtId="0" fontId="17" fillId="25" borderId="70" xfId="0" applyFont="1" applyFill="1" applyBorder="1"/>
    <xf numFmtId="3" fontId="90" fillId="25" borderId="40" xfId="0" applyNumberFormat="1" applyFont="1" applyFill="1" applyBorder="1" applyAlignment="1">
      <alignment horizontal="center" vertical="center" wrapText="1"/>
    </xf>
    <xf numFmtId="0" fontId="32" fillId="22" borderId="70" xfId="0" applyFont="1" applyFill="1" applyBorder="1" applyAlignment="1">
      <alignment horizontal="left" vertical="center" wrapText="1"/>
    </xf>
    <xf numFmtId="0" fontId="32" fillId="22" borderId="70" xfId="0" applyFont="1" applyFill="1" applyBorder="1" applyAlignment="1">
      <alignment horizontal="center" vertical="center" wrapText="1"/>
    </xf>
    <xf numFmtId="0" fontId="90" fillId="0" borderId="42" xfId="0" applyFont="1" applyBorder="1" applyAlignment="1">
      <alignment horizontal="center" vertical="center" wrapText="1"/>
    </xf>
    <xf numFmtId="0" fontId="96" fillId="0" borderId="0" xfId="0" applyFont="1" applyAlignment="1">
      <alignment horizontal="center" vertical="center" wrapText="1"/>
    </xf>
    <xf numFmtId="0" fontId="90" fillId="22" borderId="40" xfId="0" applyFont="1" applyFill="1" applyBorder="1" applyAlignment="1">
      <alignment horizontal="center" vertical="center" wrapText="1"/>
    </xf>
    <xf numFmtId="14" fontId="91" fillId="22" borderId="40" xfId="0" applyNumberFormat="1" applyFont="1" applyFill="1" applyBorder="1" applyAlignment="1">
      <alignment horizontal="center" vertical="center" wrapText="1"/>
    </xf>
    <xf numFmtId="0" fontId="91" fillId="22" borderId="70" xfId="0" applyFont="1" applyFill="1" applyBorder="1" applyAlignment="1">
      <alignment horizontal="left" vertical="center" wrapText="1"/>
    </xf>
    <xf numFmtId="14" fontId="17" fillId="22" borderId="77" xfId="0" applyNumberFormat="1" applyFont="1" applyFill="1" applyBorder="1" applyAlignment="1">
      <alignment horizontal="center" vertical="center" wrapText="1"/>
    </xf>
    <xf numFmtId="169" fontId="91" fillId="22" borderId="108" xfId="0" applyNumberFormat="1" applyFont="1" applyFill="1" applyBorder="1" applyAlignment="1">
      <alignment horizontal="center" vertical="center" wrapText="1"/>
    </xf>
    <xf numFmtId="0" fontId="91" fillId="14" borderId="40" xfId="0" applyFont="1" applyFill="1" applyBorder="1" applyAlignment="1">
      <alignment vertical="center" wrapText="1"/>
    </xf>
    <xf numFmtId="169" fontId="91" fillId="22" borderId="78" xfId="0" applyNumberFormat="1" applyFont="1" applyFill="1" applyBorder="1" applyAlignment="1">
      <alignment horizontal="center" vertical="center" wrapText="1"/>
    </xf>
    <xf numFmtId="0" fontId="17" fillId="22" borderId="61" xfId="0" applyFont="1" applyFill="1" applyBorder="1" applyAlignment="1">
      <alignment horizontal="left" vertical="center" wrapText="1"/>
    </xf>
    <xf numFmtId="0" fontId="94" fillId="22" borderId="40" xfId="0" applyFont="1" applyFill="1" applyBorder="1" applyAlignment="1">
      <alignment horizontal="center" vertical="center" wrapText="1"/>
    </xf>
    <xf numFmtId="0" fontId="91" fillId="22" borderId="40" xfId="0" applyFont="1" applyFill="1" applyBorder="1" applyAlignment="1">
      <alignment horizontal="center" vertical="center" wrapText="1"/>
    </xf>
    <xf numFmtId="169" fontId="91" fillId="22" borderId="40" xfId="0" applyNumberFormat="1" applyFont="1" applyFill="1" applyBorder="1" applyAlignment="1">
      <alignment horizontal="center" vertical="center" wrapText="1"/>
    </xf>
    <xf numFmtId="14" fontId="17" fillId="6" borderId="40" xfId="0" applyNumberFormat="1" applyFont="1" applyFill="1" applyBorder="1" applyAlignment="1">
      <alignment horizontal="center" vertical="center" wrapText="1"/>
    </xf>
    <xf numFmtId="0" fontId="91" fillId="0" borderId="88" xfId="0" applyFont="1" applyBorder="1" applyAlignment="1">
      <alignment horizontal="center" vertical="center" wrapText="1"/>
    </xf>
    <xf numFmtId="0" fontId="91" fillId="6" borderId="117" xfId="0" applyFont="1" applyFill="1" applyBorder="1" applyAlignment="1">
      <alignment horizontal="center" vertical="center" wrapText="1"/>
    </xf>
    <xf numFmtId="0" fontId="91" fillId="6" borderId="70" xfId="0" applyFont="1" applyFill="1" applyBorder="1" applyAlignment="1">
      <alignment horizontal="center" vertical="center" wrapText="1"/>
    </xf>
    <xf numFmtId="0" fontId="90" fillId="25" borderId="78" xfId="0" applyFont="1" applyFill="1" applyBorder="1" applyAlignment="1">
      <alignment vertical="center" wrapText="1"/>
    </xf>
    <xf numFmtId="3" fontId="90" fillId="7" borderId="40" xfId="0" applyNumberFormat="1" applyFont="1" applyFill="1" applyBorder="1" applyAlignment="1">
      <alignment horizontal="center" vertical="center" wrapText="1"/>
    </xf>
    <xf numFmtId="0" fontId="67" fillId="0" borderId="0" xfId="0" applyFont="1" applyAlignment="1">
      <alignment vertical="center"/>
    </xf>
    <xf numFmtId="0" fontId="8" fillId="0" borderId="0" xfId="0" applyFont="1" applyAlignment="1">
      <alignment vertical="center" wrapText="1"/>
    </xf>
    <xf numFmtId="0" fontId="8" fillId="0" borderId="0" xfId="0" applyFont="1" applyAlignment="1">
      <alignment vertical="center"/>
    </xf>
    <xf numFmtId="0" fontId="8" fillId="0" borderId="101" xfId="0" applyFont="1" applyBorder="1"/>
    <xf numFmtId="0" fontId="8" fillId="0" borderId="88" xfId="0" applyFont="1" applyBorder="1"/>
    <xf numFmtId="167" fontId="8" fillId="0" borderId="88" xfId="0" applyNumberFormat="1" applyFont="1" applyBorder="1" applyAlignment="1">
      <alignment horizontal="right"/>
    </xf>
    <xf numFmtId="165" fontId="98" fillId="0" borderId="96" xfId="0" applyNumberFormat="1" applyFont="1" applyBorder="1" applyAlignment="1">
      <alignment horizontal="center" vertical="center" wrapText="1"/>
    </xf>
    <xf numFmtId="0" fontId="90" fillId="0" borderId="88" xfId="0" applyFont="1" applyBorder="1" applyAlignment="1">
      <alignment horizontal="center" vertical="center" textRotation="90"/>
    </xf>
    <xf numFmtId="0" fontId="31" fillId="0" borderId="88" xfId="0" applyFont="1" applyBorder="1" applyAlignment="1">
      <alignment horizontal="center" textRotation="90"/>
    </xf>
    <xf numFmtId="0" fontId="8" fillId="0" borderId="88" xfId="0" applyFont="1" applyBorder="1" applyAlignment="1">
      <alignment horizontal="center"/>
    </xf>
    <xf numFmtId="0" fontId="8" fillId="0" borderId="102" xfId="0" applyFont="1" applyBorder="1"/>
    <xf numFmtId="0" fontId="8" fillId="22" borderId="40" xfId="0" applyFont="1" applyFill="1" applyBorder="1" applyAlignment="1">
      <alignment horizontal="center" vertical="center"/>
    </xf>
    <xf numFmtId="0" fontId="8" fillId="22" borderId="40" xfId="0" applyFont="1" applyFill="1" applyBorder="1" applyAlignment="1">
      <alignment vertical="center"/>
    </xf>
    <xf numFmtId="0" fontId="8" fillId="22" borderId="40" xfId="0" applyFont="1" applyFill="1" applyBorder="1" applyAlignment="1">
      <alignment vertical="center" wrapText="1"/>
    </xf>
    <xf numFmtId="167" fontId="8" fillId="22" borderId="40" xfId="0" applyNumberFormat="1" applyFont="1" applyFill="1" applyBorder="1" applyAlignment="1">
      <alignment horizontal="right" vertical="center"/>
    </xf>
    <xf numFmtId="165" fontId="8" fillId="22" borderId="40" xfId="0" applyNumberFormat="1" applyFont="1" applyFill="1" applyBorder="1" applyAlignment="1">
      <alignment horizontal="center" vertical="center"/>
    </xf>
    <xf numFmtId="165" fontId="8" fillId="22" borderId="40" xfId="0" applyNumberFormat="1" applyFont="1" applyFill="1" applyBorder="1" applyAlignment="1">
      <alignment vertical="center"/>
    </xf>
    <xf numFmtId="165" fontId="31" fillId="22" borderId="40" xfId="0" applyNumberFormat="1" applyFont="1" applyFill="1" applyBorder="1" applyAlignment="1">
      <alignment horizontal="center" vertical="center"/>
    </xf>
    <xf numFmtId="0" fontId="31" fillId="24" borderId="40" xfId="0" applyFont="1" applyFill="1" applyBorder="1" applyAlignment="1">
      <alignment horizontal="center" vertical="center" wrapText="1"/>
    </xf>
    <xf numFmtId="0" fontId="8" fillId="0" borderId="40" xfId="0" applyFont="1" applyBorder="1" applyAlignment="1">
      <alignment horizontal="center" vertical="center" wrapText="1"/>
    </xf>
    <xf numFmtId="169" fontId="100" fillId="22" borderId="40" xfId="0" applyNumberFormat="1" applyFont="1" applyFill="1" applyBorder="1" applyAlignment="1">
      <alignment horizontal="left" vertical="center"/>
    </xf>
    <xf numFmtId="0" fontId="8" fillId="14" borderId="70" xfId="0" applyFont="1" applyFill="1" applyBorder="1" applyAlignment="1">
      <alignment vertical="center" wrapText="1"/>
    </xf>
    <xf numFmtId="0" fontId="8" fillId="22" borderId="70" xfId="0" applyFont="1" applyFill="1" applyBorder="1" applyAlignment="1">
      <alignment vertical="center"/>
    </xf>
    <xf numFmtId="0" fontId="8" fillId="7" borderId="40" xfId="0" applyFont="1" applyFill="1" applyBorder="1" applyAlignment="1">
      <alignment horizontal="center" vertical="center" wrapText="1"/>
    </xf>
    <xf numFmtId="169" fontId="8" fillId="22" borderId="40" xfId="0" applyNumberFormat="1" applyFont="1" applyFill="1" applyBorder="1" applyAlignment="1">
      <alignment horizontal="left" vertical="center"/>
    </xf>
    <xf numFmtId="0" fontId="100" fillId="22" borderId="70" xfId="0" applyFont="1" applyFill="1" applyBorder="1" applyAlignment="1">
      <alignment vertical="center" wrapText="1"/>
    </xf>
    <xf numFmtId="0" fontId="8" fillId="0" borderId="40" xfId="0" applyFont="1" applyBorder="1" applyAlignment="1">
      <alignment vertical="center" wrapText="1"/>
    </xf>
    <xf numFmtId="14" fontId="100" fillId="22" borderId="40" xfId="0" applyNumberFormat="1" applyFont="1" applyFill="1" applyBorder="1" applyAlignment="1">
      <alignment horizontal="left" vertical="center"/>
    </xf>
    <xf numFmtId="0" fontId="8" fillId="22" borderId="70" xfId="0" applyFont="1" applyFill="1" applyBorder="1" applyAlignment="1">
      <alignment vertical="center" wrapText="1"/>
    </xf>
    <xf numFmtId="0" fontId="100" fillId="0" borderId="40" xfId="0" applyFont="1" applyBorder="1" applyAlignment="1">
      <alignment vertical="center" wrapText="1"/>
    </xf>
    <xf numFmtId="14" fontId="8" fillId="22" borderId="40" xfId="0" applyNumberFormat="1" applyFont="1" applyFill="1" applyBorder="1" applyAlignment="1">
      <alignment horizontal="left" vertical="center"/>
    </xf>
    <xf numFmtId="0" fontId="100" fillId="22" borderId="70" xfId="0" applyFont="1" applyFill="1" applyBorder="1" applyAlignment="1">
      <alignment vertical="center"/>
    </xf>
    <xf numFmtId="0" fontId="100" fillId="22" borderId="40" xfId="0" applyFont="1" applyFill="1" applyBorder="1" applyAlignment="1">
      <alignment vertical="center" wrapText="1"/>
    </xf>
    <xf numFmtId="0" fontId="8" fillId="22" borderId="40" xfId="0" applyFont="1" applyFill="1" applyBorder="1" applyAlignment="1">
      <alignment horizontal="left" vertical="center" wrapText="1"/>
    </xf>
    <xf numFmtId="0" fontId="31" fillId="27" borderId="40" xfId="0" applyFont="1" applyFill="1" applyBorder="1" applyAlignment="1">
      <alignment horizontal="center" vertical="center"/>
    </xf>
    <xf numFmtId="0" fontId="31" fillId="27" borderId="40" xfId="0" applyFont="1" applyFill="1" applyBorder="1" applyAlignment="1">
      <alignment vertical="center"/>
    </xf>
    <xf numFmtId="0" fontId="90" fillId="27" borderId="40" xfId="0" applyFont="1" applyFill="1" applyBorder="1" applyAlignment="1">
      <alignment horizontal="center" vertical="center"/>
    </xf>
    <xf numFmtId="0" fontId="31" fillId="27" borderId="40" xfId="0" applyFont="1" applyFill="1" applyBorder="1" applyAlignment="1">
      <alignment vertical="center" wrapText="1"/>
    </xf>
    <xf numFmtId="167" fontId="90" fillId="27" borderId="40" xfId="0" applyNumberFormat="1" applyFont="1" applyFill="1" applyBorder="1" applyAlignment="1">
      <alignment horizontal="right" vertical="center"/>
    </xf>
    <xf numFmtId="165" fontId="31" fillId="27" borderId="40" xfId="0" applyNumberFormat="1" applyFont="1" applyFill="1" applyBorder="1" applyAlignment="1">
      <alignment horizontal="center" vertical="center"/>
    </xf>
    <xf numFmtId="165" fontId="31" fillId="27" borderId="40" xfId="0" applyNumberFormat="1" applyFont="1" applyFill="1" applyBorder="1" applyAlignment="1">
      <alignment vertical="center"/>
    </xf>
    <xf numFmtId="0" fontId="31" fillId="27" borderId="40" xfId="0" applyFont="1" applyFill="1" applyBorder="1" applyAlignment="1">
      <alignment horizontal="left" vertical="center"/>
    </xf>
    <xf numFmtId="0" fontId="31" fillId="22" borderId="70" xfId="0" applyFont="1" applyFill="1" applyBorder="1" applyAlignment="1">
      <alignment vertical="center" wrapText="1"/>
    </xf>
    <xf numFmtId="0" fontId="31" fillId="22" borderId="70" xfId="0" applyFont="1" applyFill="1" applyBorder="1" applyAlignment="1">
      <alignment vertical="center"/>
    </xf>
    <xf numFmtId="0" fontId="8" fillId="7" borderId="40" xfId="0" applyFont="1" applyFill="1" applyBorder="1" applyAlignment="1">
      <alignment horizontal="center" vertical="center"/>
    </xf>
    <xf numFmtId="0" fontId="8" fillId="22" borderId="40" xfId="0" applyFont="1" applyFill="1" applyBorder="1" applyAlignment="1">
      <alignment horizontal="left" vertical="center"/>
    </xf>
    <xf numFmtId="0" fontId="8" fillId="22" borderId="40" xfId="0" applyFont="1" applyFill="1" applyBorder="1" applyAlignment="1">
      <alignment horizontal="center" vertical="center" wrapText="1"/>
    </xf>
    <xf numFmtId="167" fontId="8" fillId="22" borderId="40" xfId="0" applyNumberFormat="1" applyFont="1" applyFill="1" applyBorder="1" applyAlignment="1">
      <alignment horizontal="center" vertical="center"/>
    </xf>
    <xf numFmtId="165" fontId="97" fillId="22" borderId="40" xfId="0" applyNumberFormat="1" applyFont="1" applyFill="1" applyBorder="1" applyAlignment="1">
      <alignment horizontal="center" vertical="center"/>
    </xf>
    <xf numFmtId="0" fontId="100" fillId="22" borderId="40" xfId="0" applyFont="1" applyFill="1" applyBorder="1" applyAlignment="1">
      <alignment horizontal="center" vertical="center" wrapText="1"/>
    </xf>
    <xf numFmtId="14" fontId="100" fillId="22" borderId="40" xfId="0" applyNumberFormat="1" applyFont="1" applyFill="1" applyBorder="1" applyAlignment="1">
      <alignment horizontal="center" vertical="center"/>
    </xf>
    <xf numFmtId="0" fontId="8" fillId="22" borderId="70" xfId="0" applyFont="1" applyFill="1" applyBorder="1" applyAlignment="1">
      <alignment horizontal="center" vertical="center" wrapText="1"/>
    </xf>
    <xf numFmtId="0" fontId="8" fillId="22" borderId="70" xfId="0" applyFont="1" applyFill="1" applyBorder="1" applyAlignment="1">
      <alignment horizontal="center" vertical="center"/>
    </xf>
    <xf numFmtId="0" fontId="100" fillId="16" borderId="70" xfId="0" applyFont="1" applyFill="1" applyBorder="1" applyAlignment="1">
      <alignment vertical="center" wrapText="1"/>
    </xf>
    <xf numFmtId="0" fontId="31" fillId="27" borderId="40" xfId="0" applyFont="1" applyFill="1" applyBorder="1" applyAlignment="1">
      <alignment horizontal="center" vertical="center" wrapText="1"/>
    </xf>
    <xf numFmtId="0" fontId="100" fillId="22" borderId="40" xfId="0" applyFont="1" applyFill="1" applyBorder="1" applyAlignment="1">
      <alignment vertical="center"/>
    </xf>
    <xf numFmtId="0" fontId="91" fillId="22" borderId="40" xfId="0" applyFont="1" applyFill="1" applyBorder="1" applyAlignment="1">
      <alignment vertical="center"/>
    </xf>
    <xf numFmtId="169" fontId="100" fillId="22" borderId="40" xfId="0" applyNumberFormat="1" applyFont="1" applyFill="1" applyBorder="1" applyAlignment="1">
      <alignment horizontal="left" vertical="center" wrapText="1"/>
    </xf>
    <xf numFmtId="0" fontId="100" fillId="22" borderId="40" xfId="0" applyFont="1" applyFill="1" applyBorder="1" applyAlignment="1">
      <alignment horizontal="left" vertical="center" wrapText="1"/>
    </xf>
    <xf numFmtId="0" fontId="100" fillId="22" borderId="70" xfId="0" applyFont="1" applyFill="1" applyBorder="1" applyAlignment="1">
      <alignment horizontal="left" vertical="center" wrapText="1"/>
    </xf>
    <xf numFmtId="0" fontId="97" fillId="27" borderId="40" xfId="0" applyFont="1" applyFill="1" applyBorder="1" applyAlignment="1">
      <alignment horizontal="center" vertical="center"/>
    </xf>
    <xf numFmtId="0" fontId="8" fillId="27" borderId="40" xfId="0" applyFont="1" applyFill="1" applyBorder="1" applyAlignment="1">
      <alignment vertical="center" wrapText="1"/>
    </xf>
    <xf numFmtId="0" fontId="8" fillId="27" borderId="40" xfId="0" applyFont="1" applyFill="1" applyBorder="1" applyAlignment="1">
      <alignment horizontal="center" vertical="center"/>
    </xf>
    <xf numFmtId="165" fontId="8" fillId="27" borderId="40" xfId="0" applyNumberFormat="1" applyFont="1" applyFill="1" applyBorder="1" applyAlignment="1">
      <alignment horizontal="center" vertical="center"/>
    </xf>
    <xf numFmtId="165" fontId="8" fillId="27" borderId="40" xfId="0" applyNumberFormat="1" applyFont="1" applyFill="1" applyBorder="1" applyAlignment="1">
      <alignment vertical="center"/>
    </xf>
    <xf numFmtId="0" fontId="8" fillId="27" borderId="40" xfId="0" applyFont="1" applyFill="1" applyBorder="1" applyAlignment="1">
      <alignment vertical="center"/>
    </xf>
    <xf numFmtId="0" fontId="8" fillId="27" borderId="40" xfId="0" applyFont="1" applyFill="1" applyBorder="1" applyAlignment="1">
      <alignment horizontal="left" vertical="center"/>
    </xf>
    <xf numFmtId="0" fontId="90" fillId="7" borderId="40" xfId="0" applyFont="1" applyFill="1" applyBorder="1" applyAlignment="1">
      <alignment horizontal="center" vertical="center"/>
    </xf>
    <xf numFmtId="0" fontId="90" fillId="7" borderId="40" xfId="0" applyFont="1" applyFill="1" applyBorder="1" applyAlignment="1">
      <alignment vertical="center"/>
    </xf>
    <xf numFmtId="167" fontId="90" fillId="7" borderId="40" xfId="0" applyNumberFormat="1" applyFont="1" applyFill="1" applyBorder="1" applyAlignment="1">
      <alignment horizontal="right" vertical="center"/>
    </xf>
    <xf numFmtId="165" fontId="90" fillId="7" borderId="40" xfId="0" applyNumberFormat="1" applyFont="1" applyFill="1" applyBorder="1" applyAlignment="1">
      <alignment horizontal="center" vertical="center"/>
    </xf>
    <xf numFmtId="165" fontId="90" fillId="7" borderId="40" xfId="0" applyNumberFormat="1" applyFont="1" applyFill="1" applyBorder="1" applyAlignment="1">
      <alignment vertical="center"/>
    </xf>
    <xf numFmtId="167" fontId="8" fillId="0" borderId="0" xfId="0" applyNumberFormat="1" applyFont="1" applyAlignment="1">
      <alignment horizontal="right" vertical="center"/>
    </xf>
    <xf numFmtId="0" fontId="8" fillId="0" borderId="0" xfId="0" applyFont="1" applyAlignment="1">
      <alignment horizontal="center" vertical="center"/>
    </xf>
    <xf numFmtId="0" fontId="31" fillId="0" borderId="0" xfId="0" applyFont="1" applyAlignment="1">
      <alignment horizontal="center" vertical="center"/>
    </xf>
    <xf numFmtId="0" fontId="8" fillId="0" borderId="0" xfId="0" applyFont="1" applyAlignment="1">
      <alignment horizontal="left" vertical="center"/>
    </xf>
    <xf numFmtId="0" fontId="90" fillId="0" borderId="98" xfId="0" applyFont="1" applyBorder="1" applyAlignment="1">
      <alignment vertical="center" wrapText="1"/>
    </xf>
    <xf numFmtId="0" fontId="90" fillId="0" borderId="40" xfId="0" applyFont="1" applyBorder="1" applyAlignment="1">
      <alignment horizontal="center" vertical="center" textRotation="90" wrapText="1"/>
    </xf>
    <xf numFmtId="0" fontId="90" fillId="0" borderId="42" xfId="0" applyFont="1" applyBorder="1" applyAlignment="1">
      <alignment horizontal="center" vertical="center" textRotation="90" wrapText="1"/>
    </xf>
    <xf numFmtId="14" fontId="90" fillId="0" borderId="40" xfId="0" applyNumberFormat="1" applyFont="1" applyBorder="1" applyAlignment="1">
      <alignment horizontal="center" vertical="center" wrapText="1"/>
    </xf>
    <xf numFmtId="0" fontId="90" fillId="0" borderId="101" xfId="0" applyFont="1" applyBorder="1" applyAlignment="1">
      <alignment horizontal="center" vertical="center" wrapText="1"/>
    </xf>
    <xf numFmtId="0" fontId="90" fillId="0" borderId="102" xfId="0" applyFont="1" applyBorder="1" applyAlignment="1">
      <alignment horizontal="center" vertical="center" wrapText="1"/>
    </xf>
    <xf numFmtId="14" fontId="90" fillId="0" borderId="103" xfId="0" applyNumberFormat="1" applyFont="1" applyBorder="1" applyAlignment="1">
      <alignment horizontal="left" vertical="center" wrapText="1"/>
    </xf>
    <xf numFmtId="165" fontId="91" fillId="0" borderId="43" xfId="0" applyNumberFormat="1" applyFont="1" applyBorder="1" applyAlignment="1">
      <alignment vertical="center" wrapText="1"/>
    </xf>
    <xf numFmtId="165" fontId="90" fillId="0" borderId="40" xfId="0" applyNumberFormat="1" applyFont="1" applyBorder="1" applyAlignment="1">
      <alignment horizontal="center" vertical="center" wrapText="1"/>
    </xf>
    <xf numFmtId="14" fontId="91" fillId="0" borderId="40" xfId="0" applyNumberFormat="1" applyFont="1" applyBorder="1" applyAlignment="1">
      <alignment horizontal="left" vertical="center" wrapText="1"/>
    </xf>
    <xf numFmtId="14" fontId="91" fillId="0" borderId="103" xfId="0" applyNumberFormat="1" applyFont="1" applyBorder="1" applyAlignment="1">
      <alignment horizontal="left" vertical="center" wrapText="1"/>
    </xf>
    <xf numFmtId="14" fontId="91" fillId="0" borderId="40" xfId="0" applyNumberFormat="1" applyFont="1" applyBorder="1" applyAlignment="1">
      <alignment horizontal="left" vertical="center"/>
    </xf>
    <xf numFmtId="0" fontId="91" fillId="0" borderId="0" xfId="0" applyFont="1" applyAlignment="1">
      <alignment horizontal="left" vertical="center"/>
    </xf>
    <xf numFmtId="0" fontId="17" fillId="7" borderId="78" xfId="0" applyFont="1" applyFill="1" applyBorder="1" applyAlignment="1">
      <alignment horizontal="center" vertical="center" wrapText="1"/>
    </xf>
    <xf numFmtId="14" fontId="91" fillId="0" borderId="42" xfId="0" applyNumberFormat="1" applyFont="1" applyBorder="1" applyAlignment="1">
      <alignment horizontal="left" vertical="center" wrapText="1"/>
    </xf>
    <xf numFmtId="0" fontId="17" fillId="7" borderId="119" xfId="0" applyFont="1" applyFill="1" applyBorder="1" applyAlignment="1">
      <alignment horizontal="center" vertical="center" wrapText="1"/>
    </xf>
    <xf numFmtId="14" fontId="91" fillId="0" borderId="100" xfId="0" applyNumberFormat="1" applyFont="1" applyBorder="1" applyAlignment="1">
      <alignment horizontal="left" vertical="center" wrapText="1"/>
    </xf>
    <xf numFmtId="0" fontId="90" fillId="6" borderId="40" xfId="0" applyFont="1" applyFill="1" applyBorder="1" applyAlignment="1">
      <alignment horizontal="center" vertical="center" wrapText="1"/>
    </xf>
    <xf numFmtId="0" fontId="90" fillId="6" borderId="110" xfId="0" applyFont="1" applyFill="1" applyBorder="1" applyAlignment="1">
      <alignment vertical="center" wrapText="1"/>
    </xf>
    <xf numFmtId="165" fontId="90" fillId="6" borderId="78" xfId="0" applyNumberFormat="1" applyFont="1" applyFill="1" applyBorder="1" applyAlignment="1">
      <alignment vertical="center" wrapText="1"/>
    </xf>
    <xf numFmtId="165" fontId="90" fillId="6" borderId="40" xfId="0" applyNumberFormat="1" applyFont="1" applyFill="1" applyBorder="1" applyAlignment="1">
      <alignment horizontal="center" vertical="center" wrapText="1"/>
    </xf>
    <xf numFmtId="165" fontId="90" fillId="6" borderId="40" xfId="0" applyNumberFormat="1" applyFont="1" applyFill="1" applyBorder="1" applyAlignment="1">
      <alignment vertical="center" wrapText="1"/>
    </xf>
    <xf numFmtId="0" fontId="32" fillId="6" borderId="40" xfId="0" applyFont="1" applyFill="1" applyBorder="1" applyAlignment="1">
      <alignment horizontal="center" vertical="center" wrapText="1"/>
    </xf>
    <xf numFmtId="0" fontId="90" fillId="6" borderId="40" xfId="0" applyFont="1" applyFill="1" applyBorder="1" applyAlignment="1">
      <alignment vertical="center" wrapText="1"/>
    </xf>
    <xf numFmtId="14" fontId="90" fillId="6" borderId="40" xfId="0" applyNumberFormat="1" applyFont="1" applyFill="1" applyBorder="1" applyAlignment="1">
      <alignment horizontal="left" vertical="center" wrapText="1"/>
    </xf>
    <xf numFmtId="165" fontId="90" fillId="0" borderId="40" xfId="0" applyNumberFormat="1" applyFont="1" applyBorder="1" applyAlignment="1">
      <alignment vertical="center" wrapText="1"/>
    </xf>
    <xf numFmtId="0" fontId="91" fillId="0" borderId="97" xfId="0" applyFont="1" applyBorder="1" applyAlignment="1">
      <alignment vertical="center" wrapText="1"/>
    </xf>
    <xf numFmtId="0" fontId="17" fillId="7" borderId="105" xfId="0" applyFont="1" applyFill="1" applyBorder="1" applyAlignment="1">
      <alignment horizontal="center" vertical="center" wrapText="1"/>
    </xf>
    <xf numFmtId="14" fontId="91" fillId="0" borderId="104" xfId="0" applyNumberFormat="1" applyFont="1" applyBorder="1" applyAlignment="1">
      <alignment horizontal="left" vertical="center"/>
    </xf>
    <xf numFmtId="0" fontId="90" fillId="6" borderId="78" xfId="0" applyFont="1" applyFill="1" applyBorder="1" applyAlignment="1">
      <alignment horizontal="center" vertical="center" wrapText="1"/>
    </xf>
    <xf numFmtId="0" fontId="90" fillId="25" borderId="110" xfId="0" applyFont="1" applyFill="1" applyBorder="1" applyAlignment="1">
      <alignment vertical="center" wrapText="1"/>
    </xf>
    <xf numFmtId="165" fontId="90" fillId="25" borderId="78" xfId="0" applyNumberFormat="1" applyFont="1" applyFill="1" applyBorder="1" applyAlignment="1">
      <alignment vertical="center" wrapText="1"/>
    </xf>
    <xf numFmtId="165" fontId="90" fillId="25" borderId="40" xfId="0" applyNumberFormat="1" applyFont="1" applyFill="1" applyBorder="1" applyAlignment="1">
      <alignment horizontal="center" vertical="center" wrapText="1"/>
    </xf>
    <xf numFmtId="165" fontId="90" fillId="25" borderId="77" xfId="0" applyNumberFormat="1" applyFont="1" applyFill="1" applyBorder="1" applyAlignment="1">
      <alignment horizontal="center" vertical="center" wrapText="1"/>
    </xf>
    <xf numFmtId="0" fontId="91" fillId="25" borderId="108" xfId="0" applyFont="1" applyFill="1" applyBorder="1" applyAlignment="1">
      <alignment vertical="center" wrapText="1"/>
    </xf>
    <xf numFmtId="14" fontId="91" fillId="25" borderId="108" xfId="0" applyNumberFormat="1" applyFont="1" applyFill="1" applyBorder="1" applyAlignment="1">
      <alignment horizontal="left" vertical="center" wrapText="1"/>
    </xf>
    <xf numFmtId="0" fontId="91" fillId="22" borderId="70" xfId="0" applyFont="1" applyFill="1" applyBorder="1" applyAlignment="1">
      <alignment vertical="center" wrapText="1"/>
    </xf>
    <xf numFmtId="165" fontId="90" fillId="25" borderId="78" xfId="0" applyNumberFormat="1" applyFont="1" applyFill="1" applyBorder="1" applyAlignment="1">
      <alignment horizontal="center" vertical="center" wrapText="1"/>
    </xf>
    <xf numFmtId="0" fontId="90" fillId="25" borderId="108" xfId="0" applyFont="1" applyFill="1" applyBorder="1" applyAlignment="1">
      <alignment horizontal="center" vertical="center" wrapText="1"/>
    </xf>
    <xf numFmtId="14" fontId="90" fillId="25" borderId="40" xfId="0" applyNumberFormat="1" applyFont="1" applyFill="1" applyBorder="1" applyAlignment="1">
      <alignment horizontal="left" vertical="center" wrapText="1"/>
    </xf>
    <xf numFmtId="0" fontId="90" fillId="22" borderId="70" xfId="0" applyFont="1" applyFill="1" applyBorder="1" applyAlignment="1">
      <alignment horizontal="center" vertical="center" wrapText="1"/>
    </xf>
    <xf numFmtId="0" fontId="32" fillId="0" borderId="42" xfId="0" applyFont="1" applyBorder="1"/>
    <xf numFmtId="169" fontId="17" fillId="0" borderId="40" xfId="0" applyNumberFormat="1" applyFont="1" applyBorder="1" applyAlignment="1">
      <alignment horizontal="left" vertical="center" wrapText="1"/>
    </xf>
    <xf numFmtId="169" fontId="91" fillId="0" borderId="0" xfId="0" applyNumberFormat="1" applyFont="1" applyAlignment="1">
      <alignment vertical="center" wrapText="1"/>
    </xf>
    <xf numFmtId="0" fontId="90" fillId="6" borderId="40" xfId="0" applyFont="1" applyFill="1" applyBorder="1" applyAlignment="1">
      <alignment horizontal="left" vertical="center" wrapText="1"/>
    </xf>
    <xf numFmtId="165" fontId="90" fillId="6" borderId="78" xfId="0" applyNumberFormat="1" applyFont="1" applyFill="1" applyBorder="1" applyAlignment="1">
      <alignment horizontal="left" vertical="center" wrapText="1"/>
    </xf>
    <xf numFmtId="0" fontId="90" fillId="25" borderId="40" xfId="0" applyFont="1" applyFill="1" applyBorder="1" applyAlignment="1">
      <alignment vertical="center" wrapText="1"/>
    </xf>
    <xf numFmtId="0" fontId="90" fillId="22" borderId="70" xfId="0" applyFont="1" applyFill="1" applyBorder="1" applyAlignment="1">
      <alignment vertical="center" wrapText="1"/>
    </xf>
    <xf numFmtId="165" fontId="90" fillId="0" borderId="40" xfId="0" applyNumberFormat="1" applyFont="1" applyBorder="1" applyAlignment="1">
      <alignment vertical="center" wrapText="1"/>
    </xf>
    <xf numFmtId="14" fontId="91" fillId="0" borderId="40" xfId="0" applyNumberFormat="1" applyFont="1" applyBorder="1" applyAlignment="1">
      <alignment horizontal="left" vertical="center" wrapText="1"/>
    </xf>
    <xf numFmtId="0" fontId="91" fillId="0" borderId="0" xfId="0" applyFont="1" applyAlignment="1">
      <alignment vertical="center" wrapText="1"/>
    </xf>
    <xf numFmtId="0" fontId="95" fillId="6" borderId="40" xfId="0" applyFont="1" applyFill="1" applyBorder="1" applyAlignment="1">
      <alignment horizontal="center" vertical="center" wrapText="1"/>
    </xf>
    <xf numFmtId="0" fontId="90" fillId="14" borderId="70" xfId="0" applyFont="1" applyFill="1" applyBorder="1" applyAlignment="1">
      <alignment vertical="center" wrapText="1"/>
    </xf>
    <xf numFmtId="14" fontId="91" fillId="0" borderId="0" xfId="0" applyNumberFormat="1" applyFont="1" applyAlignment="1">
      <alignment vertical="center" wrapText="1"/>
    </xf>
    <xf numFmtId="165" fontId="91" fillId="0" borderId="99" xfId="0" applyNumberFormat="1" applyFont="1" applyBorder="1" applyAlignment="1">
      <alignment vertical="center" wrapText="1"/>
    </xf>
    <xf numFmtId="0" fontId="91" fillId="0" borderId="100" xfId="0" applyFont="1" applyBorder="1" applyAlignment="1">
      <alignment vertical="center" wrapText="1"/>
    </xf>
    <xf numFmtId="165" fontId="91" fillId="0" borderId="104" xfId="0" applyNumberFormat="1" applyFont="1" applyBorder="1" applyAlignment="1">
      <alignment vertical="center" wrapText="1"/>
    </xf>
    <xf numFmtId="165" fontId="90" fillId="0" borderId="104" xfId="0" applyNumberFormat="1" applyFont="1" applyBorder="1" applyAlignment="1">
      <alignment horizontal="center" vertical="center" wrapText="1"/>
    </xf>
    <xf numFmtId="0" fontId="91" fillId="0" borderId="104" xfId="0" applyFont="1" applyBorder="1" applyAlignment="1">
      <alignment vertical="center" wrapText="1"/>
    </xf>
    <xf numFmtId="14" fontId="91" fillId="0" borderId="104" xfId="0" applyNumberFormat="1" applyFont="1" applyBorder="1" applyAlignment="1">
      <alignment vertical="center" wrapText="1"/>
    </xf>
    <xf numFmtId="0" fontId="0" fillId="0" borderId="22" xfId="0" applyFont="1" applyBorder="1"/>
    <xf numFmtId="0" fontId="0" fillId="0" borderId="98" xfId="0" applyFont="1" applyBorder="1"/>
    <xf numFmtId="0" fontId="0" fillId="0" borderId="22" xfId="0" applyFont="1" applyBorder="1" applyAlignment="1">
      <alignment horizontal="center"/>
    </xf>
    <xf numFmtId="0" fontId="0" fillId="0" borderId="98" xfId="0" applyFont="1" applyBorder="1" applyAlignment="1">
      <alignment horizontal="center"/>
    </xf>
    <xf numFmtId="0" fontId="91" fillId="0" borderId="22" xfId="0" applyFont="1" applyBorder="1" applyAlignment="1">
      <alignment vertical="center" wrapText="1"/>
    </xf>
    <xf numFmtId="0" fontId="0" fillId="0" borderId="103" xfId="0" applyFont="1" applyBorder="1"/>
    <xf numFmtId="0" fontId="0" fillId="0" borderId="102" xfId="0" applyFont="1" applyBorder="1"/>
    <xf numFmtId="0" fontId="0" fillId="0" borderId="103" xfId="0" applyFont="1" applyBorder="1" applyAlignment="1">
      <alignment horizontal="center"/>
    </xf>
    <xf numFmtId="0" fontId="0" fillId="0" borderId="102" xfId="0" applyFont="1" applyBorder="1" applyAlignment="1">
      <alignment horizontal="center"/>
    </xf>
    <xf numFmtId="0" fontId="91" fillId="0" borderId="103" xfId="0" applyFont="1" applyBorder="1" applyAlignment="1">
      <alignment vertical="center" wrapText="1"/>
    </xf>
    <xf numFmtId="0" fontId="90" fillId="6" borderId="108" xfId="0" applyFont="1" applyFill="1" applyBorder="1" applyAlignment="1">
      <alignment horizontal="center" vertical="center" wrapText="1"/>
    </xf>
    <xf numFmtId="0" fontId="90" fillId="6" borderId="108" xfId="0" applyFont="1" applyFill="1" applyBorder="1" applyAlignment="1">
      <alignment vertical="center" wrapText="1"/>
    </xf>
    <xf numFmtId="165" fontId="90" fillId="6" borderId="109" xfId="0" applyNumberFormat="1" applyFont="1" applyFill="1" applyBorder="1" applyAlignment="1">
      <alignment vertical="center" wrapText="1"/>
    </xf>
    <xf numFmtId="0" fontId="90" fillId="7" borderId="40" xfId="0" applyFont="1" applyFill="1" applyBorder="1" applyAlignment="1">
      <alignment vertical="center" wrapText="1"/>
    </xf>
    <xf numFmtId="165" fontId="90" fillId="7" borderId="78" xfId="0" applyNumberFormat="1" applyFont="1" applyFill="1" applyBorder="1" applyAlignment="1">
      <alignment vertical="center" wrapText="1"/>
    </xf>
    <xf numFmtId="165" fontId="90" fillId="7" borderId="108" xfId="0" applyNumberFormat="1" applyFont="1" applyFill="1" applyBorder="1" applyAlignment="1">
      <alignment horizontal="center" vertical="center" wrapText="1"/>
    </xf>
    <xf numFmtId="165" fontId="90" fillId="7" borderId="77" xfId="0" applyNumberFormat="1" applyFont="1" applyFill="1" applyBorder="1" applyAlignment="1">
      <alignment horizontal="center" vertical="center" wrapText="1"/>
    </xf>
    <xf numFmtId="165" fontId="90" fillId="7" borderId="40" xfId="0" applyNumberFormat="1" applyFont="1" applyFill="1" applyBorder="1" applyAlignment="1">
      <alignment horizontal="center" vertical="center" wrapText="1"/>
    </xf>
    <xf numFmtId="14" fontId="90" fillId="7" borderId="40" xfId="0" applyNumberFormat="1" applyFont="1" applyFill="1" applyBorder="1" applyAlignment="1">
      <alignment horizontal="left" vertical="center" wrapText="1"/>
    </xf>
    <xf numFmtId="14" fontId="91" fillId="0" borderId="0" xfId="0" applyNumberFormat="1" applyFont="1" applyAlignment="1">
      <alignment horizontal="left" vertical="center" wrapText="1"/>
    </xf>
    <xf numFmtId="167" fontId="90" fillId="0" borderId="0" xfId="0" applyNumberFormat="1" applyFont="1" applyAlignment="1">
      <alignment vertical="center"/>
    </xf>
    <xf numFmtId="0" fontId="90" fillId="0" borderId="0" xfId="0" applyFont="1" applyAlignment="1">
      <alignment vertical="center"/>
    </xf>
    <xf numFmtId="167" fontId="90" fillId="0" borderId="0" xfId="0" applyNumberFormat="1" applyFont="1" applyAlignment="1">
      <alignment horizontal="center" vertical="center"/>
    </xf>
    <xf numFmtId="0" fontId="90" fillId="0" borderId="0" xfId="0" applyFont="1" applyAlignment="1">
      <alignment horizontal="center" vertical="center"/>
    </xf>
    <xf numFmtId="170" fontId="32" fillId="0" borderId="40" xfId="0" applyNumberFormat="1" applyFont="1" applyBorder="1" applyAlignment="1">
      <alignment vertical="center"/>
    </xf>
    <xf numFmtId="14" fontId="17" fillId="0" borderId="40" xfId="0" applyNumberFormat="1" applyFont="1" applyBorder="1" applyAlignment="1">
      <alignment horizontal="left" vertical="center" wrapText="1"/>
    </xf>
    <xf numFmtId="167" fontId="91" fillId="0" borderId="0" xfId="0" applyNumberFormat="1" applyFont="1" applyAlignment="1">
      <alignment vertical="center"/>
    </xf>
    <xf numFmtId="165" fontId="32" fillId="0" borderId="40" xfId="0" applyNumberFormat="1" applyFont="1" applyBorder="1" applyAlignment="1">
      <alignment vertical="center"/>
    </xf>
    <xf numFmtId="167" fontId="17" fillId="0" borderId="0" xfId="0" applyNumberFormat="1" applyFont="1" applyAlignment="1">
      <alignment vertical="center"/>
    </xf>
    <xf numFmtId="0" fontId="91" fillId="14" borderId="70" xfId="0" applyFont="1" applyFill="1" applyBorder="1" applyAlignment="1">
      <alignment horizontal="left" vertical="center"/>
    </xf>
    <xf numFmtId="0" fontId="91" fillId="0" borderId="40" xfId="0" applyFont="1" applyBorder="1" applyAlignment="1">
      <alignment vertical="center" wrapText="1"/>
    </xf>
    <xf numFmtId="169" fontId="91" fillId="0" borderId="40" xfId="0" applyNumberFormat="1" applyFont="1" applyBorder="1" applyAlignment="1">
      <alignment horizontal="left" vertical="center" wrapText="1"/>
    </xf>
    <xf numFmtId="167" fontId="17" fillId="0" borderId="0" xfId="0" applyNumberFormat="1" applyFont="1" applyAlignment="1">
      <alignment vertical="center" wrapText="1"/>
    </xf>
    <xf numFmtId="0" fontId="90" fillId="11" borderId="40" xfId="0" applyFont="1" applyFill="1" applyBorder="1" applyAlignment="1">
      <alignment horizontal="center" vertical="center" wrapText="1"/>
    </xf>
    <xf numFmtId="0" fontId="90" fillId="11" borderId="40" xfId="0" applyFont="1" applyFill="1" applyBorder="1" applyAlignment="1">
      <alignment vertical="center" wrapText="1"/>
    </xf>
    <xf numFmtId="170" fontId="90" fillId="11" borderId="40" xfId="0" applyNumberFormat="1" applyFont="1" applyFill="1" applyBorder="1" applyAlignment="1">
      <alignment vertical="center"/>
    </xf>
    <xf numFmtId="170" fontId="90" fillId="11" borderId="40" xfId="0" applyNumberFormat="1" applyFont="1" applyFill="1" applyBorder="1" applyAlignment="1">
      <alignment horizontal="center" vertical="center" wrapText="1"/>
    </xf>
    <xf numFmtId="0" fontId="90" fillId="11" borderId="40" xfId="0" applyFont="1" applyFill="1" applyBorder="1" applyAlignment="1">
      <alignment horizontal="left" vertical="center" wrapText="1"/>
    </xf>
    <xf numFmtId="167" fontId="91" fillId="14" borderId="40" xfId="0" applyNumberFormat="1" applyFont="1" applyFill="1" applyBorder="1" applyAlignment="1">
      <alignment horizontal="left" vertical="center" wrapText="1"/>
    </xf>
    <xf numFmtId="10" fontId="17" fillId="0" borderId="0" xfId="0" applyNumberFormat="1" applyFont="1" applyAlignment="1">
      <alignment vertical="center" wrapText="1"/>
    </xf>
    <xf numFmtId="0" fontId="17" fillId="22" borderId="40" xfId="0" applyFont="1" applyFill="1" applyBorder="1" applyAlignment="1">
      <alignment horizontal="left" vertical="center"/>
    </xf>
    <xf numFmtId="170" fontId="32" fillId="22" borderId="40" xfId="0" applyNumberFormat="1" applyFont="1" applyFill="1" applyBorder="1" applyAlignment="1">
      <alignment vertical="center"/>
    </xf>
    <xf numFmtId="167" fontId="90" fillId="22" borderId="70" xfId="0" applyNumberFormat="1" applyFont="1" applyFill="1" applyBorder="1" applyAlignment="1">
      <alignment horizontal="center" vertical="center"/>
    </xf>
    <xf numFmtId="0" fontId="90" fillId="22" borderId="70" xfId="0" applyFont="1" applyFill="1" applyBorder="1" applyAlignment="1">
      <alignment horizontal="center" vertical="center"/>
    </xf>
    <xf numFmtId="170" fontId="91" fillId="14" borderId="70" xfId="0" applyNumberFormat="1" applyFont="1" applyFill="1" applyBorder="1" applyAlignment="1">
      <alignment vertical="center" wrapText="1"/>
    </xf>
    <xf numFmtId="0" fontId="91" fillId="7" borderId="40" xfId="0" applyFont="1" applyFill="1" applyBorder="1" applyAlignment="1">
      <alignment horizontal="center" vertical="center" wrapText="1"/>
    </xf>
    <xf numFmtId="0" fontId="17" fillId="7" borderId="40" xfId="0" applyFont="1" applyFill="1" applyBorder="1" applyAlignment="1">
      <alignment horizontal="center" vertical="center" wrapText="1"/>
    </xf>
    <xf numFmtId="170" fontId="32" fillId="0" borderId="104" xfId="0" applyNumberFormat="1" applyFont="1" applyBorder="1" applyAlignment="1">
      <alignment vertical="center"/>
    </xf>
    <xf numFmtId="0" fontId="32" fillId="0" borderId="104" xfId="0" applyFont="1" applyBorder="1" applyAlignment="1">
      <alignment vertical="center" wrapText="1"/>
    </xf>
    <xf numFmtId="170" fontId="17" fillId="0" borderId="40" xfId="0" applyNumberFormat="1" applyFont="1" applyBorder="1" applyAlignment="1">
      <alignment vertical="center" wrapText="1"/>
    </xf>
    <xf numFmtId="0" fontId="102" fillId="0" borderId="40" xfId="0" applyFont="1" applyBorder="1" applyAlignment="1">
      <alignment horizontal="left" vertical="center" wrapText="1"/>
    </xf>
    <xf numFmtId="0" fontId="90" fillId="11" borderId="40" xfId="0" applyFont="1" applyFill="1" applyBorder="1" applyAlignment="1">
      <alignment horizontal="center" vertical="center"/>
    </xf>
    <xf numFmtId="0" fontId="90" fillId="11" borderId="40" xfId="0" applyFont="1" applyFill="1" applyBorder="1" applyAlignment="1">
      <alignment vertical="center"/>
    </xf>
    <xf numFmtId="165" fontId="90" fillId="11" borderId="40" xfId="0" applyNumberFormat="1" applyFont="1" applyFill="1" applyBorder="1" applyAlignment="1">
      <alignment vertical="center"/>
    </xf>
    <xf numFmtId="167" fontId="90" fillId="22" borderId="70" xfId="0" applyNumberFormat="1" applyFont="1" applyFill="1" applyBorder="1" applyAlignment="1">
      <alignment vertical="center"/>
    </xf>
    <xf numFmtId="0" fontId="90" fillId="22" borderId="70" xfId="0" applyFont="1" applyFill="1" applyBorder="1" applyAlignment="1">
      <alignment vertical="center"/>
    </xf>
    <xf numFmtId="170" fontId="90" fillId="7" borderId="40" xfId="0" applyNumberFormat="1" applyFont="1" applyFill="1" applyBorder="1" applyAlignment="1">
      <alignment horizontal="center" vertical="center" wrapText="1"/>
    </xf>
    <xf numFmtId="0" fontId="90" fillId="7" borderId="40" xfId="0" applyFont="1" applyFill="1" applyBorder="1" applyAlignment="1">
      <alignment horizontal="left" vertical="center" wrapText="1"/>
    </xf>
    <xf numFmtId="165" fontId="91" fillId="0" borderId="0" xfId="0" applyNumberFormat="1" applyFont="1" applyAlignment="1">
      <alignment vertical="center"/>
    </xf>
    <xf numFmtId="170" fontId="91" fillId="0" borderId="0" xfId="0" applyNumberFormat="1" applyFont="1" applyAlignment="1">
      <alignment vertical="center"/>
    </xf>
    <xf numFmtId="0" fontId="103" fillId="0" borderId="0" xfId="0" applyFont="1" applyAlignment="1">
      <alignment horizontal="center"/>
    </xf>
    <xf numFmtId="0" fontId="90" fillId="0" borderId="103" xfId="0" applyFont="1" applyBorder="1" applyAlignment="1">
      <alignment horizontal="center" vertical="center"/>
    </xf>
    <xf numFmtId="4" fontId="90" fillId="0" borderId="103" xfId="0" applyNumberFormat="1" applyFont="1" applyBorder="1" applyAlignment="1">
      <alignment horizontal="center" vertical="center" wrapText="1"/>
    </xf>
    <xf numFmtId="0" fontId="90" fillId="0" borderId="103" xfId="0" applyFont="1" applyBorder="1" applyAlignment="1">
      <alignment horizontal="center" vertical="center" textRotation="90" wrapText="1"/>
    </xf>
    <xf numFmtId="169" fontId="90" fillId="0" borderId="40" xfId="0" applyNumberFormat="1" applyFont="1" applyBorder="1" applyAlignment="1">
      <alignment horizontal="center" vertical="center" wrapText="1"/>
    </xf>
    <xf numFmtId="0" fontId="61" fillId="0" borderId="40" xfId="0" applyFont="1" applyBorder="1" applyAlignment="1">
      <alignment horizontal="center" vertical="center" wrapText="1"/>
    </xf>
    <xf numFmtId="0" fontId="17" fillId="0" borderId="92" xfId="0" applyFont="1" applyBorder="1" applyAlignment="1">
      <alignment vertical="center" wrapText="1"/>
    </xf>
    <xf numFmtId="0" fontId="17" fillId="0" borderId="92" xfId="0" applyFont="1" applyBorder="1" applyAlignment="1">
      <alignment horizontal="center" vertical="center" wrapText="1"/>
    </xf>
    <xf numFmtId="0" fontId="17" fillId="0" borderId="92" xfId="0" applyFont="1" applyBorder="1" applyAlignment="1">
      <alignment horizontal="left" vertical="center" wrapText="1"/>
    </xf>
    <xf numFmtId="4" fontId="17" fillId="0" borderId="92" xfId="0" applyNumberFormat="1" applyFont="1" applyBorder="1" applyAlignment="1">
      <alignment vertical="center" wrapText="1"/>
    </xf>
    <xf numFmtId="0" fontId="32" fillId="0" borderId="0" xfId="0" applyFont="1" applyAlignment="1">
      <alignment vertical="center" wrapText="1"/>
    </xf>
    <xf numFmtId="0" fontId="32" fillId="0" borderId="0" xfId="0" applyFont="1" applyAlignment="1">
      <alignment horizontal="center"/>
    </xf>
    <xf numFmtId="0" fontId="17" fillId="0" borderId="0" xfId="0" applyFont="1" applyAlignment="1">
      <alignment horizontal="center" wrapText="1"/>
    </xf>
    <xf numFmtId="169" fontId="17" fillId="0" borderId="0" xfId="0" applyNumberFormat="1" applyFont="1" applyAlignment="1">
      <alignment horizontal="center"/>
    </xf>
    <xf numFmtId="0" fontId="103" fillId="0" borderId="40" xfId="0" applyFont="1" applyBorder="1" applyAlignment="1">
      <alignment horizontal="center"/>
    </xf>
    <xf numFmtId="4" fontId="17" fillId="0" borderId="40" xfId="0" applyNumberFormat="1" applyFont="1" applyBorder="1" applyAlignment="1">
      <alignment horizontal="right" vertical="center"/>
    </xf>
    <xf numFmtId="0" fontId="32" fillId="0" borderId="40" xfId="0" applyFont="1" applyBorder="1" applyAlignment="1">
      <alignment horizontal="right" vertical="center"/>
    </xf>
    <xf numFmtId="176" fontId="103" fillId="7" borderId="40" xfId="0" applyNumberFormat="1" applyFont="1" applyFill="1" applyBorder="1" applyAlignment="1">
      <alignment horizontal="center" vertical="center"/>
    </xf>
    <xf numFmtId="176" fontId="103" fillId="7" borderId="40" xfId="0" quotePrefix="1" applyNumberFormat="1" applyFont="1" applyFill="1" applyBorder="1" applyAlignment="1">
      <alignment horizontal="center" vertical="center"/>
    </xf>
    <xf numFmtId="0" fontId="91" fillId="0" borderId="103" xfId="0" applyFont="1" applyBorder="1" applyAlignment="1">
      <alignment horizontal="center" vertical="center" wrapText="1"/>
    </xf>
    <xf numFmtId="169" fontId="91" fillId="0" borderId="103" xfId="0" applyNumberFormat="1" applyFont="1" applyBorder="1" applyAlignment="1">
      <alignment horizontal="center" vertical="center"/>
    </xf>
    <xf numFmtId="176" fontId="103" fillId="0" borderId="40" xfId="0" applyNumberFormat="1" applyFont="1" applyBorder="1" applyAlignment="1">
      <alignment horizontal="center" vertical="center"/>
    </xf>
    <xf numFmtId="0" fontId="91" fillId="0" borderId="40" xfId="0" applyFont="1" applyBorder="1" applyAlignment="1">
      <alignment horizontal="center" vertical="center" wrapText="1"/>
    </xf>
    <xf numFmtId="0" fontId="32" fillId="6" borderId="40" xfId="0" applyFont="1" applyFill="1" applyBorder="1" applyAlignment="1">
      <alignment vertical="center" wrapText="1"/>
    </xf>
    <xf numFmtId="4" fontId="32" fillId="6" borderId="40" xfId="0" applyNumberFormat="1" applyFont="1" applyFill="1" applyBorder="1" applyAlignment="1">
      <alignment horizontal="right" vertical="center"/>
    </xf>
    <xf numFmtId="0" fontId="32" fillId="6" borderId="40" xfId="0" applyFont="1" applyFill="1" applyBorder="1" applyAlignment="1">
      <alignment horizontal="center" vertical="center"/>
    </xf>
    <xf numFmtId="3" fontId="32" fillId="6" borderId="40" xfId="0" applyNumberFormat="1" applyFont="1" applyFill="1" applyBorder="1" applyAlignment="1">
      <alignment horizontal="center" vertical="center"/>
    </xf>
    <xf numFmtId="169" fontId="32" fillId="6" borderId="40" xfId="0" applyNumberFormat="1" applyFont="1" applyFill="1" applyBorder="1" applyAlignment="1">
      <alignment horizontal="center" vertical="center"/>
    </xf>
    <xf numFmtId="0" fontId="32" fillId="25" borderId="40" xfId="0" applyFont="1" applyFill="1" applyBorder="1" applyAlignment="1">
      <alignment vertical="center" wrapText="1"/>
    </xf>
    <xf numFmtId="4" fontId="32" fillId="25" borderId="40" xfId="0" applyNumberFormat="1" applyFont="1" applyFill="1" applyBorder="1" applyAlignment="1">
      <alignment horizontal="right" vertical="center"/>
    </xf>
    <xf numFmtId="0" fontId="32" fillId="25" borderId="40" xfId="0" applyFont="1" applyFill="1" applyBorder="1" applyAlignment="1">
      <alignment horizontal="center" vertical="center"/>
    </xf>
    <xf numFmtId="3" fontId="32" fillId="25" borderId="40" xfId="0" applyNumberFormat="1" applyFont="1" applyFill="1" applyBorder="1" applyAlignment="1">
      <alignment horizontal="center" vertical="center"/>
    </xf>
    <xf numFmtId="169" fontId="32" fillId="25" borderId="40" xfId="0" applyNumberFormat="1" applyFont="1" applyFill="1" applyBorder="1" applyAlignment="1">
      <alignment horizontal="center" vertical="center"/>
    </xf>
    <xf numFmtId="0" fontId="17" fillId="14" borderId="40" xfId="0" applyFont="1" applyFill="1" applyBorder="1" applyAlignment="1">
      <alignment vertical="center" wrapText="1"/>
    </xf>
    <xf numFmtId="176" fontId="12" fillId="0" borderId="40" xfId="0" applyNumberFormat="1" applyFont="1" applyBorder="1" applyAlignment="1">
      <alignment horizontal="center" vertical="center"/>
    </xf>
    <xf numFmtId="4" fontId="17" fillId="6" borderId="40" xfId="0" applyNumberFormat="1" applyFont="1" applyFill="1" applyBorder="1" applyAlignment="1">
      <alignment horizontal="right" vertical="center"/>
    </xf>
    <xf numFmtId="176" fontId="103" fillId="24" borderId="40" xfId="0" applyNumberFormat="1" applyFont="1" applyFill="1" applyBorder="1" applyAlignment="1">
      <alignment horizontal="center" vertical="center"/>
    </xf>
    <xf numFmtId="0" fontId="91" fillId="6" borderId="40" xfId="0" applyFont="1" applyFill="1" applyBorder="1" applyAlignment="1">
      <alignment horizontal="center" vertical="center" wrapText="1"/>
    </xf>
    <xf numFmtId="0" fontId="17" fillId="6" borderId="40" xfId="0" applyFont="1" applyFill="1" applyBorder="1" applyAlignment="1">
      <alignment vertical="center" wrapText="1"/>
    </xf>
    <xf numFmtId="169" fontId="17" fillId="6" borderId="40" xfId="0" applyNumberFormat="1" applyFont="1" applyFill="1" applyBorder="1" applyAlignment="1">
      <alignment horizontal="center" vertical="center"/>
    </xf>
    <xf numFmtId="0" fontId="90" fillId="25" borderId="40" xfId="0" applyFont="1" applyFill="1" applyBorder="1" applyAlignment="1">
      <alignment horizontal="center" vertical="center" wrapText="1"/>
    </xf>
    <xf numFmtId="167" fontId="17" fillId="0" borderId="104" xfId="0" applyNumberFormat="1" applyFont="1" applyBorder="1" applyAlignment="1">
      <alignment horizontal="center" vertical="center"/>
    </xf>
    <xf numFmtId="0" fontId="94" fillId="0" borderId="40" xfId="0" applyFont="1" applyBorder="1" applyAlignment="1">
      <alignment horizontal="center" vertical="center" wrapText="1"/>
    </xf>
    <xf numFmtId="4" fontId="32" fillId="25" borderId="40" xfId="0" applyNumberFormat="1" applyFont="1" applyFill="1" applyBorder="1" applyAlignment="1">
      <alignment horizontal="right" vertical="center" wrapText="1"/>
    </xf>
    <xf numFmtId="3" fontId="32" fillId="25" borderId="40" xfId="0" applyNumberFormat="1" applyFont="1" applyFill="1" applyBorder="1" applyAlignment="1">
      <alignment horizontal="center" vertical="center" wrapText="1"/>
    </xf>
    <xf numFmtId="0" fontId="90" fillId="7" borderId="40" xfId="0" applyFont="1" applyFill="1" applyBorder="1" applyAlignment="1">
      <alignment wrapText="1"/>
    </xf>
    <xf numFmtId="4" fontId="90" fillId="7" borderId="40" xfId="0" applyNumberFormat="1" applyFont="1" applyFill="1" applyBorder="1" applyAlignment="1">
      <alignment horizontal="center" vertical="center" wrapText="1"/>
    </xf>
    <xf numFmtId="3" fontId="90" fillId="7" borderId="40" xfId="0" applyNumberFormat="1" applyFont="1" applyFill="1" applyBorder="1" applyAlignment="1">
      <alignment horizontal="center" wrapText="1"/>
    </xf>
    <xf numFmtId="169" fontId="90" fillId="7" borderId="40" xfId="0" applyNumberFormat="1" applyFont="1" applyFill="1" applyBorder="1" applyAlignment="1">
      <alignment horizontal="center"/>
    </xf>
    <xf numFmtId="0" fontId="90" fillId="0" borderId="0" xfId="0" applyFont="1" applyAlignment="1">
      <alignment wrapText="1"/>
    </xf>
    <xf numFmtId="4" fontId="17" fillId="0" borderId="0" xfId="0" applyNumberFormat="1" applyFont="1"/>
    <xf numFmtId="0" fontId="104" fillId="0" borderId="0" xfId="0" applyFont="1" applyAlignment="1">
      <alignment horizontal="center" vertical="center"/>
    </xf>
    <xf numFmtId="0" fontId="6" fillId="0" borderId="0" xfId="0" applyFont="1" applyAlignment="1">
      <alignment horizontal="center" vertical="center"/>
    </xf>
    <xf numFmtId="4" fontId="90" fillId="0" borderId="103" xfId="0" applyNumberFormat="1" applyFont="1" applyBorder="1" applyAlignment="1">
      <alignment horizontal="center" vertical="center" textRotation="90" wrapText="1"/>
    </xf>
    <xf numFmtId="0" fontId="91" fillId="0" borderId="0" xfId="0" applyFont="1" applyAlignment="1">
      <alignment horizontal="center"/>
    </xf>
    <xf numFmtId="0" fontId="91" fillId="0" borderId="92" xfId="0" applyFont="1" applyBorder="1" applyAlignment="1">
      <alignment vertical="center"/>
    </xf>
    <xf numFmtId="0" fontId="91" fillId="0" borderId="92" xfId="0" applyFont="1" applyBorder="1" applyAlignment="1">
      <alignment horizontal="center" vertical="center" wrapText="1"/>
    </xf>
    <xf numFmtId="0" fontId="91" fillId="0" borderId="92" xfId="0" applyFont="1" applyBorder="1"/>
    <xf numFmtId="0" fontId="91" fillId="0" borderId="92" xfId="0" applyFont="1" applyBorder="1" applyAlignment="1">
      <alignment horizontal="left" vertical="center" wrapText="1"/>
    </xf>
    <xf numFmtId="4" fontId="91" fillId="0" borderId="92" xfId="0" applyNumberFormat="1" applyFont="1" applyBorder="1" applyAlignment="1">
      <alignment horizontal="left" vertical="center" wrapText="1"/>
    </xf>
    <xf numFmtId="4" fontId="91" fillId="0" borderId="92" xfId="0" applyNumberFormat="1" applyFont="1" applyBorder="1" applyAlignment="1">
      <alignment vertical="center"/>
    </xf>
    <xf numFmtId="4" fontId="90" fillId="0" borderId="92" xfId="0" applyNumberFormat="1" applyFont="1" applyBorder="1" applyAlignment="1">
      <alignment vertical="center"/>
    </xf>
    <xf numFmtId="0" fontId="90" fillId="0" borderId="92" xfId="0" applyFont="1" applyBorder="1"/>
    <xf numFmtId="0" fontId="90" fillId="0" borderId="92" xfId="0" applyFont="1" applyBorder="1" applyAlignment="1">
      <alignment horizontal="center" vertical="center"/>
    </xf>
    <xf numFmtId="0" fontId="91" fillId="0" borderId="92" xfId="0" applyFont="1" applyBorder="1" applyAlignment="1">
      <alignment horizontal="center" vertical="center"/>
    </xf>
    <xf numFmtId="169" fontId="91" fillId="0" borderId="92" xfId="0" applyNumberFormat="1" applyFont="1" applyBorder="1" applyAlignment="1">
      <alignment horizontal="center" vertical="center"/>
    </xf>
    <xf numFmtId="0" fontId="104" fillId="0" borderId="40" xfId="0" applyFont="1" applyBorder="1" applyAlignment="1">
      <alignment horizontal="center" vertical="center"/>
    </xf>
    <xf numFmtId="4" fontId="91" fillId="0" borderId="40" xfId="0" applyNumberFormat="1" applyFont="1" applyBorder="1" applyAlignment="1">
      <alignment horizontal="right" vertical="center"/>
    </xf>
    <xf numFmtId="4" fontId="90" fillId="0" borderId="40" xfId="0" applyNumberFormat="1" applyFont="1" applyBorder="1" applyAlignment="1">
      <alignment horizontal="right" vertical="center"/>
    </xf>
    <xf numFmtId="176" fontId="104" fillId="7" borderId="40" xfId="0" applyNumberFormat="1" applyFont="1" applyFill="1" applyBorder="1" applyAlignment="1">
      <alignment horizontal="center" vertical="center"/>
    </xf>
    <xf numFmtId="0" fontId="90" fillId="0" borderId="40" xfId="0" applyFont="1" applyBorder="1"/>
    <xf numFmtId="0" fontId="91" fillId="0" borderId="40" xfId="0" applyFont="1" applyBorder="1" applyAlignment="1">
      <alignment vertical="center"/>
    </xf>
    <xf numFmtId="176" fontId="104" fillId="0" borderId="40" xfId="0" applyNumberFormat="1" applyFont="1" applyBorder="1" applyAlignment="1">
      <alignment horizontal="center" vertical="center"/>
    </xf>
    <xf numFmtId="0" fontId="91" fillId="14" borderId="40" xfId="0" applyFont="1" applyFill="1" applyBorder="1" applyAlignment="1">
      <alignment horizontal="center" vertical="center"/>
    </xf>
    <xf numFmtId="0" fontId="91" fillId="14" borderId="40" xfId="0" applyFont="1" applyFill="1" applyBorder="1" applyAlignment="1">
      <alignment horizontal="center" vertical="center" wrapText="1"/>
    </xf>
    <xf numFmtId="0" fontId="91" fillId="14" borderId="40" xfId="0" applyFont="1" applyFill="1" applyBorder="1" applyAlignment="1">
      <alignment horizontal="left" vertical="center" wrapText="1"/>
    </xf>
    <xf numFmtId="4" fontId="91" fillId="14" borderId="40" xfId="0" applyNumberFormat="1" applyFont="1" applyFill="1" applyBorder="1" applyAlignment="1">
      <alignment horizontal="right" vertical="center"/>
    </xf>
    <xf numFmtId="3" fontId="90" fillId="14" borderId="40" xfId="0" applyNumberFormat="1" applyFont="1" applyFill="1" applyBorder="1" applyAlignment="1">
      <alignment horizontal="center" vertical="center"/>
    </xf>
    <xf numFmtId="0" fontId="90" fillId="14" borderId="40" xfId="0" applyFont="1" applyFill="1" applyBorder="1" applyAlignment="1">
      <alignment horizontal="center" vertical="center"/>
    </xf>
    <xf numFmtId="0" fontId="90" fillId="14" borderId="40" xfId="0" applyFont="1" applyFill="1" applyBorder="1"/>
    <xf numFmtId="0" fontId="91" fillId="14" borderId="40" xfId="0" applyFont="1" applyFill="1" applyBorder="1"/>
    <xf numFmtId="169" fontId="91" fillId="14" borderId="40" xfId="0" applyNumberFormat="1" applyFont="1" applyFill="1" applyBorder="1" applyAlignment="1">
      <alignment horizontal="center" vertical="center"/>
    </xf>
    <xf numFmtId="176" fontId="104" fillId="24" borderId="40" xfId="0" applyNumberFormat="1" applyFont="1" applyFill="1" applyBorder="1" applyAlignment="1">
      <alignment horizontal="center" vertical="center"/>
    </xf>
    <xf numFmtId="0" fontId="91" fillId="14" borderId="70" xfId="0" applyFont="1" applyFill="1" applyBorder="1"/>
    <xf numFmtId="176" fontId="104" fillId="14" borderId="40" xfId="0" applyNumberFormat="1" applyFont="1" applyFill="1" applyBorder="1" applyAlignment="1">
      <alignment horizontal="center" vertical="center"/>
    </xf>
    <xf numFmtId="0" fontId="32" fillId="25" borderId="40" xfId="0" applyFont="1" applyFill="1" applyBorder="1" applyAlignment="1">
      <alignment horizontal="left" vertical="center" wrapText="1"/>
    </xf>
    <xf numFmtId="0" fontId="32" fillId="25" borderId="40" xfId="0" applyFont="1" applyFill="1" applyBorder="1" applyAlignment="1">
      <alignment vertical="center"/>
    </xf>
    <xf numFmtId="0" fontId="91" fillId="0" borderId="22" xfId="0" applyFont="1" applyBorder="1" applyAlignment="1">
      <alignment horizontal="left" vertical="center" wrapText="1"/>
    </xf>
    <xf numFmtId="169" fontId="91" fillId="0" borderId="22" xfId="0" applyNumberFormat="1" applyFont="1" applyBorder="1" applyAlignment="1">
      <alignment horizontal="center" vertical="center"/>
    </xf>
    <xf numFmtId="169" fontId="91" fillId="0" borderId="103" xfId="0" applyNumberFormat="1" applyFont="1" applyBorder="1" applyAlignment="1">
      <alignment horizontal="center" vertical="center"/>
    </xf>
    <xf numFmtId="176" fontId="104" fillId="0" borderId="40" xfId="0" applyNumberFormat="1" applyFont="1" applyBorder="1" applyAlignment="1">
      <alignment horizontal="center" vertical="center" wrapText="1"/>
    </xf>
    <xf numFmtId="0" fontId="90" fillId="0" borderId="40" xfId="0" applyFont="1" applyBorder="1" applyAlignment="1"/>
    <xf numFmtId="0" fontId="90" fillId="0" borderId="40" xfId="0" applyFont="1" applyBorder="1" applyAlignment="1">
      <alignment vertical="center"/>
    </xf>
    <xf numFmtId="4" fontId="90" fillId="7" borderId="40" xfId="0" applyNumberFormat="1" applyFont="1" applyFill="1" applyBorder="1" applyAlignment="1">
      <alignment horizontal="right" vertical="center" wrapText="1"/>
    </xf>
    <xf numFmtId="0" fontId="90" fillId="7" borderId="40" xfId="0" applyFont="1" applyFill="1" applyBorder="1"/>
    <xf numFmtId="169" fontId="90" fillId="7" borderId="40" xfId="0" applyNumberFormat="1" applyFont="1" applyFill="1" applyBorder="1" applyAlignment="1">
      <alignment horizontal="center" vertical="center"/>
    </xf>
    <xf numFmtId="0" fontId="91" fillId="0" borderId="0" xfId="0" applyFont="1" applyAlignment="1">
      <alignment wrapText="1"/>
    </xf>
    <xf numFmtId="4" fontId="91" fillId="0" borderId="0" xfId="0" applyNumberFormat="1" applyFont="1" applyAlignment="1">
      <alignment vertical="center"/>
    </xf>
    <xf numFmtId="4" fontId="90" fillId="0" borderId="0" xfId="0" applyNumberFormat="1" applyFont="1" applyAlignment="1">
      <alignment vertical="center"/>
    </xf>
    <xf numFmtId="169" fontId="91" fillId="0" borderId="0" xfId="0" applyNumberFormat="1" applyFont="1" applyAlignment="1">
      <alignment horizontal="center" vertical="center"/>
    </xf>
    <xf numFmtId="4" fontId="90" fillId="0" borderId="40" xfId="0" applyNumberFormat="1" applyFont="1" applyBorder="1" applyAlignment="1">
      <alignment horizontal="center" vertical="center" wrapText="1"/>
    </xf>
    <xf numFmtId="0" fontId="8" fillId="0" borderId="40" xfId="0" applyFont="1" applyBorder="1" applyAlignment="1">
      <alignment horizontal="center" vertical="center"/>
    </xf>
    <xf numFmtId="0" fontId="105" fillId="0" borderId="40" xfId="0" applyFont="1" applyBorder="1" applyAlignment="1">
      <alignment vertical="center" wrapText="1"/>
    </xf>
    <xf numFmtId="0" fontId="106" fillId="0" borderId="40" xfId="0" applyFont="1" applyBorder="1" applyAlignment="1">
      <alignment vertical="center" wrapText="1"/>
    </xf>
    <xf numFmtId="177" fontId="105" fillId="0" borderId="40" xfId="0" applyNumberFormat="1" applyFont="1" applyBorder="1" applyAlignment="1">
      <alignment vertical="center" wrapText="1"/>
    </xf>
    <xf numFmtId="0" fontId="31" fillId="0" borderId="40" xfId="0" applyFont="1" applyBorder="1" applyAlignment="1">
      <alignment horizontal="center" vertical="center"/>
    </xf>
    <xf numFmtId="0" fontId="97" fillId="0" borderId="40" xfId="0" applyFont="1" applyBorder="1" applyAlignment="1">
      <alignment horizontal="center" vertical="center"/>
    </xf>
    <xf numFmtId="0" fontId="106" fillId="7" borderId="40" xfId="0" applyFont="1" applyFill="1" applyBorder="1" applyAlignment="1">
      <alignment vertical="center" wrapText="1"/>
    </xf>
    <xf numFmtId="169" fontId="100" fillId="0" borderId="40" xfId="0" applyNumberFormat="1" applyFont="1" applyBorder="1" applyAlignment="1">
      <alignment horizontal="center" vertical="center" wrapText="1"/>
    </xf>
    <xf numFmtId="0" fontId="107" fillId="0" borderId="40" xfId="0" applyFont="1" applyBorder="1" applyAlignment="1">
      <alignment horizontal="center" vertical="center" wrapText="1"/>
    </xf>
    <xf numFmtId="0" fontId="108" fillId="0" borderId="40" xfId="0" applyFont="1" applyBorder="1" applyAlignment="1">
      <alignment horizontal="center" vertical="center" wrapText="1"/>
    </xf>
    <xf numFmtId="0" fontId="109" fillId="0" borderId="40" xfId="0" applyFont="1" applyBorder="1" applyAlignment="1">
      <alignment vertical="center" wrapText="1"/>
    </xf>
    <xf numFmtId="0" fontId="106" fillId="22" borderId="40" xfId="0" applyFont="1" applyFill="1" applyBorder="1" applyAlignment="1">
      <alignment horizontal="left" vertical="center" wrapText="1"/>
    </xf>
    <xf numFmtId="177" fontId="106" fillId="22" borderId="40" xfId="0" applyNumberFormat="1" applyFont="1" applyFill="1" applyBorder="1" applyAlignment="1">
      <alignment horizontal="right" vertical="center" wrapText="1"/>
    </xf>
    <xf numFmtId="0" fontId="100" fillId="0" borderId="0" xfId="0" applyFont="1" applyAlignment="1"/>
    <xf numFmtId="0" fontId="105" fillId="27" borderId="40" xfId="0" applyFont="1" applyFill="1" applyBorder="1" applyAlignment="1">
      <alignment horizontal="center" vertical="center" wrapText="1"/>
    </xf>
    <xf numFmtId="0" fontId="105" fillId="27" borderId="40" xfId="0" applyFont="1" applyFill="1" applyBorder="1" applyAlignment="1">
      <alignment vertical="center" wrapText="1"/>
    </xf>
    <xf numFmtId="177" fontId="105" fillId="27" borderId="40" xfId="0" applyNumberFormat="1" applyFont="1" applyFill="1" applyBorder="1" applyAlignment="1">
      <alignment vertical="center" wrapText="1"/>
    </xf>
    <xf numFmtId="0" fontId="107" fillId="27" borderId="40" xfId="0" applyFont="1" applyFill="1" applyBorder="1" applyAlignment="1">
      <alignment horizontal="center" vertical="center" wrapText="1"/>
    </xf>
    <xf numFmtId="0" fontId="8" fillId="27" borderId="70" xfId="0" applyFont="1" applyFill="1" applyBorder="1"/>
    <xf numFmtId="169" fontId="8" fillId="0" borderId="40" xfId="0" applyNumberFormat="1" applyFont="1" applyBorder="1" applyAlignment="1">
      <alignment horizontal="center" vertical="center" wrapText="1"/>
    </xf>
    <xf numFmtId="177" fontId="106" fillId="0" borderId="40" xfId="0" applyNumberFormat="1" applyFont="1" applyBorder="1" applyAlignment="1">
      <alignment vertical="center" wrapText="1"/>
    </xf>
    <xf numFmtId="0" fontId="108" fillId="0" borderId="40" xfId="0" applyFont="1" applyBorder="1" applyAlignment="1">
      <alignment horizontal="center" vertical="center" wrapText="1"/>
    </xf>
    <xf numFmtId="0" fontId="106" fillId="27" borderId="40" xfId="0" applyFont="1" applyFill="1" applyBorder="1" applyAlignment="1">
      <alignment horizontal="center" vertical="center" wrapText="1"/>
    </xf>
    <xf numFmtId="0" fontId="31" fillId="25" borderId="40" xfId="0" applyFont="1" applyFill="1" applyBorder="1" applyAlignment="1">
      <alignment horizontal="center" vertical="center" wrapText="1"/>
    </xf>
    <xf numFmtId="0" fontId="31" fillId="25" borderId="40" xfId="0" applyFont="1" applyFill="1" applyBorder="1" applyAlignment="1">
      <alignment vertical="center" wrapText="1"/>
    </xf>
    <xf numFmtId="4" fontId="31" fillId="25" borderId="40" xfId="0" applyNumberFormat="1" applyFont="1" applyFill="1" applyBorder="1" applyAlignment="1">
      <alignment horizontal="right" vertical="center"/>
    </xf>
    <xf numFmtId="3" fontId="31" fillId="25" borderId="40" xfId="0" applyNumberFormat="1" applyFont="1" applyFill="1" applyBorder="1" applyAlignment="1">
      <alignment horizontal="center" vertical="center"/>
    </xf>
    <xf numFmtId="0" fontId="31" fillId="25" borderId="40" xfId="0" applyFont="1" applyFill="1" applyBorder="1" applyAlignment="1">
      <alignment vertical="center"/>
    </xf>
    <xf numFmtId="169" fontId="31" fillId="25" borderId="40" xfId="0" applyNumberFormat="1" applyFont="1" applyFill="1" applyBorder="1" applyAlignment="1">
      <alignment horizontal="center" vertical="center"/>
    </xf>
    <xf numFmtId="0" fontId="108" fillId="0" borderId="0" xfId="0" applyFont="1" applyAlignment="1">
      <alignment vertical="center"/>
    </xf>
    <xf numFmtId="0" fontId="106" fillId="24" borderId="40" xfId="0" applyFont="1" applyFill="1" applyBorder="1" applyAlignment="1">
      <alignment vertical="center" wrapText="1"/>
    </xf>
    <xf numFmtId="169" fontId="100" fillId="0" borderId="40" xfId="0" applyNumberFormat="1" applyFont="1" applyBorder="1" applyAlignment="1">
      <alignment horizontal="center" vertical="center" wrapText="1"/>
    </xf>
    <xf numFmtId="0" fontId="107" fillId="0" borderId="0" xfId="0" applyFont="1"/>
    <xf numFmtId="0" fontId="109" fillId="0" borderId="40" xfId="0" applyFont="1" applyBorder="1" applyAlignment="1">
      <alignment vertical="center" wrapText="1"/>
    </xf>
    <xf numFmtId="0" fontId="106" fillId="0" borderId="40" xfId="0" applyFont="1" applyBorder="1" applyAlignment="1">
      <alignment vertical="center" wrapText="1"/>
    </xf>
    <xf numFmtId="0" fontId="105" fillId="7" borderId="40" xfId="0" applyFont="1" applyFill="1" applyBorder="1" applyAlignment="1">
      <alignment vertical="center" wrapText="1"/>
    </xf>
    <xf numFmtId="0" fontId="106" fillId="7" borderId="40" xfId="0" applyFont="1" applyFill="1" applyBorder="1" applyAlignment="1">
      <alignment vertical="center" wrapText="1"/>
    </xf>
    <xf numFmtId="169" fontId="8" fillId="0" borderId="40" xfId="0" applyNumberFormat="1" applyFont="1" applyBorder="1" applyAlignment="1">
      <alignment horizontal="center" vertical="center"/>
    </xf>
    <xf numFmtId="0" fontId="8" fillId="0" borderId="40" xfId="0" applyFont="1" applyBorder="1" applyAlignment="1">
      <alignment vertical="center"/>
    </xf>
    <xf numFmtId="169" fontId="100" fillId="0" borderId="40" xfId="0" applyNumberFormat="1" applyFont="1" applyBorder="1" applyAlignment="1">
      <alignment horizontal="center" vertical="center"/>
    </xf>
    <xf numFmtId="0" fontId="100" fillId="7" borderId="40" xfId="0" applyFont="1" applyFill="1" applyBorder="1" applyAlignment="1">
      <alignment horizontal="left" vertical="center" wrapText="1"/>
    </xf>
    <xf numFmtId="0" fontId="100" fillId="0" borderId="40" xfId="0" applyFont="1" applyBorder="1" applyAlignment="1">
      <alignment vertical="center"/>
    </xf>
    <xf numFmtId="169" fontId="100" fillId="0" borderId="40" xfId="0" applyNumberFormat="1" applyFont="1" applyBorder="1" applyAlignment="1">
      <alignment horizontal="center" vertical="center"/>
    </xf>
    <xf numFmtId="0" fontId="110" fillId="0" borderId="40" xfId="0" applyFont="1" applyBorder="1" applyAlignment="1">
      <alignment horizontal="left" vertical="center" wrapText="1"/>
    </xf>
    <xf numFmtId="0" fontId="100" fillId="24" borderId="40" xfId="0" applyFont="1" applyFill="1" applyBorder="1" applyAlignment="1">
      <alignment horizontal="left" vertical="center" wrapText="1"/>
    </xf>
    <xf numFmtId="0" fontId="8" fillId="0" borderId="40" xfId="0" applyFont="1" applyBorder="1" applyAlignment="1">
      <alignment horizontal="left" vertical="center" wrapText="1"/>
    </xf>
    <xf numFmtId="0" fontId="100" fillId="0" borderId="40" xfId="0" applyFont="1" applyBorder="1" applyAlignment="1">
      <alignment horizontal="left" vertical="center" wrapText="1"/>
    </xf>
    <xf numFmtId="0" fontId="8" fillId="7" borderId="40" xfId="0" applyFont="1" applyFill="1" applyBorder="1" applyAlignment="1">
      <alignment horizontal="left" vertical="center" wrapText="1"/>
    </xf>
    <xf numFmtId="0" fontId="97" fillId="25" borderId="40" xfId="0" applyFont="1" applyFill="1" applyBorder="1" applyAlignment="1">
      <alignment horizontal="center" vertical="center" wrapText="1"/>
    </xf>
    <xf numFmtId="0" fontId="107" fillId="25" borderId="40" xfId="0" applyFont="1" applyFill="1" applyBorder="1" applyAlignment="1">
      <alignment horizontal="center" vertical="center" wrapText="1"/>
    </xf>
    <xf numFmtId="0" fontId="100" fillId="0" borderId="40" xfId="0" applyFont="1" applyBorder="1" applyAlignment="1">
      <alignment vertical="center" wrapText="1"/>
    </xf>
    <xf numFmtId="0" fontId="109" fillId="0" borderId="40" xfId="0" applyFont="1" applyBorder="1" applyAlignment="1">
      <alignment horizontal="left" vertical="center" wrapText="1"/>
    </xf>
    <xf numFmtId="4" fontId="31" fillId="25" borderId="40" xfId="0" applyNumberFormat="1" applyFont="1" applyFill="1" applyBorder="1" applyAlignment="1">
      <alignment horizontal="right" vertical="center" wrapText="1"/>
    </xf>
    <xf numFmtId="3" fontId="31" fillId="25" borderId="40" xfId="0" applyNumberFormat="1" applyFont="1" applyFill="1" applyBorder="1" applyAlignment="1">
      <alignment horizontal="center" vertical="center" wrapText="1"/>
    </xf>
    <xf numFmtId="3" fontId="111" fillId="7" borderId="40" xfId="0" applyNumberFormat="1" applyFont="1" applyFill="1" applyBorder="1" applyAlignment="1">
      <alignment horizontal="center" vertical="center" wrapText="1"/>
    </xf>
    <xf numFmtId="0" fontId="111" fillId="7" borderId="40" xfId="0" applyFont="1" applyFill="1" applyBorder="1" applyAlignment="1">
      <alignment wrapText="1"/>
    </xf>
    <xf numFmtId="0" fontId="111" fillId="7" borderId="40" xfId="0" applyFont="1" applyFill="1" applyBorder="1" applyAlignment="1">
      <alignment vertical="center" wrapText="1"/>
    </xf>
    <xf numFmtId="4" fontId="111" fillId="7" borderId="40" xfId="0" applyNumberFormat="1" applyFont="1" applyFill="1" applyBorder="1" applyAlignment="1">
      <alignment horizontal="right" wrapText="1"/>
    </xf>
    <xf numFmtId="3" fontId="111" fillId="7" borderId="40" xfId="0" applyNumberFormat="1" applyFont="1" applyFill="1" applyBorder="1" applyAlignment="1">
      <alignment horizontal="center" wrapText="1"/>
    </xf>
    <xf numFmtId="0" fontId="111" fillId="7" borderId="40" xfId="0" applyFont="1" applyFill="1" applyBorder="1"/>
    <xf numFmtId="169" fontId="111" fillId="7" borderId="40" xfId="0" applyNumberFormat="1" applyFont="1" applyFill="1" applyBorder="1" applyAlignment="1">
      <alignment horizontal="center"/>
    </xf>
    <xf numFmtId="0" fontId="111" fillId="0" borderId="0" xfId="0" applyFont="1"/>
    <xf numFmtId="0" fontId="8" fillId="0" borderId="0" xfId="0" applyFont="1" applyAlignment="1">
      <alignment horizontal="center" wrapText="1"/>
    </xf>
    <xf numFmtId="0" fontId="8" fillId="0" borderId="0" xfId="0" applyFont="1" applyAlignment="1">
      <alignment wrapText="1"/>
    </xf>
    <xf numFmtId="4" fontId="8" fillId="0" borderId="0" xfId="0" applyNumberFormat="1" applyFont="1"/>
    <xf numFmtId="0" fontId="31" fillId="0" borderId="0" xfId="0" applyFont="1" applyAlignment="1">
      <alignment horizontal="center"/>
    </xf>
    <xf numFmtId="169" fontId="8" fillId="0" borderId="0" xfId="0" applyNumberFormat="1" applyFont="1" applyAlignment="1">
      <alignment horizontal="center"/>
    </xf>
    <xf numFmtId="0" fontId="106" fillId="0" borderId="0" xfId="0" applyFont="1" applyAlignment="1">
      <alignment horizontal="left" vertical="center"/>
    </xf>
    <xf numFmtId="0" fontId="112" fillId="0" borderId="0" xfId="0" applyFont="1" applyAlignment="1">
      <alignment horizontal="center" vertical="center"/>
    </xf>
    <xf numFmtId="0" fontId="106" fillId="0" borderId="0" xfId="0" applyFont="1"/>
    <xf numFmtId="0" fontId="90" fillId="0" borderId="22" xfId="0" applyFont="1" applyBorder="1" applyAlignment="1">
      <alignment horizontal="center" vertical="center"/>
    </xf>
    <xf numFmtId="0" fontId="90" fillId="0" borderId="22" xfId="0" applyFont="1" applyBorder="1" applyAlignment="1">
      <alignment horizontal="center" vertical="center" wrapText="1"/>
    </xf>
    <xf numFmtId="4" fontId="90" fillId="0" borderId="22" xfId="0" applyNumberFormat="1" applyFont="1" applyBorder="1" applyAlignment="1">
      <alignment horizontal="center" vertical="center" wrapText="1"/>
    </xf>
    <xf numFmtId="0" fontId="106" fillId="0" borderId="0" xfId="0" applyFont="1" applyAlignment="1">
      <alignment horizontal="center"/>
    </xf>
    <xf numFmtId="0" fontId="105" fillId="0" borderId="42" xfId="0" applyFont="1" applyBorder="1" applyAlignment="1">
      <alignment vertical="center" wrapText="1"/>
    </xf>
    <xf numFmtId="0" fontId="105" fillId="0" borderId="40" xfId="0" applyFont="1" applyBorder="1" applyAlignment="1">
      <alignment horizontal="center" vertical="center" wrapText="1"/>
    </xf>
    <xf numFmtId="4" fontId="100" fillId="0" borderId="42" xfId="0" applyNumberFormat="1" applyFont="1" applyBorder="1" applyAlignment="1">
      <alignment horizontal="right" vertical="center"/>
    </xf>
    <xf numFmtId="0" fontId="100" fillId="0" borderId="40" xfId="0" applyFont="1" applyBorder="1" applyAlignment="1">
      <alignment horizontal="center" vertical="center"/>
    </xf>
    <xf numFmtId="0" fontId="100" fillId="0" borderId="40" xfId="0" applyFont="1" applyBorder="1" applyAlignment="1">
      <alignment horizontal="center"/>
    </xf>
    <xf numFmtId="0" fontId="100" fillId="24" borderId="40" xfId="0" applyFont="1" applyFill="1" applyBorder="1" applyAlignment="1">
      <alignment horizontal="left" vertical="center" wrapText="1"/>
    </xf>
    <xf numFmtId="0" fontId="97" fillId="0" borderId="40" xfId="0" applyFont="1" applyBorder="1" applyAlignment="1">
      <alignment horizontal="center"/>
    </xf>
    <xf numFmtId="0" fontId="31" fillId="25" borderId="40" xfId="0" applyFont="1" applyFill="1" applyBorder="1" applyAlignment="1">
      <alignment horizontal="left" vertical="center" wrapText="1"/>
    </xf>
    <xf numFmtId="0" fontId="31" fillId="25" borderId="40" xfId="0" applyFont="1" applyFill="1" applyBorder="1" applyAlignment="1">
      <alignment horizontal="center" vertical="center"/>
    </xf>
    <xf numFmtId="0" fontId="108" fillId="0" borderId="0" xfId="0" applyFont="1" applyAlignment="1">
      <alignment horizontal="left" vertical="center"/>
    </xf>
    <xf numFmtId="0" fontId="106" fillId="0" borderId="40" xfId="0" applyFont="1" applyBorder="1" applyAlignment="1">
      <alignment horizontal="center" vertical="center" wrapText="1"/>
    </xf>
    <xf numFmtId="0" fontId="111" fillId="7" borderId="40" xfId="0" applyFont="1" applyFill="1" applyBorder="1" applyAlignment="1">
      <alignment horizontal="center" wrapText="1"/>
    </xf>
    <xf numFmtId="0" fontId="111" fillId="7" borderId="40" xfId="0" applyFont="1" applyFill="1" applyBorder="1" applyAlignment="1">
      <alignment horizontal="left" vertical="center" wrapText="1"/>
    </xf>
    <xf numFmtId="4" fontId="111" fillId="7" borderId="40" xfId="0" applyNumberFormat="1" applyFont="1" applyFill="1" applyBorder="1" applyAlignment="1">
      <alignment horizontal="right" vertical="center" wrapText="1"/>
    </xf>
    <xf numFmtId="0" fontId="111" fillId="7" borderId="40" xfId="0" applyFont="1" applyFill="1" applyBorder="1" applyAlignment="1">
      <alignment horizontal="center" vertical="center"/>
    </xf>
    <xf numFmtId="169" fontId="111" fillId="7" borderId="40" xfId="0" applyNumberFormat="1" applyFont="1" applyFill="1" applyBorder="1" applyAlignment="1">
      <alignment horizontal="center" vertical="center"/>
    </xf>
    <xf numFmtId="0" fontId="111" fillId="0" borderId="0" xfId="0" applyFont="1" applyAlignment="1">
      <alignment horizontal="left" vertical="center"/>
    </xf>
    <xf numFmtId="0" fontId="106" fillId="0" borderId="0" xfId="0" applyFont="1" applyAlignment="1">
      <alignment horizontal="center" vertical="center" wrapText="1"/>
    </xf>
    <xf numFmtId="0" fontId="106" fillId="0" borderId="0" xfId="0" applyFont="1" applyAlignment="1">
      <alignment wrapText="1"/>
    </xf>
    <xf numFmtId="0" fontId="106" fillId="0" borderId="0" xfId="0" applyFont="1" applyAlignment="1">
      <alignment horizontal="left" vertical="center" wrapText="1"/>
    </xf>
    <xf numFmtId="4" fontId="106" fillId="0" borderId="0" xfId="0" applyNumberFormat="1" applyFont="1" applyAlignment="1">
      <alignment vertical="center"/>
    </xf>
    <xf numFmtId="0" fontId="106" fillId="0" borderId="0" xfId="0" applyFont="1" applyAlignment="1">
      <alignment horizontal="center" vertical="center"/>
    </xf>
    <xf numFmtId="169" fontId="106" fillId="0" borderId="0" xfId="0" applyNumberFormat="1" applyFont="1" applyAlignment="1">
      <alignment horizontal="center" vertical="center"/>
    </xf>
    <xf numFmtId="0" fontId="61" fillId="0" borderId="0" xfId="0" applyFont="1" applyAlignment="1">
      <alignment horizontal="center" vertical="center"/>
    </xf>
    <xf numFmtId="0" fontId="61" fillId="0" borderId="0" xfId="0" applyFont="1"/>
    <xf numFmtId="0" fontId="97" fillId="0" borderId="40" xfId="0" applyFont="1" applyBorder="1" applyAlignment="1">
      <alignment horizontal="center" vertical="center"/>
    </xf>
    <xf numFmtId="0" fontId="97" fillId="0" borderId="40" xfId="0" applyFont="1" applyBorder="1" applyAlignment="1">
      <alignment horizontal="center" vertical="center" wrapText="1"/>
    </xf>
    <xf numFmtId="4" fontId="97" fillId="0" borderId="40" xfId="0" applyNumberFormat="1" applyFont="1" applyBorder="1" applyAlignment="1">
      <alignment horizontal="center" vertical="center" wrapText="1"/>
    </xf>
    <xf numFmtId="4" fontId="97" fillId="0" borderId="40" xfId="0" applyNumberFormat="1" applyFont="1" applyBorder="1" applyAlignment="1">
      <alignment horizontal="center" vertical="center" textRotation="90" wrapText="1"/>
    </xf>
    <xf numFmtId="0" fontId="97" fillId="0" borderId="40" xfId="0" applyFont="1" applyBorder="1" applyAlignment="1">
      <alignment horizontal="center" vertical="center" textRotation="90" wrapText="1"/>
    </xf>
    <xf numFmtId="0" fontId="97" fillId="0" borderId="40" xfId="0" applyFont="1" applyBorder="1" applyAlignment="1">
      <alignment horizontal="left" vertical="center" wrapText="1"/>
    </xf>
    <xf numFmtId="169" fontId="97" fillId="0" borderId="40" xfId="0" applyNumberFormat="1" applyFont="1" applyBorder="1" applyAlignment="1">
      <alignment horizontal="center" vertical="center" wrapText="1"/>
    </xf>
    <xf numFmtId="169" fontId="97" fillId="0" borderId="0" xfId="0" applyNumberFormat="1" applyFont="1" applyAlignment="1">
      <alignment horizontal="center" vertical="center" wrapText="1"/>
    </xf>
    <xf numFmtId="0" fontId="100" fillId="0" borderId="0" xfId="0" applyFont="1" applyAlignment="1">
      <alignment horizontal="center"/>
    </xf>
    <xf numFmtId="0" fontId="29" fillId="0" borderId="40" xfId="0" applyFont="1" applyBorder="1" applyAlignment="1">
      <alignment horizontal="center" vertical="center" wrapText="1"/>
    </xf>
    <xf numFmtId="0" fontId="57" fillId="0" borderId="40" xfId="0" applyFont="1" applyBorder="1" applyAlignment="1">
      <alignment horizontal="center" vertical="center" wrapText="1"/>
    </xf>
    <xf numFmtId="0" fontId="57" fillId="0" borderId="40" xfId="0" applyFont="1" applyBorder="1" applyAlignment="1">
      <alignment horizontal="left" vertical="center" wrapText="1"/>
    </xf>
    <xf numFmtId="167" fontId="57" fillId="0" borderId="40" xfId="0" applyNumberFormat="1" applyFont="1" applyBorder="1" applyAlignment="1">
      <alignment horizontal="center" vertical="center" wrapText="1"/>
    </xf>
    <xf numFmtId="0" fontId="61" fillId="0" borderId="40" xfId="0" applyFont="1" applyBorder="1" applyAlignment="1">
      <alignment horizontal="center" vertical="center" wrapText="1"/>
    </xf>
    <xf numFmtId="0" fontId="57" fillId="0" borderId="40" xfId="0" applyFont="1" applyBorder="1" applyAlignment="1">
      <alignment vertical="center" wrapText="1"/>
    </xf>
    <xf numFmtId="177" fontId="57" fillId="0" borderId="40" xfId="0" applyNumberFormat="1" applyFont="1" applyBorder="1" applyAlignment="1">
      <alignment horizontal="right" vertical="center" wrapText="1"/>
    </xf>
    <xf numFmtId="0" fontId="57" fillId="0" borderId="40" xfId="0" applyFont="1" applyBorder="1" applyAlignment="1">
      <alignment horizontal="center" vertical="center"/>
    </xf>
    <xf numFmtId="0" fontId="57" fillId="0" borderId="40" xfId="0" applyFont="1" applyBorder="1" applyAlignment="1">
      <alignment vertical="center"/>
    </xf>
    <xf numFmtId="14" fontId="8" fillId="0" borderId="40" xfId="0" applyNumberFormat="1" applyFont="1" applyBorder="1" applyAlignment="1">
      <alignment vertical="center"/>
    </xf>
    <xf numFmtId="14" fontId="57" fillId="0" borderId="40" xfId="0" applyNumberFormat="1" applyFont="1" applyBorder="1" applyAlignment="1">
      <alignment vertical="center"/>
    </xf>
    <xf numFmtId="0" fontId="100" fillId="0" borderId="40" xfId="0" applyFont="1" applyBorder="1" applyAlignment="1">
      <alignment horizontal="center" vertical="center"/>
    </xf>
    <xf numFmtId="14" fontId="100" fillId="0" borderId="40" xfId="0" applyNumberFormat="1" applyFont="1" applyBorder="1" applyAlignment="1">
      <alignment vertical="center"/>
    </xf>
    <xf numFmtId="178" fontId="100" fillId="0" borderId="40" xfId="0" applyNumberFormat="1" applyFont="1" applyBorder="1" applyAlignment="1">
      <alignment vertical="center"/>
    </xf>
    <xf numFmtId="179" fontId="8" fillId="0" borderId="40" xfId="0" applyNumberFormat="1" applyFont="1" applyBorder="1" applyAlignment="1">
      <alignment horizontal="right" vertical="center" wrapText="1"/>
    </xf>
    <xf numFmtId="0" fontId="100" fillId="0" borderId="40" xfId="0" applyFont="1" applyBorder="1" applyAlignment="1">
      <alignment horizontal="center" vertical="center" wrapText="1"/>
    </xf>
    <xf numFmtId="0" fontId="31" fillId="0" borderId="40" xfId="0" applyFont="1" applyBorder="1" applyAlignment="1">
      <alignment horizontal="center" vertical="center" wrapText="1"/>
    </xf>
    <xf numFmtId="0" fontId="100" fillId="0" borderId="40" xfId="0" applyFont="1" applyBorder="1" applyAlignment="1">
      <alignment horizontal="left" vertical="center" wrapText="1"/>
    </xf>
    <xf numFmtId="0" fontId="61" fillId="0" borderId="40" xfId="0" applyFont="1" applyBorder="1" applyAlignment="1">
      <alignment vertical="center" wrapText="1"/>
    </xf>
    <xf numFmtId="169" fontId="61" fillId="0" borderId="40" xfId="0" applyNumberFormat="1" applyFont="1" applyBorder="1" applyAlignment="1">
      <alignment vertical="center"/>
    </xf>
    <xf numFmtId="169" fontId="61" fillId="0" borderId="40" xfId="0" applyNumberFormat="1" applyFont="1" applyBorder="1" applyAlignment="1">
      <alignment horizontal="right" vertical="center"/>
    </xf>
    <xf numFmtId="169" fontId="61" fillId="0" borderId="40" xfId="0" applyNumberFormat="1" applyFont="1" applyBorder="1" applyAlignment="1">
      <alignment vertical="center"/>
    </xf>
    <xf numFmtId="169" fontId="100" fillId="0" borderId="40" xfId="0" applyNumberFormat="1" applyFont="1" applyBorder="1" applyAlignment="1">
      <alignment vertical="center"/>
    </xf>
    <xf numFmtId="14" fontId="61" fillId="0" borderId="40" xfId="0" applyNumberFormat="1" applyFont="1" applyBorder="1" applyAlignment="1">
      <alignment vertical="center"/>
    </xf>
    <xf numFmtId="167" fontId="107" fillId="27" borderId="40" xfId="0" applyNumberFormat="1" applyFont="1" applyFill="1" applyBorder="1" applyAlignment="1">
      <alignment horizontal="center" vertical="center" wrapText="1"/>
    </xf>
    <xf numFmtId="0" fontId="8" fillId="27" borderId="70" xfId="0" applyFont="1" applyFill="1" applyBorder="1" applyAlignment="1">
      <alignment wrapText="1"/>
    </xf>
    <xf numFmtId="167" fontId="31" fillId="25" borderId="40" xfId="0" applyNumberFormat="1" applyFont="1" applyFill="1" applyBorder="1" applyAlignment="1">
      <alignment horizontal="center" vertical="center" wrapText="1"/>
    </xf>
    <xf numFmtId="169" fontId="31" fillId="25" borderId="40" xfId="0" applyNumberFormat="1" applyFont="1" applyFill="1" applyBorder="1" applyAlignment="1">
      <alignment horizontal="left" vertical="center" wrapText="1"/>
    </xf>
    <xf numFmtId="0" fontId="108" fillId="25" borderId="70" xfId="0" applyFont="1" applyFill="1" applyBorder="1" applyAlignment="1">
      <alignment vertical="center" wrapText="1"/>
    </xf>
    <xf numFmtId="0" fontId="108" fillId="25" borderId="70" xfId="0" applyFont="1" applyFill="1" applyBorder="1" applyAlignment="1">
      <alignment vertical="center"/>
    </xf>
    <xf numFmtId="177" fontId="61" fillId="0" borderId="40" xfId="0" applyNumberFormat="1" applyFont="1" applyBorder="1" applyAlignment="1">
      <alignment horizontal="right" vertical="center" wrapText="1"/>
    </xf>
    <xf numFmtId="169" fontId="100" fillId="0" borderId="40" xfId="0" applyNumberFormat="1" applyFont="1" applyBorder="1" applyAlignment="1">
      <alignment vertical="center" wrapText="1"/>
    </xf>
    <xf numFmtId="0" fontId="108" fillId="0" borderId="0" xfId="0" applyFont="1" applyAlignment="1">
      <alignment vertical="center" wrapText="1"/>
    </xf>
    <xf numFmtId="14" fontId="61" fillId="0" borderId="40" xfId="0" applyNumberFormat="1" applyFont="1" applyBorder="1" applyAlignment="1">
      <alignment horizontal="left" vertical="center"/>
    </xf>
    <xf numFmtId="0" fontId="57" fillId="0" borderId="0" xfId="0" applyFont="1" applyAlignment="1">
      <alignment horizontal="left" vertical="center"/>
    </xf>
    <xf numFmtId="0" fontId="8" fillId="0" borderId="104" xfId="0" applyFont="1" applyBorder="1" applyAlignment="1">
      <alignment horizontal="center" vertical="center"/>
    </xf>
    <xf numFmtId="0" fontId="57" fillId="0" borderId="104" xfId="0" applyFont="1" applyBorder="1" applyAlignment="1">
      <alignment horizontal="center" vertical="center" wrapText="1"/>
    </xf>
    <xf numFmtId="169" fontId="100" fillId="0" borderId="40" xfId="0" applyNumberFormat="1" applyFont="1" applyBorder="1" applyAlignment="1">
      <alignment vertical="center"/>
    </xf>
    <xf numFmtId="14" fontId="100" fillId="0" borderId="40" xfId="0" applyNumberFormat="1" applyFont="1" applyBorder="1" applyAlignment="1">
      <alignment vertical="center"/>
    </xf>
    <xf numFmtId="0" fontId="8" fillId="27" borderId="123" xfId="0" applyFont="1" applyFill="1" applyBorder="1" applyAlignment="1">
      <alignment wrapText="1"/>
    </xf>
    <xf numFmtId="0" fontId="8" fillId="27" borderId="123" xfId="0" applyFont="1" applyFill="1" applyBorder="1"/>
    <xf numFmtId="0" fontId="108" fillId="0" borderId="40" xfId="0" applyFont="1" applyBorder="1" applyAlignment="1">
      <alignment vertical="center" wrapText="1"/>
    </xf>
    <xf numFmtId="0" fontId="108" fillId="0" borderId="40" xfId="0" applyFont="1" applyBorder="1" applyAlignment="1">
      <alignment vertical="center"/>
    </xf>
    <xf numFmtId="177" fontId="57" fillId="0" borderId="40" xfId="0" applyNumberFormat="1" applyFont="1" applyBorder="1" applyAlignment="1">
      <alignment horizontal="right" vertical="center"/>
    </xf>
    <xf numFmtId="0" fontId="61" fillId="0" borderId="40" xfId="0" applyFont="1" applyBorder="1" applyAlignment="1">
      <alignment horizontal="center" vertical="center"/>
    </xf>
    <xf numFmtId="0" fontId="61" fillId="0" borderId="40" xfId="0" applyFont="1" applyBorder="1" applyAlignment="1">
      <alignment horizontal="left" vertical="center" wrapText="1"/>
    </xf>
    <xf numFmtId="177" fontId="113" fillId="0" borderId="40" xfId="0" applyNumberFormat="1" applyFont="1" applyBorder="1" applyAlignment="1">
      <alignment horizontal="right" vertical="center"/>
    </xf>
    <xf numFmtId="0" fontId="113" fillId="0" borderId="40" xfId="0" applyFont="1" applyBorder="1" applyAlignment="1">
      <alignment horizontal="center" vertical="center"/>
    </xf>
    <xf numFmtId="0" fontId="31" fillId="25" borderId="110" xfId="0" applyFont="1" applyFill="1" applyBorder="1" applyAlignment="1">
      <alignment vertical="center"/>
    </xf>
    <xf numFmtId="0" fontId="31" fillId="25" borderId="77" xfId="0" applyFont="1" applyFill="1" applyBorder="1" applyAlignment="1">
      <alignment horizontal="center" vertical="center"/>
    </xf>
    <xf numFmtId="3" fontId="31" fillId="25" borderId="77" xfId="0" applyNumberFormat="1" applyFont="1" applyFill="1" applyBorder="1" applyAlignment="1">
      <alignment horizontal="center" vertical="center"/>
    </xf>
    <xf numFmtId="167" fontId="31" fillId="25" borderId="78" xfId="0" applyNumberFormat="1" applyFont="1" applyFill="1" applyBorder="1" applyAlignment="1">
      <alignment horizontal="center" vertical="center"/>
    </xf>
    <xf numFmtId="3" fontId="31" fillId="25" borderId="78" xfId="0" applyNumberFormat="1" applyFont="1" applyFill="1" applyBorder="1" applyAlignment="1">
      <alignment horizontal="center" vertical="center"/>
    </xf>
    <xf numFmtId="0" fontId="108" fillId="25" borderId="40" xfId="0" applyFont="1" applyFill="1" applyBorder="1" applyAlignment="1">
      <alignment horizontal="center" vertical="center" wrapText="1"/>
    </xf>
    <xf numFmtId="0" fontId="108" fillId="25" borderId="40" xfId="0" applyFont="1" applyFill="1" applyBorder="1" applyAlignment="1">
      <alignment horizontal="center" vertical="center"/>
    </xf>
    <xf numFmtId="178" fontId="61" fillId="0" borderId="40" xfId="0" applyNumberFormat="1" applyFont="1" applyBorder="1" applyAlignment="1">
      <alignment vertical="center"/>
    </xf>
    <xf numFmtId="0" fontId="61" fillId="0" borderId="40" xfId="0" applyFont="1" applyBorder="1" applyAlignment="1">
      <alignment vertical="center" wrapText="1"/>
    </xf>
    <xf numFmtId="177" fontId="61" fillId="0" borderId="40" xfId="0" applyNumberFormat="1" applyFont="1" applyBorder="1" applyAlignment="1">
      <alignment horizontal="right" vertical="center" wrapText="1"/>
    </xf>
    <xf numFmtId="0" fontId="61" fillId="0" borderId="40" xfId="0" applyFont="1" applyBorder="1" applyAlignment="1">
      <alignment horizontal="center" vertical="center"/>
    </xf>
    <xf numFmtId="0" fontId="61" fillId="0" borderId="0" xfId="0" applyFont="1" applyAlignment="1">
      <alignment vertical="center"/>
    </xf>
    <xf numFmtId="0" fontId="61" fillId="0" borderId="40" xfId="0" applyFont="1" applyBorder="1" applyAlignment="1">
      <alignment horizontal="left" vertical="center" wrapText="1"/>
    </xf>
    <xf numFmtId="14" fontId="61" fillId="0" borderId="40" xfId="0" applyNumberFormat="1" applyFont="1" applyBorder="1" applyAlignment="1">
      <alignment vertical="center"/>
    </xf>
    <xf numFmtId="0" fontId="61" fillId="0" borderId="0" xfId="0" applyFont="1" applyAlignment="1">
      <alignment vertical="center"/>
    </xf>
    <xf numFmtId="0" fontId="105" fillId="27" borderId="40" xfId="0" applyFont="1" applyFill="1" applyBorder="1" applyAlignment="1">
      <alignment horizontal="left" vertical="center" wrapText="1"/>
    </xf>
    <xf numFmtId="169" fontId="31" fillId="25" borderId="78" xfId="0" applyNumberFormat="1" applyFont="1" applyFill="1" applyBorder="1" applyAlignment="1">
      <alignment horizontal="left" vertical="center" wrapText="1"/>
    </xf>
    <xf numFmtId="0" fontId="108" fillId="25" borderId="78" xfId="0" applyFont="1" applyFill="1" applyBorder="1" applyAlignment="1">
      <alignment vertical="center" wrapText="1"/>
    </xf>
    <xf numFmtId="0" fontId="108" fillId="25" borderId="77" xfId="0" applyFont="1" applyFill="1" applyBorder="1" applyAlignment="1">
      <alignment vertical="center"/>
    </xf>
    <xf numFmtId="167" fontId="111" fillId="7" borderId="40" xfId="0" applyNumberFormat="1" applyFont="1" applyFill="1" applyBorder="1" applyAlignment="1">
      <alignment horizontal="center" vertical="center" wrapText="1"/>
    </xf>
    <xf numFmtId="0" fontId="111" fillId="7" borderId="78" xfId="0" applyFont="1" applyFill="1" applyBorder="1" applyAlignment="1">
      <alignment horizontal="left" wrapText="1"/>
    </xf>
    <xf numFmtId="0" fontId="111" fillId="7" borderId="78" xfId="0" applyFont="1" applyFill="1" applyBorder="1" applyAlignment="1">
      <alignment wrapText="1"/>
    </xf>
    <xf numFmtId="0" fontId="111" fillId="7" borderId="77" xfId="0" applyFont="1" applyFill="1" applyBorder="1"/>
    <xf numFmtId="0" fontId="61" fillId="0" borderId="0" xfId="0" applyFont="1" applyAlignment="1">
      <alignment horizontal="center" vertical="center" wrapText="1"/>
    </xf>
    <xf numFmtId="0" fontId="61" fillId="0" borderId="0" xfId="0" applyFont="1" applyAlignment="1">
      <alignment horizontal="left" vertical="center" wrapText="1"/>
    </xf>
    <xf numFmtId="4" fontId="61" fillId="0" borderId="0" xfId="0" applyNumberFormat="1" applyFont="1" applyAlignment="1">
      <alignment vertical="center"/>
    </xf>
    <xf numFmtId="4" fontId="98" fillId="0" borderId="0" xfId="0" applyNumberFormat="1" applyFont="1" applyAlignment="1">
      <alignment horizontal="center" vertical="center"/>
    </xf>
    <xf numFmtId="0" fontId="98" fillId="0" borderId="0" xfId="0" applyFont="1" applyAlignment="1">
      <alignment horizontal="center"/>
    </xf>
    <xf numFmtId="0" fontId="98" fillId="0" borderId="0" xfId="0" applyFont="1" applyAlignment="1">
      <alignment horizontal="center" vertical="center"/>
    </xf>
    <xf numFmtId="0" fontId="61" fillId="0" borderId="0" xfId="0" applyFont="1" applyAlignment="1">
      <alignment horizontal="left" wrapText="1"/>
    </xf>
    <xf numFmtId="169" fontId="61" fillId="0" borderId="0" xfId="0" applyNumberFormat="1" applyFont="1" applyAlignment="1">
      <alignment horizontal="center" vertical="center" wrapText="1"/>
    </xf>
    <xf numFmtId="0" fontId="97" fillId="0" borderId="42" xfId="0" applyFont="1" applyBorder="1" applyAlignment="1">
      <alignment horizontal="center" vertical="center" wrapText="1"/>
    </xf>
    <xf numFmtId="4" fontId="97" fillId="0" borderId="43" xfId="0" applyNumberFormat="1" applyFont="1" applyBorder="1" applyAlignment="1">
      <alignment horizontal="center" vertical="center" wrapText="1"/>
    </xf>
    <xf numFmtId="0" fontId="114" fillId="0" borderId="0" xfId="0" applyFont="1" applyAlignment="1">
      <alignment horizontal="center"/>
    </xf>
    <xf numFmtId="0" fontId="107" fillId="0" borderId="40" xfId="0" quotePrefix="1" applyFont="1" applyBorder="1" applyAlignment="1">
      <alignment horizontal="center" vertical="center" wrapText="1"/>
    </xf>
    <xf numFmtId="0" fontId="105" fillId="0" borderId="102" xfId="0" applyFont="1" applyBorder="1" applyAlignment="1">
      <alignment vertical="center" wrapText="1"/>
    </xf>
    <xf numFmtId="167" fontId="105" fillId="0" borderId="43" xfId="0" applyNumberFormat="1" applyFont="1" applyBorder="1" applyAlignment="1">
      <alignment horizontal="right" vertical="center" wrapText="1"/>
    </xf>
    <xf numFmtId="0" fontId="0" fillId="0" borderId="40" xfId="0" applyFont="1" applyBorder="1" applyAlignment="1">
      <alignment horizontal="center" vertical="center" wrapText="1"/>
    </xf>
    <xf numFmtId="0" fontId="0" fillId="0" borderId="40" xfId="0" applyFont="1" applyBorder="1" applyAlignment="1">
      <alignment horizontal="center" vertical="center"/>
    </xf>
    <xf numFmtId="0" fontId="0" fillId="0" borderId="40" xfId="0" applyFont="1" applyBorder="1" applyAlignment="1">
      <alignment vertical="center" wrapText="1"/>
    </xf>
    <xf numFmtId="14" fontId="0" fillId="0" borderId="40" xfId="0" applyNumberFormat="1" applyFont="1" applyBorder="1" applyAlignment="1">
      <alignment vertical="center"/>
    </xf>
    <xf numFmtId="0" fontId="114" fillId="0" borderId="40" xfId="0" applyFont="1" applyBorder="1" applyAlignment="1">
      <alignment vertical="center" wrapText="1"/>
    </xf>
    <xf numFmtId="0" fontId="114" fillId="0" borderId="40" xfId="0" applyFont="1" applyBorder="1" applyAlignment="1">
      <alignment horizontal="center" vertical="center" wrapText="1"/>
    </xf>
    <xf numFmtId="0" fontId="114" fillId="0" borderId="40" xfId="0" applyFont="1" applyBorder="1" applyAlignment="1">
      <alignment vertical="center" wrapText="1"/>
    </xf>
    <xf numFmtId="14" fontId="114" fillId="0" borderId="40" xfId="0" applyNumberFormat="1" applyFont="1" applyBorder="1" applyAlignment="1">
      <alignment vertical="center"/>
    </xf>
    <xf numFmtId="0" fontId="105" fillId="0" borderId="0" xfId="0" applyFont="1" applyAlignment="1">
      <alignment vertical="center"/>
    </xf>
    <xf numFmtId="0" fontId="0" fillId="25" borderId="40" xfId="0" applyFont="1" applyFill="1" applyBorder="1"/>
    <xf numFmtId="0" fontId="0" fillId="25" borderId="40" xfId="0" applyFont="1" applyFill="1" applyBorder="1" applyAlignment="1">
      <alignment horizontal="center" vertical="center"/>
    </xf>
    <xf numFmtId="169" fontId="31" fillId="25" borderId="40" xfId="0" applyNumberFormat="1" applyFont="1" applyFill="1" applyBorder="1" applyAlignment="1">
      <alignment horizontal="center" vertical="center" wrapText="1"/>
    </xf>
    <xf numFmtId="167" fontId="115" fillId="0" borderId="43" xfId="0" applyNumberFormat="1" applyFont="1" applyBorder="1" applyAlignment="1">
      <alignment horizontal="right" vertical="center" wrapText="1"/>
    </xf>
    <xf numFmtId="177" fontId="105" fillId="0" borderId="43" xfId="0" applyNumberFormat="1" applyFont="1" applyBorder="1" applyAlignment="1">
      <alignment horizontal="right" vertical="center" wrapText="1"/>
    </xf>
    <xf numFmtId="0" fontId="105" fillId="0" borderId="40" xfId="0" applyFont="1" applyBorder="1" applyAlignment="1">
      <alignment horizontal="left" vertical="center" wrapText="1"/>
    </xf>
    <xf numFmtId="0" fontId="105" fillId="0" borderId="42" xfId="0" applyFont="1" applyBorder="1" applyAlignment="1">
      <alignment horizontal="left" vertical="center" wrapText="1"/>
    </xf>
    <xf numFmtId="0" fontId="114" fillId="0" borderId="40" xfId="0" applyFont="1" applyBorder="1" applyAlignment="1">
      <alignment horizontal="center" vertical="center" wrapText="1"/>
    </xf>
    <xf numFmtId="14" fontId="114" fillId="0" borderId="40" xfId="0" applyNumberFormat="1" applyFont="1" applyBorder="1" applyAlignment="1">
      <alignment vertical="center"/>
    </xf>
    <xf numFmtId="0" fontId="105" fillId="0" borderId="0" xfId="0" applyFont="1" applyAlignment="1">
      <alignment horizontal="left" vertical="center"/>
    </xf>
    <xf numFmtId="167" fontId="31" fillId="25" borderId="40" xfId="0" applyNumberFormat="1" applyFont="1" applyFill="1" applyBorder="1" applyAlignment="1">
      <alignment horizontal="center" vertical="center"/>
    </xf>
    <xf numFmtId="0" fontId="114" fillId="0" borderId="40" xfId="0" applyFont="1" applyBorder="1" applyAlignment="1">
      <alignment horizontal="center" vertical="center"/>
    </xf>
    <xf numFmtId="14" fontId="105" fillId="0" borderId="40" xfId="0" applyNumberFormat="1" applyFont="1" applyBorder="1" applyAlignment="1">
      <alignment vertical="center"/>
    </xf>
    <xf numFmtId="0" fontId="111" fillId="7" borderId="78" xfId="0" applyFont="1" applyFill="1" applyBorder="1" applyAlignment="1">
      <alignment horizontal="center" vertical="center" wrapText="1"/>
    </xf>
    <xf numFmtId="3" fontId="111" fillId="7" borderId="77" xfId="0" applyNumberFormat="1" applyFont="1" applyFill="1" applyBorder="1" applyAlignment="1">
      <alignment horizontal="center" vertical="center" wrapText="1"/>
    </xf>
    <xf numFmtId="167" fontId="111" fillId="7" borderId="78" xfId="0" applyNumberFormat="1" applyFont="1" applyFill="1" applyBorder="1" applyAlignment="1">
      <alignment horizontal="center" vertical="center" wrapText="1"/>
    </xf>
    <xf numFmtId="0" fontId="111" fillId="7" borderId="40" xfId="0" applyFont="1" applyFill="1" applyBorder="1" applyAlignment="1">
      <alignment horizontal="center" vertical="center" wrapText="1"/>
    </xf>
    <xf numFmtId="0" fontId="111" fillId="0" borderId="0" xfId="0" applyFont="1" applyAlignment="1">
      <alignment vertical="center"/>
    </xf>
    <xf numFmtId="4" fontId="108" fillId="0" borderId="0" xfId="0" applyNumberFormat="1" applyFont="1" applyAlignment="1">
      <alignment horizontal="center" vertical="center"/>
    </xf>
    <xf numFmtId="0" fontId="108" fillId="0" borderId="0" xfId="0" applyFont="1" applyAlignment="1">
      <alignment horizontal="center"/>
    </xf>
    <xf numFmtId="0" fontId="108" fillId="0" borderId="0" xfId="0" applyFont="1" applyAlignment="1">
      <alignment horizontal="center" vertical="center"/>
    </xf>
    <xf numFmtId="169" fontId="106" fillId="0" borderId="0" xfId="0" applyNumberFormat="1" applyFont="1" applyAlignment="1">
      <alignment horizontal="center" vertical="center" wrapText="1"/>
    </xf>
    <xf numFmtId="0" fontId="32" fillId="0" borderId="98" xfId="0" applyFont="1" applyBorder="1" applyAlignment="1">
      <alignment horizontal="center" vertical="center"/>
    </xf>
    <xf numFmtId="0" fontId="32" fillId="0" borderId="22" xfId="0" applyFont="1" applyBorder="1" applyAlignment="1">
      <alignment horizontal="center" vertical="center"/>
    </xf>
    <xf numFmtId="0" fontId="31" fillId="0" borderId="22" xfId="0" applyFont="1" applyBorder="1" applyAlignment="1">
      <alignment horizontal="center" vertical="center" wrapText="1"/>
    </xf>
    <xf numFmtId="0" fontId="8" fillId="0" borderId="104" xfId="0" applyFont="1" applyBorder="1" applyAlignment="1">
      <alignment vertical="center"/>
    </xf>
    <xf numFmtId="0" fontId="8" fillId="0" borderId="103" xfId="0" applyFont="1" applyBorder="1" applyAlignment="1">
      <alignment vertical="center"/>
    </xf>
    <xf numFmtId="0" fontId="116" fillId="0" borderId="0" xfId="0" applyFont="1" applyAlignment="1">
      <alignment horizontal="center" vertical="center" wrapText="1"/>
    </xf>
    <xf numFmtId="0" fontId="8" fillId="0" borderId="22" xfId="0" applyFont="1" applyBorder="1" applyAlignment="1">
      <alignment vertical="center"/>
    </xf>
    <xf numFmtId="0" fontId="8" fillId="7" borderId="77" xfId="0" applyFont="1" applyFill="1" applyBorder="1"/>
    <xf numFmtId="170" fontId="8" fillId="0" borderId="0" xfId="0" applyNumberFormat="1" applyFont="1" applyAlignment="1">
      <alignment vertical="center"/>
    </xf>
    <xf numFmtId="0" fontId="17" fillId="22" borderId="77" xfId="0" applyFont="1" applyFill="1" applyBorder="1" applyAlignment="1">
      <alignment vertical="center" wrapText="1"/>
    </xf>
    <xf numFmtId="170" fontId="17" fillId="22" borderId="40" xfId="0" applyNumberFormat="1" applyFont="1" applyFill="1" applyBorder="1" applyAlignment="1">
      <alignment horizontal="right" vertical="center"/>
    </xf>
    <xf numFmtId="0" fontId="17" fillId="7" borderId="40" xfId="0" applyFont="1" applyFill="1" applyBorder="1" applyAlignment="1">
      <alignment vertical="center"/>
    </xf>
    <xf numFmtId="170" fontId="91" fillId="22" borderId="40" xfId="0" applyNumberFormat="1" applyFont="1" applyFill="1" applyBorder="1" applyAlignment="1">
      <alignment horizontal="right" vertical="center"/>
    </xf>
    <xf numFmtId="170" fontId="91" fillId="22" borderId="40" xfId="0" applyNumberFormat="1" applyFont="1" applyFill="1" applyBorder="1" applyAlignment="1">
      <alignment horizontal="right" vertical="center" wrapText="1"/>
    </xf>
    <xf numFmtId="0" fontId="32" fillId="20" borderId="40" xfId="0" applyFont="1" applyFill="1" applyBorder="1" applyAlignment="1">
      <alignment horizontal="right" vertical="center"/>
    </xf>
    <xf numFmtId="170" fontId="17" fillId="20" borderId="40" xfId="0" applyNumberFormat="1" applyFont="1" applyFill="1" applyBorder="1" applyAlignment="1">
      <alignment horizontal="center" vertical="center"/>
    </xf>
    <xf numFmtId="0" fontId="17" fillId="20" borderId="40" xfId="0" applyFont="1" applyFill="1" applyBorder="1" applyAlignment="1">
      <alignment vertical="center"/>
    </xf>
    <xf numFmtId="0" fontId="17" fillId="20" borderId="40" xfId="0" applyFont="1" applyFill="1" applyBorder="1" applyAlignment="1">
      <alignment vertical="center" wrapText="1"/>
    </xf>
    <xf numFmtId="170" fontId="17" fillId="0" borderId="40" xfId="0" applyNumberFormat="1" applyFont="1" applyBorder="1" applyAlignment="1">
      <alignment horizontal="right" vertical="center"/>
    </xf>
    <xf numFmtId="170" fontId="32" fillId="20" borderId="40" xfId="0" applyNumberFormat="1" applyFont="1" applyFill="1" applyBorder="1" applyAlignment="1">
      <alignment horizontal="right" vertical="center"/>
    </xf>
    <xf numFmtId="168" fontId="17" fillId="22" borderId="40" xfId="0" applyNumberFormat="1" applyFont="1" applyFill="1" applyBorder="1" applyAlignment="1">
      <alignment horizontal="right" vertical="center"/>
    </xf>
    <xf numFmtId="1" fontId="32" fillId="22" borderId="40" xfId="0" applyNumberFormat="1" applyFont="1" applyFill="1" applyBorder="1" applyAlignment="1">
      <alignment horizontal="center" vertical="center"/>
    </xf>
    <xf numFmtId="168" fontId="32" fillId="20" borderId="40" xfId="0" applyNumberFormat="1" applyFont="1" applyFill="1" applyBorder="1" applyAlignment="1">
      <alignment horizontal="right" vertical="center"/>
    </xf>
    <xf numFmtId="0" fontId="32" fillId="7" borderId="40" xfId="0" applyFont="1" applyFill="1" applyBorder="1" applyAlignment="1">
      <alignment horizontal="right" vertical="center"/>
    </xf>
    <xf numFmtId="170" fontId="17" fillId="7" borderId="40" xfId="0" applyNumberFormat="1" applyFont="1" applyFill="1" applyBorder="1" applyAlignment="1">
      <alignment horizontal="center" vertical="center"/>
    </xf>
    <xf numFmtId="0" fontId="17" fillId="7" borderId="40" xfId="0" applyFont="1" applyFill="1" applyBorder="1" applyAlignment="1">
      <alignment vertical="center" wrapText="1"/>
    </xf>
    <xf numFmtId="0" fontId="17" fillId="0" borderId="0" xfId="0" applyFont="1" applyAlignment="1">
      <alignment horizontal="right" vertical="center"/>
    </xf>
    <xf numFmtId="1" fontId="32" fillId="0" borderId="103" xfId="0" applyNumberFormat="1" applyFont="1" applyBorder="1" applyAlignment="1">
      <alignment horizontal="center" vertical="center"/>
    </xf>
    <xf numFmtId="1" fontId="32" fillId="0" borderId="40" xfId="0" applyNumberFormat="1" applyFont="1" applyBorder="1" applyAlignment="1">
      <alignment horizontal="center" vertical="center"/>
    </xf>
    <xf numFmtId="0" fontId="90" fillId="0" borderId="40" xfId="0" applyFont="1" applyBorder="1" applyAlignment="1">
      <alignment vertical="center"/>
    </xf>
    <xf numFmtId="0" fontId="100" fillId="0" borderId="40" xfId="0" applyFont="1" applyBorder="1" applyAlignment="1">
      <alignment horizontal="center" vertical="center" wrapText="1"/>
    </xf>
    <xf numFmtId="1" fontId="32" fillId="20" borderId="40" xfId="0" applyNumberFormat="1" applyFont="1" applyFill="1" applyBorder="1" applyAlignment="1">
      <alignment horizontal="center" vertical="center"/>
    </xf>
    <xf numFmtId="0" fontId="90" fillId="22" borderId="40" xfId="0" applyFont="1" applyFill="1" applyBorder="1" applyAlignment="1">
      <alignment horizontal="center" vertical="center"/>
    </xf>
    <xf numFmtId="170" fontId="17" fillId="28" borderId="40" xfId="0" applyNumberFormat="1" applyFont="1" applyFill="1" applyBorder="1" applyAlignment="1">
      <alignment horizontal="center" vertical="center"/>
    </xf>
    <xf numFmtId="0" fontId="90" fillId="22" borderId="40" xfId="0" applyFont="1" applyFill="1" applyBorder="1" applyAlignment="1">
      <alignment vertical="center"/>
    </xf>
    <xf numFmtId="0" fontId="8" fillId="0" borderId="40" xfId="0" applyFont="1" applyBorder="1" applyAlignment="1">
      <alignment horizontal="center"/>
    </xf>
    <xf numFmtId="0" fontId="90" fillId="20" borderId="40" xfId="0" applyFont="1" applyFill="1" applyBorder="1" applyAlignment="1">
      <alignment horizontal="center" vertical="center"/>
    </xf>
    <xf numFmtId="170" fontId="90" fillId="20" borderId="40" xfId="0" applyNumberFormat="1" applyFont="1" applyFill="1" applyBorder="1" applyAlignment="1">
      <alignment horizontal="center" vertical="center"/>
    </xf>
    <xf numFmtId="1" fontId="90" fillId="20" borderId="40" xfId="0" applyNumberFormat="1" applyFont="1" applyFill="1" applyBorder="1" applyAlignment="1">
      <alignment horizontal="center" vertical="center"/>
    </xf>
    <xf numFmtId="1" fontId="32" fillId="7" borderId="40" xfId="0" applyNumberFormat="1" applyFont="1" applyFill="1" applyBorder="1" applyAlignment="1">
      <alignment horizontal="center" vertical="center"/>
    </xf>
    <xf numFmtId="167" fontId="91" fillId="0" borderId="40" xfId="0" applyNumberFormat="1" applyFont="1" applyBorder="1" applyAlignment="1">
      <alignment vertical="center"/>
    </xf>
    <xf numFmtId="170" fontId="32" fillId="0" borderId="103" xfId="0" applyNumberFormat="1" applyFont="1" applyBorder="1" applyAlignment="1">
      <alignment horizontal="center" vertical="center"/>
    </xf>
    <xf numFmtId="49" fontId="17" fillId="22" borderId="40" xfId="0" applyNumberFormat="1" applyFont="1" applyFill="1" applyBorder="1" applyAlignment="1">
      <alignment horizontal="left" vertical="center"/>
    </xf>
    <xf numFmtId="170" fontId="32" fillId="22" borderId="40" xfId="0" applyNumberFormat="1" applyFont="1" applyFill="1" applyBorder="1" applyAlignment="1">
      <alignment horizontal="center" vertical="center"/>
    </xf>
    <xf numFmtId="0" fontId="32" fillId="0" borderId="42" xfId="0" applyFont="1" applyBorder="1" applyAlignment="1">
      <alignment horizontal="center" vertical="center"/>
    </xf>
    <xf numFmtId="167" fontId="32" fillId="0" borderId="40" xfId="0" applyNumberFormat="1" applyFont="1" applyBorder="1" applyAlignment="1">
      <alignment horizontal="center" vertical="center"/>
    </xf>
    <xf numFmtId="167" fontId="17" fillId="28" borderId="40" xfId="0" applyNumberFormat="1" applyFont="1" applyFill="1" applyBorder="1" applyAlignment="1">
      <alignment horizontal="center" vertical="center" wrapText="1"/>
    </xf>
    <xf numFmtId="0" fontId="32" fillId="0" borderId="42" xfId="0" applyFont="1" applyBorder="1" applyAlignment="1">
      <alignment vertical="center"/>
    </xf>
    <xf numFmtId="49" fontId="17" fillId="22" borderId="77" xfId="0" applyNumberFormat="1" applyFont="1" applyFill="1" applyBorder="1" applyAlignment="1">
      <alignment horizontal="left" vertical="center"/>
    </xf>
    <xf numFmtId="167" fontId="91" fillId="0" borderId="40" xfId="0" applyNumberFormat="1" applyFont="1" applyBorder="1" applyAlignment="1">
      <alignment horizontal="center" vertical="center" wrapText="1"/>
    </xf>
    <xf numFmtId="14" fontId="17" fillId="0" borderId="0" xfId="0" applyNumberFormat="1" applyFont="1" applyAlignment="1">
      <alignment vertical="center"/>
    </xf>
    <xf numFmtId="167" fontId="91" fillId="28" borderId="40" xfId="0" applyNumberFormat="1" applyFont="1" applyFill="1" applyBorder="1" applyAlignment="1">
      <alignment vertical="center" wrapText="1"/>
    </xf>
    <xf numFmtId="167" fontId="91" fillId="0" borderId="40" xfId="0" applyNumberFormat="1" applyFont="1" applyBorder="1" applyAlignment="1">
      <alignment vertical="center" wrapText="1"/>
    </xf>
    <xf numFmtId="49" fontId="17" fillId="22" borderId="40" xfId="0" applyNumberFormat="1" applyFont="1" applyFill="1" applyBorder="1" applyAlignment="1">
      <alignment vertical="center" wrapText="1"/>
    </xf>
    <xf numFmtId="167" fontId="91" fillId="22" borderId="40" xfId="0" applyNumberFormat="1" applyFont="1" applyFill="1" applyBorder="1" applyAlignment="1">
      <alignment vertical="center" wrapText="1"/>
    </xf>
    <xf numFmtId="167" fontId="91" fillId="22" borderId="40" xfId="0" applyNumberFormat="1" applyFont="1" applyFill="1" applyBorder="1" applyAlignment="1">
      <alignment vertical="center"/>
    </xf>
    <xf numFmtId="0" fontId="17" fillId="22" borderId="40" xfId="0" applyFont="1" applyFill="1" applyBorder="1" applyAlignment="1">
      <alignment vertical="center"/>
    </xf>
    <xf numFmtId="0" fontId="90" fillId="0" borderId="104" xfId="0" applyFont="1" applyBorder="1" applyAlignment="1">
      <alignment vertical="center" wrapText="1"/>
    </xf>
    <xf numFmtId="14" fontId="91" fillId="0" borderId="104" xfId="0" applyNumberFormat="1" applyFont="1" applyBorder="1" applyAlignment="1">
      <alignment vertical="center"/>
    </xf>
    <xf numFmtId="2" fontId="32" fillId="7" borderId="40" xfId="0" applyNumberFormat="1" applyFont="1" applyFill="1" applyBorder="1" applyAlignment="1">
      <alignment horizontal="center" vertical="center"/>
    </xf>
    <xf numFmtId="1" fontId="91" fillId="7" borderId="40" xfId="0" applyNumberFormat="1" applyFont="1" applyFill="1" applyBorder="1" applyAlignment="1">
      <alignment horizontal="center" vertical="center" wrapText="1"/>
    </xf>
    <xf numFmtId="1" fontId="32" fillId="0" borderId="0" xfId="0" applyNumberFormat="1" applyFont="1" applyAlignment="1">
      <alignment vertical="center"/>
    </xf>
    <xf numFmtId="0" fontId="100" fillId="0" borderId="0" xfId="0" applyFont="1" applyAlignment="1">
      <alignment horizontal="left" vertical="center" wrapText="1"/>
    </xf>
    <xf numFmtId="170" fontId="91" fillId="0" borderId="40" xfId="0" applyNumberFormat="1" applyFont="1" applyBorder="1" applyAlignment="1">
      <alignment horizontal="center" vertical="center" wrapText="1"/>
    </xf>
    <xf numFmtId="0" fontId="90" fillId="0" borderId="103" xfId="0" applyFont="1" applyBorder="1" applyAlignment="1">
      <alignment vertical="center" wrapText="1"/>
    </xf>
    <xf numFmtId="180" fontId="91" fillId="0" borderId="40" xfId="0" applyNumberFormat="1" applyFont="1" applyBorder="1" applyAlignment="1">
      <alignment horizontal="center" vertical="center" wrapText="1"/>
    </xf>
    <xf numFmtId="181" fontId="91" fillId="0" borderId="40" xfId="0" applyNumberFormat="1" applyFont="1" applyBorder="1" applyAlignment="1">
      <alignment horizontal="center" vertical="center" wrapText="1"/>
    </xf>
    <xf numFmtId="0" fontId="90" fillId="20" borderId="40" xfId="0" applyFont="1" applyFill="1" applyBorder="1" applyAlignment="1">
      <alignment horizontal="center" vertical="center" wrapText="1"/>
    </xf>
    <xf numFmtId="2" fontId="90" fillId="20" borderId="40" xfId="0" applyNumberFormat="1" applyFont="1" applyFill="1" applyBorder="1" applyAlignment="1">
      <alignment horizontal="center" vertical="center" wrapText="1"/>
    </xf>
    <xf numFmtId="170" fontId="90" fillId="20" borderId="40" xfId="0" applyNumberFormat="1" applyFont="1" applyFill="1" applyBorder="1" applyAlignment="1">
      <alignment horizontal="center" vertical="center" wrapText="1"/>
    </xf>
    <xf numFmtId="167" fontId="90" fillId="20" borderId="40" xfId="0" applyNumberFormat="1" applyFont="1" applyFill="1" applyBorder="1" applyAlignment="1">
      <alignment horizontal="center" vertical="center" wrapText="1"/>
    </xf>
    <xf numFmtId="181" fontId="91" fillId="20" borderId="40" xfId="0" applyNumberFormat="1" applyFont="1" applyFill="1" applyBorder="1" applyAlignment="1">
      <alignment horizontal="center" vertical="center" wrapText="1"/>
    </xf>
    <xf numFmtId="181" fontId="91" fillId="0" borderId="104" xfId="0" applyNumberFormat="1" applyFont="1" applyBorder="1" applyAlignment="1">
      <alignment horizontal="center" vertical="center" wrapText="1"/>
    </xf>
    <xf numFmtId="0" fontId="90" fillId="22" borderId="40" xfId="0" applyFont="1" applyFill="1" applyBorder="1" applyAlignment="1">
      <alignment horizontal="left" vertical="center" wrapText="1"/>
    </xf>
    <xf numFmtId="170" fontId="91" fillId="22" borderId="40" xfId="0" applyNumberFormat="1" applyFont="1" applyFill="1" applyBorder="1" applyAlignment="1">
      <alignment horizontal="center" vertical="center" wrapText="1"/>
    </xf>
    <xf numFmtId="167" fontId="91" fillId="22" borderId="40" xfId="0" applyNumberFormat="1" applyFont="1" applyFill="1" applyBorder="1" applyAlignment="1">
      <alignment horizontal="center" vertical="center" wrapText="1"/>
    </xf>
    <xf numFmtId="0" fontId="90" fillId="22" borderId="40" xfId="0" applyFont="1" applyFill="1" applyBorder="1" applyAlignment="1">
      <alignment vertical="center" wrapText="1"/>
    </xf>
    <xf numFmtId="181" fontId="91" fillId="0" borderId="103" xfId="0" applyNumberFormat="1" applyFont="1" applyBorder="1" applyAlignment="1">
      <alignment horizontal="center" vertical="center" wrapText="1"/>
    </xf>
    <xf numFmtId="181" fontId="91" fillId="0" borderId="42" xfId="0" applyNumberFormat="1" applyFont="1" applyBorder="1" applyAlignment="1">
      <alignment horizontal="center" vertical="center" wrapText="1"/>
    </xf>
    <xf numFmtId="0" fontId="8" fillId="14" borderId="70" xfId="0" applyFont="1" applyFill="1" applyBorder="1" applyAlignment="1">
      <alignment horizontal="left" vertical="center" wrapText="1"/>
    </xf>
    <xf numFmtId="0" fontId="100" fillId="14" borderId="70" xfId="0" applyFont="1" applyFill="1" applyBorder="1" applyAlignment="1">
      <alignment horizontal="left" vertical="center" wrapText="1"/>
    </xf>
    <xf numFmtId="0" fontId="91" fillId="20" borderId="108" xfId="0" applyFont="1" applyFill="1" applyBorder="1" applyAlignment="1">
      <alignment horizontal="center" vertical="center" wrapText="1"/>
    </xf>
    <xf numFmtId="167" fontId="91" fillId="0" borderId="104" xfId="0" applyNumberFormat="1" applyFont="1" applyBorder="1" applyAlignment="1">
      <alignment horizontal="center" vertical="center" wrapText="1"/>
    </xf>
    <xf numFmtId="170" fontId="91" fillId="0" borderId="42" xfId="0" applyNumberFormat="1" applyFont="1" applyBorder="1" applyAlignment="1">
      <alignment horizontal="center" vertical="center" wrapText="1"/>
    </xf>
    <xf numFmtId="170" fontId="90" fillId="0" borderId="40" xfId="0" applyNumberFormat="1" applyFont="1" applyBorder="1" applyAlignment="1">
      <alignment vertical="center" wrapText="1"/>
    </xf>
    <xf numFmtId="167" fontId="91" fillId="0" borderId="40" xfId="0" applyNumberFormat="1" applyFont="1" applyBorder="1" applyAlignment="1">
      <alignment vertical="center" wrapText="1"/>
    </xf>
    <xf numFmtId="167" fontId="90" fillId="0" borderId="40" xfId="0" applyNumberFormat="1" applyFont="1" applyBorder="1" applyAlignment="1">
      <alignment vertical="center" wrapText="1"/>
    </xf>
    <xf numFmtId="170" fontId="91" fillId="0" borderId="103" xfId="0" applyNumberFormat="1" applyFont="1" applyBorder="1" applyAlignment="1">
      <alignment horizontal="center" vertical="center" wrapText="1"/>
    </xf>
    <xf numFmtId="167" fontId="91" fillId="0" borderId="103" xfId="0" applyNumberFormat="1" applyFont="1" applyBorder="1" applyAlignment="1">
      <alignment horizontal="center" vertical="center" wrapText="1"/>
    </xf>
    <xf numFmtId="167" fontId="91" fillId="0" borderId="103" xfId="0" applyNumberFormat="1" applyFont="1" applyBorder="1" applyAlignment="1">
      <alignment horizontal="center" vertical="center" wrapText="1"/>
    </xf>
    <xf numFmtId="2" fontId="32" fillId="20" borderId="40" xfId="0" applyNumberFormat="1" applyFont="1" applyFill="1" applyBorder="1" applyAlignment="1">
      <alignment horizontal="center" vertical="center" wrapText="1"/>
    </xf>
    <xf numFmtId="167" fontId="32" fillId="20" borderId="40" xfId="0" applyNumberFormat="1" applyFont="1" applyFill="1" applyBorder="1" applyAlignment="1">
      <alignment horizontal="center" vertical="center" wrapText="1"/>
    </xf>
    <xf numFmtId="0" fontId="91" fillId="7" borderId="78" xfId="0" applyFont="1" applyFill="1" applyBorder="1" applyAlignment="1">
      <alignment horizontal="center" vertical="center" wrapText="1"/>
    </xf>
    <xf numFmtId="170" fontId="90" fillId="7" borderId="40" xfId="0" applyNumberFormat="1" applyFont="1" applyFill="1" applyBorder="1" applyAlignment="1">
      <alignment vertical="center" wrapText="1"/>
    </xf>
    <xf numFmtId="167" fontId="90" fillId="7" borderId="40" xfId="0" applyNumberFormat="1" applyFont="1" applyFill="1" applyBorder="1" applyAlignment="1">
      <alignment horizontal="center" vertical="center" wrapText="1"/>
    </xf>
    <xf numFmtId="181" fontId="91" fillId="7" borderId="40" xfId="0" applyNumberFormat="1" applyFont="1" applyFill="1" applyBorder="1" applyAlignment="1">
      <alignment horizontal="center" vertical="center" wrapText="1"/>
    </xf>
    <xf numFmtId="167" fontId="91" fillId="0" borderId="0" xfId="0" applyNumberFormat="1" applyFont="1" applyAlignment="1">
      <alignment horizontal="center" vertical="center" wrapText="1"/>
    </xf>
    <xf numFmtId="180" fontId="91" fillId="0" borderId="0" xfId="0" applyNumberFormat="1" applyFont="1" applyAlignment="1">
      <alignment horizontal="center" vertical="center" wrapText="1"/>
    </xf>
    <xf numFmtId="0" fontId="91" fillId="0" borderId="40" xfId="0" applyFont="1" applyBorder="1" applyAlignment="1">
      <alignment horizontal="center" wrapText="1"/>
    </xf>
    <xf numFmtId="2" fontId="91" fillId="0" borderId="40" xfId="0" applyNumberFormat="1" applyFont="1" applyBorder="1" applyAlignment="1">
      <alignment wrapText="1"/>
    </xf>
    <xf numFmtId="0" fontId="91" fillId="0" borderId="40" xfId="0" applyFont="1" applyBorder="1" applyAlignment="1">
      <alignment wrapText="1"/>
    </xf>
    <xf numFmtId="170" fontId="91" fillId="0" borderId="40" xfId="0" applyNumberFormat="1" applyFont="1" applyBorder="1" applyAlignment="1">
      <alignment wrapText="1"/>
    </xf>
    <xf numFmtId="0" fontId="90" fillId="0" borderId="103" xfId="0" applyFont="1" applyBorder="1" applyAlignment="1">
      <alignment wrapText="1"/>
    </xf>
    <xf numFmtId="0" fontId="90" fillId="0" borderId="103" xfId="0" applyFont="1" applyBorder="1" applyAlignment="1">
      <alignment horizontal="center" wrapText="1"/>
    </xf>
    <xf numFmtId="0" fontId="17" fillId="0" borderId="40" xfId="0" applyFont="1" applyBorder="1" applyAlignment="1">
      <alignment horizontal="center"/>
    </xf>
    <xf numFmtId="0" fontId="90" fillId="0" borderId="40" xfId="0" applyFont="1" applyBorder="1" applyAlignment="1">
      <alignment wrapText="1"/>
    </xf>
    <xf numFmtId="0" fontId="90" fillId="0" borderId="40" xfId="0" applyFont="1" applyBorder="1" applyAlignment="1">
      <alignment horizontal="center" wrapText="1"/>
    </xf>
    <xf numFmtId="2" fontId="91" fillId="0" borderId="40" xfId="0" applyNumberFormat="1" applyFont="1" applyBorder="1" applyAlignment="1">
      <alignment vertical="center" wrapText="1"/>
    </xf>
    <xf numFmtId="169" fontId="17" fillId="0" borderId="40" xfId="0" applyNumberFormat="1" applyFont="1" applyBorder="1" applyAlignment="1">
      <alignment horizontal="center"/>
    </xf>
    <xf numFmtId="170" fontId="91" fillId="0" borderId="40" xfId="0" applyNumberFormat="1" applyFont="1" applyBorder="1" applyAlignment="1">
      <alignment vertical="center" wrapText="1"/>
    </xf>
    <xf numFmtId="0" fontId="17" fillId="20" borderId="40" xfId="0" applyFont="1" applyFill="1" applyBorder="1"/>
    <xf numFmtId="0" fontId="17" fillId="20" borderId="40" xfId="0" applyFont="1" applyFill="1" applyBorder="1" applyAlignment="1">
      <alignment horizontal="center"/>
    </xf>
    <xf numFmtId="179" fontId="90" fillId="7" borderId="40" xfId="0" applyNumberFormat="1" applyFont="1" applyFill="1" applyBorder="1" applyAlignment="1">
      <alignment horizontal="center" vertical="center" wrapText="1"/>
    </xf>
    <xf numFmtId="167" fontId="91" fillId="7" borderId="40" xfId="0" applyNumberFormat="1" applyFont="1" applyFill="1" applyBorder="1" applyAlignment="1">
      <alignment horizontal="center" vertical="center" wrapText="1"/>
    </xf>
    <xf numFmtId="0" fontId="51" fillId="0" borderId="0" xfId="0" applyFont="1"/>
    <xf numFmtId="0" fontId="51" fillId="0" borderId="0" xfId="0" applyFont="1" applyAlignment="1">
      <alignment vertical="center"/>
    </xf>
    <xf numFmtId="0" fontId="47" fillId="7" borderId="40" xfId="0" applyFont="1" applyFill="1" applyBorder="1" applyAlignment="1">
      <alignment horizontal="center" vertical="center" wrapText="1"/>
    </xf>
    <xf numFmtId="0" fontId="91" fillId="0" borderId="40" xfId="0" applyFont="1" applyBorder="1" applyAlignment="1">
      <alignment horizontal="left" wrapText="1"/>
    </xf>
    <xf numFmtId="167" fontId="91" fillId="0" borderId="40" xfId="0" applyNumberFormat="1" applyFont="1" applyBorder="1" applyAlignment="1">
      <alignment horizontal="center" wrapText="1"/>
    </xf>
    <xf numFmtId="0" fontId="90" fillId="0" borderId="42" xfId="0" applyFont="1" applyBorder="1" applyAlignment="1">
      <alignment horizontal="left" vertical="center" wrapText="1"/>
    </xf>
    <xf numFmtId="0" fontId="66" fillId="0" borderId="0" xfId="0" applyFont="1"/>
    <xf numFmtId="167" fontId="17" fillId="0" borderId="0" xfId="0" applyNumberFormat="1" applyFont="1" applyAlignment="1">
      <alignment horizontal="center" vertical="center"/>
    </xf>
    <xf numFmtId="0" fontId="97" fillId="0" borderId="22" xfId="0" applyFont="1" applyBorder="1" applyAlignment="1">
      <alignment horizontal="center" vertical="center"/>
    </xf>
    <xf numFmtId="0" fontId="97" fillId="0" borderId="22" xfId="0" applyFont="1" applyBorder="1" applyAlignment="1">
      <alignment horizontal="center" vertical="center" wrapText="1"/>
    </xf>
    <xf numFmtId="4" fontId="97" fillId="0" borderId="22" xfId="0" applyNumberFormat="1" applyFont="1" applyBorder="1" applyAlignment="1">
      <alignment horizontal="center" vertical="center" wrapText="1"/>
    </xf>
    <xf numFmtId="4" fontId="97" fillId="0" borderId="103" xfId="0" applyNumberFormat="1" applyFont="1" applyBorder="1" applyAlignment="1">
      <alignment horizontal="center" vertical="center" textRotation="90" wrapText="1"/>
    </xf>
    <xf numFmtId="0" fontId="97" fillId="0" borderId="42" xfId="0" applyFont="1" applyBorder="1" applyAlignment="1">
      <alignment horizontal="center" vertical="center" textRotation="90" wrapText="1"/>
    </xf>
    <xf numFmtId="0" fontId="97" fillId="0" borderId="103" xfId="0" applyFont="1" applyBorder="1" applyAlignment="1">
      <alignment horizontal="center" vertical="center" wrapText="1"/>
    </xf>
    <xf numFmtId="0" fontId="97" fillId="0" borderId="103" xfId="0" applyFont="1" applyBorder="1" applyAlignment="1">
      <alignment horizontal="center" vertical="center"/>
    </xf>
    <xf numFmtId="0" fontId="114" fillId="0" borderId="0" xfId="0" applyFont="1" applyAlignment="1">
      <alignment horizontal="center" vertical="center"/>
    </xf>
    <xf numFmtId="0" fontId="117" fillId="0" borderId="0" xfId="0" applyFont="1" applyAlignment="1">
      <alignment horizontal="center" vertical="center"/>
    </xf>
    <xf numFmtId="0" fontId="107" fillId="0" borderId="42" xfId="0" applyFont="1" applyBorder="1" applyAlignment="1">
      <alignment horizontal="center" vertical="center" wrapText="1"/>
    </xf>
    <xf numFmtId="4" fontId="97" fillId="0" borderId="42" xfId="0" applyNumberFormat="1" applyFont="1" applyBorder="1" applyAlignment="1">
      <alignment horizontal="center" vertical="center"/>
    </xf>
    <xf numFmtId="0" fontId="97" fillId="0" borderId="40" xfId="0" applyFont="1" applyBorder="1" applyAlignment="1">
      <alignment horizontal="center"/>
    </xf>
    <xf numFmtId="0" fontId="105" fillId="0" borderId="104" xfId="0" applyFont="1" applyBorder="1" applyAlignment="1">
      <alignment vertical="center" wrapText="1"/>
    </xf>
    <xf numFmtId="177" fontId="105" fillId="0" borderId="104" xfId="0" applyNumberFormat="1" applyFont="1" applyBorder="1" applyAlignment="1">
      <alignment vertical="center" wrapText="1"/>
    </xf>
    <xf numFmtId="0" fontId="105" fillId="0" borderId="99" xfId="0" applyFont="1" applyBorder="1" applyAlignment="1">
      <alignment vertical="center" wrapText="1"/>
    </xf>
    <xf numFmtId="0" fontId="105" fillId="0" borderId="43" xfId="0" applyFont="1" applyBorder="1" applyAlignment="1">
      <alignment vertical="center" wrapText="1"/>
    </xf>
    <xf numFmtId="177" fontId="105" fillId="0" borderId="99" xfId="0" applyNumberFormat="1" applyFont="1" applyBorder="1" applyAlignment="1">
      <alignment vertical="center" wrapText="1"/>
    </xf>
    <xf numFmtId="0" fontId="107" fillId="0" borderId="104" xfId="0" applyFont="1" applyBorder="1" applyAlignment="1">
      <alignment horizontal="center" vertical="center" wrapText="1"/>
    </xf>
    <xf numFmtId="0" fontId="8" fillId="0" borderId="22" xfId="0" applyFont="1" applyBorder="1" applyAlignment="1">
      <alignment horizontal="center" vertical="center"/>
    </xf>
    <xf numFmtId="0" fontId="105" fillId="0" borderId="97" xfId="0" applyFont="1" applyBorder="1" applyAlignment="1">
      <alignment vertical="center" wrapText="1"/>
    </xf>
    <xf numFmtId="0" fontId="105" fillId="0" borderId="22" xfId="0" applyFont="1" applyBorder="1" applyAlignment="1">
      <alignment vertical="center" wrapText="1"/>
    </xf>
    <xf numFmtId="177" fontId="105" fillId="0" borderId="97" xfId="0" applyNumberFormat="1" applyFont="1" applyBorder="1" applyAlignment="1">
      <alignment vertical="center" wrapText="1"/>
    </xf>
    <xf numFmtId="0" fontId="107" fillId="0" borderId="22" xfId="0" applyFont="1" applyBorder="1" applyAlignment="1">
      <alignment horizontal="center" vertical="center" wrapText="1"/>
    </xf>
    <xf numFmtId="0" fontId="8" fillId="0" borderId="103" xfId="0" applyFont="1" applyBorder="1" applyAlignment="1">
      <alignment horizontal="center" vertical="center"/>
    </xf>
    <xf numFmtId="0" fontId="105" fillId="0" borderId="101" xfId="0" applyFont="1" applyBorder="1" applyAlignment="1">
      <alignment vertical="center" wrapText="1"/>
    </xf>
    <xf numFmtId="0" fontId="105" fillId="0" borderId="103" xfId="0" applyFont="1" applyBorder="1" applyAlignment="1">
      <alignment vertical="center" wrapText="1"/>
    </xf>
    <xf numFmtId="177" fontId="105" fillId="0" borderId="101" xfId="0" applyNumberFormat="1" applyFont="1" applyBorder="1" applyAlignment="1">
      <alignment vertical="center" wrapText="1"/>
    </xf>
    <xf numFmtId="0" fontId="107" fillId="0" borderId="103" xfId="0" applyFont="1" applyBorder="1" applyAlignment="1">
      <alignment horizontal="center" vertical="center" wrapText="1"/>
    </xf>
    <xf numFmtId="4" fontId="31" fillId="25" borderId="108" xfId="0" applyNumberFormat="1" applyFont="1" applyFill="1" applyBorder="1" applyAlignment="1">
      <alignment horizontal="right" vertical="center"/>
    </xf>
    <xf numFmtId="169" fontId="106" fillId="0" borderId="40" xfId="0" applyNumberFormat="1" applyFont="1" applyBorder="1" applyAlignment="1">
      <alignment horizontal="left" vertical="center" wrapText="1"/>
    </xf>
    <xf numFmtId="3" fontId="111" fillId="7" borderId="40" xfId="0" applyNumberFormat="1" applyFont="1" applyFill="1" applyBorder="1" applyAlignment="1">
      <alignment horizontal="center" vertical="center"/>
    </xf>
    <xf numFmtId="0" fontId="111" fillId="0" borderId="0" xfId="0" applyFont="1" applyAlignment="1">
      <alignment horizontal="center" vertical="center"/>
    </xf>
    <xf numFmtId="167" fontId="105" fillId="0" borderId="40" xfId="0" applyNumberFormat="1" applyFont="1" applyBorder="1" applyAlignment="1">
      <alignment horizontal="left" vertical="center" wrapText="1"/>
    </xf>
    <xf numFmtId="0" fontId="114" fillId="0" borderId="40" xfId="0" applyFont="1" applyBorder="1" applyAlignment="1">
      <alignment horizontal="center" vertical="center"/>
    </xf>
    <xf numFmtId="0" fontId="114" fillId="0" borderId="40" xfId="0" applyFont="1" applyBorder="1" applyAlignment="1">
      <alignment horizontal="left" vertical="center" wrapText="1"/>
    </xf>
    <xf numFmtId="0" fontId="0" fillId="0" borderId="40" xfId="0" applyFont="1" applyBorder="1" applyAlignment="1">
      <alignment horizontal="left" vertical="center" wrapText="1"/>
    </xf>
    <xf numFmtId="14" fontId="114" fillId="0" borderId="40" xfId="0" applyNumberFormat="1" applyFont="1" applyBorder="1" applyAlignment="1">
      <alignment horizontal="left" vertical="center"/>
    </xf>
    <xf numFmtId="0" fontId="114" fillId="0" borderId="0" xfId="0" applyFont="1" applyAlignment="1">
      <alignment horizontal="left" vertical="center"/>
    </xf>
    <xf numFmtId="0" fontId="0" fillId="0" borderId="0" xfId="0" applyFont="1" applyAlignment="1">
      <alignment horizontal="left" vertical="center"/>
    </xf>
    <xf numFmtId="177" fontId="105" fillId="0" borderId="40" xfId="0" applyNumberFormat="1" applyFont="1" applyBorder="1" applyAlignment="1">
      <alignment horizontal="right" vertical="center" wrapText="1"/>
    </xf>
    <xf numFmtId="14" fontId="0" fillId="0" borderId="0" xfId="0" applyNumberFormat="1" applyFont="1" applyAlignment="1">
      <alignment horizontal="left" vertical="center"/>
    </xf>
    <xf numFmtId="14" fontId="0" fillId="0" borderId="40" xfId="0" applyNumberFormat="1" applyFont="1" applyBorder="1" applyAlignment="1">
      <alignment horizontal="left" vertical="center"/>
    </xf>
    <xf numFmtId="0" fontId="0" fillId="25" borderId="40" xfId="0" applyFont="1" applyFill="1" applyBorder="1" applyAlignment="1">
      <alignment horizontal="center" vertical="center" wrapText="1"/>
    </xf>
    <xf numFmtId="0" fontId="105" fillId="25" borderId="40" xfId="0" applyFont="1" applyFill="1" applyBorder="1" applyAlignment="1">
      <alignment vertical="center" wrapText="1"/>
    </xf>
    <xf numFmtId="177" fontId="0" fillId="25" borderId="40" xfId="0" applyNumberFormat="1" applyFont="1" applyFill="1" applyBorder="1" applyAlignment="1">
      <alignment horizontal="right" vertical="center" wrapText="1"/>
    </xf>
    <xf numFmtId="0" fontId="118" fillId="25" borderId="40" xfId="0" applyFont="1" applyFill="1" applyBorder="1" applyAlignment="1">
      <alignment horizontal="center" vertical="center" wrapText="1"/>
    </xf>
    <xf numFmtId="0" fontId="0" fillId="25" borderId="40" xfId="0" applyFont="1" applyFill="1" applyBorder="1" applyAlignment="1">
      <alignment vertical="center"/>
    </xf>
    <xf numFmtId="0" fontId="0" fillId="25" borderId="40" xfId="0" applyFont="1" applyFill="1" applyBorder="1" applyAlignment="1">
      <alignment vertical="center" wrapText="1"/>
    </xf>
    <xf numFmtId="0" fontId="114" fillId="0" borderId="40" xfId="0" applyFont="1" applyBorder="1" applyAlignment="1">
      <alignment horizontal="left" vertical="center" wrapText="1"/>
    </xf>
    <xf numFmtId="14" fontId="114" fillId="0" borderId="40" xfId="0" applyNumberFormat="1" applyFont="1" applyBorder="1" applyAlignment="1">
      <alignment horizontal="left" vertical="center"/>
    </xf>
    <xf numFmtId="177" fontId="115" fillId="0" borderId="40" xfId="0" applyNumberFormat="1" applyFont="1" applyBorder="1" applyAlignment="1">
      <alignment horizontal="right" vertical="center" wrapText="1"/>
    </xf>
    <xf numFmtId="0" fontId="0" fillId="0" borderId="40" xfId="0" applyFont="1" applyBorder="1" applyAlignment="1">
      <alignment vertical="center"/>
    </xf>
    <xf numFmtId="0" fontId="105" fillId="25" borderId="40" xfId="0" applyFont="1" applyFill="1" applyBorder="1" applyAlignment="1">
      <alignment horizontal="center" vertical="center" wrapText="1"/>
    </xf>
    <xf numFmtId="0" fontId="106" fillId="0" borderId="0" xfId="0" applyFont="1" applyAlignment="1">
      <alignment vertical="center"/>
    </xf>
    <xf numFmtId="167" fontId="0" fillId="25" borderId="40" xfId="0" applyNumberFormat="1" applyFont="1" applyFill="1" applyBorder="1" applyAlignment="1">
      <alignment horizontal="center" vertical="center" wrapText="1"/>
    </xf>
    <xf numFmtId="0" fontId="111" fillId="7" borderId="40" xfId="0" applyFont="1" applyFill="1" applyBorder="1" applyAlignment="1">
      <alignment vertical="center"/>
    </xf>
    <xf numFmtId="169" fontId="111" fillId="7" borderId="40" xfId="0" applyNumberFormat="1" applyFont="1" applyFill="1" applyBorder="1" applyAlignment="1">
      <alignment horizontal="center" vertical="center" wrapText="1"/>
    </xf>
    <xf numFmtId="0" fontId="117" fillId="0" borderId="0" xfId="0" applyFont="1"/>
    <xf numFmtId="0" fontId="8" fillId="0" borderId="0" xfId="0" applyFont="1" applyAlignment="1">
      <alignment horizontal="left"/>
    </xf>
    <xf numFmtId="176" fontId="61" fillId="0" borderId="0" xfId="0" applyNumberFormat="1" applyFont="1" applyAlignment="1">
      <alignment horizontal="center" vertical="center"/>
    </xf>
    <xf numFmtId="0" fontId="108" fillId="0" borderId="0" xfId="0" applyFont="1"/>
    <xf numFmtId="0" fontId="29" fillId="0" borderId="104" xfId="0" applyFont="1" applyBorder="1" applyAlignment="1">
      <alignment horizontal="center" vertical="center" wrapText="1"/>
    </xf>
    <xf numFmtId="176" fontId="29" fillId="0" borderId="40" xfId="0" applyNumberFormat="1" applyFont="1" applyBorder="1" applyAlignment="1">
      <alignment horizontal="center" vertical="center" wrapText="1"/>
    </xf>
    <xf numFmtId="0" fontId="57" fillId="0" borderId="99" xfId="0" applyFont="1" applyBorder="1" applyAlignment="1">
      <alignment horizontal="center" vertical="center" wrapText="1"/>
    </xf>
    <xf numFmtId="0" fontId="57" fillId="0" borderId="92" xfId="0" applyFont="1" applyBorder="1" applyAlignment="1">
      <alignment horizontal="center" vertical="center" wrapText="1"/>
    </xf>
    <xf numFmtId="176" fontId="57" fillId="0" borderId="42" xfId="0" applyNumberFormat="1" applyFont="1" applyBorder="1" applyAlignment="1">
      <alignment horizontal="center" vertical="center" wrapText="1"/>
    </xf>
    <xf numFmtId="0" fontId="119" fillId="0" borderId="103" xfId="0" applyFont="1" applyBorder="1" applyAlignment="1">
      <alignment horizontal="center" vertical="center"/>
    </xf>
    <xf numFmtId="0" fontId="119" fillId="0" borderId="103" xfId="0" applyFont="1" applyBorder="1" applyAlignment="1">
      <alignment vertical="center" wrapText="1"/>
    </xf>
    <xf numFmtId="0" fontId="119" fillId="0" borderId="103" xfId="0" applyFont="1" applyBorder="1" applyAlignment="1">
      <alignment horizontal="left" vertical="center"/>
    </xf>
    <xf numFmtId="0" fontId="120" fillId="7" borderId="108" xfId="0" applyFont="1" applyFill="1" applyBorder="1" applyAlignment="1">
      <alignment horizontal="center" vertical="center" wrapText="1"/>
    </xf>
    <xf numFmtId="0" fontId="120" fillId="0" borderId="103" xfId="0" applyFont="1" applyBorder="1" applyAlignment="1">
      <alignment horizontal="center" vertical="center" wrapText="1"/>
    </xf>
    <xf numFmtId="14" fontId="119" fillId="0" borderId="103" xfId="0" applyNumberFormat="1" applyFont="1" applyBorder="1" applyAlignment="1">
      <alignment horizontal="center" vertical="center"/>
    </xf>
    <xf numFmtId="176" fontId="61" fillId="0" borderId="103" xfId="0" applyNumberFormat="1" applyFont="1" applyBorder="1" applyAlignment="1">
      <alignment horizontal="center" vertical="center"/>
    </xf>
    <xf numFmtId="0" fontId="119" fillId="0" borderId="40" xfId="0" applyFont="1" applyBorder="1" applyAlignment="1">
      <alignment horizontal="center" vertical="center"/>
    </xf>
    <xf numFmtId="0" fontId="119" fillId="0" borderId="40" xfId="0" applyFont="1" applyBorder="1" applyAlignment="1">
      <alignment vertical="center" wrapText="1"/>
    </xf>
    <xf numFmtId="0" fontId="119" fillId="0" borderId="40" xfId="0" applyFont="1" applyBorder="1" applyAlignment="1">
      <alignment horizontal="left" vertical="center" wrapText="1"/>
    </xf>
    <xf numFmtId="0" fontId="119" fillId="0" borderId="40" xfId="0" applyFont="1" applyBorder="1" applyAlignment="1">
      <alignment horizontal="center" vertical="center" wrapText="1"/>
    </xf>
    <xf numFmtId="0" fontId="120" fillId="0" borderId="40" xfId="0" applyFont="1" applyBorder="1" applyAlignment="1">
      <alignment horizontal="center" vertical="center" wrapText="1"/>
    </xf>
    <xf numFmtId="14" fontId="119" fillId="0" borderId="40" xfId="0" applyNumberFormat="1" applyFont="1" applyBorder="1" applyAlignment="1">
      <alignment horizontal="center" vertical="center"/>
    </xf>
    <xf numFmtId="176" fontId="61" fillId="0" borderId="40" xfId="0" applyNumberFormat="1" applyFont="1" applyBorder="1" applyAlignment="1">
      <alignment horizontal="center" vertical="center"/>
    </xf>
    <xf numFmtId="0" fontId="121" fillId="0" borderId="40" xfId="0" applyFont="1" applyBorder="1" applyAlignment="1">
      <alignment horizontal="center" vertical="center" wrapText="1"/>
    </xf>
    <xf numFmtId="0" fontId="119" fillId="0" borderId="43" xfId="0" applyFont="1" applyBorder="1" applyAlignment="1">
      <alignment horizontal="center" vertical="center"/>
    </xf>
    <xf numFmtId="0" fontId="119" fillId="0" borderId="96" xfId="0" applyFont="1" applyBorder="1" applyAlignment="1">
      <alignment horizontal="right" vertical="center" wrapText="1"/>
    </xf>
    <xf numFmtId="0" fontId="122" fillId="0" borderId="40" xfId="0" applyFont="1" applyBorder="1" applyAlignment="1">
      <alignment horizontal="center" vertical="center" wrapText="1"/>
    </xf>
    <xf numFmtId="176" fontId="98" fillId="0" borderId="40" xfId="0" applyNumberFormat="1" applyFont="1" applyBorder="1" applyAlignment="1">
      <alignment horizontal="center" vertical="center"/>
    </xf>
    <xf numFmtId="0" fontId="119" fillId="0" borderId="104" xfId="0" applyFont="1" applyBorder="1" applyAlignment="1">
      <alignment horizontal="center" vertical="center"/>
    </xf>
    <xf numFmtId="0" fontId="120" fillId="7" borderId="40" xfId="0" applyFont="1" applyFill="1" applyBorder="1" applyAlignment="1">
      <alignment horizontal="center" vertical="center" wrapText="1"/>
    </xf>
    <xf numFmtId="0" fontId="119" fillId="0" borderId="40" xfId="0" applyFont="1" applyBorder="1" applyAlignment="1">
      <alignment vertical="center"/>
    </xf>
    <xf numFmtId="0" fontId="119" fillId="7" borderId="40" xfId="0" applyFont="1" applyFill="1" applyBorder="1" applyAlignment="1">
      <alignment horizontal="center" vertical="center" wrapText="1"/>
    </xf>
    <xf numFmtId="14" fontId="119" fillId="0" borderId="40" xfId="0" applyNumberFormat="1" applyFont="1" applyBorder="1" applyAlignment="1">
      <alignment horizontal="center" vertical="center" wrapText="1"/>
    </xf>
    <xf numFmtId="0" fontId="119" fillId="0" borderId="99" xfId="0" applyFont="1" applyBorder="1" applyAlignment="1">
      <alignment horizontal="center" vertical="center"/>
    </xf>
    <xf numFmtId="0" fontId="119" fillId="0" borderId="92" xfId="0" applyFont="1" applyBorder="1" applyAlignment="1">
      <alignment horizontal="right" vertical="center" wrapText="1"/>
    </xf>
    <xf numFmtId="0" fontId="122" fillId="0" borderId="104" xfId="0" applyFont="1" applyBorder="1" applyAlignment="1">
      <alignment horizontal="center" vertical="center" wrapText="1"/>
    </xf>
    <xf numFmtId="176" fontId="98" fillId="0" borderId="104" xfId="0" applyNumberFormat="1" applyFont="1" applyBorder="1" applyAlignment="1">
      <alignment horizontal="center" vertical="center"/>
    </xf>
    <xf numFmtId="0" fontId="8" fillId="0" borderId="7" xfId="0" applyFont="1" applyBorder="1" applyAlignment="1">
      <alignment vertical="center"/>
    </xf>
    <xf numFmtId="0" fontId="8" fillId="0" borderId="8" xfId="0" applyFont="1" applyBorder="1" applyAlignment="1">
      <alignment vertical="center"/>
    </xf>
    <xf numFmtId="0" fontId="122" fillId="0" borderId="54" xfId="0" applyFont="1" applyBorder="1" applyAlignment="1">
      <alignment horizontal="center" vertical="center" wrapText="1"/>
    </xf>
    <xf numFmtId="176" fontId="90" fillId="0" borderId="9" xfId="0" applyNumberFormat="1" applyFont="1" applyBorder="1" applyAlignment="1">
      <alignment horizontal="center" vertical="center"/>
    </xf>
    <xf numFmtId="176" fontId="61" fillId="0" borderId="0" xfId="0" applyNumberFormat="1" applyFont="1" applyAlignment="1">
      <alignment vertical="center"/>
    </xf>
    <xf numFmtId="176" fontId="91" fillId="0" borderId="0" xfId="0" applyNumberFormat="1" applyFont="1" applyAlignment="1">
      <alignment horizontal="center" vertical="center"/>
    </xf>
    <xf numFmtId="0" fontId="29" fillId="0" borderId="100" xfId="0" applyFont="1" applyBorder="1" applyAlignment="1">
      <alignment horizontal="center" wrapText="1"/>
    </xf>
    <xf numFmtId="176" fontId="32" fillId="0" borderId="40" xfId="0" applyNumberFormat="1" applyFont="1" applyBorder="1" applyAlignment="1">
      <alignment horizontal="center" vertical="center" wrapText="1"/>
    </xf>
    <xf numFmtId="0" fontId="57" fillId="0" borderId="100" xfId="0" applyFont="1" applyBorder="1" applyAlignment="1">
      <alignment horizontal="center" vertical="center" wrapText="1"/>
    </xf>
    <xf numFmtId="0" fontId="57" fillId="0" borderId="92" xfId="0" applyFont="1" applyBorder="1" applyAlignment="1">
      <alignment horizontal="center" wrapText="1"/>
    </xf>
    <xf numFmtId="176" fontId="17" fillId="0" borderId="42" xfId="0" applyNumberFormat="1" applyFont="1" applyBorder="1" applyAlignment="1">
      <alignment horizontal="center" vertical="center" wrapText="1"/>
    </xf>
    <xf numFmtId="0" fontId="32" fillId="25" borderId="110" xfId="0" applyFont="1" applyFill="1" applyBorder="1" applyAlignment="1">
      <alignment vertical="center" wrapText="1"/>
    </xf>
    <xf numFmtId="0" fontId="32" fillId="25" borderId="77" xfId="0" applyFont="1" applyFill="1" applyBorder="1" applyAlignment="1">
      <alignment vertical="center" wrapText="1"/>
    </xf>
    <xf numFmtId="0" fontId="120" fillId="0" borderId="102" xfId="0" applyFont="1" applyBorder="1" applyAlignment="1">
      <alignment horizontal="center" vertical="center" wrapText="1"/>
    </xf>
    <xf numFmtId="176" fontId="91" fillId="0" borderId="103" xfId="0" applyNumberFormat="1" applyFont="1" applyBorder="1" applyAlignment="1">
      <alignment horizontal="center" vertical="center"/>
    </xf>
    <xf numFmtId="0" fontId="120" fillId="0" borderId="42" xfId="0" applyFont="1" applyBorder="1" applyAlignment="1">
      <alignment horizontal="center" vertical="center" wrapText="1"/>
    </xf>
    <xf numFmtId="176" fontId="91" fillId="0" borderId="40" xfId="0" applyNumberFormat="1" applyFont="1" applyBorder="1" applyAlignment="1">
      <alignment horizontal="center" vertical="center"/>
    </xf>
    <xf numFmtId="0" fontId="122" fillId="24" borderId="40" xfId="0" applyFont="1" applyFill="1" applyBorder="1" applyAlignment="1">
      <alignment horizontal="center" vertical="center" wrapText="1"/>
    </xf>
    <xf numFmtId="0" fontId="119" fillId="0" borderId="97" xfId="0" applyFont="1" applyBorder="1" applyAlignment="1">
      <alignment horizontal="center" vertical="center"/>
    </xf>
    <xf numFmtId="0" fontId="119" fillId="0" borderId="0" xfId="0" applyFont="1" applyAlignment="1">
      <alignment horizontal="right" vertical="center" wrapText="1"/>
    </xf>
    <xf numFmtId="0" fontId="122" fillId="0" borderId="22" xfId="0" applyFont="1" applyBorder="1" applyAlignment="1">
      <alignment horizontal="center" vertical="center" wrapText="1"/>
    </xf>
    <xf numFmtId="176" fontId="123" fillId="0" borderId="40" xfId="0" applyNumberFormat="1" applyFont="1" applyBorder="1" applyAlignment="1">
      <alignment horizontal="center" vertical="center"/>
    </xf>
    <xf numFmtId="0" fontId="113" fillId="0" borderId="0" xfId="0" applyFont="1" applyAlignment="1">
      <alignment vertical="center"/>
    </xf>
    <xf numFmtId="0" fontId="32" fillId="25" borderId="110" xfId="0" applyFont="1" applyFill="1" applyBorder="1" applyAlignment="1">
      <alignment horizontal="left" vertical="center" wrapText="1"/>
    </xf>
    <xf numFmtId="0" fontId="32" fillId="25" borderId="77" xfId="0" applyFont="1" applyFill="1" applyBorder="1" applyAlignment="1">
      <alignment horizontal="left" vertical="center" wrapText="1"/>
    </xf>
    <xf numFmtId="0" fontId="119" fillId="7" borderId="108" xfId="0" applyFont="1" applyFill="1" applyBorder="1" applyAlignment="1">
      <alignment horizontal="center" vertical="center" wrapText="1"/>
    </xf>
    <xf numFmtId="0" fontId="120" fillId="0" borderId="96" xfId="0" applyFont="1" applyBorder="1" applyAlignment="1">
      <alignment horizontal="center" vertical="center" wrapText="1"/>
    </xf>
    <xf numFmtId="14" fontId="119" fillId="0" borderId="104" xfId="0" applyNumberFormat="1" applyFont="1" applyBorder="1" applyAlignment="1">
      <alignment horizontal="center" vertical="center"/>
    </xf>
    <xf numFmtId="176" fontId="91" fillId="0" borderId="104" xfId="0" applyNumberFormat="1" applyFont="1" applyBorder="1" applyAlignment="1">
      <alignment horizontal="center" vertical="center"/>
    </xf>
    <xf numFmtId="0" fontId="121" fillId="0" borderId="103" xfId="0" applyFont="1" applyBorder="1" applyAlignment="1">
      <alignment horizontal="center" vertical="center" wrapText="1"/>
    </xf>
    <xf numFmtId="0" fontId="119" fillId="24" borderId="40" xfId="0" applyFont="1" applyFill="1" applyBorder="1" applyAlignment="1">
      <alignment horizontal="center" vertical="center" wrapText="1"/>
    </xf>
    <xf numFmtId="0" fontId="119" fillId="0" borderId="101" xfId="0" applyFont="1" applyBorder="1" applyAlignment="1">
      <alignment horizontal="center" vertical="center"/>
    </xf>
    <xf numFmtId="0" fontId="119" fillId="0" borderId="88" xfId="0" applyFont="1" applyBorder="1" applyAlignment="1">
      <alignment horizontal="right" vertical="center" wrapText="1"/>
    </xf>
    <xf numFmtId="0" fontId="122" fillId="0" borderId="103" xfId="0" applyFont="1" applyBorder="1" applyAlignment="1">
      <alignment horizontal="center" vertical="center" wrapText="1"/>
    </xf>
    <xf numFmtId="176" fontId="91" fillId="0" borderId="0" xfId="0" applyNumberFormat="1" applyFont="1" applyAlignment="1">
      <alignment vertical="center"/>
    </xf>
    <xf numFmtId="176" fontId="17" fillId="0" borderId="40" xfId="0" applyNumberFormat="1" applyFont="1" applyBorder="1" applyAlignment="1">
      <alignment horizontal="center" vertical="center" wrapText="1"/>
    </xf>
    <xf numFmtId="0" fontId="31" fillId="27" borderId="78" xfId="0" applyFont="1" applyFill="1" applyBorder="1" applyAlignment="1">
      <alignment vertical="center"/>
    </xf>
    <xf numFmtId="0" fontId="31" fillId="27" borderId="110" xfId="0" applyFont="1" applyFill="1" applyBorder="1" applyAlignment="1">
      <alignment vertical="center"/>
    </xf>
    <xf numFmtId="0" fontId="31" fillId="27" borderId="110" xfId="0" applyFont="1" applyFill="1" applyBorder="1" applyAlignment="1">
      <alignment horizontal="center" vertical="center"/>
    </xf>
    <xf numFmtId="0" fontId="31" fillId="27" borderId="110" xfId="0" applyFont="1" applyFill="1" applyBorder="1" applyAlignment="1">
      <alignment horizontal="center" vertical="center" wrapText="1"/>
    </xf>
    <xf numFmtId="176" fontId="32" fillId="27" borderId="77" xfId="0" applyNumberFormat="1" applyFont="1" applyFill="1" applyBorder="1" applyAlignment="1">
      <alignment vertical="center"/>
    </xf>
    <xf numFmtId="1" fontId="119" fillId="7" borderId="40" xfId="0" applyNumberFormat="1" applyFont="1" applyFill="1" applyBorder="1" applyAlignment="1">
      <alignment horizontal="center" vertical="center" wrapText="1"/>
    </xf>
    <xf numFmtId="1" fontId="120" fillId="0" borderId="40" xfId="0" applyNumberFormat="1" applyFont="1" applyBorder="1" applyAlignment="1">
      <alignment horizontal="center" vertical="center" wrapText="1"/>
    </xf>
    <xf numFmtId="0" fontId="119" fillId="0" borderId="104" xfId="0" applyFont="1" applyBorder="1" applyAlignment="1">
      <alignment vertical="center" wrapText="1"/>
    </xf>
    <xf numFmtId="0" fontId="119" fillId="0" borderId="104" xfId="0" applyFont="1" applyBorder="1" applyAlignment="1">
      <alignment horizontal="left" vertical="center" wrapText="1"/>
    </xf>
    <xf numFmtId="0" fontId="119" fillId="7" borderId="105" xfId="0" applyFont="1" applyFill="1" applyBorder="1" applyAlignment="1">
      <alignment horizontal="center" vertical="center" wrapText="1"/>
    </xf>
    <xf numFmtId="0" fontId="120" fillId="0" borderId="104" xfId="0" applyFont="1" applyBorder="1" applyAlignment="1">
      <alignment horizontal="center" vertical="center" wrapText="1"/>
    </xf>
    <xf numFmtId="0" fontId="119" fillId="0" borderId="0" xfId="0" applyFont="1" applyAlignment="1">
      <alignment vertical="center" wrapText="1"/>
    </xf>
    <xf numFmtId="176" fontId="90" fillId="0" borderId="102" xfId="0" applyNumberFormat="1" applyFont="1" applyBorder="1" applyAlignment="1">
      <alignment horizontal="center" vertical="center"/>
    </xf>
    <xf numFmtId="0" fontId="31" fillId="27" borderId="77" xfId="0" applyFont="1" applyFill="1" applyBorder="1" applyAlignment="1">
      <alignment horizontal="center" vertical="center" wrapText="1"/>
    </xf>
    <xf numFmtId="0" fontId="31" fillId="27" borderId="117" xfId="0" applyFont="1" applyFill="1" applyBorder="1" applyAlignment="1">
      <alignment vertical="center"/>
    </xf>
    <xf numFmtId="176" fontId="32" fillId="27" borderId="116" xfId="0" applyNumberFormat="1" applyFont="1" applyFill="1" applyBorder="1" applyAlignment="1">
      <alignment vertical="center"/>
    </xf>
    <xf numFmtId="169" fontId="119" fillId="0" borderId="42" xfId="0" applyNumberFormat="1" applyFont="1" applyBorder="1" applyAlignment="1">
      <alignment horizontal="center" vertical="center"/>
    </xf>
    <xf numFmtId="14" fontId="119" fillId="0" borderId="100" xfId="0" applyNumberFormat="1" applyFont="1" applyBorder="1" applyAlignment="1">
      <alignment horizontal="center" vertical="center"/>
    </xf>
    <xf numFmtId="0" fontId="119" fillId="0" borderId="88" xfId="0" applyFont="1" applyBorder="1" applyAlignment="1">
      <alignment vertical="center" wrapText="1"/>
    </xf>
    <xf numFmtId="176" fontId="90" fillId="0" borderId="42" xfId="0" applyNumberFormat="1" applyFont="1" applyBorder="1" applyAlignment="1">
      <alignment horizontal="center" vertical="center"/>
    </xf>
    <xf numFmtId="0" fontId="119" fillId="0" borderId="96" xfId="0" applyFont="1" applyBorder="1" applyAlignment="1">
      <alignment vertical="center" wrapText="1"/>
    </xf>
    <xf numFmtId="176" fontId="66" fillId="0" borderId="42" xfId="0" applyNumberFormat="1" applyFont="1" applyBorder="1" applyAlignment="1">
      <alignment horizontal="center" vertical="center"/>
    </xf>
    <xf numFmtId="0" fontId="31" fillId="27" borderId="61" xfId="0" applyFont="1" applyFill="1" applyBorder="1" applyAlignment="1">
      <alignment vertical="center"/>
    </xf>
    <xf numFmtId="0" fontId="31" fillId="27" borderId="126" xfId="0" applyFont="1" applyFill="1" applyBorder="1" applyAlignment="1">
      <alignment vertical="center"/>
    </xf>
    <xf numFmtId="0" fontId="31" fillId="27" borderId="126" xfId="0" applyFont="1" applyFill="1" applyBorder="1" applyAlignment="1">
      <alignment horizontal="center" vertical="center"/>
    </xf>
    <xf numFmtId="0" fontId="31" fillId="27" borderId="126" xfId="0" applyFont="1" applyFill="1" applyBorder="1" applyAlignment="1">
      <alignment horizontal="center" vertical="center" wrapText="1"/>
    </xf>
    <xf numFmtId="14" fontId="119" fillId="0" borderId="102" xfId="0" applyNumberFormat="1" applyFont="1" applyBorder="1" applyAlignment="1">
      <alignment horizontal="center" vertical="center"/>
    </xf>
    <xf numFmtId="14" fontId="119" fillId="0" borderId="42" xfId="0" applyNumberFormat="1" applyFont="1" applyBorder="1" applyAlignment="1">
      <alignment horizontal="center" vertical="center"/>
    </xf>
    <xf numFmtId="0" fontId="31" fillId="27" borderId="77" xfId="0" applyFont="1" applyFill="1" applyBorder="1" applyAlignment="1">
      <alignment horizontal="center" vertical="center"/>
    </xf>
    <xf numFmtId="0" fontId="119" fillId="0" borderId="92" xfId="0" applyFont="1" applyBorder="1" applyAlignment="1">
      <alignment vertical="center" wrapText="1"/>
    </xf>
    <xf numFmtId="0" fontId="119" fillId="0" borderId="104" xfId="0" applyFont="1" applyBorder="1" applyAlignment="1">
      <alignment vertical="center"/>
    </xf>
    <xf numFmtId="0" fontId="120" fillId="7" borderId="105" xfId="0" applyFont="1" applyFill="1" applyBorder="1" applyAlignment="1">
      <alignment horizontal="center" vertical="center" wrapText="1"/>
    </xf>
    <xf numFmtId="14" fontId="120" fillId="0" borderId="42" xfId="0" applyNumberFormat="1" applyFont="1" applyBorder="1" applyAlignment="1">
      <alignment horizontal="center" vertical="center" wrapText="1"/>
    </xf>
    <xf numFmtId="0" fontId="119" fillId="0" borderId="103" xfId="0" applyFont="1" applyBorder="1" applyAlignment="1">
      <alignment vertical="center"/>
    </xf>
    <xf numFmtId="176" fontId="98" fillId="0" borderId="42" xfId="0" applyNumberFormat="1" applyFont="1" applyBorder="1" applyAlignment="1">
      <alignment horizontal="center" vertical="center"/>
    </xf>
    <xf numFmtId="14" fontId="119" fillId="0" borderId="103" xfId="0" applyNumberFormat="1" applyFont="1" applyBorder="1" applyAlignment="1">
      <alignment horizontal="center" vertical="center" wrapText="1"/>
    </xf>
    <xf numFmtId="169" fontId="119" fillId="0" borderId="40" xfId="0" applyNumberFormat="1" applyFont="1" applyBorder="1" applyAlignment="1">
      <alignment horizontal="center" vertical="center"/>
    </xf>
    <xf numFmtId="176" fontId="66" fillId="0" borderId="100" xfId="0" applyNumberFormat="1" applyFont="1" applyBorder="1" applyAlignment="1">
      <alignment horizontal="center" vertical="center"/>
    </xf>
    <xf numFmtId="0" fontId="122" fillId="0" borderId="43" xfId="0" applyFont="1" applyBorder="1" applyAlignment="1">
      <alignment horizontal="center" vertical="center" wrapText="1"/>
    </xf>
    <xf numFmtId="176" fontId="66" fillId="0" borderId="52" xfId="0" applyNumberFormat="1" applyFont="1" applyBorder="1" applyAlignment="1">
      <alignment horizontal="center" vertical="center"/>
    </xf>
    <xf numFmtId="176" fontId="17" fillId="0" borderId="0" xfId="0" applyNumberFormat="1" applyFont="1" applyAlignment="1">
      <alignment horizontal="center" vertical="center"/>
    </xf>
    <xf numFmtId="176" fontId="32" fillId="0" borderId="0" xfId="0" applyNumberFormat="1" applyFont="1" applyAlignment="1">
      <alignment horizontal="center" vertical="center"/>
    </xf>
    <xf numFmtId="0" fontId="124" fillId="0" borderId="0" xfId="0" applyFont="1" applyAlignment="1">
      <alignment horizontal="center" vertical="center"/>
    </xf>
    <xf numFmtId="0" fontId="64" fillId="0" borderId="0" xfId="0" applyFont="1" applyAlignment="1">
      <alignment wrapText="1"/>
    </xf>
    <xf numFmtId="0" fontId="17" fillId="0" borderId="99" xfId="0" applyFont="1" applyBorder="1" applyAlignment="1">
      <alignment horizontal="center" vertical="center"/>
    </xf>
    <xf numFmtId="0" fontId="17" fillId="0" borderId="97" xfId="0" applyFont="1" applyBorder="1" applyAlignment="1">
      <alignment horizontal="center" vertical="center"/>
    </xf>
    <xf numFmtId="0" fontId="17" fillId="0" borderId="98" xfId="0" applyFont="1" applyBorder="1" applyAlignment="1">
      <alignment horizontal="center" vertical="center"/>
    </xf>
    <xf numFmtId="0" fontId="17" fillId="0" borderId="101" xfId="0" applyFont="1" applyBorder="1" applyAlignment="1">
      <alignment horizontal="center" vertical="center"/>
    </xf>
    <xf numFmtId="0" fontId="17" fillId="0" borderId="102" xfId="0" applyFont="1" applyBorder="1" applyAlignment="1">
      <alignment horizontal="center" vertical="center"/>
    </xf>
    <xf numFmtId="0" fontId="124" fillId="7" borderId="70" xfId="0" applyFont="1" applyFill="1" applyBorder="1" applyAlignment="1">
      <alignment horizontal="center" vertical="center"/>
    </xf>
    <xf numFmtId="0" fontId="124" fillId="24" borderId="70" xfId="0" applyFont="1" applyFill="1" applyBorder="1" applyAlignment="1">
      <alignment horizontal="center" vertical="center"/>
    </xf>
    <xf numFmtId="0" fontId="17" fillId="0" borderId="88" xfId="0" applyFont="1" applyBorder="1" applyAlignment="1">
      <alignment horizontal="left" vertical="center" wrapText="1"/>
    </xf>
    <xf numFmtId="0" fontId="32" fillId="0" borderId="88" xfId="0" applyFont="1" applyBorder="1" applyAlignment="1">
      <alignment horizontal="center" vertical="center" wrapText="1"/>
    </xf>
    <xf numFmtId="176" fontId="17" fillId="0" borderId="88" xfId="0" applyNumberFormat="1" applyFont="1" applyBorder="1" applyAlignment="1">
      <alignment horizontal="center" vertical="center" wrapText="1"/>
    </xf>
    <xf numFmtId="176" fontId="32" fillId="0" borderId="88" xfId="0" applyNumberFormat="1" applyFont="1" applyBorder="1" applyAlignment="1">
      <alignment horizontal="center" vertical="center" wrapText="1"/>
    </xf>
    <xf numFmtId="0" fontId="17" fillId="0" borderId="102" xfId="0" applyFont="1" applyBorder="1" applyAlignment="1">
      <alignment horizontal="center" vertical="center" wrapText="1"/>
    </xf>
    <xf numFmtId="0" fontId="32" fillId="0" borderId="43" xfId="0" applyFont="1" applyBorder="1" applyAlignment="1">
      <alignment vertical="center"/>
    </xf>
    <xf numFmtId="0" fontId="32" fillId="0" borderId="96" xfId="0" applyFont="1" applyBorder="1" applyAlignment="1">
      <alignment vertical="center"/>
    </xf>
    <xf numFmtId="176" fontId="32" fillId="0" borderId="96" xfId="0" applyNumberFormat="1" applyFont="1" applyBorder="1" applyAlignment="1">
      <alignment vertical="center"/>
    </xf>
    <xf numFmtId="0" fontId="126" fillId="0" borderId="0" xfId="0" applyFont="1" applyAlignment="1">
      <alignment horizontal="center" vertical="center"/>
    </xf>
    <xf numFmtId="0" fontId="17" fillId="0" borderId="96" xfId="0" applyFont="1" applyBorder="1" applyAlignment="1">
      <alignment horizontal="left" vertical="top" wrapText="1"/>
    </xf>
    <xf numFmtId="167" fontId="17" fillId="0" borderId="40" xfId="0" applyNumberFormat="1" applyFont="1" applyBorder="1" applyAlignment="1">
      <alignment horizontal="left" vertical="center" wrapText="1"/>
    </xf>
    <xf numFmtId="176" fontId="17" fillId="0" borderId="40" xfId="0" applyNumberFormat="1" applyFont="1" applyBorder="1" applyAlignment="1">
      <alignment horizontal="center" vertical="center"/>
    </xf>
    <xf numFmtId="176" fontId="32" fillId="0" borderId="40" xfId="0" applyNumberFormat="1" applyFont="1" applyBorder="1" applyAlignment="1">
      <alignment horizontal="center" vertical="center"/>
    </xf>
    <xf numFmtId="167" fontId="17" fillId="0" borderId="43" xfId="0" applyNumberFormat="1" applyFont="1" applyBorder="1" applyAlignment="1">
      <alignment horizontal="center" vertical="center" wrapText="1"/>
    </xf>
    <xf numFmtId="0" fontId="17" fillId="0" borderId="92" xfId="0" applyFont="1" applyBorder="1" applyAlignment="1">
      <alignment horizontal="left" vertical="top" wrapText="1"/>
    </xf>
    <xf numFmtId="167" fontId="17" fillId="0" borderId="104" xfId="0" applyNumberFormat="1" applyFont="1" applyBorder="1" applyAlignment="1">
      <alignment horizontal="left" vertical="center" wrapText="1"/>
    </xf>
    <xf numFmtId="176" fontId="17" fillId="0" borderId="104" xfId="0" applyNumberFormat="1" applyFont="1" applyBorder="1" applyAlignment="1">
      <alignment horizontal="center" vertical="center"/>
    </xf>
    <xf numFmtId="176" fontId="32" fillId="0" borderId="104" xfId="0" applyNumberFormat="1" applyFont="1" applyBorder="1" applyAlignment="1">
      <alignment horizontal="center" vertical="center"/>
    </xf>
    <xf numFmtId="167" fontId="17" fillId="0" borderId="99" xfId="0" applyNumberFormat="1" applyFont="1" applyBorder="1" applyAlignment="1">
      <alignment horizontal="center" vertical="center" wrapText="1"/>
    </xf>
    <xf numFmtId="0" fontId="17" fillId="0" borderId="40" xfId="0" applyFont="1" applyBorder="1" applyAlignment="1">
      <alignment horizontal="left" vertical="top" wrapText="1"/>
    </xf>
    <xf numFmtId="0" fontId="17" fillId="7" borderId="40" xfId="0" applyFont="1" applyFill="1" applyBorder="1" applyAlignment="1">
      <alignment horizontal="left" vertical="center" wrapText="1"/>
    </xf>
    <xf numFmtId="0" fontId="17" fillId="0" borderId="43" xfId="0" applyFont="1" applyBorder="1" applyAlignment="1">
      <alignment horizontal="center" vertical="center" wrapText="1"/>
    </xf>
    <xf numFmtId="0" fontId="17" fillId="0" borderId="43" xfId="0" applyFont="1" applyBorder="1" applyAlignment="1">
      <alignment horizontal="center" vertical="center"/>
    </xf>
    <xf numFmtId="0" fontId="124" fillId="0" borderId="0" xfId="0" applyFont="1" applyAlignment="1">
      <alignment horizontal="center"/>
    </xf>
    <xf numFmtId="0" fontId="17" fillId="0" borderId="88" xfId="0" applyFont="1" applyBorder="1" applyAlignment="1">
      <alignment horizontal="left" vertical="top" wrapText="1"/>
    </xf>
    <xf numFmtId="0" fontId="17" fillId="7" borderId="108" xfId="0" applyFont="1" applyFill="1" applyBorder="1" applyAlignment="1">
      <alignment horizontal="left" vertical="center" wrapText="1"/>
    </xf>
    <xf numFmtId="176" fontId="17" fillId="0" borderId="103" xfId="0" applyNumberFormat="1" applyFont="1" applyBorder="1" applyAlignment="1">
      <alignment horizontal="center" vertical="center"/>
    </xf>
    <xf numFmtId="1" fontId="17" fillId="7" borderId="40" xfId="0" applyNumberFormat="1" applyFont="1" applyFill="1" applyBorder="1" applyAlignment="1">
      <alignment horizontal="left" vertical="center" wrapText="1"/>
    </xf>
    <xf numFmtId="0" fontId="17" fillId="0" borderId="96" xfId="0" applyFont="1" applyBorder="1" applyAlignment="1">
      <alignment horizontal="left" vertical="center" wrapText="1"/>
    </xf>
    <xf numFmtId="0" fontId="94" fillId="0" borderId="40" xfId="0" applyFont="1" applyBorder="1" applyAlignment="1">
      <alignment horizontal="left" vertical="center" wrapText="1"/>
    </xf>
    <xf numFmtId="0" fontId="127" fillId="0" borderId="0" xfId="0" applyFont="1"/>
    <xf numFmtId="0" fontId="17" fillId="24" borderId="40" xfId="0" applyFont="1" applyFill="1" applyBorder="1" applyAlignment="1">
      <alignment horizontal="left" vertical="center" wrapText="1"/>
    </xf>
    <xf numFmtId="1" fontId="124" fillId="0" borderId="0" xfId="0" applyNumberFormat="1" applyFont="1" applyAlignment="1">
      <alignment horizontal="center" vertical="center"/>
    </xf>
    <xf numFmtId="0" fontId="17" fillId="0" borderId="42" xfId="0" applyFont="1" applyBorder="1" applyAlignment="1">
      <alignment horizontal="left" vertical="center" wrapText="1"/>
    </xf>
    <xf numFmtId="176" fontId="17" fillId="0" borderId="42" xfId="0" applyNumberFormat="1" applyFont="1" applyBorder="1" applyAlignment="1">
      <alignment horizontal="center" vertical="center"/>
    </xf>
    <xf numFmtId="0" fontId="17" fillId="0" borderId="42" xfId="0" applyFont="1" applyBorder="1" applyAlignment="1">
      <alignment horizontal="left" vertical="top" wrapText="1"/>
    </xf>
    <xf numFmtId="176" fontId="17" fillId="0" borderId="96" xfId="0" applyNumberFormat="1" applyFont="1" applyBorder="1" applyAlignment="1">
      <alignment horizontal="center" vertical="center"/>
    </xf>
    <xf numFmtId="14" fontId="17" fillId="7" borderId="40" xfId="0" applyNumberFormat="1" applyFont="1" applyFill="1" applyBorder="1" applyAlignment="1">
      <alignment horizontal="left" vertical="center" wrapText="1"/>
    </xf>
    <xf numFmtId="0" fontId="17" fillId="0" borderId="53" xfId="0" applyFont="1" applyBorder="1" applyAlignment="1">
      <alignment horizontal="left" vertical="center" wrapText="1"/>
    </xf>
    <xf numFmtId="1" fontId="32" fillId="0" borderId="55" xfId="0" applyNumberFormat="1" applyFont="1" applyBorder="1" applyAlignment="1">
      <alignment horizontal="center" vertical="center"/>
    </xf>
    <xf numFmtId="1" fontId="17" fillId="0" borderId="53" xfId="0" applyNumberFormat="1" applyFont="1" applyBorder="1" applyAlignment="1">
      <alignment horizontal="left" vertical="center" wrapText="1"/>
    </xf>
    <xf numFmtId="0" fontId="17" fillId="7" borderId="53" xfId="0" applyFont="1" applyFill="1" applyBorder="1" applyAlignment="1">
      <alignment horizontal="left" vertical="center" wrapText="1"/>
    </xf>
    <xf numFmtId="1" fontId="32" fillId="7" borderId="55" xfId="0" applyNumberFormat="1" applyFont="1" applyFill="1" applyBorder="1" applyAlignment="1">
      <alignment horizontal="center" vertical="center"/>
    </xf>
    <xf numFmtId="1" fontId="17" fillId="0" borderId="0" xfId="0" applyNumberFormat="1" applyFont="1"/>
    <xf numFmtId="0" fontId="94" fillId="0" borderId="3" xfId="0" applyFont="1" applyBorder="1" applyAlignment="1">
      <alignment horizontal="left" vertical="center" wrapText="1"/>
    </xf>
    <xf numFmtId="1" fontId="95" fillId="0" borderId="55" xfId="0" applyNumberFormat="1" applyFont="1" applyBorder="1" applyAlignment="1">
      <alignment horizontal="center" vertical="center"/>
    </xf>
    <xf numFmtId="0" fontId="17" fillId="0" borderId="7" xfId="0" applyFont="1" applyBorder="1" applyAlignment="1">
      <alignment horizontal="left" vertical="center" wrapText="1"/>
    </xf>
    <xf numFmtId="0" fontId="17" fillId="0" borderId="55" xfId="0" applyFont="1" applyBorder="1" applyAlignment="1">
      <alignment horizontal="center" vertical="center"/>
    </xf>
    <xf numFmtId="0" fontId="17" fillId="24" borderId="81" xfId="0" applyFont="1" applyFill="1" applyBorder="1" applyAlignment="1">
      <alignment horizontal="left" vertical="center" wrapText="1"/>
    </xf>
    <xf numFmtId="1" fontId="32" fillId="24" borderId="127" xfId="0" applyNumberFormat="1" applyFont="1" applyFill="1" applyBorder="1" applyAlignment="1">
      <alignment horizontal="center" vertical="center"/>
    </xf>
    <xf numFmtId="0" fontId="11" fillId="5" borderId="3" xfId="0" applyFont="1" applyFill="1" applyBorder="1" applyAlignment="1">
      <alignment horizontal="center" vertical="center" wrapText="1"/>
    </xf>
    <xf numFmtId="0" fontId="9" fillId="0" borderId="4" xfId="0" applyFont="1" applyBorder="1"/>
    <xf numFmtId="0" fontId="9" fillId="0" borderId="5" xfId="0" applyFont="1" applyBorder="1"/>
    <xf numFmtId="0" fontId="9" fillId="0" borderId="15" xfId="0" applyFont="1" applyBorder="1"/>
    <xf numFmtId="0" fontId="9" fillId="0" borderId="1" xfId="0" applyFont="1" applyBorder="1"/>
    <xf numFmtId="0" fontId="9" fillId="0" borderId="16" xfId="0" applyFont="1" applyBorder="1"/>
    <xf numFmtId="0" fontId="9" fillId="0" borderId="6" xfId="0" applyFont="1" applyBorder="1"/>
    <xf numFmtId="0" fontId="9" fillId="0" borderId="17" xfId="0" applyFont="1" applyBorder="1"/>
    <xf numFmtId="0" fontId="11" fillId="5" borderId="7" xfId="0" applyFont="1" applyFill="1" applyBorder="1" applyAlignment="1">
      <alignment horizontal="center" vertical="center" wrapText="1"/>
    </xf>
    <xf numFmtId="0" fontId="9" fillId="0" borderId="8" xfId="0" applyFont="1" applyBorder="1"/>
    <xf numFmtId="0" fontId="9" fillId="0" borderId="10" xfId="0" applyFont="1" applyBorder="1"/>
    <xf numFmtId="0" fontId="9" fillId="0" borderId="9" xfId="0" applyFont="1" applyBorder="1"/>
    <xf numFmtId="0" fontId="14" fillId="6" borderId="13" xfId="0" applyFont="1" applyFill="1" applyBorder="1" applyAlignment="1">
      <alignment horizontal="center" vertical="center" wrapText="1"/>
    </xf>
    <xf numFmtId="0" fontId="9" fillId="0" borderId="23" xfId="0" applyFont="1" applyBorder="1"/>
    <xf numFmtId="0" fontId="9" fillId="0" borderId="31" xfId="0" applyFont="1" applyBorder="1"/>
    <xf numFmtId="0" fontId="14" fillId="7" borderId="2" xfId="0" applyFont="1" applyFill="1" applyBorder="1" applyAlignment="1">
      <alignment horizontal="center" vertical="center"/>
    </xf>
    <xf numFmtId="0" fontId="9" fillId="0" borderId="14" xfId="0" applyFont="1" applyBorder="1"/>
    <xf numFmtId="0" fontId="9" fillId="0" borderId="24" xfId="0" applyFont="1" applyBorder="1"/>
    <xf numFmtId="0" fontId="12" fillId="5" borderId="3" xfId="0" applyFont="1" applyFill="1" applyBorder="1" applyAlignment="1">
      <alignment horizontal="center" vertical="center" wrapText="1"/>
    </xf>
    <xf numFmtId="0" fontId="13" fillId="0" borderId="2" xfId="0" applyFont="1" applyBorder="1" applyAlignment="1">
      <alignment horizontal="center" vertical="center" wrapText="1"/>
    </xf>
    <xf numFmtId="0" fontId="9" fillId="0" borderId="25" xfId="0" applyFont="1" applyBorder="1"/>
    <xf numFmtId="0" fontId="8" fillId="0" borderId="3" xfId="0" applyFont="1" applyBorder="1" applyAlignment="1">
      <alignment horizontal="center"/>
    </xf>
    <xf numFmtId="0" fontId="9" fillId="0" borderId="19" xfId="0" applyFont="1" applyBorder="1"/>
    <xf numFmtId="0" fontId="9" fillId="0" borderId="20" xfId="0" applyFont="1" applyBorder="1"/>
    <xf numFmtId="0" fontId="14" fillId="6" borderId="11" xfId="0" applyFont="1" applyFill="1" applyBorder="1" applyAlignment="1">
      <alignment horizontal="center" vertical="center" wrapText="1"/>
    </xf>
    <xf numFmtId="0" fontId="9" fillId="0" borderId="21" xfId="0" applyFont="1" applyBorder="1"/>
    <xf numFmtId="0" fontId="9" fillId="0" borderId="29" xfId="0" applyFont="1" applyBorder="1"/>
    <xf numFmtId="0" fontId="14" fillId="6" borderId="12" xfId="0" applyFont="1" applyFill="1" applyBorder="1" applyAlignment="1">
      <alignment horizontal="center" vertical="center" wrapText="1"/>
    </xf>
    <xf numFmtId="0" fontId="9" fillId="0" borderId="22" xfId="0" applyFont="1" applyBorder="1"/>
    <xf numFmtId="0" fontId="9" fillId="0" borderId="30" xfId="0" applyFont="1" applyBorder="1"/>
    <xf numFmtId="0" fontId="13" fillId="6" borderId="7" xfId="0" applyFont="1" applyFill="1" applyBorder="1" applyAlignment="1">
      <alignment horizontal="center" vertical="center" wrapText="1"/>
    </xf>
    <xf numFmtId="0" fontId="20" fillId="0" borderId="2" xfId="0" applyFont="1" applyBorder="1" applyAlignment="1">
      <alignment horizontal="center" vertical="center"/>
    </xf>
    <xf numFmtId="0" fontId="21" fillId="0" borderId="2" xfId="0" applyFont="1" applyBorder="1" applyAlignment="1">
      <alignment horizontal="center" vertical="center"/>
    </xf>
    <xf numFmtId="0" fontId="19" fillId="9" borderId="3" xfId="0" applyFont="1" applyFill="1" applyBorder="1" applyAlignment="1">
      <alignment horizontal="center" vertical="center"/>
    </xf>
    <xf numFmtId="0" fontId="26" fillId="0" borderId="2" xfId="0" applyFont="1" applyBorder="1" applyAlignment="1">
      <alignment horizontal="center"/>
    </xf>
    <xf numFmtId="0" fontId="28" fillId="0" borderId="2" xfId="0" applyFont="1" applyBorder="1" applyAlignment="1">
      <alignment horizontal="center" vertical="center"/>
    </xf>
    <xf numFmtId="0" fontId="19" fillId="12" borderId="3" xfId="0" applyFont="1" applyFill="1" applyBorder="1" applyAlignment="1">
      <alignment horizontal="center" vertical="center" wrapText="1"/>
    </xf>
    <xf numFmtId="0" fontId="19" fillId="10" borderId="3" xfId="0" applyFont="1" applyFill="1" applyBorder="1" applyAlignment="1">
      <alignment horizontal="center" vertical="center"/>
    </xf>
    <xf numFmtId="0" fontId="19" fillId="11" borderId="3" xfId="0" applyFont="1" applyFill="1" applyBorder="1" applyAlignment="1">
      <alignment horizontal="center" vertical="center"/>
    </xf>
    <xf numFmtId="0" fontId="13" fillId="6" borderId="18" xfId="0" applyFont="1" applyFill="1" applyBorder="1" applyAlignment="1">
      <alignment horizontal="center" vertical="center" wrapText="1"/>
    </xf>
    <xf numFmtId="0" fontId="18" fillId="13" borderId="2" xfId="0" applyFont="1" applyFill="1" applyBorder="1" applyAlignment="1">
      <alignment horizontal="center" vertical="center" textRotation="90" wrapText="1"/>
    </xf>
    <xf numFmtId="0" fontId="23" fillId="15" borderId="50" xfId="0" applyFont="1" applyFill="1" applyBorder="1" applyAlignment="1">
      <alignment horizontal="left" vertical="center"/>
    </xf>
    <xf numFmtId="0" fontId="9" fillId="0" borderId="51" xfId="0" applyFont="1" applyBorder="1"/>
    <xf numFmtId="0" fontId="3" fillId="13" borderId="2" xfId="0" applyFont="1" applyFill="1" applyBorder="1" applyAlignment="1">
      <alignment horizontal="center" vertical="center" textRotation="90" wrapText="1"/>
    </xf>
    <xf numFmtId="0" fontId="30" fillId="15" borderId="50" xfId="0" applyFont="1" applyFill="1" applyBorder="1" applyAlignment="1">
      <alignment horizontal="left" vertical="center"/>
    </xf>
    <xf numFmtId="0" fontId="16" fillId="0" borderId="0" xfId="0" applyFont="1" applyAlignment="1">
      <alignment horizontal="left" vertical="center" wrapText="1"/>
    </xf>
    <xf numFmtId="0" fontId="0" fillId="0" borderId="0" xfId="0" applyFont="1" applyAlignment="1"/>
    <xf numFmtId="0" fontId="41" fillId="0" borderId="0" xfId="0" applyFont="1" applyAlignment="1">
      <alignment horizontal="center"/>
    </xf>
    <xf numFmtId="0" fontId="26"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8" fillId="0" borderId="1" xfId="0" applyFont="1" applyBorder="1" applyAlignment="1">
      <alignment horizontal="center"/>
    </xf>
    <xf numFmtId="0" fontId="10" fillId="2"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4" fillId="16" borderId="3" xfId="0" applyFont="1" applyFill="1" applyBorder="1" applyAlignment="1">
      <alignment horizontal="center" vertical="center"/>
    </xf>
    <xf numFmtId="0" fontId="14" fillId="17" borderId="3" xfId="0" applyFont="1" applyFill="1" applyBorder="1" applyAlignment="1">
      <alignment horizontal="center" vertical="center"/>
    </xf>
    <xf numFmtId="0" fontId="19" fillId="8" borderId="3" xfId="0" applyFont="1" applyFill="1" applyBorder="1" applyAlignment="1">
      <alignment horizontal="center" vertical="center"/>
    </xf>
    <xf numFmtId="0" fontId="39" fillId="0" borderId="0" xfId="0" applyFont="1" applyAlignment="1">
      <alignment horizontal="center" wrapText="1"/>
    </xf>
    <xf numFmtId="0" fontId="40" fillId="14" borderId="62" xfId="0" applyFont="1" applyFill="1" applyBorder="1" applyAlignment="1">
      <alignment horizontal="center"/>
    </xf>
    <xf numFmtId="0" fontId="9" fillId="0" borderId="63" xfId="0" applyFont="1" applyBorder="1"/>
    <xf numFmtId="0" fontId="9" fillId="0" borderId="64" xfId="0" applyFont="1" applyBorder="1"/>
    <xf numFmtId="0" fontId="43" fillId="0" borderId="0" xfId="0" applyFont="1" applyAlignment="1">
      <alignment horizontal="center" vertical="center"/>
    </xf>
    <xf numFmtId="0" fontId="43" fillId="14" borderId="62" xfId="0" applyFont="1" applyFill="1" applyBorder="1" applyAlignment="1">
      <alignment horizontal="center" vertical="center"/>
    </xf>
    <xf numFmtId="0" fontId="13" fillId="18" borderId="50" xfId="0" applyFont="1" applyFill="1" applyBorder="1" applyAlignment="1">
      <alignment horizontal="left" vertical="center" wrapText="1"/>
    </xf>
    <xf numFmtId="0" fontId="45" fillId="19" borderId="3" xfId="0" applyFont="1" applyFill="1" applyBorder="1" applyAlignment="1">
      <alignment horizontal="center" vertical="center" wrapText="1"/>
    </xf>
    <xf numFmtId="0" fontId="46" fillId="19" borderId="3" xfId="0" applyFont="1" applyFill="1" applyBorder="1" applyAlignment="1">
      <alignment horizontal="center" vertical="center" wrapText="1"/>
    </xf>
    <xf numFmtId="0" fontId="26" fillId="0" borderId="0" xfId="0" applyFont="1" applyAlignment="1">
      <alignment horizontal="center" vertical="top" wrapText="1"/>
    </xf>
    <xf numFmtId="0" fontId="53" fillId="0" borderId="0" xfId="0" applyFont="1" applyAlignment="1">
      <alignment horizontal="center"/>
    </xf>
    <xf numFmtId="0" fontId="8" fillId="0" borderId="0" xfId="0" applyFont="1" applyAlignment="1">
      <alignment horizontal="center"/>
    </xf>
    <xf numFmtId="0" fontId="7" fillId="3" borderId="2" xfId="0" applyFont="1" applyFill="1" applyBorder="1" applyAlignment="1">
      <alignment horizontal="center" vertical="center" wrapText="1"/>
    </xf>
    <xf numFmtId="0" fontId="13" fillId="4" borderId="65" xfId="0" applyFont="1" applyFill="1" applyBorder="1" applyAlignment="1">
      <alignment horizontal="center" vertical="center" wrapText="1"/>
    </xf>
    <xf numFmtId="0" fontId="9" fillId="0" borderId="67" xfId="0" applyFont="1" applyBorder="1"/>
    <xf numFmtId="0" fontId="9" fillId="0" borderId="69" xfId="0" applyFont="1" applyBorder="1"/>
    <xf numFmtId="0" fontId="9" fillId="0" borderId="74" xfId="0" applyFont="1" applyBorder="1"/>
    <xf numFmtId="0" fontId="57" fillId="0" borderId="0" xfId="0" applyFont="1" applyAlignment="1">
      <alignment horizontal="left" vertical="center" wrapText="1"/>
    </xf>
    <xf numFmtId="0" fontId="59" fillId="14" borderId="62" xfId="0" applyFont="1" applyFill="1" applyBorder="1" applyAlignment="1">
      <alignment horizontal="center"/>
    </xf>
    <xf numFmtId="0" fontId="61" fillId="14" borderId="62" xfId="0" applyFont="1" applyFill="1" applyBorder="1" applyAlignment="1">
      <alignment horizontal="center" vertical="top"/>
    </xf>
    <xf numFmtId="0" fontId="62" fillId="0" borderId="0" xfId="0" applyFont="1" applyAlignment="1">
      <alignment horizontal="center"/>
    </xf>
    <xf numFmtId="0" fontId="57" fillId="0" borderId="0" xfId="0" applyFont="1" applyAlignment="1">
      <alignment horizontal="center" vertical="top"/>
    </xf>
    <xf numFmtId="0" fontId="45" fillId="19" borderId="66" xfId="0" applyFont="1" applyFill="1" applyBorder="1" applyAlignment="1">
      <alignment horizontal="center" vertical="center" wrapText="1"/>
    </xf>
    <xf numFmtId="0" fontId="9" fillId="0" borderId="68" xfId="0" applyFont="1" applyBorder="1"/>
    <xf numFmtId="0" fontId="52" fillId="0" borderId="0" xfId="0" applyFont="1" applyAlignment="1">
      <alignment horizontal="center" wrapText="1"/>
    </xf>
    <xf numFmtId="0" fontId="7" fillId="0" borderId="0" xfId="0" applyFont="1" applyAlignment="1">
      <alignment horizontal="center" vertical="center"/>
    </xf>
    <xf numFmtId="0" fontId="13" fillId="4" borderId="2"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15"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37" fillId="0" borderId="7" xfId="0" applyFont="1" applyBorder="1" applyAlignment="1">
      <alignment horizontal="center" vertical="center" wrapText="1"/>
    </xf>
    <xf numFmtId="0" fontId="37" fillId="14" borderId="7" xfId="0" applyFont="1" applyFill="1" applyBorder="1" applyAlignment="1">
      <alignment horizontal="center" vertical="center" wrapText="1"/>
    </xf>
    <xf numFmtId="1" fontId="37" fillId="14" borderId="7" xfId="0" applyNumberFormat="1" applyFont="1" applyFill="1" applyBorder="1" applyAlignment="1">
      <alignment horizontal="center" vertical="center" wrapText="1"/>
    </xf>
    <xf numFmtId="3" fontId="37" fillId="14" borderId="7" xfId="0" applyNumberFormat="1" applyFont="1" applyFill="1" applyBorder="1" applyAlignment="1">
      <alignment horizontal="center" vertical="center" wrapText="1"/>
    </xf>
    <xf numFmtId="3" fontId="37" fillId="0" borderId="7" xfId="0" applyNumberFormat="1" applyFont="1" applyBorder="1" applyAlignment="1">
      <alignment horizontal="center" vertical="center" wrapText="1"/>
    </xf>
    <xf numFmtId="0" fontId="65" fillId="20" borderId="7" xfId="0" applyFont="1" applyFill="1" applyBorder="1" applyAlignment="1">
      <alignment horizontal="center" vertical="center" wrapText="1"/>
    </xf>
    <xf numFmtId="0" fontId="13" fillId="21" borderId="3" xfId="0" applyFont="1" applyFill="1" applyBorder="1" applyAlignment="1">
      <alignment horizontal="center" vertical="center" wrapText="1"/>
    </xf>
    <xf numFmtId="0" fontId="13" fillId="20" borderId="2" xfId="0" applyFont="1" applyFill="1" applyBorder="1" applyAlignment="1">
      <alignment horizontal="center" vertical="center" wrapText="1"/>
    </xf>
    <xf numFmtId="0" fontId="24" fillId="0" borderId="7" xfId="0" applyFont="1" applyBorder="1" applyAlignment="1">
      <alignment horizontal="center" vertical="center" wrapText="1"/>
    </xf>
    <xf numFmtId="3" fontId="33" fillId="0" borderId="7" xfId="0" applyNumberFormat="1" applyFont="1" applyBorder="1" applyAlignment="1">
      <alignment horizontal="center" vertical="center" wrapText="1"/>
    </xf>
    <xf numFmtId="0" fontId="7" fillId="20" borderId="7" xfId="0" applyFont="1" applyFill="1" applyBorder="1" applyAlignment="1">
      <alignment horizontal="center" vertical="center" wrapText="1"/>
    </xf>
    <xf numFmtId="0" fontId="13" fillId="0" borderId="3" xfId="0" applyFont="1" applyBorder="1" applyAlignment="1">
      <alignment horizontal="center" vertical="center" wrapText="1"/>
    </xf>
    <xf numFmtId="0" fontId="24" fillId="14" borderId="7" xfId="0" applyFont="1" applyFill="1" applyBorder="1" applyAlignment="1">
      <alignment horizontal="center" vertical="center" wrapText="1"/>
    </xf>
    <xf numFmtId="0" fontId="24" fillId="14" borderId="50" xfId="0" applyFont="1" applyFill="1" applyBorder="1" applyAlignment="1">
      <alignment horizontal="center" vertical="center" wrapText="1"/>
    </xf>
    <xf numFmtId="0" fontId="9" fillId="0" borderId="86" xfId="0" applyFont="1" applyBorder="1"/>
    <xf numFmtId="0" fontId="9" fillId="0" borderId="87" xfId="0" applyFont="1" applyBorder="1"/>
    <xf numFmtId="0" fontId="17" fillId="0" borderId="7" xfId="0" applyFont="1" applyBorder="1" applyAlignment="1">
      <alignment horizontal="center" vertical="center" wrapText="1"/>
    </xf>
    <xf numFmtId="0" fontId="16" fillId="0" borderId="15" xfId="0" applyFont="1" applyBorder="1" applyAlignment="1">
      <alignment horizontal="center" vertical="center" wrapText="1"/>
    </xf>
    <xf numFmtId="1" fontId="37" fillId="0" borderId="7" xfId="0" applyNumberFormat="1" applyFont="1" applyBorder="1" applyAlignment="1">
      <alignment horizontal="center" vertical="center" wrapText="1"/>
    </xf>
    <xf numFmtId="0" fontId="16" fillId="0" borderId="0" xfId="0" applyFont="1" applyAlignment="1">
      <alignment horizontal="left" vertical="top" wrapText="1"/>
    </xf>
    <xf numFmtId="0" fontId="68" fillId="0" borderId="0" xfId="0" applyFont="1" applyAlignment="1">
      <alignment horizontal="center" wrapText="1"/>
    </xf>
    <xf numFmtId="0" fontId="76" fillId="0" borderId="97" xfId="0" applyFont="1" applyBorder="1" applyAlignment="1"/>
    <xf numFmtId="0" fontId="9" fillId="0" borderId="98" xfId="0" applyFont="1" applyBorder="1"/>
    <xf numFmtId="0" fontId="76" fillId="0" borderId="97" xfId="0" applyFont="1" applyBorder="1" applyAlignment="1">
      <alignment vertical="top" wrapText="1"/>
    </xf>
    <xf numFmtId="0" fontId="76" fillId="0" borderId="97" xfId="0" applyFont="1" applyBorder="1"/>
    <xf numFmtId="0" fontId="76" fillId="0" borderId="101" xfId="0" applyFont="1" applyBorder="1" applyAlignment="1"/>
    <xf numFmtId="0" fontId="9" fillId="0" borderId="88" xfId="0" applyFont="1" applyBorder="1"/>
    <xf numFmtId="0" fontId="9" fillId="0" borderId="102" xfId="0" applyFont="1" applyBorder="1"/>
    <xf numFmtId="0" fontId="76" fillId="0" borderId="99" xfId="0" applyFont="1" applyBorder="1"/>
    <xf numFmtId="0" fontId="9" fillId="0" borderId="92" xfId="0" applyFont="1" applyBorder="1"/>
    <xf numFmtId="0" fontId="9" fillId="0" borderId="100" xfId="0" applyFont="1" applyBorder="1"/>
    <xf numFmtId="0" fontId="69" fillId="0" borderId="0" xfId="0" applyFont="1" applyAlignment="1">
      <alignment horizontal="center" vertical="top"/>
    </xf>
    <xf numFmtId="0" fontId="70" fillId="14" borderId="89" xfId="0" applyFont="1" applyFill="1" applyBorder="1" applyAlignment="1">
      <alignment horizontal="center"/>
    </xf>
    <xf numFmtId="0" fontId="9" fillId="0" borderId="90" xfId="0" applyFont="1" applyBorder="1"/>
    <xf numFmtId="0" fontId="9" fillId="0" borderId="91" xfId="0" applyFont="1" applyBorder="1"/>
    <xf numFmtId="0" fontId="9" fillId="0" borderId="93" xfId="0" applyFont="1" applyBorder="1"/>
    <xf numFmtId="0" fontId="9" fillId="0" borderId="94" xfId="0" applyFont="1" applyBorder="1"/>
    <xf numFmtId="0" fontId="9" fillId="0" borderId="95" xfId="0" applyFont="1" applyBorder="1"/>
    <xf numFmtId="0" fontId="69" fillId="14" borderId="89" xfId="0" applyFont="1" applyFill="1" applyBorder="1" applyAlignment="1">
      <alignment horizontal="center" vertical="top"/>
    </xf>
    <xf numFmtId="0" fontId="66" fillId="0" borderId="0" xfId="0" applyFont="1" applyAlignment="1">
      <alignment wrapText="1"/>
    </xf>
    <xf numFmtId="0" fontId="72" fillId="0" borderId="0" xfId="0" applyFont="1"/>
    <xf numFmtId="0" fontId="37" fillId="0" borderId="0" xfId="0" applyFont="1" applyAlignment="1">
      <alignment horizontal="left" vertical="top" wrapText="1"/>
    </xf>
    <xf numFmtId="0" fontId="67" fillId="0" borderId="0" xfId="0" applyFont="1" applyAlignment="1">
      <alignment horizontal="left" vertical="center" wrapText="1"/>
    </xf>
    <xf numFmtId="0" fontId="75" fillId="0" borderId="43" xfId="0" applyFont="1" applyBorder="1" applyAlignment="1">
      <alignment horizontal="center" vertical="center"/>
    </xf>
    <xf numFmtId="0" fontId="9" fillId="0" borderId="42" xfId="0" applyFont="1" applyBorder="1"/>
    <xf numFmtId="0" fontId="73" fillId="0" borderId="0" xfId="0" applyFont="1" applyAlignment="1">
      <alignment horizontal="center"/>
    </xf>
    <xf numFmtId="0" fontId="75" fillId="0" borderId="43" xfId="0" applyFont="1" applyBorder="1" applyAlignment="1">
      <alignment horizontal="center" vertical="center" wrapText="1"/>
    </xf>
    <xf numFmtId="0" fontId="9" fillId="0" borderId="96" xfId="0" applyFont="1" applyBorder="1"/>
    <xf numFmtId="0" fontId="23" fillId="0" borderId="97" xfId="0" applyFont="1" applyBorder="1" applyAlignment="1"/>
    <xf numFmtId="0" fontId="77" fillId="0" borderId="101" xfId="0" applyFont="1" applyBorder="1" applyAlignment="1"/>
    <xf numFmtId="0" fontId="77" fillId="0" borderId="101" xfId="0" applyFont="1" applyBorder="1" applyAlignment="1">
      <alignment horizontal="left"/>
    </xf>
    <xf numFmtId="0" fontId="78" fillId="0" borderId="101" xfId="0" applyFont="1" applyBorder="1" applyAlignment="1"/>
    <xf numFmtId="0" fontId="77" fillId="0" borderId="101" xfId="0" applyFont="1" applyBorder="1" applyAlignment="1">
      <alignment vertical="top" wrapText="1"/>
    </xf>
    <xf numFmtId="0" fontId="75" fillId="0" borderId="97" xfId="0" applyFont="1" applyBorder="1" applyAlignment="1"/>
    <xf numFmtId="0" fontId="78" fillId="0" borderId="101" xfId="0" applyFont="1" applyBorder="1" applyAlignment="1">
      <alignment vertical="top"/>
    </xf>
    <xf numFmtId="0" fontId="77" fillId="0" borderId="97" xfId="0" applyFont="1" applyBorder="1" applyAlignment="1"/>
    <xf numFmtId="0" fontId="78" fillId="0" borderId="97" xfId="0" applyFont="1" applyBorder="1" applyAlignment="1">
      <alignment vertical="top"/>
    </xf>
    <xf numFmtId="0" fontId="76" fillId="0" borderId="101" xfId="0" applyFont="1" applyBorder="1" applyAlignment="1">
      <alignment vertical="top" wrapText="1"/>
    </xf>
    <xf numFmtId="167" fontId="87" fillId="22" borderId="104" xfId="0" applyNumberFormat="1" applyFont="1" applyFill="1" applyBorder="1" applyAlignment="1">
      <alignment horizontal="center" vertical="center" wrapText="1"/>
    </xf>
    <xf numFmtId="0" fontId="9" fillId="0" borderId="103" xfId="0" applyFont="1" applyBorder="1"/>
    <xf numFmtId="0" fontId="86" fillId="22" borderId="104" xfId="0" applyFont="1" applyFill="1" applyBorder="1" applyAlignment="1">
      <alignment horizontal="left" vertical="center" wrapText="1"/>
    </xf>
    <xf numFmtId="14" fontId="80" fillId="22" borderId="106" xfId="0" applyNumberFormat="1" applyFont="1" applyFill="1" applyBorder="1" applyAlignment="1">
      <alignment horizontal="center" vertical="center" wrapText="1"/>
    </xf>
    <xf numFmtId="0" fontId="9" fillId="0" borderId="107" xfId="0" applyFont="1" applyBorder="1"/>
    <xf numFmtId="0" fontId="87" fillId="22" borderId="104" xfId="0" applyFont="1" applyFill="1" applyBorder="1" applyAlignment="1">
      <alignment horizontal="center" vertical="center" wrapText="1"/>
    </xf>
    <xf numFmtId="0" fontId="87" fillId="22" borderId="104" xfId="0" applyFont="1" applyFill="1" applyBorder="1" applyAlignment="1">
      <alignment vertical="center" wrapText="1"/>
    </xf>
    <xf numFmtId="0" fontId="87" fillId="0" borderId="104" xfId="0" applyFont="1" applyBorder="1" applyAlignment="1">
      <alignment horizontal="left" vertical="center" wrapText="1"/>
    </xf>
    <xf numFmtId="0" fontId="87" fillId="22" borderId="104" xfId="0" applyFont="1" applyFill="1" applyBorder="1" applyAlignment="1">
      <alignment horizontal="left" vertical="center" wrapText="1"/>
    </xf>
    <xf numFmtId="0" fontId="80" fillId="0" borderId="104" xfId="0" applyFont="1" applyBorder="1" applyAlignment="1">
      <alignment vertical="center" wrapText="1"/>
    </xf>
    <xf numFmtId="0" fontId="80" fillId="0" borderId="104" xfId="0" applyFont="1" applyBorder="1" applyAlignment="1">
      <alignment horizontal="left" vertical="center" wrapText="1"/>
    </xf>
    <xf numFmtId="167" fontId="80" fillId="0" borderId="104" xfId="0" applyNumberFormat="1" applyFont="1" applyBorder="1" applyAlignment="1">
      <alignment horizontal="center" vertical="center"/>
    </xf>
    <xf numFmtId="0" fontId="86" fillId="0" borderId="104" xfId="0" applyFont="1" applyBorder="1" applyAlignment="1">
      <alignment horizontal="left" vertical="center" wrapText="1"/>
    </xf>
    <xf numFmtId="14" fontId="87" fillId="0" borderId="92" xfId="0" applyNumberFormat="1" applyFont="1" applyBorder="1" applyAlignment="1">
      <alignment horizontal="center" vertical="center" wrapText="1"/>
    </xf>
    <xf numFmtId="0" fontId="87" fillId="0" borderId="104" xfId="0" applyFont="1" applyBorder="1" applyAlignment="1">
      <alignment vertical="center" wrapText="1"/>
    </xf>
    <xf numFmtId="0" fontId="87" fillId="0" borderId="99" xfId="0" applyFont="1" applyBorder="1" applyAlignment="1">
      <alignment horizontal="left" vertical="center" wrapText="1"/>
    </xf>
    <xf numFmtId="0" fontId="9" fillId="0" borderId="97" xfId="0" applyFont="1" applyBorder="1"/>
    <xf numFmtId="0" fontId="9" fillId="0" borderId="101" xfId="0" applyFont="1" applyBorder="1"/>
    <xf numFmtId="167" fontId="87" fillId="0" borderId="100" xfId="0" applyNumberFormat="1" applyFont="1" applyBorder="1" applyAlignment="1">
      <alignment horizontal="center" vertical="center" wrapText="1"/>
    </xf>
    <xf numFmtId="0" fontId="87" fillId="0" borderId="104" xfId="0" applyFont="1" applyBorder="1" applyAlignment="1">
      <alignment horizontal="center" vertical="center" wrapText="1"/>
    </xf>
    <xf numFmtId="0" fontId="80" fillId="0" borderId="104" xfId="0" applyFont="1" applyBorder="1" applyAlignment="1">
      <alignment horizontal="center" vertical="center"/>
    </xf>
    <xf numFmtId="14" fontId="80" fillId="0" borderId="92" xfId="0" applyNumberFormat="1" applyFont="1" applyBorder="1" applyAlignment="1">
      <alignment horizontal="center" vertical="center" wrapText="1"/>
    </xf>
    <xf numFmtId="0" fontId="80" fillId="0" borderId="104" xfId="0" applyFont="1" applyBorder="1" applyAlignment="1">
      <alignment horizontal="center" vertical="center" wrapText="1"/>
    </xf>
    <xf numFmtId="0" fontId="80" fillId="0" borderId="104" xfId="0" applyFont="1" applyBorder="1" applyAlignment="1">
      <alignment horizontal="left" vertical="center"/>
    </xf>
    <xf numFmtId="168" fontId="80" fillId="0" borderId="104" xfId="0" applyNumberFormat="1" applyFont="1" applyBorder="1" applyAlignment="1">
      <alignment horizontal="left" vertical="center" wrapText="1"/>
    </xf>
    <xf numFmtId="169" fontId="87" fillId="22" borderId="106" xfId="0" applyNumberFormat="1" applyFont="1" applyFill="1" applyBorder="1" applyAlignment="1">
      <alignment horizontal="center" vertical="center"/>
    </xf>
    <xf numFmtId="0" fontId="30" fillId="0" borderId="0" xfId="0" applyFont="1" applyAlignment="1">
      <alignment horizontal="left"/>
    </xf>
    <xf numFmtId="0" fontId="30" fillId="0" borderId="0" xfId="0" applyFont="1" applyAlignment="1">
      <alignment horizontal="left" vertical="center"/>
    </xf>
    <xf numFmtId="0" fontId="80" fillId="0" borderId="100" xfId="0" applyFont="1" applyBorder="1" applyAlignment="1">
      <alignment vertical="center" wrapText="1"/>
    </xf>
    <xf numFmtId="169" fontId="87" fillId="0" borderId="92" xfId="0" applyNumberFormat="1" applyFont="1" applyBorder="1" applyAlignment="1">
      <alignment horizontal="center" vertical="center"/>
    </xf>
    <xf numFmtId="170" fontId="80" fillId="0" borderId="104" xfId="0" applyNumberFormat="1" applyFont="1" applyBorder="1" applyAlignment="1">
      <alignment horizontal="left" vertical="center"/>
    </xf>
    <xf numFmtId="167" fontId="80" fillId="0" borderId="22" xfId="0" applyNumberFormat="1" applyFont="1" applyBorder="1" applyAlignment="1">
      <alignment horizontal="center" vertical="center"/>
    </xf>
    <xf numFmtId="0" fontId="86" fillId="0" borderId="22" xfId="0" applyFont="1" applyBorder="1" applyAlignment="1">
      <alignment horizontal="left" vertical="center" wrapText="1"/>
    </xf>
    <xf numFmtId="14" fontId="87" fillId="0" borderId="92" xfId="0" applyNumberFormat="1" applyFont="1" applyBorder="1" applyAlignment="1">
      <alignment horizontal="center" vertical="center"/>
    </xf>
    <xf numFmtId="0" fontId="80" fillId="0" borderId="22" xfId="0" applyFont="1" applyBorder="1" applyAlignment="1">
      <alignment horizontal="left" vertical="center" wrapText="1"/>
    </xf>
    <xf numFmtId="0" fontId="80" fillId="0" borderId="22" xfId="0" applyFont="1" applyBorder="1" applyAlignment="1">
      <alignment horizontal="center" vertical="center"/>
    </xf>
    <xf numFmtId="0" fontId="80" fillId="0" borderId="22" xfId="0" applyFont="1" applyBorder="1" applyAlignment="1">
      <alignment vertical="center" wrapText="1"/>
    </xf>
    <xf numFmtId="0" fontId="80" fillId="0" borderId="22" xfId="0" applyFont="1" applyBorder="1" applyAlignment="1">
      <alignment vertical="center"/>
    </xf>
    <xf numFmtId="0" fontId="80" fillId="0" borderId="22" xfId="0" applyFont="1" applyBorder="1" applyAlignment="1">
      <alignment horizontal="left" vertical="center"/>
    </xf>
    <xf numFmtId="170" fontId="80" fillId="0" borderId="22" xfId="0" applyNumberFormat="1" applyFont="1" applyBorder="1" applyAlignment="1">
      <alignment horizontal="left" vertical="center"/>
    </xf>
    <xf numFmtId="0" fontId="32" fillId="0" borderId="104" xfId="0" applyFont="1" applyBorder="1" applyAlignment="1">
      <alignment horizontal="center" vertical="center" wrapText="1"/>
    </xf>
    <xf numFmtId="0" fontId="17" fillId="0" borderId="104" xfId="0" applyFont="1" applyBorder="1" applyAlignment="1">
      <alignment vertical="center" wrapText="1"/>
    </xf>
    <xf numFmtId="0" fontId="17" fillId="0" borderId="104" xfId="0" applyFont="1" applyBorder="1" applyAlignment="1">
      <alignment horizontal="center" vertical="center" wrapText="1"/>
    </xf>
    <xf numFmtId="0" fontId="32" fillId="20" borderId="43" xfId="0" applyFont="1" applyFill="1" applyBorder="1" applyAlignment="1">
      <alignment horizontal="left" vertical="center" wrapText="1"/>
    </xf>
    <xf numFmtId="0" fontId="32" fillId="7" borderId="43" xfId="0" applyFont="1" applyFill="1" applyBorder="1" applyAlignment="1">
      <alignment horizontal="left" vertical="center" wrapText="1"/>
    </xf>
    <xf numFmtId="0" fontId="32" fillId="0" borderId="104" xfId="0" applyFont="1" applyBorder="1" applyAlignment="1">
      <alignment horizontal="center" vertical="center" textRotation="90" wrapText="1"/>
    </xf>
    <xf numFmtId="0" fontId="90" fillId="0" borderId="100" xfId="0" applyFont="1" applyBorder="1" applyAlignment="1">
      <alignment horizontal="center" vertical="center" wrapText="1"/>
    </xf>
    <xf numFmtId="0" fontId="90" fillId="0" borderId="104" xfId="0" applyFont="1" applyBorder="1" applyAlignment="1">
      <alignment horizontal="center" vertical="center" wrapText="1"/>
    </xf>
    <xf numFmtId="168" fontId="32" fillId="0" borderId="22" xfId="0" applyNumberFormat="1" applyFont="1" applyBorder="1" applyAlignment="1">
      <alignment horizontal="center" vertical="center" wrapText="1"/>
    </xf>
    <xf numFmtId="0" fontId="32" fillId="0" borderId="22" xfId="0" applyFont="1" applyBorder="1" applyAlignment="1">
      <alignment horizontal="center" vertical="center" wrapText="1"/>
    </xf>
    <xf numFmtId="0" fontId="66" fillId="0" borderId="0" xfId="0" applyFont="1" applyAlignment="1">
      <alignment horizontal="center" vertical="center" wrapText="1"/>
    </xf>
    <xf numFmtId="0" fontId="90" fillId="0" borderId="43" xfId="0" applyFont="1" applyBorder="1" applyAlignment="1">
      <alignment horizontal="center" vertical="center" wrapText="1"/>
    </xf>
    <xf numFmtId="168" fontId="32" fillId="0" borderId="97" xfId="0" applyNumberFormat="1" applyFont="1" applyBorder="1" applyAlignment="1">
      <alignment horizontal="center" vertical="center" wrapText="1"/>
    </xf>
    <xf numFmtId="0" fontId="90" fillId="0" borderId="104" xfId="0" applyFont="1" applyBorder="1" applyAlignment="1">
      <alignment horizontal="center" vertical="center" textRotation="90" wrapText="1"/>
    </xf>
    <xf numFmtId="0" fontId="66" fillId="0" borderId="88" xfId="0" applyFont="1" applyBorder="1" applyAlignment="1">
      <alignment horizontal="center" vertical="center" wrapText="1"/>
    </xf>
    <xf numFmtId="0" fontId="91" fillId="6" borderId="43" xfId="0" applyFont="1" applyFill="1" applyBorder="1" applyAlignment="1">
      <alignment horizontal="left" vertical="center" wrapText="1"/>
    </xf>
    <xf numFmtId="0" fontId="9" fillId="0" borderId="111" xfId="0" applyFont="1" applyBorder="1"/>
    <xf numFmtId="0" fontId="90" fillId="25" borderId="112" xfId="0" applyFont="1" applyFill="1" applyBorder="1" applyAlignment="1">
      <alignment horizontal="left" vertical="center" wrapText="1"/>
    </xf>
    <xf numFmtId="0" fontId="9" fillId="0" borderId="113" xfId="0" applyFont="1" applyBorder="1"/>
    <xf numFmtId="0" fontId="9" fillId="0" borderId="114" xfId="0" applyFont="1" applyBorder="1"/>
    <xf numFmtId="0" fontId="90" fillId="7" borderId="43" xfId="0" applyFont="1" applyFill="1" applyBorder="1" applyAlignment="1">
      <alignment horizontal="left" vertical="center" wrapText="1"/>
    </xf>
    <xf numFmtId="14" fontId="90" fillId="0" borderId="104" xfId="0" applyNumberFormat="1" applyFont="1" applyBorder="1" applyAlignment="1">
      <alignment horizontal="center" vertical="center" wrapText="1"/>
    </xf>
    <xf numFmtId="0" fontId="32" fillId="0" borderId="104" xfId="0" applyFont="1" applyBorder="1" applyAlignment="1">
      <alignment horizontal="center" vertical="center"/>
    </xf>
    <xf numFmtId="0" fontId="32" fillId="20" borderId="43" xfId="0" applyFont="1" applyFill="1" applyBorder="1" applyAlignment="1">
      <alignment vertical="center"/>
    </xf>
    <xf numFmtId="0" fontId="17" fillId="22" borderId="104" xfId="0" applyFont="1" applyFill="1" applyBorder="1" applyAlignment="1">
      <alignment vertical="center" wrapText="1"/>
    </xf>
    <xf numFmtId="0" fontId="91" fillId="24" borderId="104" xfId="0" applyFont="1" applyFill="1" applyBorder="1" applyAlignment="1">
      <alignment horizontal="center" vertical="center" wrapText="1"/>
    </xf>
    <xf numFmtId="0" fontId="32" fillId="20" borderId="43" xfId="0" applyFont="1" applyFill="1" applyBorder="1" applyAlignment="1">
      <alignment horizontal="left" vertical="center"/>
    </xf>
    <xf numFmtId="0" fontId="17" fillId="0" borderId="104" xfId="0" applyFont="1" applyBorder="1" applyAlignment="1">
      <alignment horizontal="left" vertical="center" wrapText="1"/>
    </xf>
    <xf numFmtId="0" fontId="32" fillId="0" borderId="100" xfId="0" applyFont="1" applyBorder="1" applyAlignment="1">
      <alignment horizontal="center" vertical="center" textRotation="90" wrapText="1"/>
    </xf>
    <xf numFmtId="170" fontId="32" fillId="0" borderId="22" xfId="0" applyNumberFormat="1" applyFont="1" applyBorder="1" applyAlignment="1">
      <alignment horizontal="center" vertical="center" wrapText="1"/>
    </xf>
    <xf numFmtId="170" fontId="66" fillId="0" borderId="0" xfId="0" applyNumberFormat="1" applyFont="1" applyAlignment="1">
      <alignment horizontal="center" vertical="center"/>
    </xf>
    <xf numFmtId="0" fontId="66" fillId="0" borderId="0" xfId="0" applyFont="1" applyAlignment="1">
      <alignment horizontal="center" vertical="center"/>
    </xf>
    <xf numFmtId="0" fontId="64" fillId="0" borderId="0" xfId="0" applyFont="1" applyAlignment="1">
      <alignment horizontal="center" vertical="center"/>
    </xf>
    <xf numFmtId="0" fontId="90" fillId="0" borderId="43" xfId="0" applyFont="1" applyBorder="1" applyAlignment="1">
      <alignment horizontal="center" vertical="center"/>
    </xf>
    <xf numFmtId="0" fontId="17" fillId="0" borderId="22" xfId="0" applyFont="1" applyBorder="1" applyAlignment="1">
      <alignment vertical="center" wrapText="1"/>
    </xf>
    <xf numFmtId="0" fontId="90" fillId="0" borderId="100" xfId="0" applyFont="1" applyBorder="1" applyAlignment="1">
      <alignment horizontal="center" vertical="center"/>
    </xf>
    <xf numFmtId="168" fontId="32" fillId="0" borderId="104" xfId="0" applyNumberFormat="1" applyFont="1" applyBorder="1" applyAlignment="1">
      <alignment horizontal="center" vertical="center" wrapText="1"/>
    </xf>
    <xf numFmtId="168" fontId="32" fillId="0" borderId="99" xfId="0" applyNumberFormat="1" applyFont="1" applyBorder="1" applyAlignment="1">
      <alignment horizontal="center" vertical="center" wrapText="1"/>
    </xf>
    <xf numFmtId="0" fontId="90" fillId="25" borderId="43" xfId="0" applyFont="1" applyFill="1" applyBorder="1" applyAlignment="1">
      <alignment horizontal="left" vertical="center" wrapText="1"/>
    </xf>
    <xf numFmtId="0" fontId="90" fillId="22" borderId="104" xfId="0" applyFont="1" applyFill="1" applyBorder="1" applyAlignment="1">
      <alignment horizontal="center" vertical="center" wrapText="1"/>
    </xf>
    <xf numFmtId="0" fontId="91" fillId="22" borderId="104" xfId="0" applyFont="1" applyFill="1" applyBorder="1" applyAlignment="1">
      <alignment horizontal="center" vertical="top" wrapText="1"/>
    </xf>
    <xf numFmtId="3" fontId="91" fillId="22" borderId="104" xfId="0" applyNumberFormat="1" applyFont="1" applyFill="1" applyBorder="1" applyAlignment="1">
      <alignment horizontal="center" vertical="center"/>
    </xf>
    <xf numFmtId="4" fontId="90" fillId="22" borderId="104" xfId="0" applyNumberFormat="1" applyFont="1" applyFill="1" applyBorder="1" applyAlignment="1">
      <alignment horizontal="center" vertical="center"/>
    </xf>
    <xf numFmtId="0" fontId="17" fillId="22" borderId="104" xfId="0" applyFont="1" applyFill="1" applyBorder="1" applyAlignment="1">
      <alignment horizontal="center" vertical="center" wrapText="1"/>
    </xf>
    <xf numFmtId="14" fontId="17" fillId="0" borderId="104" xfId="0" applyNumberFormat="1" applyFont="1" applyBorder="1" applyAlignment="1">
      <alignment horizontal="center" vertical="center"/>
    </xf>
    <xf numFmtId="167" fontId="91" fillId="22" borderId="104" xfId="0" applyNumberFormat="1" applyFont="1" applyFill="1" applyBorder="1" applyAlignment="1">
      <alignment horizontal="center" vertical="center"/>
    </xf>
    <xf numFmtId="0" fontId="91" fillId="22" borderId="104" xfId="0" applyFont="1" applyFill="1" applyBorder="1" applyAlignment="1">
      <alignment horizontal="center" vertical="center"/>
    </xf>
    <xf numFmtId="0" fontId="91" fillId="0" borderId="104" xfId="0" applyFont="1" applyBorder="1" applyAlignment="1">
      <alignment horizontal="center" vertical="center"/>
    </xf>
    <xf numFmtId="0" fontId="90" fillId="9" borderId="43" xfId="0" applyFont="1" applyFill="1" applyBorder="1" applyAlignment="1">
      <alignment horizontal="left" vertical="center" wrapText="1"/>
    </xf>
    <xf numFmtId="0" fontId="90" fillId="0" borderId="104" xfId="0" applyFont="1" applyBorder="1" applyAlignment="1">
      <alignment horizontal="center" vertical="center"/>
    </xf>
    <xf numFmtId="167" fontId="32" fillId="0" borderId="104" xfId="0" applyNumberFormat="1" applyFont="1" applyBorder="1" applyAlignment="1">
      <alignment horizontal="center" vertical="center" wrapText="1"/>
    </xf>
    <xf numFmtId="0" fontId="32" fillId="0" borderId="99" xfId="0" applyFont="1" applyBorder="1" applyAlignment="1">
      <alignment horizontal="center" vertical="center"/>
    </xf>
    <xf numFmtId="0" fontId="91" fillId="0" borderId="97" xfId="0" applyFont="1" applyBorder="1" applyAlignment="1">
      <alignment horizontal="center" vertical="center" wrapText="1"/>
    </xf>
    <xf numFmtId="0" fontId="17" fillId="0" borderId="104" xfId="0" applyFont="1" applyBorder="1" applyAlignment="1">
      <alignment horizontal="center" vertical="center"/>
    </xf>
    <xf numFmtId="0" fontId="32" fillId="22" borderId="104" xfId="0" applyFont="1" applyFill="1" applyBorder="1" applyAlignment="1">
      <alignment horizontal="center" vertical="center"/>
    </xf>
    <xf numFmtId="0" fontId="91" fillId="7" borderId="104" xfId="0" applyFont="1" applyFill="1" applyBorder="1" applyAlignment="1">
      <alignment horizontal="center" vertical="center"/>
    </xf>
    <xf numFmtId="14" fontId="91" fillId="0" borderId="104" xfId="0" applyNumberFormat="1" applyFont="1" applyBorder="1" applyAlignment="1">
      <alignment horizontal="center" vertical="center"/>
    </xf>
    <xf numFmtId="0" fontId="17" fillId="0" borderId="104" xfId="0" applyFont="1" applyBorder="1" applyAlignment="1">
      <alignment horizontal="left"/>
    </xf>
    <xf numFmtId="0" fontId="17" fillId="0" borderId="104" xfId="0" applyFont="1" applyBorder="1" applyAlignment="1">
      <alignment horizontal="left" vertical="center"/>
    </xf>
    <xf numFmtId="170" fontId="17" fillId="22" borderId="104" xfId="0" applyNumberFormat="1" applyFont="1" applyFill="1" applyBorder="1" applyAlignment="1">
      <alignment horizontal="center" vertical="center"/>
    </xf>
    <xf numFmtId="0" fontId="17" fillId="0" borderId="104" xfId="0" applyFont="1" applyBorder="1" applyAlignment="1">
      <alignment horizontal="center"/>
    </xf>
    <xf numFmtId="170" fontId="17" fillId="0" borderId="104" xfId="0" applyNumberFormat="1" applyFont="1" applyBorder="1" applyAlignment="1">
      <alignment horizontal="center" vertical="center"/>
    </xf>
    <xf numFmtId="0" fontId="91" fillId="0" borderId="104" xfId="0" applyFont="1" applyBorder="1" applyAlignment="1">
      <alignment horizontal="left" vertical="center" wrapText="1"/>
    </xf>
    <xf numFmtId="0" fontId="66" fillId="14" borderId="62" xfId="0" applyFont="1" applyFill="1" applyBorder="1" applyAlignment="1">
      <alignment horizontal="center" vertical="center" wrapText="1"/>
    </xf>
    <xf numFmtId="0" fontId="91" fillId="22" borderId="104" xfId="0" applyFont="1" applyFill="1" applyBorder="1" applyAlignment="1">
      <alignment horizontal="center" vertical="center" wrapText="1"/>
    </xf>
    <xf numFmtId="0" fontId="17" fillId="7" borderId="104" xfId="0" applyFont="1" applyFill="1" applyBorder="1" applyAlignment="1">
      <alignment horizontal="center" vertical="center" wrapText="1"/>
    </xf>
    <xf numFmtId="14" fontId="17" fillId="22" borderId="104" xfId="0" applyNumberFormat="1" applyFont="1" applyFill="1" applyBorder="1" applyAlignment="1">
      <alignment horizontal="center" vertical="center" wrapText="1"/>
    </xf>
    <xf numFmtId="0" fontId="17" fillId="22" borderId="118" xfId="0" applyFont="1" applyFill="1" applyBorder="1" applyAlignment="1">
      <alignment horizontal="center" vertical="center" wrapText="1"/>
    </xf>
    <xf numFmtId="3" fontId="91" fillId="22" borderId="104" xfId="0" applyNumberFormat="1" applyFont="1" applyFill="1" applyBorder="1" applyAlignment="1">
      <alignment horizontal="center" vertical="center" wrapText="1"/>
    </xf>
    <xf numFmtId="0" fontId="97" fillId="0" borderId="104" xfId="0" applyFont="1" applyBorder="1" applyAlignment="1">
      <alignment horizontal="center" vertical="center"/>
    </xf>
    <xf numFmtId="0" fontId="97" fillId="0" borderId="104" xfId="0" applyFont="1" applyBorder="1" applyAlignment="1">
      <alignment horizontal="left" vertical="center"/>
    </xf>
    <xf numFmtId="0" fontId="64" fillId="0" borderId="0" xfId="0" applyFont="1" applyAlignment="1">
      <alignment horizontal="center" vertical="center" wrapText="1"/>
    </xf>
    <xf numFmtId="0" fontId="97" fillId="0" borderId="99" xfId="0" applyFont="1" applyBorder="1" applyAlignment="1">
      <alignment horizontal="center" vertical="center" wrapText="1"/>
    </xf>
    <xf numFmtId="0" fontId="97" fillId="0" borderId="104" xfId="0" applyFont="1" applyBorder="1" applyAlignment="1">
      <alignment horizontal="center" vertical="center" wrapText="1"/>
    </xf>
    <xf numFmtId="167" fontId="97" fillId="0" borderId="104" xfId="0" applyNumberFormat="1" applyFont="1" applyBorder="1" applyAlignment="1">
      <alignment horizontal="center" vertical="center" wrapText="1"/>
    </xf>
    <xf numFmtId="165" fontId="97" fillId="0" borderId="99" xfId="0" applyNumberFormat="1" applyFont="1" applyBorder="1" applyAlignment="1">
      <alignment horizontal="center" vertical="center" wrapText="1"/>
    </xf>
    <xf numFmtId="165" fontId="97" fillId="0" borderId="100" xfId="0" applyNumberFormat="1" applyFont="1" applyBorder="1" applyAlignment="1">
      <alignment horizontal="center" vertical="center" wrapText="1"/>
    </xf>
    <xf numFmtId="0" fontId="97" fillId="0" borderId="104" xfId="0" applyFont="1" applyBorder="1" applyAlignment="1">
      <alignment horizontal="center" vertical="center" textRotation="90"/>
    </xf>
    <xf numFmtId="0" fontId="97" fillId="22" borderId="104" xfId="0" applyFont="1" applyFill="1" applyBorder="1" applyAlignment="1">
      <alignment horizontal="center" vertical="center" textRotation="90" wrapText="1"/>
    </xf>
    <xf numFmtId="0" fontId="97" fillId="0" borderId="100" xfId="0" applyFont="1" applyBorder="1" applyAlignment="1">
      <alignment horizontal="center" vertical="center"/>
    </xf>
    <xf numFmtId="0" fontId="101" fillId="0" borderId="0" xfId="0" applyFont="1" applyAlignment="1">
      <alignment horizontal="center" vertical="center" wrapText="1"/>
    </xf>
    <xf numFmtId="0" fontId="99" fillId="0" borderId="43" xfId="0" applyFont="1" applyBorder="1" applyAlignment="1">
      <alignment horizontal="center" vertical="center" wrapText="1"/>
    </xf>
    <xf numFmtId="0" fontId="99" fillId="0" borderId="43" xfId="0" applyFont="1" applyBorder="1" applyAlignment="1">
      <alignment horizontal="center" vertical="center"/>
    </xf>
    <xf numFmtId="0" fontId="8" fillId="27" borderId="43" xfId="0" applyFont="1" applyFill="1" applyBorder="1" applyAlignment="1">
      <alignment horizontal="center" vertical="center"/>
    </xf>
    <xf numFmtId="0" fontId="90" fillId="6" borderId="43" xfId="0" applyFont="1" applyFill="1" applyBorder="1" applyAlignment="1">
      <alignment horizontal="left" vertical="center" wrapText="1"/>
    </xf>
    <xf numFmtId="0" fontId="94" fillId="0" borderId="104" xfId="0" applyFont="1" applyBorder="1" applyAlignment="1">
      <alignment horizontal="center" vertical="center" wrapText="1"/>
    </xf>
    <xf numFmtId="0" fontId="90" fillId="6" borderId="120" xfId="0" applyFont="1" applyFill="1" applyBorder="1" applyAlignment="1">
      <alignment horizontal="left" vertical="center" wrapText="1"/>
    </xf>
    <xf numFmtId="0" fontId="9" fillId="0" borderId="121" xfId="0" applyFont="1" applyBorder="1"/>
    <xf numFmtId="0" fontId="9" fillId="0" borderId="122" xfId="0" applyFont="1" applyBorder="1"/>
    <xf numFmtId="0" fontId="90" fillId="11" borderId="43" xfId="0" applyFont="1" applyFill="1" applyBorder="1" applyAlignment="1">
      <alignment horizontal="left" vertical="center"/>
    </xf>
    <xf numFmtId="0" fontId="90" fillId="7" borderId="43" xfId="0" applyFont="1" applyFill="1" applyBorder="1" applyAlignment="1">
      <alignment horizontal="left" vertical="center"/>
    </xf>
    <xf numFmtId="170" fontId="32" fillId="0" borderId="104" xfId="0" applyNumberFormat="1" applyFont="1" applyBorder="1" applyAlignment="1">
      <alignment horizontal="center" vertical="center"/>
    </xf>
    <xf numFmtId="14" fontId="91" fillId="0" borderId="104" xfId="0" applyNumberFormat="1" applyFont="1" applyBorder="1" applyAlignment="1">
      <alignment horizontal="center" vertical="center" wrapText="1"/>
    </xf>
    <xf numFmtId="0" fontId="66" fillId="0" borderId="88" xfId="0" applyFont="1" applyBorder="1" applyAlignment="1">
      <alignment horizontal="center" vertical="center"/>
    </xf>
    <xf numFmtId="0" fontId="32" fillId="6" borderId="43" xfId="0" applyFont="1" applyFill="1" applyBorder="1" applyAlignment="1">
      <alignment horizontal="left" vertical="center"/>
    </xf>
    <xf numFmtId="0" fontId="32" fillId="6" borderId="43" xfId="0" applyFont="1" applyFill="1" applyBorder="1" applyAlignment="1">
      <alignment horizontal="left" vertical="center" wrapText="1"/>
    </xf>
    <xf numFmtId="0" fontId="32" fillId="25" borderId="43" xfId="0" applyFont="1" applyFill="1" applyBorder="1" applyAlignment="1">
      <alignment horizontal="left" vertical="center" wrapText="1"/>
    </xf>
    <xf numFmtId="169" fontId="91" fillId="0" borderId="104" xfId="0" applyNumberFormat="1" applyFont="1" applyBorder="1" applyAlignment="1">
      <alignment horizontal="center" vertical="center"/>
    </xf>
    <xf numFmtId="0" fontId="17" fillId="0" borderId="97" xfId="0" applyFont="1" applyBorder="1" applyAlignment="1">
      <alignment horizontal="center" vertical="center" wrapText="1"/>
    </xf>
    <xf numFmtId="167" fontId="17" fillId="0" borderId="104" xfId="0" applyNumberFormat="1" applyFont="1" applyBorder="1" applyAlignment="1">
      <alignment horizontal="center" vertical="center"/>
    </xf>
    <xf numFmtId="0" fontId="90" fillId="7" borderId="43" xfId="0" applyFont="1" applyFill="1" applyBorder="1" applyAlignment="1">
      <alignment horizontal="left"/>
    </xf>
    <xf numFmtId="0" fontId="91" fillId="0" borderId="104" xfId="0" applyFont="1" applyBorder="1" applyAlignment="1">
      <alignment horizontal="center" vertical="center" wrapText="1"/>
    </xf>
    <xf numFmtId="0" fontId="32" fillId="25" borderId="43" xfId="0" applyFont="1" applyFill="1" applyBorder="1" applyAlignment="1">
      <alignment horizontal="left" vertical="center"/>
    </xf>
    <xf numFmtId="4" fontId="91" fillId="0" borderId="104" xfId="0" applyNumberFormat="1" applyFont="1" applyBorder="1" applyAlignment="1">
      <alignment horizontal="center" vertical="center"/>
    </xf>
    <xf numFmtId="4" fontId="90" fillId="0" borderId="104" xfId="0" applyNumberFormat="1" applyFont="1" applyBorder="1" applyAlignment="1">
      <alignment horizontal="center" vertical="center"/>
    </xf>
    <xf numFmtId="0" fontId="91" fillId="0" borderId="99" xfId="0" applyFont="1" applyBorder="1" applyAlignment="1">
      <alignment horizontal="center" vertical="center"/>
    </xf>
    <xf numFmtId="0" fontId="31" fillId="27" borderId="43" xfId="0" applyFont="1" applyFill="1" applyBorder="1" applyAlignment="1">
      <alignment horizontal="left" vertical="center"/>
    </xf>
    <xf numFmtId="0" fontId="111" fillId="7" borderId="43" xfId="0" applyFont="1" applyFill="1" applyBorder="1" applyAlignment="1">
      <alignment horizontal="left" wrapText="1"/>
    </xf>
    <xf numFmtId="0" fontId="109" fillId="0" borderId="104" xfId="0" applyFont="1" applyBorder="1" applyAlignment="1">
      <alignment vertical="center" wrapText="1"/>
    </xf>
    <xf numFmtId="0" fontId="106" fillId="0" borderId="104" xfId="0" applyFont="1" applyBorder="1" applyAlignment="1">
      <alignment vertical="center" wrapText="1"/>
    </xf>
    <xf numFmtId="169" fontId="100" fillId="0" borderId="104" xfId="0" applyNumberFormat="1" applyFont="1" applyBorder="1" applyAlignment="1">
      <alignment horizontal="center" vertical="center" wrapText="1"/>
    </xf>
    <xf numFmtId="0" fontId="31" fillId="25" borderId="43" xfId="0" applyFont="1" applyFill="1" applyBorder="1" applyAlignment="1">
      <alignment horizontal="left" vertical="center"/>
    </xf>
    <xf numFmtId="0" fontId="111" fillId="7" borderId="43" xfId="0" applyFont="1" applyFill="1" applyBorder="1" applyAlignment="1">
      <alignment horizontal="left"/>
    </xf>
    <xf numFmtId="0" fontId="66" fillId="0" borderId="0" xfId="0" applyFont="1" applyAlignment="1">
      <alignment horizontal="center"/>
    </xf>
    <xf numFmtId="0" fontId="100" fillId="0" borderId="104" xfId="0" applyFont="1" applyBorder="1" applyAlignment="1">
      <alignment horizontal="center" vertical="center" wrapText="1"/>
    </xf>
    <xf numFmtId="0" fontId="61" fillId="0" borderId="104" xfId="0" applyFont="1" applyBorder="1" applyAlignment="1">
      <alignment horizontal="center" vertical="center" wrapText="1"/>
    </xf>
    <xf numFmtId="0" fontId="57" fillId="0" borderId="104" xfId="0" applyFont="1" applyBorder="1" applyAlignment="1">
      <alignment horizontal="center" vertical="center" wrapText="1"/>
    </xf>
    <xf numFmtId="0" fontId="57" fillId="0" borderId="104" xfId="0" applyFont="1" applyBorder="1" applyAlignment="1">
      <alignment horizontal="center" vertical="center"/>
    </xf>
    <xf numFmtId="0" fontId="8" fillId="0" borderId="104" xfId="0" applyFont="1" applyBorder="1" applyAlignment="1">
      <alignment horizontal="left" vertical="center" wrapText="1"/>
    </xf>
    <xf numFmtId="0" fontId="57" fillId="0" borderId="104" xfId="0" applyFont="1" applyBorder="1" applyAlignment="1">
      <alignment horizontal="left" vertical="center" wrapText="1"/>
    </xf>
    <xf numFmtId="0" fontId="57" fillId="0" borderId="104" xfId="0" applyFont="1" applyBorder="1" applyAlignment="1">
      <alignment horizontal="left" vertical="center"/>
    </xf>
    <xf numFmtId="0" fontId="61" fillId="0" borderId="104" xfId="0" applyFont="1" applyBorder="1" applyAlignment="1">
      <alignment horizontal="left" vertical="center" wrapText="1"/>
    </xf>
    <xf numFmtId="0" fontId="8" fillId="0" borderId="104" xfId="0" applyFont="1" applyBorder="1" applyAlignment="1">
      <alignment horizontal="center" vertical="center"/>
    </xf>
    <xf numFmtId="0" fontId="111" fillId="7" borderId="43" xfId="0" applyFont="1" applyFill="1" applyBorder="1" applyAlignment="1">
      <alignment horizontal="left" vertical="center"/>
    </xf>
    <xf numFmtId="170" fontId="17" fillId="0" borderId="104" xfId="0" applyNumberFormat="1" applyFont="1" applyBorder="1" applyAlignment="1">
      <alignment horizontal="center" vertical="center" wrapText="1"/>
    </xf>
    <xf numFmtId="0" fontId="32" fillId="0" borderId="104" xfId="0" applyFont="1" applyBorder="1" applyAlignment="1">
      <alignment horizontal="left" vertical="center" wrapText="1"/>
    </xf>
    <xf numFmtId="0" fontId="32" fillId="7" borderId="43" xfId="0" applyFont="1" applyFill="1" applyBorder="1" applyAlignment="1">
      <alignment horizontal="center" vertical="center" wrapText="1"/>
    </xf>
    <xf numFmtId="0" fontId="90" fillId="0" borderId="98" xfId="0" applyFont="1" applyBorder="1" applyAlignment="1">
      <alignment horizontal="center" vertical="center"/>
    </xf>
    <xf numFmtId="0" fontId="90" fillId="0" borderId="22" xfId="0" applyFont="1" applyBorder="1" applyAlignment="1">
      <alignment horizontal="center" vertical="center" wrapText="1"/>
    </xf>
    <xf numFmtId="168" fontId="32" fillId="0" borderId="104" xfId="0" applyNumberFormat="1" applyFont="1" applyBorder="1" applyAlignment="1">
      <alignment horizontal="right" vertical="center" wrapText="1"/>
    </xf>
    <xf numFmtId="0" fontId="64" fillId="0" borderId="88" xfId="0" applyFont="1" applyBorder="1" applyAlignment="1">
      <alignment horizontal="center" vertical="center"/>
    </xf>
    <xf numFmtId="0" fontId="90" fillId="0" borderId="96" xfId="0" applyFont="1" applyBorder="1" applyAlignment="1">
      <alignment horizontal="center" vertical="center"/>
    </xf>
    <xf numFmtId="0" fontId="32" fillId="7" borderId="43" xfId="0" applyFont="1" applyFill="1" applyBorder="1" applyAlignment="1">
      <alignment horizontal="left" vertical="center"/>
    </xf>
    <xf numFmtId="0" fontId="32" fillId="0" borderId="96" xfId="0" applyFont="1" applyBorder="1" applyAlignment="1">
      <alignment horizontal="center"/>
    </xf>
    <xf numFmtId="0" fontId="32" fillId="0" borderId="98" xfId="0" applyFont="1" applyBorder="1" applyAlignment="1">
      <alignment horizontal="center" vertical="center" wrapText="1"/>
    </xf>
    <xf numFmtId="0" fontId="32" fillId="0" borderId="22" xfId="0" applyFont="1" applyBorder="1" applyAlignment="1">
      <alignment horizontal="center" vertical="center"/>
    </xf>
    <xf numFmtId="0" fontId="90" fillId="20" borderId="43" xfId="0" applyFont="1" applyFill="1" applyBorder="1" applyAlignment="1">
      <alignment horizontal="left" vertical="center"/>
    </xf>
    <xf numFmtId="0" fontId="32" fillId="20" borderId="120" xfId="0" applyFont="1" applyFill="1" applyBorder="1" applyAlignment="1">
      <alignment horizontal="left" vertical="center"/>
    </xf>
    <xf numFmtId="167" fontId="32" fillId="0" borderId="22" xfId="0" applyNumberFormat="1" applyFont="1" applyBorder="1" applyAlignment="1">
      <alignment horizontal="center" vertical="center" wrapText="1"/>
    </xf>
    <xf numFmtId="0" fontId="91" fillId="0" borderId="104" xfId="0" applyFont="1" applyBorder="1" applyAlignment="1">
      <alignment vertical="center" wrapText="1"/>
    </xf>
    <xf numFmtId="0" fontId="91" fillId="22" borderId="104" xfId="0" applyFont="1" applyFill="1" applyBorder="1" applyAlignment="1">
      <alignment vertical="center" wrapText="1"/>
    </xf>
    <xf numFmtId="180" fontId="90" fillId="0" borderId="104" xfId="0" applyNumberFormat="1" applyFont="1" applyBorder="1" applyAlignment="1">
      <alignment horizontal="center" vertical="center" wrapText="1"/>
    </xf>
    <xf numFmtId="0" fontId="91" fillId="0" borderId="0" xfId="0" applyFont="1" applyAlignment="1">
      <alignment horizontal="center" vertical="center" wrapText="1"/>
    </xf>
    <xf numFmtId="0" fontId="32" fillId="0" borderId="97" xfId="0" applyFont="1" applyBorder="1" applyAlignment="1">
      <alignment horizontal="center" vertical="center" wrapText="1"/>
    </xf>
    <xf numFmtId="0" fontId="32" fillId="20" borderId="43" xfId="0" applyFont="1" applyFill="1" applyBorder="1" applyAlignment="1">
      <alignment horizontal="center" vertical="center" wrapText="1"/>
    </xf>
    <xf numFmtId="0" fontId="64" fillId="0" borderId="88" xfId="0" applyFont="1" applyBorder="1" applyAlignment="1">
      <alignment horizontal="center" vertical="center" wrapText="1"/>
    </xf>
    <xf numFmtId="0" fontId="32" fillId="20" borderId="120" xfId="0" applyFont="1" applyFill="1" applyBorder="1" applyAlignment="1">
      <alignment horizontal="left" vertical="center" wrapText="1"/>
    </xf>
    <xf numFmtId="0" fontId="31" fillId="25" borderId="120" xfId="0" applyFont="1" applyFill="1" applyBorder="1" applyAlignment="1">
      <alignment horizontal="left" vertical="center"/>
    </xf>
    <xf numFmtId="0" fontId="97" fillId="25" borderId="120" xfId="0" applyFont="1" applyFill="1" applyBorder="1" applyAlignment="1">
      <alignment horizontal="left" vertical="center"/>
    </xf>
    <xf numFmtId="0" fontId="119" fillId="0" borderId="104" xfId="0" applyFont="1" applyBorder="1" applyAlignment="1">
      <alignment horizontal="center" vertical="center"/>
    </xf>
    <xf numFmtId="0" fontId="122" fillId="0" borderId="43" xfId="0" applyFont="1" applyBorder="1" applyAlignment="1">
      <alignment horizontal="right" vertical="center" wrapText="1"/>
    </xf>
    <xf numFmtId="0" fontId="122" fillId="0" borderId="99" xfId="0" applyFont="1" applyBorder="1" applyAlignment="1">
      <alignment horizontal="right" vertical="center" wrapText="1"/>
    </xf>
    <xf numFmtId="0" fontId="122" fillId="0" borderId="124" xfId="0" applyFont="1" applyBorder="1" applyAlignment="1">
      <alignment horizontal="right" vertical="center" wrapText="1"/>
    </xf>
    <xf numFmtId="0" fontId="9" fillId="0" borderId="125" xfId="0" applyFont="1" applyBorder="1"/>
    <xf numFmtId="0" fontId="29" fillId="0" borderId="99" xfId="0" applyFont="1" applyBorder="1" applyAlignment="1">
      <alignment horizontal="center" vertical="center" wrapText="1"/>
    </xf>
    <xf numFmtId="0" fontId="119" fillId="0" borderId="100" xfId="0" applyFont="1" applyBorder="1" applyAlignment="1">
      <alignment horizontal="left" vertical="center"/>
    </xf>
    <xf numFmtId="0" fontId="119" fillId="0" borderId="104" xfId="0" applyFont="1" applyBorder="1" applyAlignment="1">
      <alignment horizontal="left" vertical="center"/>
    </xf>
    <xf numFmtId="0" fontId="120" fillId="7" borderId="104" xfId="0" applyFont="1" applyFill="1" applyBorder="1" applyAlignment="1">
      <alignment horizontal="center" vertical="center" wrapText="1"/>
    </xf>
    <xf numFmtId="14" fontId="119" fillId="0" borderId="104" xfId="0" applyNumberFormat="1" applyFont="1" applyBorder="1" applyAlignment="1">
      <alignment horizontal="center" vertical="center"/>
    </xf>
    <xf numFmtId="176" fontId="91" fillId="0" borderId="104" xfId="0" applyNumberFormat="1" applyFont="1" applyBorder="1" applyAlignment="1">
      <alignment horizontal="center" vertical="center"/>
    </xf>
    <xf numFmtId="0" fontId="122" fillId="0" borderId="101" xfId="0" applyFont="1" applyBorder="1" applyAlignment="1">
      <alignment horizontal="right" vertical="center" wrapText="1"/>
    </xf>
    <xf numFmtId="0" fontId="119" fillId="0" borderId="99" xfId="0" applyFont="1" applyBorder="1" applyAlignment="1">
      <alignment horizontal="center" vertical="center"/>
    </xf>
    <xf numFmtId="0" fontId="57" fillId="0" borderId="99" xfId="0" applyFont="1" applyBorder="1" applyAlignment="1">
      <alignment horizontal="center" vertical="center" wrapText="1"/>
    </xf>
    <xf numFmtId="0" fontId="108" fillId="0" borderId="43" xfId="0" applyFont="1" applyBorder="1" applyAlignment="1">
      <alignment horizontal="right" vertical="center" wrapText="1"/>
    </xf>
    <xf numFmtId="14" fontId="119" fillId="0" borderId="104" xfId="0" applyNumberFormat="1" applyFont="1" applyBorder="1" applyAlignment="1">
      <alignment horizontal="center" vertical="center" wrapText="1"/>
    </xf>
    <xf numFmtId="0" fontId="108" fillId="0" borderId="99" xfId="0" applyFont="1" applyBorder="1" applyAlignment="1">
      <alignment horizontal="right" vertical="center" wrapText="1"/>
    </xf>
    <xf numFmtId="0" fontId="108" fillId="0" borderId="7" xfId="0" applyFont="1" applyBorder="1" applyAlignment="1">
      <alignment horizontal="right" vertical="center" wrapText="1"/>
    </xf>
    <xf numFmtId="0" fontId="119" fillId="0" borderId="104" xfId="0" applyFont="1" applyBorder="1" applyAlignment="1">
      <alignment horizontal="left" vertical="center" wrapText="1"/>
    </xf>
    <xf numFmtId="176" fontId="32" fillId="0" borderId="104" xfId="0" applyNumberFormat="1" applyFont="1" applyBorder="1" applyAlignment="1">
      <alignment horizontal="center" vertical="center"/>
    </xf>
    <xf numFmtId="176" fontId="17" fillId="0" borderId="104" xfId="0" applyNumberFormat="1" applyFont="1" applyBorder="1" applyAlignment="1">
      <alignment horizontal="center" vertical="center" wrapText="1"/>
    </xf>
    <xf numFmtId="176" fontId="125" fillId="0" borderId="104" xfId="0" applyNumberFormat="1" applyFont="1" applyBorder="1" applyAlignment="1">
      <alignment horizontal="center" vertical="center" wrapText="1"/>
    </xf>
    <xf numFmtId="0" fontId="17" fillId="0" borderId="22" xfId="0" applyFont="1" applyBorder="1" applyAlignment="1">
      <alignment horizontal="center" vertical="center"/>
    </xf>
    <xf numFmtId="0" fontId="17" fillId="0" borderId="99" xfId="0" applyFont="1" applyBorder="1" applyAlignment="1">
      <alignment horizontal="center" vertical="center"/>
    </xf>
    <xf numFmtId="176" fontId="32" fillId="0" borderId="22" xfId="0" applyNumberFormat="1" applyFont="1" applyBorder="1" applyAlignment="1">
      <alignment horizontal="center" vertical="center"/>
    </xf>
  </cellXfs>
  <cellStyles count="1">
    <cellStyle name="Normal" xfId="0" builtinId="0"/>
  </cellStyles>
  <dxfs count="651">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980000"/>
          <bgColor rgb="FF980000"/>
        </patternFill>
      </fill>
    </dxf>
    <dxf>
      <font>
        <color rgb="FFFFFFFF"/>
      </font>
      <fill>
        <patternFill patternType="solid">
          <fgColor rgb="FF980000"/>
          <bgColor rgb="FF980000"/>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0000FF"/>
          <bgColor rgb="FF0000FF"/>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980000"/>
          <bgColor rgb="FF980000"/>
        </patternFill>
      </fill>
    </dxf>
    <dxf>
      <font>
        <color rgb="FFFFFFFF"/>
      </font>
      <fill>
        <patternFill patternType="solid">
          <fgColor rgb="FF980000"/>
          <bgColor rgb="FF980000"/>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0000FF"/>
          <bgColor rgb="FF0000FF"/>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980000"/>
          <bgColor rgb="FF980000"/>
        </patternFill>
      </fill>
    </dxf>
    <dxf>
      <font>
        <color rgb="FFFFFFFF"/>
      </font>
      <fill>
        <patternFill patternType="solid">
          <fgColor rgb="FF980000"/>
          <bgColor rgb="FF980000"/>
        </patternFill>
      </fill>
    </dxf>
    <dxf>
      <font>
        <color rgb="FFFFFFFF"/>
      </font>
      <fill>
        <patternFill patternType="solid">
          <fgColor rgb="FF980000"/>
          <bgColor rgb="FF980000"/>
        </patternFill>
      </fill>
    </dxf>
    <dxf>
      <font>
        <color rgb="FFFFFFFF"/>
      </font>
      <fill>
        <patternFill patternType="solid">
          <fgColor rgb="FF980000"/>
          <bgColor rgb="FF980000"/>
        </patternFill>
      </fill>
    </dxf>
    <dxf>
      <font>
        <color rgb="FFFFFFFF"/>
      </font>
      <fill>
        <patternFill patternType="solid">
          <fgColor rgb="FF980000"/>
          <bgColor rgb="FF980000"/>
        </patternFill>
      </fill>
    </dxf>
    <dxf>
      <font>
        <color rgb="FFFFFFFF"/>
      </font>
      <fill>
        <patternFill patternType="solid">
          <fgColor rgb="FF980000"/>
          <bgColor rgb="FF980000"/>
        </patternFill>
      </fill>
    </dxf>
    <dxf>
      <font>
        <color rgb="FFFFFFFF"/>
      </font>
      <fill>
        <patternFill patternType="solid">
          <fgColor rgb="FF980000"/>
          <bgColor rgb="FF980000"/>
        </patternFill>
      </fill>
    </dxf>
    <dxf>
      <font>
        <color rgb="FFFFFFFF"/>
      </font>
      <fill>
        <patternFill patternType="solid">
          <fgColor rgb="FF980000"/>
          <bgColor rgb="FF980000"/>
        </patternFill>
      </fill>
    </dxf>
    <dxf>
      <font>
        <color rgb="FFFFFFFF"/>
      </font>
      <fill>
        <patternFill patternType="solid">
          <fgColor rgb="FF980000"/>
          <bgColor rgb="FF980000"/>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0000FF"/>
          <bgColor rgb="FF0000FF"/>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0000FF"/>
          <bgColor rgb="FF0000FF"/>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0000FF"/>
          <bgColor rgb="FF0000FF"/>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0000FF"/>
          <bgColor rgb="FF0000FF"/>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0000FF"/>
          <bgColor rgb="FF0000FF"/>
        </patternFill>
      </fill>
    </dxf>
    <dxf>
      <font>
        <color rgb="FFFFFFFF"/>
      </font>
      <fill>
        <patternFill patternType="solid">
          <fgColor rgb="FF0000FF"/>
          <bgColor rgb="FF0000FF"/>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ill>
        <patternFill patternType="solid">
          <fgColor rgb="FFFFFF00"/>
          <bgColor rgb="FFFFFF00"/>
        </patternFill>
      </fill>
    </dxf>
    <dxf>
      <fill>
        <patternFill patternType="solid">
          <fgColor rgb="FFFFFF00"/>
          <bgColor rgb="FFFFFF00"/>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
      <font>
        <color rgb="FFFFFFFF"/>
      </font>
      <fill>
        <patternFill patternType="solid">
          <fgColor rgb="FFFF0000"/>
          <bgColor rgb="FFFF0000"/>
        </patternFill>
      </fill>
    </dxf>
    <dxf>
      <fill>
        <patternFill patternType="solid">
          <fgColor rgb="FFD9D2E9"/>
          <bgColor rgb="FFD9D2E9"/>
        </patternFill>
      </fill>
    </dxf>
    <dxf>
      <font>
        <color rgb="FFFFFFFF"/>
      </font>
      <fill>
        <patternFill patternType="solid">
          <fgColor rgb="FF274E13"/>
          <bgColor rgb="FF274E13"/>
        </patternFill>
      </fill>
    </dxf>
    <dxf>
      <font>
        <color rgb="FFFFFFFF"/>
      </font>
      <fill>
        <patternFill patternType="solid">
          <fgColor rgb="FF274E13"/>
          <bgColor rgb="FF274E13"/>
        </patternFill>
      </fill>
    </dxf>
    <dxf>
      <font>
        <color rgb="FFFFFFFF"/>
      </font>
      <fill>
        <patternFill patternType="solid">
          <fgColor rgb="FF980000"/>
          <bgColor rgb="FF980000"/>
        </patternFill>
      </fill>
    </dxf>
    <dxf>
      <font>
        <color rgb="FFFFFFFF"/>
      </font>
      <fill>
        <patternFill patternType="solid">
          <fgColor rgb="FF0000FF"/>
          <bgColor rgb="FF0000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customschemas.google.com/relationships/workbookmetadata" Target="metadata"/><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40</xdr:col>
      <xdr:colOff>161925</xdr:colOff>
      <xdr:row>0</xdr:row>
      <xdr:rowOff>76200</xdr:rowOff>
    </xdr:from>
    <xdr:ext cx="1181100" cy="10953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12</xdr:col>
      <xdr:colOff>990600</xdr:colOff>
      <xdr:row>0</xdr:row>
      <xdr:rowOff>219075</xdr:rowOff>
    </xdr:from>
    <xdr:ext cx="1447800" cy="12954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1057275</xdr:colOff>
      <xdr:row>0</xdr:row>
      <xdr:rowOff>123825</xdr:rowOff>
    </xdr:from>
    <xdr:ext cx="1114425" cy="10572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A1:DI262"/>
  <sheetViews>
    <sheetView workbookViewId="0">
      <pane xSplit="3" ySplit="8" topLeftCell="D9" activePane="bottomRight" state="frozen"/>
      <selection pane="topRight" activeCell="D1" sqref="D1"/>
      <selection pane="bottomLeft" activeCell="A9" sqref="A9"/>
      <selection pane="bottomRight" activeCell="D9" sqref="D9"/>
    </sheetView>
  </sheetViews>
  <sheetFormatPr defaultColWidth="12.625" defaultRowHeight="15" customHeight="1"/>
  <cols>
    <col min="1" max="1" width="12.125" customWidth="1"/>
    <col min="2" max="2" width="11.625" customWidth="1"/>
    <col min="3" max="3" width="15" customWidth="1"/>
    <col min="4" max="7" width="6.625" customWidth="1"/>
    <col min="8" max="8" width="7.125" customWidth="1"/>
    <col min="9" max="9" width="8.375" customWidth="1"/>
    <col min="10" max="12" width="6.625" customWidth="1"/>
    <col min="13" max="13" width="7.125" customWidth="1"/>
    <col min="14" max="14" width="8.375" customWidth="1"/>
    <col min="15" max="17" width="6.625" customWidth="1"/>
    <col min="18" max="18" width="7.125" customWidth="1"/>
    <col min="19" max="22" width="6.625" customWidth="1"/>
    <col min="23" max="23" width="7.125" customWidth="1"/>
    <col min="24" max="27" width="6.625" customWidth="1"/>
    <col min="28" max="28" width="7.125" customWidth="1"/>
    <col min="29" max="32" width="6.625" customWidth="1"/>
    <col min="33" max="33" width="7.125" customWidth="1"/>
    <col min="34" max="34" width="7.75" customWidth="1"/>
    <col min="35" max="37" width="6.625" customWidth="1"/>
    <col min="38" max="38" width="7.125" customWidth="1"/>
    <col min="39" max="39" width="8.375" customWidth="1"/>
    <col min="40" max="42" width="6.625" customWidth="1"/>
    <col min="43" max="43" width="7.125" customWidth="1"/>
    <col min="44" max="47" width="6.625" customWidth="1"/>
    <col min="48" max="48" width="7.125" customWidth="1"/>
    <col min="49" max="52" width="6.625" customWidth="1"/>
    <col min="53" max="53" width="7.125" customWidth="1"/>
    <col min="54" max="57" width="6.625" customWidth="1"/>
    <col min="58" max="58" width="7.125" customWidth="1"/>
    <col min="59" max="62" width="6.625" customWidth="1"/>
    <col min="63" max="63" width="7.125" customWidth="1"/>
    <col min="64" max="67" width="6.625" customWidth="1"/>
    <col min="68" max="68" width="7.125" customWidth="1"/>
    <col min="69" max="69" width="8.375" customWidth="1"/>
    <col min="70" max="72" width="6.625" customWidth="1"/>
    <col min="73" max="73" width="7.125" customWidth="1"/>
    <col min="74" max="77" width="6.625" customWidth="1"/>
    <col min="78" max="78" width="7.125" customWidth="1"/>
    <col min="79" max="82" width="6.625" customWidth="1"/>
    <col min="83" max="83" width="7.125" customWidth="1"/>
    <col min="84" max="87" width="6.625" customWidth="1"/>
    <col min="88" max="88" width="7.125" customWidth="1"/>
    <col min="89" max="92" width="6.625" customWidth="1"/>
    <col min="93" max="93" width="7.125" customWidth="1"/>
    <col min="94" max="97" width="6.625" customWidth="1"/>
    <col min="98" max="98" width="7.125" customWidth="1"/>
    <col min="99" max="99" width="33.75" customWidth="1"/>
    <col min="100" max="101" width="1" customWidth="1"/>
    <col min="102" max="102" width="15.75" customWidth="1"/>
    <col min="103" max="103" width="7.875" customWidth="1"/>
    <col min="104" max="104" width="36.25" customWidth="1"/>
    <col min="105" max="109" width="35.625" customWidth="1"/>
    <col min="110" max="110" width="30.625" customWidth="1"/>
    <col min="111" max="111" width="3" customWidth="1"/>
    <col min="112" max="112" width="15.75" customWidth="1"/>
    <col min="113" max="113" width="7.875" customWidth="1"/>
  </cols>
  <sheetData>
    <row r="1" spans="1:113" ht="33.75">
      <c r="A1" s="1877" t="s">
        <v>0</v>
      </c>
      <c r="B1" s="1874"/>
      <c r="C1" s="1874"/>
      <c r="D1" s="1874"/>
      <c r="E1" s="1874"/>
      <c r="F1" s="1874"/>
      <c r="G1" s="1874"/>
      <c r="H1" s="1874"/>
      <c r="I1" s="1874"/>
      <c r="J1" s="1874"/>
      <c r="K1" s="1874"/>
      <c r="L1" s="1874"/>
      <c r="M1" s="1874"/>
      <c r="N1" s="1874"/>
      <c r="O1" s="1874"/>
      <c r="P1" s="1874"/>
      <c r="Q1" s="1874"/>
      <c r="R1" s="1874"/>
      <c r="S1" s="1874"/>
      <c r="T1" s="1874"/>
      <c r="U1" s="1874"/>
      <c r="V1" s="1874"/>
      <c r="W1" s="1874"/>
      <c r="X1" s="1874"/>
      <c r="Y1" s="1874"/>
      <c r="Z1" s="1874"/>
      <c r="AA1" s="1874"/>
      <c r="AB1" s="1874"/>
      <c r="AC1" s="1874"/>
      <c r="AD1" s="1874"/>
      <c r="AE1" s="1874"/>
      <c r="AF1" s="1874"/>
      <c r="AG1" s="1874"/>
      <c r="AH1" s="1874"/>
      <c r="AI1" s="1874"/>
      <c r="AJ1" s="1874"/>
      <c r="AK1" s="1874"/>
      <c r="AL1" s="1874"/>
      <c r="AM1" s="1874"/>
      <c r="AN1" s="1874"/>
      <c r="AO1" s="1874"/>
      <c r="AP1" s="1874"/>
      <c r="AQ1" s="1874"/>
      <c r="AR1" s="1874"/>
      <c r="AS1" s="1874"/>
      <c r="AT1" s="1874"/>
      <c r="AU1" s="1874"/>
      <c r="AV1" s="1874"/>
      <c r="AW1" s="1874"/>
      <c r="AX1" s="1874"/>
      <c r="AY1" s="1874"/>
      <c r="AZ1" s="1874"/>
      <c r="BA1" s="1874"/>
      <c r="BB1" s="1874"/>
      <c r="BC1" s="1874"/>
      <c r="BD1" s="1874"/>
      <c r="BE1" s="1874"/>
      <c r="BF1" s="1874"/>
      <c r="BG1" s="1874"/>
      <c r="BH1" s="1874"/>
      <c r="BI1" s="1874"/>
      <c r="BJ1" s="1874"/>
      <c r="BK1" s="1874"/>
      <c r="BL1" s="1874"/>
      <c r="BM1" s="1874"/>
      <c r="BN1" s="1874"/>
      <c r="BO1" s="1874"/>
      <c r="BP1" s="1874"/>
      <c r="BQ1" s="1874"/>
      <c r="BR1" s="1874"/>
      <c r="BS1" s="1874"/>
      <c r="BT1" s="1874"/>
      <c r="BU1" s="1874"/>
      <c r="BV1" s="1874"/>
      <c r="BW1" s="1874"/>
      <c r="BX1" s="1874"/>
      <c r="BY1" s="1874"/>
      <c r="BZ1" s="1874"/>
      <c r="CA1" s="1874"/>
      <c r="CB1" s="1874"/>
      <c r="CC1" s="1874"/>
      <c r="CD1" s="1874"/>
      <c r="CE1" s="1874"/>
      <c r="CF1" s="1874"/>
      <c r="CG1" s="1874"/>
      <c r="CH1" s="1874"/>
      <c r="CI1" s="1874"/>
      <c r="CJ1" s="1874"/>
      <c r="CK1" s="1874"/>
      <c r="CL1" s="1874"/>
      <c r="CM1" s="1874"/>
      <c r="CN1" s="1874"/>
      <c r="CO1" s="1874"/>
      <c r="CP1" s="1874"/>
      <c r="CQ1" s="1874"/>
      <c r="CR1" s="1874"/>
      <c r="CS1" s="1874"/>
      <c r="CT1" s="1874"/>
      <c r="CU1" s="1874"/>
      <c r="CV1" s="1"/>
      <c r="CW1" s="1"/>
      <c r="CX1" s="1"/>
      <c r="CY1" s="1"/>
      <c r="CZ1" s="1"/>
      <c r="DA1" s="1"/>
      <c r="DB1" s="1"/>
      <c r="DC1" s="1"/>
      <c r="DD1" s="1"/>
      <c r="DE1" s="1"/>
      <c r="DF1" s="1"/>
      <c r="DG1" s="1"/>
      <c r="DH1" s="1"/>
      <c r="DI1" s="1"/>
    </row>
    <row r="2" spans="1:113" ht="31.5">
      <c r="A2" s="1878" t="s">
        <v>1</v>
      </c>
      <c r="B2" s="1874"/>
      <c r="C2" s="1874"/>
      <c r="D2" s="1874"/>
      <c r="E2" s="1874"/>
      <c r="F2" s="1874"/>
      <c r="G2" s="1874"/>
      <c r="H2" s="1874"/>
      <c r="I2" s="1874"/>
      <c r="J2" s="1874"/>
      <c r="K2" s="1874"/>
      <c r="L2" s="1874"/>
      <c r="M2" s="1874"/>
      <c r="N2" s="1874"/>
      <c r="O2" s="1874"/>
      <c r="P2" s="1874"/>
      <c r="Q2" s="1874"/>
      <c r="R2" s="1874"/>
      <c r="S2" s="1874"/>
      <c r="T2" s="1874"/>
      <c r="U2" s="1874"/>
      <c r="V2" s="1874"/>
      <c r="W2" s="1874"/>
      <c r="X2" s="1874"/>
      <c r="Y2" s="1874"/>
      <c r="Z2" s="1874"/>
      <c r="AA2" s="1874"/>
      <c r="AB2" s="1874"/>
      <c r="AC2" s="1874"/>
      <c r="AD2" s="1874"/>
      <c r="AE2" s="1874"/>
      <c r="AF2" s="1874"/>
      <c r="AG2" s="1874"/>
      <c r="AH2" s="1874"/>
      <c r="AI2" s="1874"/>
      <c r="AJ2" s="1874"/>
      <c r="AK2" s="1874"/>
      <c r="AL2" s="1874"/>
      <c r="AM2" s="1874"/>
      <c r="AN2" s="1874"/>
      <c r="AO2" s="1874"/>
      <c r="AP2" s="1874"/>
      <c r="AQ2" s="1874"/>
      <c r="AR2" s="1874"/>
      <c r="AS2" s="1874"/>
      <c r="AT2" s="1874"/>
      <c r="AU2" s="1874"/>
      <c r="AV2" s="1874"/>
      <c r="AW2" s="1874"/>
      <c r="AX2" s="1874"/>
      <c r="AY2" s="1874"/>
      <c r="AZ2" s="1874"/>
      <c r="BA2" s="1874"/>
      <c r="BB2" s="1874"/>
      <c r="BC2" s="1874"/>
      <c r="BD2" s="1874"/>
      <c r="BE2" s="1874"/>
      <c r="BF2" s="1874"/>
      <c r="BG2" s="1874"/>
      <c r="BH2" s="1874"/>
      <c r="BI2" s="1874"/>
      <c r="BJ2" s="1874"/>
      <c r="BK2" s="1874"/>
      <c r="BL2" s="1874"/>
      <c r="BM2" s="1874"/>
      <c r="BN2" s="1874"/>
      <c r="BO2" s="1874"/>
      <c r="BP2" s="1874"/>
      <c r="BQ2" s="1874"/>
      <c r="BR2" s="1874"/>
      <c r="BS2" s="1874"/>
      <c r="BT2" s="1874"/>
      <c r="BU2" s="1874"/>
      <c r="BV2" s="1874"/>
      <c r="BW2" s="1874"/>
      <c r="BX2" s="1874"/>
      <c r="BY2" s="1874"/>
      <c r="BZ2" s="1874"/>
      <c r="CA2" s="1874"/>
      <c r="CB2" s="1874"/>
      <c r="CC2" s="1874"/>
      <c r="CD2" s="1874"/>
      <c r="CE2" s="1874"/>
      <c r="CF2" s="1874"/>
      <c r="CG2" s="1874"/>
      <c r="CH2" s="1874"/>
      <c r="CI2" s="1874"/>
      <c r="CJ2" s="1874"/>
      <c r="CK2" s="1874"/>
      <c r="CL2" s="1874"/>
      <c r="CM2" s="1874"/>
      <c r="CN2" s="1874"/>
      <c r="CO2" s="1874"/>
      <c r="CP2" s="1874"/>
      <c r="CQ2" s="1874"/>
      <c r="CR2" s="1874"/>
      <c r="CS2" s="1874"/>
      <c r="CT2" s="1874"/>
      <c r="CU2" s="1874"/>
      <c r="CV2" s="3"/>
      <c r="CW2" s="3"/>
      <c r="CX2" s="3"/>
      <c r="CY2" s="3"/>
      <c r="CZ2" s="3"/>
      <c r="DA2" s="3"/>
      <c r="DB2" s="4" t="s">
        <v>2</v>
      </c>
      <c r="DC2" s="3"/>
      <c r="DD2" s="3"/>
      <c r="DE2" s="3"/>
      <c r="DF2" s="3"/>
      <c r="DG2" s="3"/>
      <c r="DH2" s="3"/>
      <c r="DI2" s="3"/>
    </row>
    <row r="3" spans="1:113" ht="31.5">
      <c r="A3" s="1879" t="s">
        <v>3</v>
      </c>
      <c r="B3" s="1874"/>
      <c r="C3" s="1874"/>
      <c r="D3" s="1874"/>
      <c r="E3" s="1874"/>
      <c r="F3" s="1874"/>
      <c r="G3" s="1874"/>
      <c r="H3" s="1874"/>
      <c r="I3" s="1874"/>
      <c r="J3" s="1874"/>
      <c r="K3" s="1874"/>
      <c r="L3" s="1874"/>
      <c r="M3" s="1874"/>
      <c r="N3" s="1874"/>
      <c r="O3" s="1874"/>
      <c r="P3" s="1874"/>
      <c r="Q3" s="1874"/>
      <c r="R3" s="1874"/>
      <c r="S3" s="1874"/>
      <c r="T3" s="1874"/>
      <c r="U3" s="1874"/>
      <c r="V3" s="1874"/>
      <c r="W3" s="1874"/>
      <c r="X3" s="1874"/>
      <c r="Y3" s="1874"/>
      <c r="Z3" s="1874"/>
      <c r="AA3" s="1874"/>
      <c r="AB3" s="1874"/>
      <c r="AC3" s="1874"/>
      <c r="AD3" s="1874"/>
      <c r="AE3" s="1874"/>
      <c r="AF3" s="1874"/>
      <c r="AG3" s="1874"/>
      <c r="AH3" s="1874"/>
      <c r="AI3" s="1874"/>
      <c r="AJ3" s="1874"/>
      <c r="AK3" s="1874"/>
      <c r="AL3" s="1874"/>
      <c r="AM3" s="1874"/>
      <c r="AN3" s="1874"/>
      <c r="AO3" s="1874"/>
      <c r="AP3" s="1874"/>
      <c r="AQ3" s="1874"/>
      <c r="AR3" s="1874"/>
      <c r="AS3" s="1874"/>
      <c r="AT3" s="1874"/>
      <c r="AU3" s="1874"/>
      <c r="AV3" s="1874"/>
      <c r="AW3" s="1874"/>
      <c r="AX3" s="1874"/>
      <c r="AY3" s="1874"/>
      <c r="AZ3" s="1874"/>
      <c r="BA3" s="1874"/>
      <c r="BB3" s="1874"/>
      <c r="BC3" s="1874"/>
      <c r="BD3" s="1874"/>
      <c r="BE3" s="1874"/>
      <c r="BF3" s="1874"/>
      <c r="BG3" s="1874"/>
      <c r="BH3" s="1874"/>
      <c r="BI3" s="1874"/>
      <c r="BJ3" s="1874"/>
      <c r="BK3" s="1874"/>
      <c r="BL3" s="1874"/>
      <c r="BM3" s="1874"/>
      <c r="BN3" s="1874"/>
      <c r="BO3" s="1874"/>
      <c r="BP3" s="1874"/>
      <c r="BQ3" s="1874"/>
      <c r="BR3" s="1874"/>
      <c r="BS3" s="1874"/>
      <c r="BT3" s="1874"/>
      <c r="BU3" s="1874"/>
      <c r="BV3" s="1874"/>
      <c r="BW3" s="1874"/>
      <c r="BX3" s="1874"/>
      <c r="BY3" s="1874"/>
      <c r="BZ3" s="1874"/>
      <c r="CA3" s="1874"/>
      <c r="CB3" s="1874"/>
      <c r="CC3" s="1874"/>
      <c r="CD3" s="1874"/>
      <c r="CE3" s="1874"/>
      <c r="CF3" s="1874"/>
      <c r="CG3" s="1874"/>
      <c r="CH3" s="1874"/>
      <c r="CI3" s="1874"/>
      <c r="CJ3" s="1874"/>
      <c r="CK3" s="1874"/>
      <c r="CL3" s="1874"/>
      <c r="CM3" s="1874"/>
      <c r="CN3" s="1874"/>
      <c r="CO3" s="1874"/>
      <c r="CP3" s="1874"/>
      <c r="CQ3" s="1874"/>
      <c r="CR3" s="1874"/>
      <c r="CS3" s="1874"/>
      <c r="CT3" s="1874"/>
      <c r="CU3" s="1874"/>
      <c r="CV3" s="3"/>
      <c r="CW3" s="3"/>
      <c r="CX3" s="3"/>
      <c r="CY3" s="3"/>
      <c r="CZ3" s="3"/>
      <c r="DA3" s="3"/>
      <c r="DB3" s="3"/>
      <c r="DC3" s="3"/>
      <c r="DD3" s="3"/>
      <c r="DE3" s="3"/>
      <c r="DF3" s="3"/>
      <c r="DG3" s="3"/>
      <c r="DH3" s="3"/>
      <c r="DI3" s="3"/>
    </row>
    <row r="4" spans="1:113" ht="23.25">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row>
    <row r="5" spans="1:113">
      <c r="A5" s="1880"/>
      <c r="B5" s="1832"/>
      <c r="C5" s="1832"/>
      <c r="D5" s="1832"/>
      <c r="E5" s="1832"/>
      <c r="F5" s="1832"/>
      <c r="G5" s="1832"/>
      <c r="H5" s="1832"/>
      <c r="I5" s="1832"/>
      <c r="J5" s="1832"/>
      <c r="K5" s="1832"/>
      <c r="L5" s="1832"/>
      <c r="M5" s="1832"/>
      <c r="N5" s="1832"/>
      <c r="O5" s="1832"/>
      <c r="P5" s="1832"/>
      <c r="Q5" s="1832"/>
      <c r="R5" s="1832"/>
      <c r="S5" s="1832"/>
      <c r="T5" s="1832"/>
      <c r="U5" s="1832"/>
      <c r="V5" s="1832"/>
      <c r="W5" s="1832"/>
      <c r="X5" s="1832"/>
      <c r="Y5" s="1832"/>
      <c r="Z5" s="1832"/>
      <c r="AA5" s="1832"/>
      <c r="AB5" s="1832"/>
      <c r="AC5" s="1832"/>
      <c r="AD5" s="1832"/>
      <c r="AE5" s="1832"/>
      <c r="AF5" s="1832"/>
      <c r="AG5" s="1832"/>
      <c r="AH5" s="1832"/>
      <c r="AI5" s="1832"/>
      <c r="AJ5" s="1832"/>
      <c r="AK5" s="1832"/>
      <c r="AL5" s="1832"/>
      <c r="AM5" s="1832"/>
      <c r="AN5" s="1832"/>
      <c r="AO5" s="1832"/>
      <c r="AP5" s="1832"/>
      <c r="AQ5" s="1832"/>
      <c r="AR5" s="1832"/>
      <c r="AS5" s="1832"/>
      <c r="AT5" s="1832"/>
      <c r="AU5" s="1832"/>
      <c r="AV5" s="1832"/>
      <c r="AW5" s="1832"/>
      <c r="AX5" s="1832"/>
      <c r="AY5" s="1832"/>
      <c r="AZ5" s="1832"/>
      <c r="BA5" s="1832"/>
      <c r="BB5" s="1832"/>
      <c r="BC5" s="1832"/>
      <c r="BD5" s="1832"/>
      <c r="BE5" s="1832"/>
      <c r="BF5" s="1832"/>
      <c r="BG5" s="1832"/>
      <c r="BH5" s="1832"/>
      <c r="BI5" s="1832"/>
      <c r="BJ5" s="1832"/>
      <c r="BK5" s="1832"/>
      <c r="BL5" s="1832"/>
      <c r="BM5" s="1832"/>
      <c r="BN5" s="1832"/>
      <c r="BO5" s="1832"/>
      <c r="BP5" s="1832"/>
      <c r="BQ5" s="1832"/>
      <c r="BR5" s="1832"/>
      <c r="BS5" s="1832"/>
      <c r="BT5" s="1832"/>
      <c r="BU5" s="1832"/>
      <c r="BV5" s="1832"/>
      <c r="BW5" s="1832"/>
      <c r="BX5" s="1832"/>
      <c r="BY5" s="1832"/>
      <c r="BZ5" s="1832"/>
      <c r="CA5" s="1832"/>
      <c r="CB5" s="1832"/>
      <c r="CC5" s="1832"/>
      <c r="CD5" s="1832"/>
      <c r="CE5" s="1832"/>
      <c r="CF5" s="1832"/>
      <c r="CG5" s="1832"/>
      <c r="CH5" s="1832"/>
      <c r="CI5" s="1832"/>
      <c r="CJ5" s="1832"/>
      <c r="CK5" s="1832"/>
      <c r="CL5" s="1832"/>
      <c r="CM5" s="1832"/>
      <c r="CN5" s="1832"/>
      <c r="CO5" s="1832"/>
      <c r="CP5" s="1832"/>
      <c r="CQ5" s="1832"/>
      <c r="CR5" s="1832"/>
      <c r="CS5" s="1832"/>
      <c r="CT5" s="1832"/>
      <c r="CU5" s="1832"/>
    </row>
    <row r="6" spans="1:113" ht="45" customHeight="1">
      <c r="A6" s="1881" t="s">
        <v>4</v>
      </c>
      <c r="B6" s="1882" t="s">
        <v>5</v>
      </c>
      <c r="C6" s="1883" t="s">
        <v>6</v>
      </c>
      <c r="D6" s="1828" t="s">
        <v>7</v>
      </c>
      <c r="E6" s="1829"/>
      <c r="F6" s="1829"/>
      <c r="G6" s="1829"/>
      <c r="H6" s="1830"/>
      <c r="I6" s="1828" t="s">
        <v>8</v>
      </c>
      <c r="J6" s="1829"/>
      <c r="K6" s="1829"/>
      <c r="L6" s="1829"/>
      <c r="M6" s="1834"/>
      <c r="N6" s="1836" t="s">
        <v>9</v>
      </c>
      <c r="O6" s="1837"/>
      <c r="P6" s="1837"/>
      <c r="Q6" s="1837"/>
      <c r="R6" s="1837"/>
      <c r="S6" s="1837"/>
      <c r="T6" s="1837"/>
      <c r="U6" s="1837"/>
      <c r="V6" s="1837"/>
      <c r="W6" s="1837"/>
      <c r="X6" s="1837"/>
      <c r="Y6" s="1837"/>
      <c r="Z6" s="1837"/>
      <c r="AA6" s="1837"/>
      <c r="AB6" s="1837"/>
      <c r="AC6" s="1837"/>
      <c r="AD6" s="1837"/>
      <c r="AE6" s="1837"/>
      <c r="AF6" s="1837"/>
      <c r="AG6" s="1839"/>
      <c r="AH6" s="1836" t="s">
        <v>10</v>
      </c>
      <c r="AI6" s="1837"/>
      <c r="AJ6" s="1837"/>
      <c r="AK6" s="1837"/>
      <c r="AL6" s="1837"/>
      <c r="AM6" s="1837"/>
      <c r="AN6" s="1837"/>
      <c r="AO6" s="1837"/>
      <c r="AP6" s="1837"/>
      <c r="AQ6" s="1837"/>
      <c r="AR6" s="1837"/>
      <c r="AS6" s="1837"/>
      <c r="AT6" s="1837"/>
      <c r="AU6" s="1837"/>
      <c r="AV6" s="1837"/>
      <c r="AW6" s="1837"/>
      <c r="AX6" s="1837"/>
      <c r="AY6" s="1837"/>
      <c r="AZ6" s="1837"/>
      <c r="BA6" s="1837"/>
      <c r="BB6" s="1837"/>
      <c r="BC6" s="1837"/>
      <c r="BD6" s="1837"/>
      <c r="BE6" s="1837"/>
      <c r="BF6" s="1837"/>
      <c r="BG6" s="1837"/>
      <c r="BH6" s="1837"/>
      <c r="BI6" s="1837"/>
      <c r="BJ6" s="1837"/>
      <c r="BK6" s="1839"/>
      <c r="BL6" s="1836" t="s">
        <v>11</v>
      </c>
      <c r="BM6" s="1837"/>
      <c r="BN6" s="1837"/>
      <c r="BO6" s="1837"/>
      <c r="BP6" s="1837"/>
      <c r="BQ6" s="1837"/>
      <c r="BR6" s="1837"/>
      <c r="BS6" s="1837"/>
      <c r="BT6" s="1837"/>
      <c r="BU6" s="1837"/>
      <c r="BV6" s="1837"/>
      <c r="BW6" s="1837"/>
      <c r="BX6" s="1837"/>
      <c r="BY6" s="1837"/>
      <c r="BZ6" s="1838"/>
      <c r="CA6" s="1836" t="s">
        <v>12</v>
      </c>
      <c r="CB6" s="1837"/>
      <c r="CC6" s="1837"/>
      <c r="CD6" s="1837"/>
      <c r="CE6" s="1837"/>
      <c r="CF6" s="1837"/>
      <c r="CG6" s="1837"/>
      <c r="CH6" s="1837"/>
      <c r="CI6" s="1837"/>
      <c r="CJ6" s="1837"/>
      <c r="CK6" s="1837"/>
      <c r="CL6" s="1837"/>
      <c r="CM6" s="1837"/>
      <c r="CN6" s="1837"/>
      <c r="CO6" s="1839"/>
      <c r="CP6" s="1846" t="s">
        <v>13</v>
      </c>
      <c r="CQ6" s="1829"/>
      <c r="CR6" s="1829"/>
      <c r="CS6" s="1829"/>
      <c r="CT6" s="1830"/>
      <c r="CU6" s="1847" t="s">
        <v>14</v>
      </c>
      <c r="CY6" s="1849"/>
      <c r="CZ6" s="1830"/>
      <c r="DA6" s="1852" t="s">
        <v>15</v>
      </c>
      <c r="DB6" s="1855" t="s">
        <v>16</v>
      </c>
      <c r="DC6" s="1855" t="s">
        <v>17</v>
      </c>
      <c r="DD6" s="1855" t="s">
        <v>18</v>
      </c>
      <c r="DE6" s="1840" t="s">
        <v>19</v>
      </c>
      <c r="DF6" s="1843" t="s">
        <v>20</v>
      </c>
    </row>
    <row r="7" spans="1:113" ht="45" customHeight="1">
      <c r="A7" s="1844"/>
      <c r="B7" s="1844"/>
      <c r="C7" s="1844"/>
      <c r="D7" s="1831"/>
      <c r="E7" s="1832"/>
      <c r="F7" s="1832"/>
      <c r="G7" s="1832"/>
      <c r="H7" s="1833"/>
      <c r="I7" s="1831"/>
      <c r="J7" s="1832"/>
      <c r="K7" s="1832"/>
      <c r="L7" s="1832"/>
      <c r="M7" s="1835"/>
      <c r="N7" s="1858" t="s">
        <v>21</v>
      </c>
      <c r="O7" s="1837"/>
      <c r="P7" s="1837"/>
      <c r="Q7" s="1837"/>
      <c r="R7" s="1838"/>
      <c r="S7" s="1858" t="s">
        <v>22</v>
      </c>
      <c r="T7" s="1837"/>
      <c r="U7" s="1837"/>
      <c r="V7" s="1837"/>
      <c r="W7" s="1838"/>
      <c r="X7" s="1858" t="s">
        <v>23</v>
      </c>
      <c r="Y7" s="1837"/>
      <c r="Z7" s="1837"/>
      <c r="AA7" s="1837"/>
      <c r="AB7" s="1838"/>
      <c r="AC7" s="1858" t="s">
        <v>24</v>
      </c>
      <c r="AD7" s="1837"/>
      <c r="AE7" s="1837"/>
      <c r="AF7" s="1837"/>
      <c r="AG7" s="1838"/>
      <c r="AH7" s="1858" t="s">
        <v>21</v>
      </c>
      <c r="AI7" s="1837"/>
      <c r="AJ7" s="1837"/>
      <c r="AK7" s="1837"/>
      <c r="AL7" s="1838"/>
      <c r="AM7" s="1858" t="s">
        <v>22</v>
      </c>
      <c r="AN7" s="1837"/>
      <c r="AO7" s="1837"/>
      <c r="AP7" s="1837"/>
      <c r="AQ7" s="1838"/>
      <c r="AR7" s="1858" t="s">
        <v>23</v>
      </c>
      <c r="AS7" s="1837"/>
      <c r="AT7" s="1837"/>
      <c r="AU7" s="1837"/>
      <c r="AV7" s="1838"/>
      <c r="AW7" s="1858" t="s">
        <v>25</v>
      </c>
      <c r="AX7" s="1837"/>
      <c r="AY7" s="1837"/>
      <c r="AZ7" s="1837"/>
      <c r="BA7" s="1838"/>
      <c r="BB7" s="1858" t="s">
        <v>26</v>
      </c>
      <c r="BC7" s="1837"/>
      <c r="BD7" s="1837"/>
      <c r="BE7" s="1837"/>
      <c r="BF7" s="1839"/>
      <c r="BG7" s="1867" t="s">
        <v>27</v>
      </c>
      <c r="BH7" s="1837"/>
      <c r="BI7" s="1837"/>
      <c r="BJ7" s="1837"/>
      <c r="BK7" s="1838"/>
      <c r="BL7" s="1858" t="s">
        <v>21</v>
      </c>
      <c r="BM7" s="1837"/>
      <c r="BN7" s="1837"/>
      <c r="BO7" s="1837"/>
      <c r="BP7" s="1838"/>
      <c r="BQ7" s="1858" t="s">
        <v>22</v>
      </c>
      <c r="BR7" s="1837"/>
      <c r="BS7" s="1837"/>
      <c r="BT7" s="1837"/>
      <c r="BU7" s="1838"/>
      <c r="BV7" s="1858" t="s">
        <v>24</v>
      </c>
      <c r="BW7" s="1837"/>
      <c r="BX7" s="1837"/>
      <c r="BY7" s="1837"/>
      <c r="BZ7" s="1838"/>
      <c r="CA7" s="1858" t="s">
        <v>21</v>
      </c>
      <c r="CB7" s="1837"/>
      <c r="CC7" s="1837"/>
      <c r="CD7" s="1837"/>
      <c r="CE7" s="1838"/>
      <c r="CF7" s="1858" t="s">
        <v>22</v>
      </c>
      <c r="CG7" s="1837"/>
      <c r="CH7" s="1837"/>
      <c r="CI7" s="1837"/>
      <c r="CJ7" s="1838"/>
      <c r="CK7" s="1858" t="s">
        <v>28</v>
      </c>
      <c r="CL7" s="1837"/>
      <c r="CM7" s="1837"/>
      <c r="CN7" s="1837"/>
      <c r="CO7" s="1838"/>
      <c r="CP7" s="1831"/>
      <c r="CQ7" s="1832"/>
      <c r="CR7" s="1832"/>
      <c r="CS7" s="1832"/>
      <c r="CT7" s="1833"/>
      <c r="CU7" s="1844"/>
      <c r="CV7" s="6"/>
      <c r="CW7" s="6"/>
      <c r="CX7" s="6"/>
      <c r="CY7" s="1850"/>
      <c r="CZ7" s="1851"/>
      <c r="DA7" s="1853"/>
      <c r="DB7" s="1856"/>
      <c r="DC7" s="1856"/>
      <c r="DD7" s="1856"/>
      <c r="DE7" s="1841"/>
      <c r="DF7" s="1844"/>
      <c r="DG7" s="6"/>
      <c r="DH7" s="6"/>
      <c r="DI7" s="6"/>
    </row>
    <row r="8" spans="1:113" ht="118.5" customHeight="1">
      <c r="A8" s="1845"/>
      <c r="B8" s="1848"/>
      <c r="C8" s="1848"/>
      <c r="D8" s="7" t="s">
        <v>29</v>
      </c>
      <c r="E8" s="8" t="s">
        <v>30</v>
      </c>
      <c r="F8" s="9" t="s">
        <v>31</v>
      </c>
      <c r="G8" s="10" t="s">
        <v>32</v>
      </c>
      <c r="H8" s="11" t="s">
        <v>33</v>
      </c>
      <c r="I8" s="12" t="s">
        <v>29</v>
      </c>
      <c r="J8" s="8" t="s">
        <v>30</v>
      </c>
      <c r="K8" s="9" t="s">
        <v>31</v>
      </c>
      <c r="L8" s="10" t="s">
        <v>32</v>
      </c>
      <c r="M8" s="11" t="s">
        <v>33</v>
      </c>
      <c r="N8" s="12" t="s">
        <v>29</v>
      </c>
      <c r="O8" s="8" t="s">
        <v>30</v>
      </c>
      <c r="P8" s="9" t="s">
        <v>31</v>
      </c>
      <c r="Q8" s="10" t="s">
        <v>32</v>
      </c>
      <c r="R8" s="11" t="s">
        <v>33</v>
      </c>
      <c r="S8" s="12" t="s">
        <v>29</v>
      </c>
      <c r="T8" s="8" t="s">
        <v>30</v>
      </c>
      <c r="U8" s="9" t="s">
        <v>31</v>
      </c>
      <c r="V8" s="10" t="s">
        <v>32</v>
      </c>
      <c r="W8" s="11" t="s">
        <v>33</v>
      </c>
      <c r="X8" s="12" t="s">
        <v>29</v>
      </c>
      <c r="Y8" s="8" t="s">
        <v>30</v>
      </c>
      <c r="Z8" s="9" t="s">
        <v>31</v>
      </c>
      <c r="AA8" s="10" t="s">
        <v>32</v>
      </c>
      <c r="AB8" s="11" t="s">
        <v>33</v>
      </c>
      <c r="AC8" s="12" t="s">
        <v>29</v>
      </c>
      <c r="AD8" s="8" t="s">
        <v>30</v>
      </c>
      <c r="AE8" s="9" t="s">
        <v>31</v>
      </c>
      <c r="AF8" s="10" t="s">
        <v>32</v>
      </c>
      <c r="AG8" s="11" t="s">
        <v>33</v>
      </c>
      <c r="AH8" s="7" t="s">
        <v>29</v>
      </c>
      <c r="AI8" s="8" t="s">
        <v>30</v>
      </c>
      <c r="AJ8" s="9" t="s">
        <v>31</v>
      </c>
      <c r="AK8" s="10" t="s">
        <v>32</v>
      </c>
      <c r="AL8" s="11" t="s">
        <v>33</v>
      </c>
      <c r="AM8" s="12" t="s">
        <v>29</v>
      </c>
      <c r="AN8" s="8" t="s">
        <v>30</v>
      </c>
      <c r="AO8" s="9" t="s">
        <v>31</v>
      </c>
      <c r="AP8" s="10" t="s">
        <v>32</v>
      </c>
      <c r="AQ8" s="11" t="s">
        <v>33</v>
      </c>
      <c r="AR8" s="12" t="s">
        <v>29</v>
      </c>
      <c r="AS8" s="8" t="s">
        <v>30</v>
      </c>
      <c r="AT8" s="9" t="s">
        <v>31</v>
      </c>
      <c r="AU8" s="10" t="s">
        <v>32</v>
      </c>
      <c r="AV8" s="11" t="s">
        <v>33</v>
      </c>
      <c r="AW8" s="12" t="s">
        <v>29</v>
      </c>
      <c r="AX8" s="8" t="s">
        <v>30</v>
      </c>
      <c r="AY8" s="9" t="s">
        <v>31</v>
      </c>
      <c r="AZ8" s="10" t="s">
        <v>32</v>
      </c>
      <c r="BA8" s="13" t="s">
        <v>33</v>
      </c>
      <c r="BB8" s="7" t="s">
        <v>29</v>
      </c>
      <c r="BC8" s="8" t="s">
        <v>30</v>
      </c>
      <c r="BD8" s="9" t="s">
        <v>31</v>
      </c>
      <c r="BE8" s="10" t="s">
        <v>32</v>
      </c>
      <c r="BF8" s="11" t="s">
        <v>33</v>
      </c>
      <c r="BG8" s="12" t="s">
        <v>29</v>
      </c>
      <c r="BH8" s="8" t="s">
        <v>30</v>
      </c>
      <c r="BI8" s="9" t="s">
        <v>31</v>
      </c>
      <c r="BJ8" s="10" t="s">
        <v>32</v>
      </c>
      <c r="BK8" s="11" t="s">
        <v>33</v>
      </c>
      <c r="BL8" s="12" t="s">
        <v>29</v>
      </c>
      <c r="BM8" s="8" t="s">
        <v>30</v>
      </c>
      <c r="BN8" s="9" t="s">
        <v>31</v>
      </c>
      <c r="BO8" s="10" t="s">
        <v>32</v>
      </c>
      <c r="BP8" s="11" t="s">
        <v>33</v>
      </c>
      <c r="BQ8" s="12" t="s">
        <v>29</v>
      </c>
      <c r="BR8" s="8" t="s">
        <v>30</v>
      </c>
      <c r="BS8" s="9" t="s">
        <v>31</v>
      </c>
      <c r="BT8" s="10" t="s">
        <v>32</v>
      </c>
      <c r="BU8" s="11" t="s">
        <v>33</v>
      </c>
      <c r="BV8" s="12" t="s">
        <v>29</v>
      </c>
      <c r="BW8" s="8" t="s">
        <v>30</v>
      </c>
      <c r="BX8" s="9" t="s">
        <v>31</v>
      </c>
      <c r="BY8" s="10" t="s">
        <v>32</v>
      </c>
      <c r="BZ8" s="11" t="s">
        <v>33</v>
      </c>
      <c r="CA8" s="12" t="s">
        <v>29</v>
      </c>
      <c r="CB8" s="8" t="s">
        <v>30</v>
      </c>
      <c r="CC8" s="9" t="s">
        <v>31</v>
      </c>
      <c r="CD8" s="10" t="s">
        <v>32</v>
      </c>
      <c r="CE8" s="11" t="s">
        <v>33</v>
      </c>
      <c r="CF8" s="12" t="s">
        <v>29</v>
      </c>
      <c r="CG8" s="8" t="s">
        <v>30</v>
      </c>
      <c r="CH8" s="9" t="s">
        <v>31</v>
      </c>
      <c r="CI8" s="10" t="s">
        <v>32</v>
      </c>
      <c r="CJ8" s="11" t="s">
        <v>33</v>
      </c>
      <c r="CK8" s="12" t="s">
        <v>29</v>
      </c>
      <c r="CL8" s="8" t="s">
        <v>30</v>
      </c>
      <c r="CM8" s="9" t="s">
        <v>31</v>
      </c>
      <c r="CN8" s="10" t="s">
        <v>32</v>
      </c>
      <c r="CO8" s="11" t="s">
        <v>33</v>
      </c>
      <c r="CP8" s="7" t="s">
        <v>29</v>
      </c>
      <c r="CQ8" s="8" t="s">
        <v>30</v>
      </c>
      <c r="CR8" s="9" t="s">
        <v>31</v>
      </c>
      <c r="CS8" s="10" t="s">
        <v>32</v>
      </c>
      <c r="CT8" s="11" t="s">
        <v>33</v>
      </c>
      <c r="CU8" s="1848"/>
      <c r="CV8" s="14"/>
      <c r="CW8" s="14"/>
      <c r="CX8" s="14" t="s">
        <v>2</v>
      </c>
      <c r="CY8" s="1850"/>
      <c r="CZ8" s="1851"/>
      <c r="DA8" s="1854"/>
      <c r="DB8" s="1857"/>
      <c r="DC8" s="1857"/>
      <c r="DD8" s="1857"/>
      <c r="DE8" s="1842"/>
      <c r="DF8" s="1845"/>
      <c r="DG8" s="14"/>
      <c r="DH8" s="14"/>
      <c r="DI8" s="14"/>
    </row>
    <row r="9" spans="1:113" ht="45" customHeight="1">
      <c r="A9" s="1868" t="s">
        <v>34</v>
      </c>
      <c r="B9" s="15">
        <v>2012</v>
      </c>
      <c r="C9" s="16">
        <f t="shared" ref="C9:C17" si="0">SUM(D9:CT9)</f>
        <v>2</v>
      </c>
      <c r="D9" s="17"/>
      <c r="E9" s="18"/>
      <c r="F9" s="18"/>
      <c r="G9" s="18"/>
      <c r="H9" s="19"/>
      <c r="I9" s="20">
        <f>'2012 SALINTUBIG'!M8+'2012 SALINTUBIG'!M6</f>
        <v>2</v>
      </c>
      <c r="J9" s="18">
        <v>0</v>
      </c>
      <c r="K9" s="18">
        <v>0</v>
      </c>
      <c r="L9" s="18">
        <v>0</v>
      </c>
      <c r="M9" s="19">
        <v>0</v>
      </c>
      <c r="N9" s="20"/>
      <c r="O9" s="18"/>
      <c r="P9" s="18"/>
      <c r="Q9" s="18"/>
      <c r="R9" s="19"/>
      <c r="S9" s="20"/>
      <c r="T9" s="18"/>
      <c r="U9" s="18"/>
      <c r="V9" s="18"/>
      <c r="W9" s="19"/>
      <c r="X9" s="20"/>
      <c r="Y9" s="18"/>
      <c r="Z9" s="18"/>
      <c r="AA9" s="18"/>
      <c r="AB9" s="19"/>
      <c r="AC9" s="20"/>
      <c r="AD9" s="18"/>
      <c r="AE9" s="18"/>
      <c r="AF9" s="18"/>
      <c r="AG9" s="19"/>
      <c r="AH9" s="20"/>
      <c r="AI9" s="18"/>
      <c r="AJ9" s="18"/>
      <c r="AK9" s="18"/>
      <c r="AL9" s="19"/>
      <c r="AM9" s="20"/>
      <c r="AN9" s="18"/>
      <c r="AO9" s="18"/>
      <c r="AP9" s="18"/>
      <c r="AQ9" s="19"/>
      <c r="AR9" s="20"/>
      <c r="AS9" s="18"/>
      <c r="AT9" s="18"/>
      <c r="AU9" s="18"/>
      <c r="AV9" s="19"/>
      <c r="AW9" s="20"/>
      <c r="AX9" s="18"/>
      <c r="AY9" s="18"/>
      <c r="AZ9" s="18"/>
      <c r="BA9" s="21"/>
      <c r="BB9" s="17"/>
      <c r="BC9" s="18"/>
      <c r="BD9" s="18"/>
      <c r="BE9" s="18"/>
      <c r="BF9" s="19"/>
      <c r="BG9" s="20"/>
      <c r="BH9" s="18"/>
      <c r="BI9" s="18"/>
      <c r="BJ9" s="18"/>
      <c r="BK9" s="19"/>
      <c r="BL9" s="20"/>
      <c r="BM9" s="18"/>
      <c r="BN9" s="18"/>
      <c r="BO9" s="18"/>
      <c r="BP9" s="19"/>
      <c r="BQ9" s="20"/>
      <c r="BR9" s="18"/>
      <c r="BS9" s="18"/>
      <c r="BT9" s="18"/>
      <c r="BU9" s="19"/>
      <c r="BV9" s="20"/>
      <c r="BW9" s="18"/>
      <c r="BX9" s="18"/>
      <c r="BY9" s="18"/>
      <c r="BZ9" s="19"/>
      <c r="CA9" s="20"/>
      <c r="CB9" s="18"/>
      <c r="CC9" s="18"/>
      <c r="CD9" s="18"/>
      <c r="CE9" s="19"/>
      <c r="CF9" s="20"/>
      <c r="CG9" s="18"/>
      <c r="CH9" s="18"/>
      <c r="CI9" s="18"/>
      <c r="CJ9" s="19"/>
      <c r="CK9" s="17"/>
      <c r="CL9" s="18"/>
      <c r="CM9" s="18"/>
      <c r="CN9" s="18"/>
      <c r="CO9" s="19"/>
      <c r="CP9" s="17"/>
      <c r="CQ9" s="18"/>
      <c r="CR9" s="18"/>
      <c r="CS9" s="18"/>
      <c r="CT9" s="19"/>
      <c r="CU9" s="22"/>
      <c r="CV9" s="3"/>
      <c r="CW9" s="3"/>
      <c r="CX9" s="3"/>
      <c r="CY9" s="1886" t="s">
        <v>35</v>
      </c>
      <c r="CZ9" s="1830"/>
      <c r="DA9" s="1859">
        <f>D18+I18+N18+S18+X18+AC18+AH18+AM18+AR18+BL18+BQ18+BV18+CA18+CF18+CK18+CP18</f>
        <v>331</v>
      </c>
      <c r="DB9" s="1859">
        <f>SUM(I19:I26,N19:N26,S19:S26,X19:X26,AH19:AH26,AM19:AM26,AR19:AR26,BL19:BL26,BQ19:BQ26,CA19:CA26,CF19:CF26,CP19:CP26,AC19:AC26,AW19:AW26,CK19:CK26)</f>
        <v>102</v>
      </c>
      <c r="DC9" s="1859">
        <f>SUM(D28:D35,I28:I36,N28:N35,S28:S35,X28:X35,AH28:AH35,AM28:AM35,AR28:AR35,BL28:BL35,BQ28:BQ35,BV28:BV36,CA28:CA36,CF28:CF36,CP28:CP36,AC28:AC35,CK28:CK36)</f>
        <v>323</v>
      </c>
      <c r="DD9" s="1859">
        <f>SUM(I38:I46,N38:N45,S38:S45,X38:X45,AH38:AH45,AM38:AM45,AR38:AR45,BL38:BL45,BQ38:BQ45,BV38:BV45,CA38:CA46,CF38:CF46,CP38:CP46,BB38:BB45,AC38:AC45,CK38:CK46)</f>
        <v>277</v>
      </c>
      <c r="DE9" s="1859">
        <f>SUM(D48:D55,I48:I56,N48:N55,S48:S55,X48:X55,AH48:AH55,AM48:AM55,AR48:AR55,BL48:BL55,BQ48:BQ55,BV48:BV55,CA48:CA56,CF48:CF56,CP48:CP56,BG48:BG55,AC48:AC55,CK48:CK56)</f>
        <v>280</v>
      </c>
      <c r="DF9" s="1860">
        <f>SUM(DA9:DE9)</f>
        <v>1313</v>
      </c>
      <c r="DG9" s="3"/>
      <c r="DH9" s="3"/>
      <c r="DI9" s="3"/>
    </row>
    <row r="10" spans="1:113" ht="45" customHeight="1">
      <c r="A10" s="1844"/>
      <c r="B10" s="23">
        <v>2013</v>
      </c>
      <c r="C10" s="16">
        <f t="shared" si="0"/>
        <v>47</v>
      </c>
      <c r="D10" s="24">
        <v>11</v>
      </c>
      <c r="E10" s="25">
        <v>0</v>
      </c>
      <c r="F10" s="25">
        <v>0</v>
      </c>
      <c r="G10" s="25">
        <v>0</v>
      </c>
      <c r="H10" s="26">
        <v>0</v>
      </c>
      <c r="I10" s="27"/>
      <c r="J10" s="25"/>
      <c r="K10" s="25"/>
      <c r="L10" s="25"/>
      <c r="M10" s="26"/>
      <c r="N10" s="27">
        <f>'2013 BUB-WATER'!O50</f>
        <v>36</v>
      </c>
      <c r="O10" s="25">
        <v>0</v>
      </c>
      <c r="P10" s="25">
        <v>0</v>
      </c>
      <c r="Q10" s="25">
        <v>0</v>
      </c>
      <c r="R10" s="26">
        <v>0</v>
      </c>
      <c r="S10" s="27"/>
      <c r="T10" s="25"/>
      <c r="U10" s="25"/>
      <c r="V10" s="25"/>
      <c r="W10" s="26"/>
      <c r="X10" s="27"/>
      <c r="Y10" s="25"/>
      <c r="Z10" s="25"/>
      <c r="AA10" s="25"/>
      <c r="AB10" s="26"/>
      <c r="AC10" s="27"/>
      <c r="AD10" s="25"/>
      <c r="AE10" s="25"/>
      <c r="AF10" s="25"/>
      <c r="AG10" s="26"/>
      <c r="AH10" s="27"/>
      <c r="AI10" s="25"/>
      <c r="AJ10" s="25"/>
      <c r="AK10" s="25"/>
      <c r="AL10" s="26"/>
      <c r="AM10" s="27"/>
      <c r="AN10" s="25"/>
      <c r="AO10" s="25"/>
      <c r="AP10" s="25"/>
      <c r="AQ10" s="26"/>
      <c r="AR10" s="27"/>
      <c r="AS10" s="25"/>
      <c r="AT10" s="25"/>
      <c r="AU10" s="25"/>
      <c r="AV10" s="26"/>
      <c r="AW10" s="27"/>
      <c r="AX10" s="25"/>
      <c r="AY10" s="25"/>
      <c r="AZ10" s="25"/>
      <c r="BA10" s="28"/>
      <c r="BB10" s="24"/>
      <c r="BC10" s="25"/>
      <c r="BD10" s="25"/>
      <c r="BE10" s="25"/>
      <c r="BF10" s="26"/>
      <c r="BG10" s="27"/>
      <c r="BH10" s="25"/>
      <c r="BI10" s="25"/>
      <c r="BJ10" s="25"/>
      <c r="BK10" s="26"/>
      <c r="BL10" s="27"/>
      <c r="BM10" s="25"/>
      <c r="BN10" s="25"/>
      <c r="BO10" s="25"/>
      <c r="BP10" s="26"/>
      <c r="BQ10" s="27"/>
      <c r="BR10" s="25"/>
      <c r="BS10" s="25"/>
      <c r="BT10" s="25"/>
      <c r="BU10" s="26"/>
      <c r="BV10" s="27"/>
      <c r="BW10" s="25"/>
      <c r="BX10" s="25"/>
      <c r="BY10" s="25"/>
      <c r="BZ10" s="26"/>
      <c r="CA10" s="27"/>
      <c r="CB10" s="25"/>
      <c r="CC10" s="25"/>
      <c r="CD10" s="25"/>
      <c r="CE10" s="26"/>
      <c r="CF10" s="27"/>
      <c r="CG10" s="25"/>
      <c r="CH10" s="25"/>
      <c r="CI10" s="25"/>
      <c r="CJ10" s="26"/>
      <c r="CK10" s="24"/>
      <c r="CL10" s="25"/>
      <c r="CM10" s="25"/>
      <c r="CN10" s="25"/>
      <c r="CO10" s="26"/>
      <c r="CP10" s="24"/>
      <c r="CQ10" s="25"/>
      <c r="CR10" s="25"/>
      <c r="CS10" s="25"/>
      <c r="CT10" s="26"/>
      <c r="CU10" s="29"/>
      <c r="CV10" s="3"/>
      <c r="CW10" s="3"/>
      <c r="CX10" s="3"/>
      <c r="CY10" s="1831"/>
      <c r="CZ10" s="1833"/>
      <c r="DA10" s="1848"/>
      <c r="DB10" s="1848"/>
      <c r="DC10" s="1848"/>
      <c r="DD10" s="1848"/>
      <c r="DE10" s="1848"/>
      <c r="DF10" s="1848"/>
      <c r="DG10" s="3"/>
      <c r="DH10" s="3"/>
      <c r="DI10" s="4" t="s">
        <v>36</v>
      </c>
    </row>
    <row r="11" spans="1:113" ht="45" customHeight="1">
      <c r="A11" s="1844"/>
      <c r="B11" s="23">
        <v>2014</v>
      </c>
      <c r="C11" s="16">
        <f t="shared" si="0"/>
        <v>52</v>
      </c>
      <c r="D11" s="24"/>
      <c r="E11" s="25"/>
      <c r="F11" s="25"/>
      <c r="G11" s="25"/>
      <c r="H11" s="26"/>
      <c r="I11" s="30">
        <f>'2014 SALINTUBIG COMPLETED'!O11</f>
        <v>3</v>
      </c>
      <c r="J11" s="25">
        <v>0</v>
      </c>
      <c r="K11" s="25">
        <v>0</v>
      </c>
      <c r="L11" s="25">
        <v>0</v>
      </c>
      <c r="M11" s="26">
        <v>0</v>
      </c>
      <c r="N11" s="27">
        <f>'2014 BUB-WATER'!O49</f>
        <v>30</v>
      </c>
      <c r="O11" s="25">
        <v>0</v>
      </c>
      <c r="P11" s="25">
        <v>0</v>
      </c>
      <c r="Q11" s="25">
        <v>0</v>
      </c>
      <c r="R11" s="26">
        <v>0</v>
      </c>
      <c r="S11" s="31">
        <f>'2014 BUB-Others'!W42</f>
        <v>18</v>
      </c>
      <c r="T11" s="32">
        <v>0</v>
      </c>
      <c r="U11" s="32">
        <v>0</v>
      </c>
      <c r="V11" s="25">
        <v>0</v>
      </c>
      <c r="W11" s="26">
        <v>0</v>
      </c>
      <c r="X11" s="31">
        <f>'2014 BUB-Others'!W8</f>
        <v>1</v>
      </c>
      <c r="Y11" s="25">
        <v>0</v>
      </c>
      <c r="Z11" s="25">
        <v>0</v>
      </c>
      <c r="AA11" s="25">
        <v>0</v>
      </c>
      <c r="AB11" s="26">
        <v>0</v>
      </c>
      <c r="AC11" s="31"/>
      <c r="AD11" s="25"/>
      <c r="AE11" s="25"/>
      <c r="AF11" s="25"/>
      <c r="AG11" s="26"/>
      <c r="AH11" s="27"/>
      <c r="AI11" s="25"/>
      <c r="AJ11" s="25"/>
      <c r="AK11" s="25"/>
      <c r="AL11" s="26" t="s">
        <v>2</v>
      </c>
      <c r="AM11" s="27"/>
      <c r="AN11" s="25"/>
      <c r="AO11" s="25"/>
      <c r="AP11" s="25"/>
      <c r="AQ11" s="26"/>
      <c r="AR11" s="27"/>
      <c r="AS11" s="25"/>
      <c r="AT11" s="25"/>
      <c r="AU11" s="25"/>
      <c r="AV11" s="26"/>
      <c r="AW11" s="27"/>
      <c r="AX11" s="25"/>
      <c r="AY11" s="25"/>
      <c r="AZ11" s="25"/>
      <c r="BA11" s="28"/>
      <c r="BB11" s="24"/>
      <c r="BC11" s="25"/>
      <c r="BD11" s="25"/>
      <c r="BE11" s="25"/>
      <c r="BF11" s="26"/>
      <c r="BG11" s="27"/>
      <c r="BH11" s="25"/>
      <c r="BI11" s="25"/>
      <c r="BJ11" s="25"/>
      <c r="BK11" s="26"/>
      <c r="BL11" s="27"/>
      <c r="BM11" s="33"/>
      <c r="BN11" s="25"/>
      <c r="BO11" s="25"/>
      <c r="BP11" s="26"/>
      <c r="BQ11" s="27"/>
      <c r="BR11" s="25"/>
      <c r="BS11" s="25"/>
      <c r="BT11" s="25"/>
      <c r="BU11" s="26"/>
      <c r="BV11" s="27"/>
      <c r="BW11" s="25"/>
      <c r="BX11" s="25"/>
      <c r="BY11" s="25"/>
      <c r="BZ11" s="26"/>
      <c r="CA11" s="27"/>
      <c r="CB11" s="25"/>
      <c r="CC11" s="25"/>
      <c r="CD11" s="25"/>
      <c r="CE11" s="26"/>
      <c r="CF11" s="27"/>
      <c r="CG11" s="25"/>
      <c r="CH11" s="25"/>
      <c r="CI11" s="25"/>
      <c r="CJ11" s="26"/>
      <c r="CK11" s="24"/>
      <c r="CL11" s="25"/>
      <c r="CM11" s="25"/>
      <c r="CN11" s="25"/>
      <c r="CO11" s="26"/>
      <c r="CP11" s="24"/>
      <c r="CQ11" s="25"/>
      <c r="CR11" s="25"/>
      <c r="CS11" s="25"/>
      <c r="CT11" s="26"/>
      <c r="CU11" s="29"/>
      <c r="CV11" s="3"/>
      <c r="CW11" s="3"/>
      <c r="CX11" s="3"/>
      <c r="CY11" s="1861" t="s">
        <v>37</v>
      </c>
      <c r="CZ11" s="1830"/>
      <c r="DA11" s="1859">
        <f>E18+J18+O18+T18+Y18+AD18+AI18+AN18+AS18+BM18+BR18+BW18+CB18+CG18+CL18+CQ18</f>
        <v>26</v>
      </c>
      <c r="DB11" s="1859">
        <f>SUM(BR19:BR26,BM19:BM25,AS19:AS26,AN19:AN26,AI19:AI26,Y19:Y26,T19:T26,O19:O26,J19:J26,CB19:CB26,CG19:CG26,CQ19:CQ26,AX19:AX26,AD19:AD26,CL19:CL26)</f>
        <v>5</v>
      </c>
      <c r="DC11" s="1859">
        <f>SUM(E28:E35,J28:J36,O28:O35,T28:T35,Y28:Y35,AI28:AI35,AN28:AN35,AS28:AS35,BM28:BM35,BR28:BR35,BW28:BW36,CB28:CB36,CG28:CG36,CQ28:CQ36,AD28:AD35,CL28:CL36)</f>
        <v>23</v>
      </c>
      <c r="DD11" s="1859">
        <f>SUM(J38:J46,O38:O45,T38:T45,Y38:Y45,AI38:AI45,AN38:AN45,AS38:AS45,BM38:BM45,BR38:BR45,BW38:BW45,CB38:CB46,CG38:CG46,CQ38:CQ46,BC38:BC45,AD38:AD45,CL38:CL46)</f>
        <v>17</v>
      </c>
      <c r="DE11" s="1859">
        <f>SUM(E48:E55,J48:J56,O48:O55,T48:T55,Y48:Y55,AI48:AI55,AN48:AN55,AS48:AS55,BM48:BM55,BR48:BR55,BW48:BW55,CB48:CB56,CG48:CG56,CQ48:CQ56,BH48:BH55,AD48:AD55,CL48:CL56)</f>
        <v>16</v>
      </c>
      <c r="DF11" s="1860">
        <f>SUM(DA11:DE11)</f>
        <v>87</v>
      </c>
      <c r="DG11" s="3"/>
      <c r="DH11" s="3"/>
      <c r="DI11" s="3"/>
    </row>
    <row r="12" spans="1:113" ht="45" customHeight="1">
      <c r="A12" s="1844"/>
      <c r="B12" s="23">
        <v>2015</v>
      </c>
      <c r="C12" s="16">
        <f t="shared" si="0"/>
        <v>38</v>
      </c>
      <c r="D12" s="24">
        <v>3</v>
      </c>
      <c r="E12" s="25">
        <v>0</v>
      </c>
      <c r="F12" s="25">
        <v>0</v>
      </c>
      <c r="G12" s="25">
        <v>0</v>
      </c>
      <c r="H12" s="26">
        <v>0</v>
      </c>
      <c r="I12" s="27"/>
      <c r="J12" s="25"/>
      <c r="K12" s="25"/>
      <c r="L12" s="25"/>
      <c r="M12" s="26"/>
      <c r="N12" s="27">
        <f>'2015 BUB-WATER(DONCARLOS)'!O44</f>
        <v>18</v>
      </c>
      <c r="O12" s="25">
        <f>'2015 BUB-WATER(DONCARLOS)'!N44</f>
        <v>1</v>
      </c>
      <c r="P12" s="25">
        <v>0</v>
      </c>
      <c r="Q12" s="25">
        <v>0</v>
      </c>
      <c r="R12" s="26">
        <v>0</v>
      </c>
      <c r="S12" s="31">
        <f>'2015 BUB-Others'!W25</f>
        <v>1</v>
      </c>
      <c r="T12" s="25">
        <v>0</v>
      </c>
      <c r="U12" s="25">
        <v>0</v>
      </c>
      <c r="V12" s="25">
        <v>0</v>
      </c>
      <c r="W12" s="26">
        <v>0</v>
      </c>
      <c r="X12" s="31">
        <f>'2015 BUB-Others'!W23</f>
        <v>15</v>
      </c>
      <c r="Y12" s="25">
        <v>0</v>
      </c>
      <c r="Z12" s="25">
        <v>0</v>
      </c>
      <c r="AA12" s="25">
        <v>0</v>
      </c>
      <c r="AB12" s="26">
        <v>0</v>
      </c>
      <c r="AC12" s="31"/>
      <c r="AD12" s="25"/>
      <c r="AE12" s="25"/>
      <c r="AF12" s="25"/>
      <c r="AG12" s="26"/>
      <c r="AH12" s="27"/>
      <c r="AI12" s="25"/>
      <c r="AJ12" s="25"/>
      <c r="AK12" s="25"/>
      <c r="AL12" s="26"/>
      <c r="AM12" s="27"/>
      <c r="AN12" s="25"/>
      <c r="AO12" s="25"/>
      <c r="AP12" s="25"/>
      <c r="AQ12" s="26"/>
      <c r="AR12" s="27"/>
      <c r="AS12" s="25"/>
      <c r="AT12" s="25" t="s">
        <v>2</v>
      </c>
      <c r="AU12" s="25"/>
      <c r="AV12" s="26"/>
      <c r="AW12" s="27"/>
      <c r="AX12" s="25"/>
      <c r="AY12" s="25"/>
      <c r="AZ12" s="25"/>
      <c r="BA12" s="28"/>
      <c r="BB12" s="24"/>
      <c r="BC12" s="25"/>
      <c r="BD12" s="25"/>
      <c r="BE12" s="25"/>
      <c r="BF12" s="26"/>
      <c r="BG12" s="27"/>
      <c r="BH12" s="25"/>
      <c r="BI12" s="25"/>
      <c r="BJ12" s="25"/>
      <c r="BK12" s="26"/>
      <c r="BL12" s="27"/>
      <c r="BM12" s="25"/>
      <c r="BN12" s="25"/>
      <c r="BO12" s="25"/>
      <c r="BP12" s="26"/>
      <c r="BQ12" s="27"/>
      <c r="BR12" s="25"/>
      <c r="BS12" s="25"/>
      <c r="BT12" s="25"/>
      <c r="BU12" s="26"/>
      <c r="BV12" s="27"/>
      <c r="BW12" s="25"/>
      <c r="BX12" s="25"/>
      <c r="BY12" s="25"/>
      <c r="BZ12" s="26"/>
      <c r="CA12" s="27"/>
      <c r="CB12" s="25"/>
      <c r="CC12" s="25"/>
      <c r="CD12" s="25"/>
      <c r="CE12" s="26"/>
      <c r="CF12" s="27"/>
      <c r="CG12" s="25"/>
      <c r="CH12" s="25"/>
      <c r="CI12" s="25"/>
      <c r="CJ12" s="26"/>
      <c r="CK12" s="24"/>
      <c r="CL12" s="25"/>
      <c r="CM12" s="25"/>
      <c r="CN12" s="25"/>
      <c r="CO12" s="26"/>
      <c r="CP12" s="34"/>
      <c r="CQ12" s="35"/>
      <c r="CR12" s="35"/>
      <c r="CS12" s="25"/>
      <c r="CT12" s="26"/>
      <c r="CU12" s="29"/>
      <c r="CV12" s="3"/>
      <c r="CW12" s="3"/>
      <c r="CX12" s="3"/>
      <c r="CY12" s="1831"/>
      <c r="CZ12" s="1833"/>
      <c r="DA12" s="1848"/>
      <c r="DB12" s="1848"/>
      <c r="DC12" s="1848"/>
      <c r="DD12" s="1848"/>
      <c r="DE12" s="1848"/>
      <c r="DF12" s="1848"/>
      <c r="DG12" s="3"/>
      <c r="DH12" s="3"/>
      <c r="DI12" s="3"/>
    </row>
    <row r="13" spans="1:113" ht="45" customHeight="1">
      <c r="A13" s="1844"/>
      <c r="B13" s="23">
        <v>2016</v>
      </c>
      <c r="C13" s="16">
        <f t="shared" si="0"/>
        <v>94</v>
      </c>
      <c r="D13" s="24"/>
      <c r="E13" s="25"/>
      <c r="F13" s="25"/>
      <c r="G13" s="25"/>
      <c r="H13" s="26"/>
      <c r="I13" s="27">
        <f>'2016  SALINTUBIG COMPLETED'!O13</f>
        <v>5</v>
      </c>
      <c r="J13" s="25">
        <v>0</v>
      </c>
      <c r="K13" s="25">
        <v>0</v>
      </c>
      <c r="L13" s="25">
        <v>0</v>
      </c>
      <c r="M13" s="26">
        <v>0</v>
      </c>
      <c r="N13" s="36">
        <f>'2016 BUB-WATER'!O46</f>
        <v>19</v>
      </c>
      <c r="O13" s="25">
        <f>'2016 BUB-WATER'!N46</f>
        <v>1</v>
      </c>
      <c r="P13" s="25">
        <v>0</v>
      </c>
      <c r="Q13" s="25">
        <v>0</v>
      </c>
      <c r="R13" s="26">
        <v>0</v>
      </c>
      <c r="S13" s="27"/>
      <c r="T13" s="25"/>
      <c r="U13" s="25"/>
      <c r="V13" s="25"/>
      <c r="W13" s="26"/>
      <c r="X13" s="3"/>
      <c r="Y13" s="25"/>
      <c r="Z13" s="25"/>
      <c r="AA13" s="25"/>
      <c r="AB13" s="26"/>
      <c r="AC13" s="31">
        <f>'2016 BUB-Others'!W39</f>
        <v>1</v>
      </c>
      <c r="AD13" s="25">
        <v>0</v>
      </c>
      <c r="AE13" s="25">
        <v>0</v>
      </c>
      <c r="AF13" s="25">
        <v>0</v>
      </c>
      <c r="AG13" s="26">
        <v>0</v>
      </c>
      <c r="AH13" s="36">
        <f>'2016 LGSF-WATER COMPLETED'!Q24</f>
        <v>15</v>
      </c>
      <c r="AI13" s="37">
        <f>'2016 LGSF-WATER COMPLETED'!P24</f>
        <v>0</v>
      </c>
      <c r="AJ13" s="37">
        <f>'2016 LGSF-WATER COMPLETED'!O24</f>
        <v>0</v>
      </c>
      <c r="AK13" s="25">
        <v>0</v>
      </c>
      <c r="AL13" s="26">
        <v>0</v>
      </c>
      <c r="AM13" s="31">
        <f>'2016 LGSF-Others'!S43</f>
        <v>27</v>
      </c>
      <c r="AN13" s="32">
        <f>'2016 LGSF-Others'!R43</f>
        <v>0</v>
      </c>
      <c r="AO13" s="32">
        <f>'2016 LGSF-Others'!Q43</f>
        <v>0</v>
      </c>
      <c r="AP13" s="25">
        <v>0</v>
      </c>
      <c r="AQ13" s="26">
        <v>0</v>
      </c>
      <c r="AR13" s="31">
        <f>'2016 LGSF-Others'!S59</f>
        <v>12</v>
      </c>
      <c r="AS13" s="32">
        <f>'2016 LGSF-Others'!R59</f>
        <v>0</v>
      </c>
      <c r="AT13" s="32">
        <f>'2016 LGSF-Others'!Q59</f>
        <v>0</v>
      </c>
      <c r="AU13" s="32">
        <f>'2016 LGSF-Others'!P59</f>
        <v>0</v>
      </c>
      <c r="AV13" s="26">
        <v>0</v>
      </c>
      <c r="AW13" s="31"/>
      <c r="AX13" s="32"/>
      <c r="AY13" s="32"/>
      <c r="AZ13" s="32"/>
      <c r="BA13" s="28"/>
      <c r="BB13" s="38"/>
      <c r="BC13" s="32"/>
      <c r="BD13" s="32"/>
      <c r="BE13" s="32"/>
      <c r="BF13" s="26"/>
      <c r="BG13" s="31"/>
      <c r="BH13" s="32"/>
      <c r="BI13" s="32"/>
      <c r="BJ13" s="32"/>
      <c r="BK13" s="26"/>
      <c r="BL13" s="27"/>
      <c r="BM13" s="25"/>
      <c r="BN13" s="25"/>
      <c r="BO13" s="25"/>
      <c r="BP13" s="26"/>
      <c r="BQ13" s="27"/>
      <c r="BR13" s="25"/>
      <c r="BS13" s="25"/>
      <c r="BT13" s="25"/>
      <c r="BU13" s="26"/>
      <c r="BV13" s="27"/>
      <c r="BW13" s="25"/>
      <c r="BX13" s="25"/>
      <c r="BY13" s="25"/>
      <c r="BZ13" s="26"/>
      <c r="CA13" s="27"/>
      <c r="CB13" s="25"/>
      <c r="CC13" s="25"/>
      <c r="CD13" s="25"/>
      <c r="CE13" s="26"/>
      <c r="CF13" s="27"/>
      <c r="CG13" s="25"/>
      <c r="CH13" s="25"/>
      <c r="CI13" s="25"/>
      <c r="CJ13" s="26"/>
      <c r="CK13" s="24"/>
      <c r="CL13" s="25"/>
      <c r="CM13" s="25"/>
      <c r="CN13" s="25"/>
      <c r="CO13" s="26"/>
      <c r="CP13" s="39">
        <v>14</v>
      </c>
      <c r="CQ13" s="40">
        <v>0</v>
      </c>
      <c r="CR13" s="40">
        <v>0</v>
      </c>
      <c r="CS13" s="40">
        <v>0</v>
      </c>
      <c r="CT13" s="41">
        <v>0</v>
      </c>
      <c r="CU13" s="29"/>
      <c r="CV13" s="3"/>
      <c r="CW13" s="3"/>
      <c r="CX13" s="3"/>
      <c r="CY13" s="1865" t="s">
        <v>38</v>
      </c>
      <c r="CZ13" s="1830"/>
      <c r="DA13" s="1859">
        <f>F18+K18+P18+U18+Z18+AE18+AJ18+AO18+AT18+BN18+BS18+BX18+CC18+CH18+CM18+CR18</f>
        <v>25</v>
      </c>
      <c r="DB13" s="1859">
        <f>SUM(K19:K26,P19:P25,U19:U25,Z19:Z25,AJ19:AJ25,AO19:AO25,AT19:AT25,BN19:BN25,BS19:BS26,CC19:CC26,CH19:CH26,CR19:CR26,AY19:AY25,AE19:AE25,CM19:CM26)</f>
        <v>5</v>
      </c>
      <c r="DC13" s="1859">
        <f>SUM(F28:F35,K28:K36,P28:P35,U28:U35,Z28:Z35,AJ28:AJ35,AO28:AO35,AT28:AT35,BN28:BN35,BS28:BS35,BX28:BX36,CC28:CC36,CH28:CH36,CR28:CR36,AE28:AE35,CM28:CM36)</f>
        <v>39</v>
      </c>
      <c r="DD13" s="1859">
        <f>SUM(K38:K46,P38:P45,U38:U45,Z38:Z45,AJ38:AJ45,AO38:AO45,AT38:AT45,BN38:BN45,BS38:BS45,BX38:BX45,CC38:CC46,CH38:CH46,CR38:CR46,BD38:BD45,AE38:AE45,CM38:CM46)</f>
        <v>18</v>
      </c>
      <c r="DE13" s="1859">
        <f>SUM(F48:F56,K48:K56,P48:P55,U48:U55,Z48:Z55,AJ48:AJ55,AO48:AO55,AT48:AT55,BN48:BN55,BS48:BS55,BX48:BX55,CC48:CC56,CH48:CH56,CR48:CR56,BI48:BI55,AE48:AE55,CM48:CM56)</f>
        <v>43</v>
      </c>
      <c r="DF13" s="1860">
        <f>SUM(DA13:DE13)</f>
        <v>130</v>
      </c>
      <c r="DG13" s="3"/>
      <c r="DH13" s="3"/>
      <c r="DI13" s="3"/>
    </row>
    <row r="14" spans="1:113" ht="45" customHeight="1">
      <c r="A14" s="1844"/>
      <c r="B14" s="42">
        <v>2017</v>
      </c>
      <c r="C14" s="16">
        <f t="shared" si="0"/>
        <v>65</v>
      </c>
      <c r="D14" s="24"/>
      <c r="E14" s="25"/>
      <c r="F14" s="25"/>
      <c r="G14" s="25"/>
      <c r="H14" s="26"/>
      <c r="I14" s="27">
        <f>'2017 SALINTUBIG COMPLETED'!O13</f>
        <v>4</v>
      </c>
      <c r="J14" s="25">
        <f>'2017 SALINTUBIG COMPLETED'!N13</f>
        <v>0</v>
      </c>
      <c r="K14" s="25">
        <f>'2017 SALINTUBIG COMPLETED'!M13</f>
        <v>0</v>
      </c>
      <c r="L14" s="25">
        <v>0</v>
      </c>
      <c r="M14" s="26">
        <v>0</v>
      </c>
      <c r="N14" s="27"/>
      <c r="O14" s="25"/>
      <c r="P14" s="25"/>
      <c r="Q14" s="25"/>
      <c r="R14" s="26"/>
      <c r="S14" s="27"/>
      <c r="T14" s="25"/>
      <c r="U14" s="25"/>
      <c r="V14" s="25"/>
      <c r="W14" s="26"/>
      <c r="X14" s="27"/>
      <c r="Y14" s="25"/>
      <c r="Z14" s="25"/>
      <c r="AA14" s="25"/>
      <c r="AB14" s="26"/>
      <c r="AC14" s="27"/>
      <c r="AD14" s="25"/>
      <c r="AE14" s="25"/>
      <c r="AF14" s="25"/>
      <c r="AG14" s="26"/>
      <c r="AH14" s="27"/>
      <c r="AI14" s="25"/>
      <c r="AJ14" s="25"/>
      <c r="AK14" s="25"/>
      <c r="AL14" s="26"/>
      <c r="AM14" s="27"/>
      <c r="AN14" s="25"/>
      <c r="AO14" s="25"/>
      <c r="AP14" s="25"/>
      <c r="AQ14" s="26"/>
      <c r="AR14" s="27"/>
      <c r="AS14" s="25"/>
      <c r="AT14" s="25"/>
      <c r="AU14" s="25"/>
      <c r="AV14" s="26"/>
      <c r="AW14" s="27"/>
      <c r="AX14" s="25"/>
      <c r="AY14" s="25"/>
      <c r="AZ14" s="25"/>
      <c r="BA14" s="28"/>
      <c r="BB14" s="24"/>
      <c r="BC14" s="25"/>
      <c r="BD14" s="25"/>
      <c r="BE14" s="25"/>
      <c r="BF14" s="26"/>
      <c r="BG14" s="27"/>
      <c r="BH14" s="25"/>
      <c r="BI14" s="25"/>
      <c r="BJ14" s="25"/>
      <c r="BK14" s="26"/>
      <c r="BL14" s="27">
        <f>'2017 ADM-WATER'!M25</f>
        <v>15</v>
      </c>
      <c r="BM14" s="25">
        <f>'2017 ADM-WATER'!L25</f>
        <v>1</v>
      </c>
      <c r="BN14" s="25">
        <f>'2017 ADM-WATER'!K25</f>
        <v>0</v>
      </c>
      <c r="BO14" s="25">
        <f>'2017 ADM-WATER'!J25</f>
        <v>0</v>
      </c>
      <c r="BP14" s="26">
        <v>0</v>
      </c>
      <c r="BQ14" s="36">
        <f>'2017 ADM-Others'!M42</f>
        <v>34</v>
      </c>
      <c r="BR14" s="37">
        <f>'2017 ADM-Others'!L42</f>
        <v>0</v>
      </c>
      <c r="BS14" s="25">
        <v>0</v>
      </c>
      <c r="BT14" s="25">
        <v>0</v>
      </c>
      <c r="BU14" s="26">
        <v>0</v>
      </c>
      <c r="BV14" s="27">
        <f>'2017 ADM-Others'!M48</f>
        <v>5</v>
      </c>
      <c r="BW14" s="25">
        <f>'2017 ADM-Others'!L48</f>
        <v>0</v>
      </c>
      <c r="BX14" s="25">
        <v>0</v>
      </c>
      <c r="BY14" s="25">
        <v>0</v>
      </c>
      <c r="BZ14" s="26">
        <v>0</v>
      </c>
      <c r="CA14" s="27"/>
      <c r="CB14" s="25"/>
      <c r="CC14" s="25"/>
      <c r="CD14" s="25"/>
      <c r="CE14" s="26"/>
      <c r="CF14" s="27"/>
      <c r="CG14" s="25"/>
      <c r="CH14" s="25"/>
      <c r="CI14" s="25"/>
      <c r="CJ14" s="26"/>
      <c r="CK14" s="24"/>
      <c r="CL14" s="25"/>
      <c r="CM14" s="25"/>
      <c r="CN14" s="25"/>
      <c r="CO14" s="26"/>
      <c r="CP14" s="43">
        <v>6</v>
      </c>
      <c r="CQ14" s="40">
        <v>0</v>
      </c>
      <c r="CR14" s="40">
        <v>0</v>
      </c>
      <c r="CS14" s="25">
        <v>0</v>
      </c>
      <c r="CT14" s="26">
        <v>0</v>
      </c>
      <c r="CU14" s="44"/>
      <c r="CV14" s="3"/>
      <c r="CW14" s="3"/>
      <c r="CX14" s="3"/>
      <c r="CY14" s="1831"/>
      <c r="CZ14" s="1833"/>
      <c r="DA14" s="1848"/>
      <c r="DB14" s="1848"/>
      <c r="DC14" s="1848"/>
      <c r="DD14" s="1848"/>
      <c r="DE14" s="1848"/>
      <c r="DF14" s="1848"/>
      <c r="DG14" s="3"/>
      <c r="DH14" s="3"/>
      <c r="DI14" s="3"/>
    </row>
    <row r="15" spans="1:113" ht="45" customHeight="1">
      <c r="A15" s="1844"/>
      <c r="B15" s="42">
        <v>2018</v>
      </c>
      <c r="C15" s="16">
        <f t="shared" si="0"/>
        <v>34</v>
      </c>
      <c r="D15" s="24"/>
      <c r="E15" s="25"/>
      <c r="F15" s="25"/>
      <c r="G15" s="25"/>
      <c r="H15" s="26"/>
      <c r="I15" s="27">
        <f>'2018 SALINTUBIG'!L11</f>
        <v>1</v>
      </c>
      <c r="J15" s="25">
        <f>'2018 SALINTUBIG'!K11</f>
        <v>2</v>
      </c>
      <c r="K15" s="25">
        <f>'2018 SALINTUBIG'!J11</f>
        <v>0</v>
      </c>
      <c r="L15" s="25">
        <f>'2018 SALINTUBIG'!I11</f>
        <v>0</v>
      </c>
      <c r="M15" s="26">
        <v>0</v>
      </c>
      <c r="N15" s="27"/>
      <c r="O15" s="25"/>
      <c r="P15" s="25"/>
      <c r="Q15" s="25"/>
      <c r="R15" s="26"/>
      <c r="S15" s="27"/>
      <c r="T15" s="25"/>
      <c r="U15" s="25"/>
      <c r="V15" s="25"/>
      <c r="W15" s="26"/>
      <c r="X15" s="27"/>
      <c r="Y15" s="25"/>
      <c r="Z15" s="25"/>
      <c r="AA15" s="25"/>
      <c r="AB15" s="26"/>
      <c r="AC15" s="27"/>
      <c r="AD15" s="25"/>
      <c r="AE15" s="25"/>
      <c r="AF15" s="25"/>
      <c r="AG15" s="26"/>
      <c r="AH15" s="27"/>
      <c r="AI15" s="25"/>
      <c r="AJ15" s="25"/>
      <c r="AK15" s="25"/>
      <c r="AL15" s="26"/>
      <c r="AM15" s="27"/>
      <c r="AN15" s="25"/>
      <c r="AO15" s="25"/>
      <c r="AP15" s="25"/>
      <c r="AQ15" s="26"/>
      <c r="AR15" s="27"/>
      <c r="AS15" s="25"/>
      <c r="AT15" s="25"/>
      <c r="AU15" s="25"/>
      <c r="AV15" s="26"/>
      <c r="AW15" s="27"/>
      <c r="AX15" s="25"/>
      <c r="AY15" s="25"/>
      <c r="AZ15" s="25"/>
      <c r="BA15" s="28"/>
      <c r="BB15" s="24"/>
      <c r="BC15" s="25"/>
      <c r="BD15" s="25"/>
      <c r="BE15" s="25"/>
      <c r="BF15" s="26"/>
      <c r="BG15" s="27"/>
      <c r="BH15" s="25"/>
      <c r="BI15" s="25"/>
      <c r="BJ15" s="25"/>
      <c r="BK15" s="26"/>
      <c r="BL15" s="27"/>
      <c r="BM15" s="25"/>
      <c r="BN15" s="25"/>
      <c r="BO15" s="25"/>
      <c r="BP15" s="26"/>
      <c r="BQ15" s="27"/>
      <c r="BR15" s="25"/>
      <c r="BS15" s="25"/>
      <c r="BT15" s="25"/>
      <c r="BU15" s="26"/>
      <c r="BV15" s="27"/>
      <c r="BW15" s="25"/>
      <c r="BX15" s="25"/>
      <c r="BY15" s="25"/>
      <c r="BZ15" s="26"/>
      <c r="CA15" s="31">
        <f>'2018 AM-WATER'!M15</f>
        <v>6</v>
      </c>
      <c r="CB15" s="32">
        <f>'2018 AM-WATER'!L15</f>
        <v>2</v>
      </c>
      <c r="CC15" s="32">
        <f>'2018 AM-WATER'!K15</f>
        <v>0</v>
      </c>
      <c r="CD15" s="25">
        <v>0</v>
      </c>
      <c r="CE15" s="26">
        <v>0</v>
      </c>
      <c r="CF15" s="31">
        <f>'2018 AM-Others'!M23</f>
        <v>17</v>
      </c>
      <c r="CG15" s="32">
        <f>'2018 AM-Others'!L23</f>
        <v>0</v>
      </c>
      <c r="CH15" s="32">
        <f>'2018 AM-Others'!K23</f>
        <v>0</v>
      </c>
      <c r="CI15" s="25">
        <v>0</v>
      </c>
      <c r="CJ15" s="26">
        <v>0</v>
      </c>
      <c r="CK15" s="38">
        <f>'2018 AM-Others'!M26</f>
        <v>2</v>
      </c>
      <c r="CL15" s="32">
        <f>'2018 AM-Others'!L26</f>
        <v>0</v>
      </c>
      <c r="CM15" s="32">
        <v>0</v>
      </c>
      <c r="CN15" s="32">
        <v>0</v>
      </c>
      <c r="CO15" s="26">
        <v>0</v>
      </c>
      <c r="CP15" s="43">
        <v>4</v>
      </c>
      <c r="CQ15" s="40">
        <v>0</v>
      </c>
      <c r="CR15" s="40">
        <v>0</v>
      </c>
      <c r="CS15" s="40">
        <v>0</v>
      </c>
      <c r="CT15" s="26">
        <v>0</v>
      </c>
      <c r="CU15" s="44"/>
      <c r="CV15" s="3"/>
      <c r="CW15" s="3"/>
      <c r="CX15" s="3"/>
      <c r="CY15" s="1866" t="s">
        <v>39</v>
      </c>
      <c r="CZ15" s="1830"/>
      <c r="DA15" s="1859">
        <f>SUM(BY9:BY17,BT9:BT17,BO9:BO17,AU9:AU17,AP9:AP17,AK9:AK17,AA9:AA17,V9:V17,Q9:Q17,L9:L17,G9:G17,CD9:CD17,CI9:CI17,CS9:CS17,AF9:AF17,CN9:CN17)</f>
        <v>10</v>
      </c>
      <c r="DB15" s="1859">
        <f>SUM(L19:L26,Q19:Q26,V19:V25,AA19:AA25,AK19:AK25,AP19:AP25,AU19:AU25,BO19:BO26,BT19:BT26,CD19:CD26,CI19:CI26,CS19:CS26,AZ19:AZ26,AF19:AF25,CN19:CN26)</f>
        <v>11</v>
      </c>
      <c r="DC15" s="1859">
        <f>SUM(G28:G36,L28:L36,Q28:Q35,V28:V35,AA28:AA35,AK28:AK35,AP28:AP35,AU28:AU35,BO28:BO35,BT28:BT35,BY28:BY36,CD28:CD36,CI28:CI36,CS28:CS36,AF28:AF35,CN28:CN36)</f>
        <v>15</v>
      </c>
      <c r="DD15" s="1859">
        <f>SUM(L38:L46,Q38:Q45,V38:V45,AA38:AA45,AK38:AK45,AP38:AP45,AU38:AU45,BO38:BO45,BT38:BT45,BY38:BY45,CD38:CD46,CI38:CI46,CS38:CS46,BE38:BE45,AF38:AF45,CN38:CN46)</f>
        <v>7</v>
      </c>
      <c r="DE15" s="1859">
        <f>SUM(G48:G55,L48:L56,Q48:Q55,V48:V55,AA48:AA55,AK48:AK55,AP48:AP55,AU48:AU55,BO48:BO55,BT48:BT55,BY48:BY55,CD48:CD56,CI48:CI56,CS48:CS56,BJ48:BJ55,AF48:AF55,CN48:CN56)</f>
        <v>5</v>
      </c>
      <c r="DF15" s="1860">
        <f>SUM(DA15:DE15)</f>
        <v>48</v>
      </c>
      <c r="DG15" s="3"/>
      <c r="DH15" s="3"/>
      <c r="DI15" s="3"/>
    </row>
    <row r="16" spans="1:113" ht="45" customHeight="1">
      <c r="A16" s="1844"/>
      <c r="B16" s="45">
        <v>2019</v>
      </c>
      <c r="C16" s="16">
        <f t="shared" si="0"/>
        <v>31</v>
      </c>
      <c r="D16" s="24"/>
      <c r="E16" s="25"/>
      <c r="F16" s="25"/>
      <c r="G16" s="25"/>
      <c r="H16" s="26"/>
      <c r="I16" s="38">
        <f>'2019 SALINTUBIG'!L7</f>
        <v>0</v>
      </c>
      <c r="J16" s="32">
        <f>'2019 SALINTUBIG'!K7</f>
        <v>1</v>
      </c>
      <c r="K16" s="32">
        <f>'2019 SALINTUBIG'!J7</f>
        <v>1</v>
      </c>
      <c r="L16" s="32">
        <f>'2019 SALINTUBIG'!I7</f>
        <v>0</v>
      </c>
      <c r="M16" s="46">
        <f>'2019 SALINTUBIG'!H7</f>
        <v>0</v>
      </c>
      <c r="N16" s="24"/>
      <c r="O16" s="25"/>
      <c r="P16" s="25"/>
      <c r="Q16" s="25"/>
      <c r="R16" s="26"/>
      <c r="S16" s="24"/>
      <c r="T16" s="25"/>
      <c r="U16" s="25"/>
      <c r="V16" s="25"/>
      <c r="W16" s="26"/>
      <c r="X16" s="24"/>
      <c r="Y16" s="25"/>
      <c r="Z16" s="25"/>
      <c r="AA16" s="25"/>
      <c r="AB16" s="26"/>
      <c r="AC16" s="24"/>
      <c r="AD16" s="25"/>
      <c r="AE16" s="25"/>
      <c r="AF16" s="25"/>
      <c r="AG16" s="26"/>
      <c r="AH16" s="47"/>
      <c r="AI16" s="33"/>
      <c r="AJ16" s="33"/>
      <c r="AK16" s="33"/>
      <c r="AL16" s="48"/>
      <c r="AM16" s="47"/>
      <c r="AN16" s="33"/>
      <c r="AO16" s="33"/>
      <c r="AP16" s="33"/>
      <c r="AQ16" s="49"/>
      <c r="AR16" s="47"/>
      <c r="AS16" s="33"/>
      <c r="AT16" s="33"/>
      <c r="AU16" s="33"/>
      <c r="AV16" s="49"/>
      <c r="AW16" s="47"/>
      <c r="AX16" s="33"/>
      <c r="AY16" s="33"/>
      <c r="AZ16" s="33"/>
      <c r="BA16" s="48"/>
      <c r="BB16" s="47"/>
      <c r="BC16" s="33"/>
      <c r="BD16" s="33"/>
      <c r="BE16" s="33"/>
      <c r="BF16" s="49"/>
      <c r="BG16" s="50"/>
      <c r="BH16" s="33"/>
      <c r="BI16" s="33"/>
      <c r="BJ16" s="33"/>
      <c r="BK16" s="49"/>
      <c r="BL16" s="24"/>
      <c r="BM16" s="25"/>
      <c r="BN16" s="25"/>
      <c r="BO16" s="25"/>
      <c r="BP16" s="26"/>
      <c r="BQ16" s="24"/>
      <c r="BR16" s="25"/>
      <c r="BS16" s="25"/>
      <c r="BT16" s="25"/>
      <c r="BU16" s="26"/>
      <c r="BV16" s="24"/>
      <c r="BW16" s="25"/>
      <c r="BX16" s="25"/>
      <c r="BY16" s="25"/>
      <c r="BZ16" s="26"/>
      <c r="CA16" s="38">
        <f>'2019 AM-WATER'!N11</f>
        <v>0</v>
      </c>
      <c r="CB16" s="32">
        <f>'2019 AM-WATER'!M11</f>
        <v>4</v>
      </c>
      <c r="CC16" s="32">
        <f>'2019 AM-WATER'!L11</f>
        <v>1</v>
      </c>
      <c r="CD16" s="32">
        <f>'2019 AM-WATER'!K11</f>
        <v>0</v>
      </c>
      <c r="CE16" s="46">
        <f>'2019 AM-WATER'!J11</f>
        <v>0</v>
      </c>
      <c r="CF16" s="24">
        <f>'2019 LGSF-AM'!N21</f>
        <v>5</v>
      </c>
      <c r="CG16" s="25">
        <f>'2019 LGSF-AM'!M21</f>
        <v>10</v>
      </c>
      <c r="CH16" s="25">
        <f>'2019 LGSF-AM'!L21</f>
        <v>1</v>
      </c>
      <c r="CI16" s="25">
        <f>'2019 LGSF-AM'!J21</f>
        <v>0</v>
      </c>
      <c r="CJ16" s="26">
        <v>0</v>
      </c>
      <c r="CK16" s="24">
        <f>'2019 LGSF-AM'!N27</f>
        <v>1</v>
      </c>
      <c r="CL16" s="25">
        <f>'2019 LGSF-AM'!M27</f>
        <v>1</v>
      </c>
      <c r="CM16" s="25">
        <f>'2019 LGSF-AM'!L27</f>
        <v>1</v>
      </c>
      <c r="CN16" s="25">
        <f>'2019 LGSF-AM'!K27</f>
        <v>2</v>
      </c>
      <c r="CO16" s="26">
        <f>'2019 LGSF-AM'!J27</f>
        <v>0</v>
      </c>
      <c r="CP16" s="43">
        <v>0</v>
      </c>
      <c r="CQ16" s="40">
        <v>3</v>
      </c>
      <c r="CR16" s="40">
        <v>0</v>
      </c>
      <c r="CS16" s="40">
        <v>0</v>
      </c>
      <c r="CT16" s="41">
        <v>0</v>
      </c>
      <c r="CU16" s="44"/>
      <c r="CV16" s="4"/>
      <c r="CW16" s="4"/>
      <c r="CX16" s="4"/>
      <c r="CY16" s="1831"/>
      <c r="CZ16" s="1833"/>
      <c r="DA16" s="1848"/>
      <c r="DB16" s="1848"/>
      <c r="DC16" s="1848"/>
      <c r="DD16" s="1848"/>
      <c r="DE16" s="1848"/>
      <c r="DF16" s="1848"/>
      <c r="DG16" s="4"/>
      <c r="DH16" s="4"/>
      <c r="DI16" s="4"/>
    </row>
    <row r="17" spans="1:113" ht="45" customHeight="1">
      <c r="A17" s="1848"/>
      <c r="B17" s="45">
        <v>2020</v>
      </c>
      <c r="C17" s="16">
        <f t="shared" si="0"/>
        <v>30</v>
      </c>
      <c r="D17" s="51"/>
      <c r="E17" s="52"/>
      <c r="F17" s="52"/>
      <c r="G17" s="52"/>
      <c r="H17" s="53"/>
      <c r="I17" s="54">
        <f>'2020 SALINTUBIG'!M8</f>
        <v>0</v>
      </c>
      <c r="J17" s="55">
        <f>'2020 SALINTUBIG'!L8</f>
        <v>0</v>
      </c>
      <c r="K17" s="55">
        <f>'2020 SALINTUBIG'!K8</f>
        <v>2</v>
      </c>
      <c r="L17" s="55">
        <f>'2020 SALINTUBIG'!J8</f>
        <v>1</v>
      </c>
      <c r="M17" s="56">
        <f>'2020 SALINTUBIG'!I8</f>
        <v>0</v>
      </c>
      <c r="N17" s="51"/>
      <c r="O17" s="52"/>
      <c r="P17" s="52"/>
      <c r="Q17" s="52"/>
      <c r="R17" s="53"/>
      <c r="S17" s="51"/>
      <c r="T17" s="52"/>
      <c r="U17" s="52"/>
      <c r="V17" s="52"/>
      <c r="W17" s="53"/>
      <c r="X17" s="51"/>
      <c r="Y17" s="52"/>
      <c r="Z17" s="52"/>
      <c r="AA17" s="52"/>
      <c r="AB17" s="53"/>
      <c r="AC17" s="51"/>
      <c r="AD17" s="52"/>
      <c r="AE17" s="52"/>
      <c r="AF17" s="52"/>
      <c r="AG17" s="53"/>
      <c r="AH17" s="57"/>
      <c r="AI17" s="58"/>
      <c r="AJ17" s="58"/>
      <c r="AK17" s="58"/>
      <c r="AL17" s="59"/>
      <c r="AM17" s="57"/>
      <c r="AN17" s="58"/>
      <c r="AO17" s="58"/>
      <c r="AP17" s="58"/>
      <c r="AQ17" s="60"/>
      <c r="AR17" s="57"/>
      <c r="AS17" s="58"/>
      <c r="AT17" s="58"/>
      <c r="AU17" s="58"/>
      <c r="AV17" s="60"/>
      <c r="AW17" s="57"/>
      <c r="AX17" s="58"/>
      <c r="AY17" s="58"/>
      <c r="AZ17" s="58"/>
      <c r="BA17" s="59"/>
      <c r="BB17" s="57"/>
      <c r="BC17" s="58"/>
      <c r="BD17" s="58"/>
      <c r="BE17" s="58"/>
      <c r="BF17" s="60"/>
      <c r="BG17" s="61"/>
      <c r="BH17" s="58"/>
      <c r="BI17" s="58"/>
      <c r="BJ17" s="58"/>
      <c r="BK17" s="60"/>
      <c r="BL17" s="51"/>
      <c r="BM17" s="52"/>
      <c r="BN17" s="52"/>
      <c r="BO17" s="52"/>
      <c r="BP17" s="53"/>
      <c r="BQ17" s="51"/>
      <c r="BR17" s="52"/>
      <c r="BS17" s="52"/>
      <c r="BT17" s="52"/>
      <c r="BU17" s="53"/>
      <c r="BV17" s="51"/>
      <c r="BW17" s="52"/>
      <c r="BX17" s="52"/>
      <c r="BY17" s="52"/>
      <c r="BZ17" s="53"/>
      <c r="CA17" s="54">
        <f>'2020 AM-WATER'!P12</f>
        <v>0</v>
      </c>
      <c r="CB17" s="55">
        <f>'2020 AM-WATER'!O12</f>
        <v>0</v>
      </c>
      <c r="CC17" s="55">
        <f>'2020 AM-WATER'!N12</f>
        <v>2</v>
      </c>
      <c r="CD17" s="55">
        <f>'2020 AM-WATER'!M12</f>
        <v>4</v>
      </c>
      <c r="CE17" s="56">
        <f>'2020 AM-WATER'!L12</f>
        <v>1</v>
      </c>
      <c r="CF17" s="51">
        <f>'2020 LGSF-AM'!P24</f>
        <v>0</v>
      </c>
      <c r="CG17" s="52">
        <f>'2020 LGSF-AM'!O24</f>
        <v>0</v>
      </c>
      <c r="CH17" s="52">
        <f>'2020 LGSF-AM'!N24</f>
        <v>16</v>
      </c>
      <c r="CI17" s="52">
        <f>'2020 LGSF-AM'!M24</f>
        <v>3</v>
      </c>
      <c r="CJ17" s="53">
        <f>'2020 LGSF-AM'!L24</f>
        <v>0</v>
      </c>
      <c r="CK17" s="51">
        <f>'2020 LGSF-AM'!P26</f>
        <v>0</v>
      </c>
      <c r="CL17" s="52">
        <f>'2020 LGSF-AM'!O26</f>
        <v>0</v>
      </c>
      <c r="CM17" s="52">
        <f>'2020 LGSF-AM'!N26</f>
        <v>1</v>
      </c>
      <c r="CN17" s="52">
        <f>'2020 LGSF-AM'!M26</f>
        <v>0</v>
      </c>
      <c r="CO17" s="53">
        <f>'2020 LGSF-AM'!L26</f>
        <v>0</v>
      </c>
      <c r="CP17" s="51"/>
      <c r="CQ17" s="52"/>
      <c r="CR17" s="52"/>
      <c r="CS17" s="52"/>
      <c r="CT17" s="53"/>
      <c r="CU17" s="62"/>
      <c r="CV17" s="4"/>
      <c r="CW17" s="4"/>
      <c r="CX17" s="4"/>
      <c r="CY17" s="1864" t="s">
        <v>40</v>
      </c>
      <c r="CZ17" s="1830"/>
      <c r="DA17" s="1859">
        <f>SUM(H9:H17,M9:M17,R9:R17,W9:W17,AB9:AB17,AL9:AL17,AQ9:AQ17,AV9:AV17,BP9:BP17,BU9:BU17,BZ9:BZ17,CE9:CE17,CJ9:CJ17,CT9:CT17,AG9:AG17,CO9:CO17)</f>
        <v>1</v>
      </c>
      <c r="DB17" s="1859">
        <f>SUM(M19:M26,R19:R25,W19:W25,AB19:AB25,AL19:AL25,AQ19:AQ25,AV19:AV25,BP19:BP25,BU19:BU26,CE19:CE26,CJ19:CJ26,CT19:CT26,BA19:BA25,AG19:AG25,CO19:CO26)</f>
        <v>1</v>
      </c>
      <c r="DC17" s="1859">
        <f>SUM(H28:H35,M28:M36,R28:R35,W28:W35,AB28:AB35,AL28:AL35,AQ28:AQ35,AV28:AV35,BP28:BP35,BU28:BU35,BZ28:BZ35,CE28:CE36,CJ28:CJ36,CT28:CT36,AG28:AG35,CO28:CO36)</f>
        <v>2</v>
      </c>
      <c r="DD17" s="1859">
        <f>SUM(M38:M46,R38:R45,W38:W45,AB38:AB45,AL38:AL45,AQ38:AQ45,AV38:AV45,BP38:BP45,BU38:BU45,BZ38:BZ45,CE38:CE46,CJ38:CJ46,CT38:CT46,BF38:BF45,AG38:AG45,CO38:CO46)</f>
        <v>5</v>
      </c>
      <c r="DE17" s="1859">
        <f>SUM(H48:H55,M48:M56,R48:R55,W48:W55,AB48:AB55,AL48:AL55,AQ48:AQ55,AV48:AV55,BP48:BP55,BU48:BU55,BZ48:BZ56,CE48:CE56,CJ48:CJ56,CT48:CT56,BK48:BK55,AG48:AG55,CO48:CO56)</f>
        <v>3</v>
      </c>
      <c r="DF17" s="1860">
        <f>SUM(DA17:DE17)</f>
        <v>12</v>
      </c>
      <c r="DG17" s="4"/>
      <c r="DH17" s="4"/>
      <c r="DI17" s="4"/>
    </row>
    <row r="18" spans="1:113" ht="45" customHeight="1">
      <c r="A18" s="1869" t="s">
        <v>41</v>
      </c>
      <c r="B18" s="1870"/>
      <c r="C18" s="63">
        <f t="shared" ref="C18:AV18" si="1">SUM(C9:C17)</f>
        <v>393</v>
      </c>
      <c r="D18" s="64">
        <f t="shared" si="1"/>
        <v>14</v>
      </c>
      <c r="E18" s="65">
        <f t="shared" si="1"/>
        <v>0</v>
      </c>
      <c r="F18" s="65">
        <f t="shared" si="1"/>
        <v>0</v>
      </c>
      <c r="G18" s="65">
        <f t="shared" si="1"/>
        <v>0</v>
      </c>
      <c r="H18" s="66">
        <f t="shared" si="1"/>
        <v>0</v>
      </c>
      <c r="I18" s="64">
        <f t="shared" si="1"/>
        <v>15</v>
      </c>
      <c r="J18" s="65">
        <f t="shared" si="1"/>
        <v>3</v>
      </c>
      <c r="K18" s="65">
        <f t="shared" si="1"/>
        <v>3</v>
      </c>
      <c r="L18" s="65">
        <f t="shared" si="1"/>
        <v>1</v>
      </c>
      <c r="M18" s="66">
        <f t="shared" si="1"/>
        <v>0</v>
      </c>
      <c r="N18" s="64">
        <f t="shared" si="1"/>
        <v>103</v>
      </c>
      <c r="O18" s="65">
        <f t="shared" si="1"/>
        <v>2</v>
      </c>
      <c r="P18" s="65">
        <f t="shared" si="1"/>
        <v>0</v>
      </c>
      <c r="Q18" s="65">
        <f t="shared" si="1"/>
        <v>0</v>
      </c>
      <c r="R18" s="66">
        <f t="shared" si="1"/>
        <v>0</v>
      </c>
      <c r="S18" s="64">
        <f t="shared" si="1"/>
        <v>19</v>
      </c>
      <c r="T18" s="65">
        <f t="shared" si="1"/>
        <v>0</v>
      </c>
      <c r="U18" s="65">
        <f t="shared" si="1"/>
        <v>0</v>
      </c>
      <c r="V18" s="65">
        <f t="shared" si="1"/>
        <v>0</v>
      </c>
      <c r="W18" s="66">
        <f t="shared" si="1"/>
        <v>0</v>
      </c>
      <c r="X18" s="64">
        <f t="shared" si="1"/>
        <v>16</v>
      </c>
      <c r="Y18" s="65">
        <f t="shared" si="1"/>
        <v>0</v>
      </c>
      <c r="Z18" s="65">
        <f t="shared" si="1"/>
        <v>0</v>
      </c>
      <c r="AA18" s="65">
        <f t="shared" si="1"/>
        <v>0</v>
      </c>
      <c r="AB18" s="66">
        <f t="shared" si="1"/>
        <v>0</v>
      </c>
      <c r="AC18" s="64">
        <f t="shared" si="1"/>
        <v>1</v>
      </c>
      <c r="AD18" s="65">
        <f t="shared" si="1"/>
        <v>0</v>
      </c>
      <c r="AE18" s="65">
        <f t="shared" si="1"/>
        <v>0</v>
      </c>
      <c r="AF18" s="65">
        <f t="shared" si="1"/>
        <v>0</v>
      </c>
      <c r="AG18" s="66">
        <f t="shared" si="1"/>
        <v>0</v>
      </c>
      <c r="AH18" s="64">
        <f t="shared" si="1"/>
        <v>15</v>
      </c>
      <c r="AI18" s="65">
        <f t="shared" si="1"/>
        <v>0</v>
      </c>
      <c r="AJ18" s="65">
        <f t="shared" si="1"/>
        <v>0</v>
      </c>
      <c r="AK18" s="65">
        <f t="shared" si="1"/>
        <v>0</v>
      </c>
      <c r="AL18" s="66">
        <f t="shared" si="1"/>
        <v>0</v>
      </c>
      <c r="AM18" s="64">
        <f t="shared" si="1"/>
        <v>27</v>
      </c>
      <c r="AN18" s="65">
        <f t="shared" si="1"/>
        <v>0</v>
      </c>
      <c r="AO18" s="65">
        <f t="shared" si="1"/>
        <v>0</v>
      </c>
      <c r="AP18" s="65">
        <f t="shared" si="1"/>
        <v>0</v>
      </c>
      <c r="AQ18" s="66">
        <f t="shared" si="1"/>
        <v>0</v>
      </c>
      <c r="AR18" s="64">
        <f t="shared" si="1"/>
        <v>12</v>
      </c>
      <c r="AS18" s="65">
        <f t="shared" si="1"/>
        <v>0</v>
      </c>
      <c r="AT18" s="65">
        <f t="shared" si="1"/>
        <v>0</v>
      </c>
      <c r="AU18" s="65">
        <f t="shared" si="1"/>
        <v>0</v>
      </c>
      <c r="AV18" s="66">
        <f t="shared" si="1"/>
        <v>0</v>
      </c>
      <c r="AW18" s="64"/>
      <c r="AX18" s="65"/>
      <c r="AY18" s="65"/>
      <c r="AZ18" s="65"/>
      <c r="BA18" s="67"/>
      <c r="BB18" s="64"/>
      <c r="BC18" s="65"/>
      <c r="BD18" s="65"/>
      <c r="BE18" s="65"/>
      <c r="BF18" s="66"/>
      <c r="BG18" s="68"/>
      <c r="BH18" s="65"/>
      <c r="BI18" s="65"/>
      <c r="BJ18" s="65"/>
      <c r="BK18" s="66"/>
      <c r="BL18" s="64">
        <f t="shared" ref="BL18:CT18" si="2">SUM(BL9:BL17)</f>
        <v>15</v>
      </c>
      <c r="BM18" s="65">
        <f t="shared" si="2"/>
        <v>1</v>
      </c>
      <c r="BN18" s="65">
        <f t="shared" si="2"/>
        <v>0</v>
      </c>
      <c r="BO18" s="65">
        <f t="shared" si="2"/>
        <v>0</v>
      </c>
      <c r="BP18" s="66">
        <f t="shared" si="2"/>
        <v>0</v>
      </c>
      <c r="BQ18" s="64">
        <f t="shared" si="2"/>
        <v>34</v>
      </c>
      <c r="BR18" s="65">
        <f t="shared" si="2"/>
        <v>0</v>
      </c>
      <c r="BS18" s="65">
        <f t="shared" si="2"/>
        <v>0</v>
      </c>
      <c r="BT18" s="65">
        <f t="shared" si="2"/>
        <v>0</v>
      </c>
      <c r="BU18" s="66">
        <f t="shared" si="2"/>
        <v>0</v>
      </c>
      <c r="BV18" s="64">
        <f t="shared" si="2"/>
        <v>5</v>
      </c>
      <c r="BW18" s="65">
        <f t="shared" si="2"/>
        <v>0</v>
      </c>
      <c r="BX18" s="65">
        <f t="shared" si="2"/>
        <v>0</v>
      </c>
      <c r="BY18" s="65">
        <f t="shared" si="2"/>
        <v>0</v>
      </c>
      <c r="BZ18" s="66">
        <f t="shared" si="2"/>
        <v>0</v>
      </c>
      <c r="CA18" s="64">
        <f t="shared" si="2"/>
        <v>6</v>
      </c>
      <c r="CB18" s="65">
        <f t="shared" si="2"/>
        <v>6</v>
      </c>
      <c r="CC18" s="65">
        <f t="shared" si="2"/>
        <v>3</v>
      </c>
      <c r="CD18" s="65">
        <f t="shared" si="2"/>
        <v>4</v>
      </c>
      <c r="CE18" s="66">
        <f t="shared" si="2"/>
        <v>1</v>
      </c>
      <c r="CF18" s="64">
        <f t="shared" si="2"/>
        <v>22</v>
      </c>
      <c r="CG18" s="65">
        <f t="shared" si="2"/>
        <v>10</v>
      </c>
      <c r="CH18" s="65">
        <f t="shared" si="2"/>
        <v>17</v>
      </c>
      <c r="CI18" s="65">
        <f t="shared" si="2"/>
        <v>3</v>
      </c>
      <c r="CJ18" s="66">
        <f t="shared" si="2"/>
        <v>0</v>
      </c>
      <c r="CK18" s="64">
        <f t="shared" si="2"/>
        <v>3</v>
      </c>
      <c r="CL18" s="65">
        <f t="shared" si="2"/>
        <v>1</v>
      </c>
      <c r="CM18" s="65">
        <f t="shared" si="2"/>
        <v>2</v>
      </c>
      <c r="CN18" s="65">
        <f t="shared" si="2"/>
        <v>2</v>
      </c>
      <c r="CO18" s="66">
        <f t="shared" si="2"/>
        <v>0</v>
      </c>
      <c r="CP18" s="64">
        <f t="shared" si="2"/>
        <v>24</v>
      </c>
      <c r="CQ18" s="65">
        <f t="shared" si="2"/>
        <v>3</v>
      </c>
      <c r="CR18" s="65">
        <f t="shared" si="2"/>
        <v>0</v>
      </c>
      <c r="CS18" s="65">
        <f t="shared" si="2"/>
        <v>0</v>
      </c>
      <c r="CT18" s="66">
        <f t="shared" si="2"/>
        <v>0</v>
      </c>
      <c r="CU18" s="69"/>
      <c r="CV18" s="70"/>
      <c r="CW18" s="70"/>
      <c r="CX18" s="70"/>
      <c r="CY18" s="1831"/>
      <c r="CZ18" s="1833"/>
      <c r="DA18" s="1848"/>
      <c r="DB18" s="1848"/>
      <c r="DC18" s="1848"/>
      <c r="DD18" s="1848"/>
      <c r="DE18" s="1848"/>
      <c r="DF18" s="1848"/>
      <c r="DG18" s="70"/>
      <c r="DH18" s="70"/>
      <c r="DI18" s="70"/>
    </row>
    <row r="19" spans="1:113" ht="45" customHeight="1">
      <c r="A19" s="1871" t="s">
        <v>42</v>
      </c>
      <c r="B19" s="71">
        <v>2013</v>
      </c>
      <c r="C19" s="72">
        <f t="shared" ref="C19:C26" si="3">SUM(D19:CT19)</f>
        <v>1</v>
      </c>
      <c r="D19" s="17"/>
      <c r="E19" s="18"/>
      <c r="F19" s="18"/>
      <c r="G19" s="18"/>
      <c r="H19" s="21"/>
      <c r="I19" s="17"/>
      <c r="J19" s="18"/>
      <c r="K19" s="18"/>
      <c r="L19" s="18"/>
      <c r="M19" s="21"/>
      <c r="N19" s="17">
        <f>'2013 BUB-WATER'!O52</f>
        <v>1</v>
      </c>
      <c r="O19" s="18">
        <v>0</v>
      </c>
      <c r="P19" s="18">
        <v>0</v>
      </c>
      <c r="Q19" s="18">
        <v>0</v>
      </c>
      <c r="R19" s="21">
        <v>0</v>
      </c>
      <c r="S19" s="17"/>
      <c r="T19" s="18"/>
      <c r="U19" s="18"/>
      <c r="V19" s="18"/>
      <c r="W19" s="21"/>
      <c r="X19" s="17"/>
      <c r="Y19" s="18"/>
      <c r="Z19" s="18"/>
      <c r="AA19" s="18"/>
      <c r="AB19" s="21"/>
      <c r="AC19" s="17"/>
      <c r="AD19" s="18"/>
      <c r="AE19" s="18"/>
      <c r="AF19" s="18"/>
      <c r="AG19" s="21"/>
      <c r="AH19" s="17"/>
      <c r="AI19" s="18"/>
      <c r="AJ19" s="18"/>
      <c r="AK19" s="18"/>
      <c r="AL19" s="21"/>
      <c r="AM19" s="17"/>
      <c r="AN19" s="18"/>
      <c r="AO19" s="18"/>
      <c r="AP19" s="18"/>
      <c r="AQ19" s="21" t="s">
        <v>2</v>
      </c>
      <c r="AR19" s="17"/>
      <c r="AS19" s="18"/>
      <c r="AT19" s="18"/>
      <c r="AU19" s="18"/>
      <c r="AV19" s="21"/>
      <c r="AW19" s="17"/>
      <c r="AX19" s="18"/>
      <c r="AY19" s="18"/>
      <c r="AZ19" s="18"/>
      <c r="BA19" s="21"/>
      <c r="BB19" s="17"/>
      <c r="BC19" s="18"/>
      <c r="BD19" s="18"/>
      <c r="BE19" s="18"/>
      <c r="BF19" s="19"/>
      <c r="BG19" s="20"/>
      <c r="BH19" s="18"/>
      <c r="BI19" s="18"/>
      <c r="BJ19" s="18"/>
      <c r="BK19" s="21"/>
      <c r="BL19" s="17"/>
      <c r="BM19" s="18"/>
      <c r="BN19" s="18"/>
      <c r="BO19" s="18"/>
      <c r="BP19" s="21"/>
      <c r="BQ19" s="17"/>
      <c r="BR19" s="18"/>
      <c r="BS19" s="18"/>
      <c r="BT19" s="18"/>
      <c r="BU19" s="21"/>
      <c r="BV19" s="17"/>
      <c r="BW19" s="18"/>
      <c r="BX19" s="18"/>
      <c r="BY19" s="18"/>
      <c r="BZ19" s="21"/>
      <c r="CA19" s="17"/>
      <c r="CB19" s="18"/>
      <c r="CC19" s="18"/>
      <c r="CD19" s="18"/>
      <c r="CE19" s="21"/>
      <c r="CF19" s="17"/>
      <c r="CG19" s="18"/>
      <c r="CH19" s="18"/>
      <c r="CI19" s="18"/>
      <c r="CJ19" s="21"/>
      <c r="CK19" s="17"/>
      <c r="CL19" s="18"/>
      <c r="CM19" s="18"/>
      <c r="CN19" s="18"/>
      <c r="CO19" s="21"/>
      <c r="CP19" s="17"/>
      <c r="CQ19" s="18"/>
      <c r="CR19" s="18"/>
      <c r="CS19" s="18"/>
      <c r="CT19" s="19"/>
      <c r="CU19" s="73"/>
      <c r="CY19" s="1884" t="s">
        <v>20</v>
      </c>
      <c r="CZ19" s="1830"/>
      <c r="DA19" s="1860">
        <f>SUM(DA9:DA18)</f>
        <v>393</v>
      </c>
      <c r="DB19" s="1860">
        <f t="shared" ref="DB19:DE19" si="4">SUM(DB9:DB17)</f>
        <v>124</v>
      </c>
      <c r="DC19" s="1860">
        <f t="shared" si="4"/>
        <v>402</v>
      </c>
      <c r="DD19" s="1860">
        <f t="shared" si="4"/>
        <v>324</v>
      </c>
      <c r="DE19" s="1860">
        <f t="shared" si="4"/>
        <v>347</v>
      </c>
      <c r="DF19" s="1862"/>
      <c r="DG19" s="74"/>
    </row>
    <row r="20" spans="1:113" ht="45" customHeight="1">
      <c r="A20" s="1844"/>
      <c r="B20" s="75">
        <v>2014</v>
      </c>
      <c r="C20" s="72">
        <f t="shared" si="3"/>
        <v>9</v>
      </c>
      <c r="D20" s="24"/>
      <c r="E20" s="25"/>
      <c r="F20" s="25"/>
      <c r="G20" s="25"/>
      <c r="H20" s="28"/>
      <c r="I20" s="24"/>
      <c r="J20" s="25"/>
      <c r="K20" s="25"/>
      <c r="L20" s="25"/>
      <c r="M20" s="28"/>
      <c r="N20" s="24">
        <f>'2014 BUB-WATER'!O55</f>
        <v>4</v>
      </c>
      <c r="O20" s="25">
        <v>0</v>
      </c>
      <c r="P20" s="25">
        <v>0</v>
      </c>
      <c r="Q20" s="25">
        <v>0</v>
      </c>
      <c r="R20" s="28">
        <v>0</v>
      </c>
      <c r="S20" s="38">
        <f>'2014 BUB-Others'!W48</f>
        <v>5</v>
      </c>
      <c r="T20" s="25">
        <v>0</v>
      </c>
      <c r="U20" s="25">
        <v>0</v>
      </c>
      <c r="V20" s="25">
        <v>0</v>
      </c>
      <c r="W20" s="28">
        <v>0</v>
      </c>
      <c r="X20" s="24"/>
      <c r="Y20" s="25"/>
      <c r="Z20" s="25"/>
      <c r="AA20" s="25"/>
      <c r="AB20" s="28"/>
      <c r="AC20" s="24"/>
      <c r="AD20" s="25"/>
      <c r="AE20" s="25"/>
      <c r="AF20" s="25"/>
      <c r="AG20" s="28"/>
      <c r="AH20" s="24"/>
      <c r="AI20" s="25"/>
      <c r="AJ20" s="25"/>
      <c r="AK20" s="25"/>
      <c r="AL20" s="28"/>
      <c r="AM20" s="24"/>
      <c r="AN20" s="25"/>
      <c r="AO20" s="25"/>
      <c r="AP20" s="25"/>
      <c r="AQ20" s="28"/>
      <c r="AR20" s="24"/>
      <c r="AS20" s="25"/>
      <c r="AT20" s="25"/>
      <c r="AU20" s="25"/>
      <c r="AV20" s="28"/>
      <c r="AW20" s="24"/>
      <c r="AX20" s="25"/>
      <c r="AY20" s="25"/>
      <c r="AZ20" s="25"/>
      <c r="BA20" s="28"/>
      <c r="BB20" s="24"/>
      <c r="BC20" s="25"/>
      <c r="BD20" s="25"/>
      <c r="BE20" s="25"/>
      <c r="BF20" s="26"/>
      <c r="BG20" s="27"/>
      <c r="BH20" s="25"/>
      <c r="BI20" s="25"/>
      <c r="BJ20" s="25"/>
      <c r="BK20" s="28"/>
      <c r="BL20" s="24"/>
      <c r="BM20" s="25"/>
      <c r="BN20" s="25"/>
      <c r="BO20" s="25"/>
      <c r="BP20" s="28"/>
      <c r="BQ20" s="24"/>
      <c r="BR20" s="25"/>
      <c r="BS20" s="25"/>
      <c r="BT20" s="25"/>
      <c r="BU20" s="28"/>
      <c r="BV20" s="24"/>
      <c r="BW20" s="25"/>
      <c r="BX20" s="25"/>
      <c r="BY20" s="25"/>
      <c r="BZ20" s="28"/>
      <c r="CA20" s="24"/>
      <c r="CB20" s="25"/>
      <c r="CC20" s="25"/>
      <c r="CD20" s="25"/>
      <c r="CE20" s="28"/>
      <c r="CF20" s="24"/>
      <c r="CG20" s="25"/>
      <c r="CH20" s="25"/>
      <c r="CI20" s="25"/>
      <c r="CJ20" s="28"/>
      <c r="CK20" s="24"/>
      <c r="CL20" s="25"/>
      <c r="CM20" s="25"/>
      <c r="CN20" s="25"/>
      <c r="CO20" s="28"/>
      <c r="CP20" s="24"/>
      <c r="CQ20" s="25"/>
      <c r="CR20" s="25"/>
      <c r="CS20" s="25"/>
      <c r="CT20" s="26"/>
      <c r="CU20" s="76"/>
      <c r="CY20" s="1831"/>
      <c r="CZ20" s="1833"/>
      <c r="DA20" s="1848"/>
      <c r="DB20" s="1848"/>
      <c r="DC20" s="1848"/>
      <c r="DD20" s="1848"/>
      <c r="DE20" s="1848"/>
      <c r="DF20" s="1848"/>
      <c r="DG20" s="74"/>
    </row>
    <row r="21" spans="1:113" ht="45" customHeight="1">
      <c r="A21" s="1844"/>
      <c r="B21" s="75">
        <v>2015</v>
      </c>
      <c r="C21" s="72">
        <f t="shared" si="3"/>
        <v>13</v>
      </c>
      <c r="D21" s="24"/>
      <c r="E21" s="25"/>
      <c r="F21" s="25"/>
      <c r="G21" s="25"/>
      <c r="H21" s="28"/>
      <c r="I21" s="24"/>
      <c r="J21" s="25"/>
      <c r="K21" s="25"/>
      <c r="L21" s="25"/>
      <c r="M21" s="28"/>
      <c r="N21" s="24">
        <f>'2015 BUB-WATER(DONCARLOS)'!O58</f>
        <v>8</v>
      </c>
      <c r="O21" s="25">
        <v>0</v>
      </c>
      <c r="P21" s="25">
        <v>0</v>
      </c>
      <c r="Q21" s="25">
        <v>0</v>
      </c>
      <c r="R21" s="28">
        <v>0</v>
      </c>
      <c r="S21" s="24"/>
      <c r="T21" s="25"/>
      <c r="U21" s="25"/>
      <c r="V21" s="25"/>
      <c r="W21" s="28"/>
      <c r="X21" s="24">
        <f>'2015 BUB-Others'!W32</f>
        <v>5</v>
      </c>
      <c r="Y21" s="25">
        <v>0</v>
      </c>
      <c r="Z21" s="25">
        <v>0</v>
      </c>
      <c r="AA21" s="25">
        <v>0</v>
      </c>
      <c r="AB21" s="28">
        <v>0</v>
      </c>
      <c r="AC21" s="24"/>
      <c r="AD21" s="25"/>
      <c r="AE21" s="25"/>
      <c r="AF21" s="25"/>
      <c r="AG21" s="28"/>
      <c r="AH21" s="24"/>
      <c r="AI21" s="25"/>
      <c r="AJ21" s="25"/>
      <c r="AK21" s="25"/>
      <c r="AL21" s="28"/>
      <c r="AM21" s="24"/>
      <c r="AN21" s="25"/>
      <c r="AO21" s="25"/>
      <c r="AP21" s="25"/>
      <c r="AQ21" s="28"/>
      <c r="AR21" s="24"/>
      <c r="AS21" s="25"/>
      <c r="AT21" s="25"/>
      <c r="AU21" s="25"/>
      <c r="AV21" s="28"/>
      <c r="AW21" s="24"/>
      <c r="AX21" s="25"/>
      <c r="AY21" s="25"/>
      <c r="AZ21" s="25"/>
      <c r="BA21" s="28"/>
      <c r="BB21" s="24"/>
      <c r="BC21" s="25"/>
      <c r="BD21" s="25"/>
      <c r="BE21" s="25"/>
      <c r="BF21" s="26"/>
      <c r="BG21" s="27"/>
      <c r="BH21" s="25"/>
      <c r="BI21" s="25"/>
      <c r="BJ21" s="25"/>
      <c r="BK21" s="28"/>
      <c r="BL21" s="24"/>
      <c r="BM21" s="25"/>
      <c r="BN21" s="25"/>
      <c r="BO21" s="25"/>
      <c r="BP21" s="28"/>
      <c r="BQ21" s="24"/>
      <c r="BR21" s="25"/>
      <c r="BS21" s="25"/>
      <c r="BT21" s="25"/>
      <c r="BU21" s="28"/>
      <c r="BV21" s="24"/>
      <c r="BW21" s="25"/>
      <c r="BX21" s="25"/>
      <c r="BY21" s="25"/>
      <c r="BZ21" s="28"/>
      <c r="CA21" s="24"/>
      <c r="CB21" s="25"/>
      <c r="CC21" s="25"/>
      <c r="CD21" s="25"/>
      <c r="CE21" s="28"/>
      <c r="CF21" s="24"/>
      <c r="CG21" s="25"/>
      <c r="CH21" s="25"/>
      <c r="CI21" s="25"/>
      <c r="CJ21" s="28"/>
      <c r="CK21" s="24"/>
      <c r="CL21" s="25"/>
      <c r="CM21" s="25"/>
      <c r="CN21" s="25"/>
      <c r="CO21" s="28"/>
      <c r="CP21" s="34"/>
      <c r="CQ21" s="35"/>
      <c r="CR21" s="35"/>
      <c r="CS21" s="25"/>
      <c r="CT21" s="26"/>
      <c r="CU21" s="76"/>
      <c r="CY21" s="1885" t="s">
        <v>43</v>
      </c>
      <c r="CZ21" s="1830"/>
      <c r="DA21" s="77"/>
      <c r="DB21" s="78"/>
      <c r="DC21" s="78"/>
      <c r="DD21" s="78"/>
      <c r="DE21" s="79"/>
      <c r="DF21" s="1863">
        <f>SUM(DF9:DF17)</f>
        <v>1590</v>
      </c>
    </row>
    <row r="22" spans="1:113" ht="45" customHeight="1">
      <c r="A22" s="1844"/>
      <c r="B22" s="75">
        <v>2016</v>
      </c>
      <c r="C22" s="72">
        <f t="shared" si="3"/>
        <v>41</v>
      </c>
      <c r="D22" s="24"/>
      <c r="E22" s="25"/>
      <c r="F22" s="25"/>
      <c r="G22" s="25"/>
      <c r="H22" s="28"/>
      <c r="I22" s="24">
        <f>'2016  SALINTUBIG COMPLETED'!O24</f>
        <v>7</v>
      </c>
      <c r="J22" s="25">
        <f>'2016  SALINTUBIG COMPLETED'!N24</f>
        <v>0</v>
      </c>
      <c r="K22" s="25">
        <v>0</v>
      </c>
      <c r="L22" s="25">
        <v>0</v>
      </c>
      <c r="M22" s="28">
        <v>0</v>
      </c>
      <c r="N22" s="80">
        <f>'2016 BUB-WATER'!O49</f>
        <v>1</v>
      </c>
      <c r="O22" s="25">
        <v>0</v>
      </c>
      <c r="P22" s="25">
        <v>0</v>
      </c>
      <c r="Q22" s="25">
        <v>0</v>
      </c>
      <c r="R22" s="28">
        <v>0</v>
      </c>
      <c r="S22" s="24"/>
      <c r="T22" s="25"/>
      <c r="U22" s="25"/>
      <c r="V22" s="25"/>
      <c r="W22" s="28"/>
      <c r="X22" s="47"/>
      <c r="Y22" s="3"/>
      <c r="Z22" s="25"/>
      <c r="AA22" s="25"/>
      <c r="AB22" s="28"/>
      <c r="AC22" s="38">
        <f>'2016 BUB-Others'!W42</f>
        <v>2</v>
      </c>
      <c r="AD22" s="32">
        <f>'2016 BUB-Others'!V42</f>
        <v>0</v>
      </c>
      <c r="AE22" s="25">
        <v>0</v>
      </c>
      <c r="AF22" s="25">
        <v>0</v>
      </c>
      <c r="AG22" s="28">
        <v>0</v>
      </c>
      <c r="AH22" s="81">
        <f>'2016 LGSF-WATER COMPLETED'!Q35</f>
        <v>9</v>
      </c>
      <c r="AI22" s="37">
        <f>'2016 LGSF-WATER COMPLETED'!P35</f>
        <v>0</v>
      </c>
      <c r="AJ22" s="25">
        <v>0</v>
      </c>
      <c r="AK22" s="25">
        <v>0</v>
      </c>
      <c r="AL22" s="28">
        <v>0</v>
      </c>
      <c r="AM22" s="38">
        <f>'2016 LGSF-Others'!S76</f>
        <v>14</v>
      </c>
      <c r="AN22" s="25">
        <v>0</v>
      </c>
      <c r="AO22" s="25">
        <v>0</v>
      </c>
      <c r="AP22" s="25">
        <v>0</v>
      </c>
      <c r="AQ22" s="28">
        <v>0</v>
      </c>
      <c r="AR22" s="38">
        <f>'2016 LGSF-Others'!S79+'2016 LGSF-Others'!S80</f>
        <v>2</v>
      </c>
      <c r="AS22" s="82">
        <v>0</v>
      </c>
      <c r="AT22" s="25">
        <v>0</v>
      </c>
      <c r="AU22" s="25">
        <v>0</v>
      </c>
      <c r="AV22" s="28">
        <v>0</v>
      </c>
      <c r="AW22" s="38">
        <f>'2016 LGSF-Others'!S78</f>
        <v>1</v>
      </c>
      <c r="AX22" s="32">
        <f>'2016 LGSF-Others'!R78</f>
        <v>0</v>
      </c>
      <c r="AY22" s="25">
        <v>0</v>
      </c>
      <c r="AZ22" s="25">
        <v>0</v>
      </c>
      <c r="BA22" s="28">
        <v>0</v>
      </c>
      <c r="BB22" s="38"/>
      <c r="BC22" s="32"/>
      <c r="BD22" s="25"/>
      <c r="BE22" s="25"/>
      <c r="BF22" s="26"/>
      <c r="BG22" s="31"/>
      <c r="BH22" s="32"/>
      <c r="BI22" s="25"/>
      <c r="BJ22" s="25"/>
      <c r="BK22" s="28"/>
      <c r="BL22" s="24"/>
      <c r="BM22" s="25"/>
      <c r="BN22" s="25"/>
      <c r="BO22" s="25"/>
      <c r="BP22" s="28"/>
      <c r="BQ22" s="24"/>
      <c r="BR22" s="25"/>
      <c r="BS22" s="25"/>
      <c r="BT22" s="25"/>
      <c r="BU22" s="28"/>
      <c r="BV22" s="24"/>
      <c r="BW22" s="25"/>
      <c r="BX22" s="25"/>
      <c r="BY22" s="25"/>
      <c r="BZ22" s="28"/>
      <c r="CA22" s="24"/>
      <c r="CB22" s="25"/>
      <c r="CC22" s="25"/>
      <c r="CD22" s="25"/>
      <c r="CE22" s="28"/>
      <c r="CF22" s="24"/>
      <c r="CG22" s="25"/>
      <c r="CH22" s="25"/>
      <c r="CI22" s="25"/>
      <c r="CJ22" s="28"/>
      <c r="CK22" s="24"/>
      <c r="CL22" s="25"/>
      <c r="CM22" s="25"/>
      <c r="CN22" s="25"/>
      <c r="CO22" s="28"/>
      <c r="CP22" s="39">
        <v>5</v>
      </c>
      <c r="CQ22" s="40">
        <v>0</v>
      </c>
      <c r="CR22" s="40">
        <v>0</v>
      </c>
      <c r="CS22" s="40">
        <v>0</v>
      </c>
      <c r="CT22" s="26">
        <v>0</v>
      </c>
      <c r="CU22" s="76"/>
      <c r="CY22" s="1850"/>
      <c r="CZ22" s="1851"/>
      <c r="DA22" s="77"/>
      <c r="DB22" s="78"/>
      <c r="DC22" s="78"/>
      <c r="DD22" s="78"/>
      <c r="DE22" s="79"/>
      <c r="DF22" s="1844"/>
    </row>
    <row r="23" spans="1:113" ht="45" customHeight="1">
      <c r="A23" s="1844"/>
      <c r="B23" s="71">
        <v>2017</v>
      </c>
      <c r="C23" s="72">
        <f t="shared" si="3"/>
        <v>18</v>
      </c>
      <c r="D23" s="24"/>
      <c r="E23" s="25"/>
      <c r="F23" s="25"/>
      <c r="G23" s="25"/>
      <c r="H23" s="28"/>
      <c r="I23" s="24"/>
      <c r="J23" s="25"/>
      <c r="K23" s="25"/>
      <c r="L23" s="25"/>
      <c r="M23" s="28"/>
      <c r="N23" s="24"/>
      <c r="O23" s="25"/>
      <c r="P23" s="25"/>
      <c r="Q23" s="25"/>
      <c r="R23" s="28"/>
      <c r="S23" s="24"/>
      <c r="T23" s="25"/>
      <c r="U23" s="25"/>
      <c r="V23" s="25"/>
      <c r="W23" s="28"/>
      <c r="X23" s="24"/>
      <c r="Y23" s="25"/>
      <c r="Z23" s="25"/>
      <c r="AA23" s="25"/>
      <c r="AB23" s="28"/>
      <c r="AC23" s="24"/>
      <c r="AD23" s="25"/>
      <c r="AE23" s="25"/>
      <c r="AF23" s="25"/>
      <c r="AG23" s="28"/>
      <c r="AH23" s="24"/>
      <c r="AI23" s="25"/>
      <c r="AJ23" s="25"/>
      <c r="AK23" s="25"/>
      <c r="AL23" s="28"/>
      <c r="AM23" s="24"/>
      <c r="AN23" s="25"/>
      <c r="AO23" s="25"/>
      <c r="AP23" s="25"/>
      <c r="AQ23" s="28"/>
      <c r="AR23" s="24"/>
      <c r="AS23" s="25"/>
      <c r="AT23" s="25"/>
      <c r="AU23" s="25"/>
      <c r="AV23" s="28"/>
      <c r="AW23" s="24"/>
      <c r="AX23" s="25"/>
      <c r="AY23" s="25"/>
      <c r="AZ23" s="25"/>
      <c r="BA23" s="28"/>
      <c r="BB23" s="24"/>
      <c r="BC23" s="25"/>
      <c r="BD23" s="25"/>
      <c r="BE23" s="25"/>
      <c r="BF23" s="26"/>
      <c r="BG23" s="27"/>
      <c r="BH23" s="25"/>
      <c r="BI23" s="25"/>
      <c r="BJ23" s="25"/>
      <c r="BK23" s="28"/>
      <c r="BL23" s="24">
        <f>'2017 ADM-WATER'!M38</f>
        <v>9</v>
      </c>
      <c r="BM23" s="25">
        <f>'2017 ADM-WATER'!L38</f>
        <v>0</v>
      </c>
      <c r="BN23" s="25">
        <v>0</v>
      </c>
      <c r="BO23" s="25">
        <v>0</v>
      </c>
      <c r="BP23" s="28">
        <v>0</v>
      </c>
      <c r="BQ23" s="24">
        <f>'2017 ADM-Others'!M55</f>
        <v>5</v>
      </c>
      <c r="BR23" s="25">
        <f>'2017 ADM-Others'!L55</f>
        <v>0</v>
      </c>
      <c r="BS23" s="25">
        <v>0</v>
      </c>
      <c r="BT23" s="25">
        <v>0</v>
      </c>
      <c r="BU23" s="28">
        <v>0</v>
      </c>
      <c r="BV23" s="24"/>
      <c r="BW23" s="25"/>
      <c r="BX23" s="25"/>
      <c r="BY23" s="25"/>
      <c r="BZ23" s="28"/>
      <c r="CA23" s="24"/>
      <c r="CB23" s="25"/>
      <c r="CC23" s="25"/>
      <c r="CD23" s="25"/>
      <c r="CE23" s="28"/>
      <c r="CF23" s="24"/>
      <c r="CG23" s="25"/>
      <c r="CH23" s="25"/>
      <c r="CI23" s="25"/>
      <c r="CJ23" s="28"/>
      <c r="CK23" s="24"/>
      <c r="CL23" s="25"/>
      <c r="CM23" s="25"/>
      <c r="CN23" s="25"/>
      <c r="CO23" s="28"/>
      <c r="CP23" s="43">
        <v>4</v>
      </c>
      <c r="CQ23" s="40">
        <v>0</v>
      </c>
      <c r="CR23" s="40">
        <v>0</v>
      </c>
      <c r="CS23" s="25">
        <v>0</v>
      </c>
      <c r="CT23" s="26">
        <v>0</v>
      </c>
      <c r="CU23" s="76"/>
      <c r="CY23" s="1831"/>
      <c r="CZ23" s="1833"/>
      <c r="DA23" s="83"/>
      <c r="DB23" s="84"/>
      <c r="DC23" s="84"/>
      <c r="DD23" s="84"/>
      <c r="DE23" s="85"/>
      <c r="DF23" s="1848"/>
    </row>
    <row r="24" spans="1:113" ht="45" customHeight="1">
      <c r="A24" s="1844"/>
      <c r="B24" s="71">
        <v>2018</v>
      </c>
      <c r="C24" s="72">
        <f t="shared" si="3"/>
        <v>17</v>
      </c>
      <c r="D24" s="24"/>
      <c r="E24" s="25"/>
      <c r="F24" s="25"/>
      <c r="G24" s="25"/>
      <c r="H24" s="28"/>
      <c r="I24" s="24">
        <f>'2018 SALINTUBIG'!L13</f>
        <v>1</v>
      </c>
      <c r="J24" s="25">
        <f>'2018 SALINTUBIG'!K13</f>
        <v>0</v>
      </c>
      <c r="K24" s="25">
        <v>0</v>
      </c>
      <c r="L24" s="25">
        <v>0</v>
      </c>
      <c r="M24" s="28">
        <v>0</v>
      </c>
      <c r="N24" s="24"/>
      <c r="O24" s="25"/>
      <c r="P24" s="25"/>
      <c r="Q24" s="25"/>
      <c r="R24" s="28"/>
      <c r="S24" s="24"/>
      <c r="T24" s="25"/>
      <c r="U24" s="25"/>
      <c r="V24" s="25"/>
      <c r="W24" s="28"/>
      <c r="X24" s="24"/>
      <c r="Y24" s="25"/>
      <c r="Z24" s="25"/>
      <c r="AA24" s="25"/>
      <c r="AB24" s="28"/>
      <c r="AC24" s="24"/>
      <c r="AD24" s="25"/>
      <c r="AE24" s="25"/>
      <c r="AF24" s="25"/>
      <c r="AG24" s="28"/>
      <c r="AH24" s="24"/>
      <c r="AI24" s="25"/>
      <c r="AJ24" s="25"/>
      <c r="AK24" s="25"/>
      <c r="AL24" s="28"/>
      <c r="AM24" s="24"/>
      <c r="AN24" s="25"/>
      <c r="AO24" s="25"/>
      <c r="AP24" s="25"/>
      <c r="AQ24" s="28"/>
      <c r="AR24" s="24"/>
      <c r="AS24" s="25"/>
      <c r="AT24" s="25"/>
      <c r="AU24" s="25"/>
      <c r="AV24" s="28"/>
      <c r="AW24" s="24"/>
      <c r="AX24" s="25"/>
      <c r="AY24" s="25"/>
      <c r="AZ24" s="25"/>
      <c r="BA24" s="28"/>
      <c r="BB24" s="24"/>
      <c r="BC24" s="25"/>
      <c r="BD24" s="25"/>
      <c r="BE24" s="25"/>
      <c r="BF24" s="26"/>
      <c r="BG24" s="27"/>
      <c r="BH24" s="25"/>
      <c r="BI24" s="25"/>
      <c r="BJ24" s="25"/>
      <c r="BK24" s="28"/>
      <c r="BL24" s="24"/>
      <c r="BM24" s="25"/>
      <c r="BN24" s="25"/>
      <c r="BO24" s="25"/>
      <c r="BP24" s="28"/>
      <c r="BQ24" s="24"/>
      <c r="BR24" s="25"/>
      <c r="BS24" s="25"/>
      <c r="BT24" s="25"/>
      <c r="BU24" s="28"/>
      <c r="BV24" s="24"/>
      <c r="BW24" s="25"/>
      <c r="BX24" s="25"/>
      <c r="BY24" s="25"/>
      <c r="BZ24" s="28"/>
      <c r="CA24" s="38">
        <f>'2018 AM-WATER'!M18</f>
        <v>2</v>
      </c>
      <c r="CB24" s="32">
        <f>'2018 AM-WATER'!L18</f>
        <v>0</v>
      </c>
      <c r="CC24" s="25">
        <v>0</v>
      </c>
      <c r="CD24" s="25">
        <v>0</v>
      </c>
      <c r="CE24" s="28">
        <v>0</v>
      </c>
      <c r="CF24" s="38">
        <f>'2018 AM-Others'!M37</f>
        <v>9</v>
      </c>
      <c r="CG24" s="32">
        <f>'2018 AM-Others'!L37</f>
        <v>0</v>
      </c>
      <c r="CH24" s="32">
        <f>'2018 AM-Others'!K37</f>
        <v>0</v>
      </c>
      <c r="CI24" s="32">
        <f>'2018 AM-Others'!J37</f>
        <v>0</v>
      </c>
      <c r="CJ24" s="28">
        <v>0</v>
      </c>
      <c r="CK24" s="38">
        <f>'2018 AM-Others'!M39</f>
        <v>1</v>
      </c>
      <c r="CL24" s="32">
        <f>'2018 AM-Others'!L39</f>
        <v>0</v>
      </c>
      <c r="CM24" s="32">
        <f>'2018 AM-Others'!K39</f>
        <v>0</v>
      </c>
      <c r="CN24" s="32">
        <f>'2018 AM-Others'!J39</f>
        <v>0</v>
      </c>
      <c r="CO24" s="28">
        <v>0</v>
      </c>
      <c r="CP24" s="43">
        <v>4</v>
      </c>
      <c r="CQ24" s="25">
        <v>0</v>
      </c>
      <c r="CR24" s="25">
        <v>0</v>
      </c>
      <c r="CS24" s="25">
        <v>0</v>
      </c>
      <c r="CT24" s="26">
        <v>0</v>
      </c>
      <c r="CU24" s="76"/>
      <c r="CY24" s="86"/>
      <c r="CZ24" s="86"/>
      <c r="DA24" s="86"/>
      <c r="DB24" s="86"/>
      <c r="DC24" s="86"/>
      <c r="DD24" s="86"/>
      <c r="DE24" s="86"/>
      <c r="DF24" s="86"/>
    </row>
    <row r="25" spans="1:113" ht="45" customHeight="1">
      <c r="A25" s="1844"/>
      <c r="B25" s="87">
        <v>2019</v>
      </c>
      <c r="C25" s="72">
        <f t="shared" si="3"/>
        <v>14</v>
      </c>
      <c r="D25" s="24"/>
      <c r="E25" s="25"/>
      <c r="F25" s="25"/>
      <c r="G25" s="25"/>
      <c r="H25" s="26"/>
      <c r="I25" s="38">
        <f>'2019 SALINTUBIG'!L9</f>
        <v>1</v>
      </c>
      <c r="J25" s="32">
        <f>'2019 SALINTUBIG'!K9</f>
        <v>0</v>
      </c>
      <c r="K25" s="32">
        <f>'2019 SALINTUBIG'!J9</f>
        <v>0</v>
      </c>
      <c r="L25" s="32">
        <f>'2019 SALINTUBIG'!I9</f>
        <v>0</v>
      </c>
      <c r="M25" s="46">
        <f>'2019 SALINTUBIG'!H9</f>
        <v>0</v>
      </c>
      <c r="N25" s="24"/>
      <c r="O25" s="25"/>
      <c r="P25" s="25"/>
      <c r="Q25" s="25"/>
      <c r="R25" s="26"/>
      <c r="S25" s="24"/>
      <c r="T25" s="25"/>
      <c r="U25" s="25"/>
      <c r="V25" s="25"/>
      <c r="W25" s="26"/>
      <c r="X25" s="24"/>
      <c r="Y25" s="25"/>
      <c r="Z25" s="25"/>
      <c r="AA25" s="25"/>
      <c r="AB25" s="26"/>
      <c r="AC25" s="24"/>
      <c r="AD25" s="25"/>
      <c r="AE25" s="25"/>
      <c r="AF25" s="25"/>
      <c r="AG25" s="26"/>
      <c r="AH25" s="47"/>
      <c r="AI25" s="33"/>
      <c r="AJ25" s="33"/>
      <c r="AK25" s="33"/>
      <c r="AL25" s="48"/>
      <c r="AM25" s="47"/>
      <c r="AN25" s="33"/>
      <c r="AO25" s="33"/>
      <c r="AP25" s="33"/>
      <c r="AQ25" s="49"/>
      <c r="AR25" s="47"/>
      <c r="AS25" s="33"/>
      <c r="AT25" s="33"/>
      <c r="AU25" s="33"/>
      <c r="AV25" s="49"/>
      <c r="AW25" s="47"/>
      <c r="AX25" s="33"/>
      <c r="AY25" s="33"/>
      <c r="AZ25" s="33"/>
      <c r="BA25" s="48"/>
      <c r="BB25" s="47"/>
      <c r="BC25" s="33"/>
      <c r="BD25" s="33"/>
      <c r="BE25" s="33"/>
      <c r="BF25" s="49"/>
      <c r="BG25" s="50"/>
      <c r="BH25" s="33"/>
      <c r="BI25" s="33"/>
      <c r="BJ25" s="33"/>
      <c r="BK25" s="49"/>
      <c r="BL25" s="24"/>
      <c r="BM25" s="25"/>
      <c r="BN25" s="25"/>
      <c r="BO25" s="25"/>
      <c r="BP25" s="26"/>
      <c r="BQ25" s="24"/>
      <c r="BR25" s="25"/>
      <c r="BS25" s="25"/>
      <c r="BT25" s="25"/>
      <c r="BU25" s="26"/>
      <c r="BV25" s="24"/>
      <c r="BW25" s="25"/>
      <c r="BX25" s="25"/>
      <c r="BY25" s="25"/>
      <c r="BZ25" s="26"/>
      <c r="CA25" s="38">
        <f>'2019 AM-WATER'!N15</f>
        <v>0</v>
      </c>
      <c r="CB25" s="32">
        <f>'2019 AM-WATER'!M15</f>
        <v>0</v>
      </c>
      <c r="CC25" s="32">
        <f>'2019 AM-WATER'!L15</f>
        <v>2</v>
      </c>
      <c r="CD25" s="32">
        <f>'2019 AM-WATER'!K15</f>
        <v>1</v>
      </c>
      <c r="CE25" s="46">
        <f>'2019 AM-WATER'!J15</f>
        <v>0</v>
      </c>
      <c r="CF25" s="24">
        <f>'2019 LGSF-AM'!N34</f>
        <v>2</v>
      </c>
      <c r="CG25" s="25">
        <f>'2019 LGSF-AM'!M34</f>
        <v>1</v>
      </c>
      <c r="CH25" s="25">
        <f>'2019 LGSF-AM'!L34</f>
        <v>1</v>
      </c>
      <c r="CI25" s="25">
        <f>'2019 LGSF-AM'!K34</f>
        <v>0</v>
      </c>
      <c r="CJ25" s="26">
        <f>'2019 LGSF-AM'!J34</f>
        <v>0</v>
      </c>
      <c r="CK25" s="24">
        <f>'2019 LGSF-AM'!N37</f>
        <v>0</v>
      </c>
      <c r="CL25" s="25">
        <f>'2019 LGSF-AM'!M37</f>
        <v>0</v>
      </c>
      <c r="CM25" s="25">
        <f>'2019 LGSF-AM'!L37</f>
        <v>2</v>
      </c>
      <c r="CN25" s="25">
        <f>'2019 LGSF-AM'!K37</f>
        <v>0</v>
      </c>
      <c r="CO25" s="26">
        <f>'2019 LGSF-AM'!J37</f>
        <v>0</v>
      </c>
      <c r="CP25" s="43">
        <v>0</v>
      </c>
      <c r="CQ25" s="40">
        <v>4</v>
      </c>
      <c r="CR25" s="40">
        <v>0</v>
      </c>
      <c r="CS25" s="40">
        <v>0</v>
      </c>
      <c r="CT25" s="41">
        <v>0</v>
      </c>
      <c r="CU25" s="88"/>
      <c r="CV25" s="86"/>
      <c r="CW25" s="86"/>
      <c r="CX25" s="86"/>
      <c r="CY25" s="86"/>
      <c r="CZ25" s="86"/>
      <c r="DA25" s="86"/>
      <c r="DB25" s="86"/>
      <c r="DC25" s="86"/>
      <c r="DD25" s="86"/>
      <c r="DE25" s="86"/>
      <c r="DF25" s="86"/>
      <c r="DG25" s="86"/>
      <c r="DH25" s="86"/>
      <c r="DI25" s="86"/>
    </row>
    <row r="26" spans="1:113" ht="45" customHeight="1">
      <c r="A26" s="1848"/>
      <c r="B26" s="87">
        <v>2020</v>
      </c>
      <c r="C26" s="72">
        <f t="shared" si="3"/>
        <v>11</v>
      </c>
      <c r="D26" s="51"/>
      <c r="E26" s="52"/>
      <c r="F26" s="52"/>
      <c r="G26" s="52"/>
      <c r="H26" s="53"/>
      <c r="I26" s="54">
        <f>'2020 SALINTUBIG'!M11</f>
        <v>0</v>
      </c>
      <c r="J26" s="55">
        <f>'2020 SALINTUBIG'!L11</f>
        <v>0</v>
      </c>
      <c r="K26" s="55">
        <f>'2020 SALINTUBIG'!K11</f>
        <v>0</v>
      </c>
      <c r="L26" s="55">
        <f>'2020 SALINTUBIG'!J11</f>
        <v>2</v>
      </c>
      <c r="M26" s="56">
        <f>'2020 SALINTUBIG'!I11</f>
        <v>0</v>
      </c>
      <c r="N26" s="51"/>
      <c r="O26" s="52"/>
      <c r="P26" s="52"/>
      <c r="Q26" s="52"/>
      <c r="R26" s="53"/>
      <c r="S26" s="51"/>
      <c r="T26" s="52"/>
      <c r="U26" s="52"/>
      <c r="V26" s="52"/>
      <c r="W26" s="53"/>
      <c r="X26" s="51"/>
      <c r="Y26" s="52"/>
      <c r="Z26" s="52"/>
      <c r="AA26" s="52"/>
      <c r="AB26" s="53"/>
      <c r="AC26" s="51"/>
      <c r="AD26" s="52"/>
      <c r="AE26" s="52"/>
      <c r="AF26" s="52"/>
      <c r="AG26" s="53"/>
      <c r="AH26" s="57"/>
      <c r="AI26" s="58"/>
      <c r="AJ26" s="58"/>
      <c r="AK26" s="58"/>
      <c r="AL26" s="59"/>
      <c r="AM26" s="57"/>
      <c r="AN26" s="58"/>
      <c r="AO26" s="58"/>
      <c r="AP26" s="58"/>
      <c r="AQ26" s="60"/>
      <c r="AR26" s="57"/>
      <c r="AS26" s="58"/>
      <c r="AT26" s="58"/>
      <c r="AU26" s="58"/>
      <c r="AV26" s="60"/>
      <c r="AW26" s="57"/>
      <c r="AX26" s="58"/>
      <c r="AY26" s="58"/>
      <c r="AZ26" s="58"/>
      <c r="BA26" s="59"/>
      <c r="BB26" s="57"/>
      <c r="BC26" s="58"/>
      <c r="BD26" s="58"/>
      <c r="BE26" s="58"/>
      <c r="BF26" s="60"/>
      <c r="BG26" s="61"/>
      <c r="BH26" s="58"/>
      <c r="BI26" s="58"/>
      <c r="BJ26" s="58"/>
      <c r="BK26" s="60"/>
      <c r="BL26" s="51"/>
      <c r="BM26" s="52"/>
      <c r="BN26" s="52"/>
      <c r="BO26" s="52"/>
      <c r="BP26" s="53"/>
      <c r="BQ26" s="51"/>
      <c r="BR26" s="52"/>
      <c r="BS26" s="52"/>
      <c r="BT26" s="52"/>
      <c r="BU26" s="53"/>
      <c r="BV26" s="51"/>
      <c r="BW26" s="52"/>
      <c r="BX26" s="52"/>
      <c r="BY26" s="52"/>
      <c r="BZ26" s="53"/>
      <c r="CA26" s="54">
        <f>'2020 AM-WATER'!P15</f>
        <v>0</v>
      </c>
      <c r="CB26" s="55">
        <f>'2020 AM-WATER'!O15</f>
        <v>0</v>
      </c>
      <c r="CC26" s="55">
        <f>'2020 AM-WATER'!N15</f>
        <v>0</v>
      </c>
      <c r="CD26" s="55">
        <f>'2020 AM-WATER'!M15</f>
        <v>2</v>
      </c>
      <c r="CE26" s="56">
        <f>'2020 AM-WATER'!L15</f>
        <v>0</v>
      </c>
      <c r="CF26" s="51">
        <f>'2020 LGSF-AM'!P32</f>
        <v>0</v>
      </c>
      <c r="CG26" s="52">
        <f>'2020 LGSF-AM'!O32</f>
        <v>0</v>
      </c>
      <c r="CH26" s="52">
        <f>'2020 LGSF-AM'!N32</f>
        <v>0</v>
      </c>
      <c r="CI26" s="52">
        <f>'2020 LGSF-AM'!M32</f>
        <v>3</v>
      </c>
      <c r="CJ26" s="53">
        <f>'2020 LGSF-AM'!L32</f>
        <v>1</v>
      </c>
      <c r="CK26" s="51">
        <f>'2020 LGSF-AM'!P36</f>
        <v>0</v>
      </c>
      <c r="CL26" s="52">
        <f>'2020 LGSF-AM'!O36</f>
        <v>0</v>
      </c>
      <c r="CM26" s="52">
        <f>'2020 LGSF-AM'!N36</f>
        <v>0</v>
      </c>
      <c r="CN26" s="52">
        <f>'2020 LGSF-AM'!M36</f>
        <v>3</v>
      </c>
      <c r="CO26" s="53">
        <f>'2020 LGSF-AM'!L36</f>
        <v>0</v>
      </c>
      <c r="CP26" s="51"/>
      <c r="CQ26" s="52"/>
      <c r="CR26" s="52"/>
      <c r="CS26" s="52"/>
      <c r="CT26" s="53"/>
      <c r="CU26" s="89"/>
      <c r="CV26" s="86"/>
      <c r="CW26" s="86"/>
      <c r="CX26" s="86"/>
      <c r="DG26" s="86"/>
      <c r="DH26" s="86"/>
      <c r="DI26" s="86"/>
    </row>
    <row r="27" spans="1:113" ht="45" customHeight="1">
      <c r="A27" s="1872" t="s">
        <v>41</v>
      </c>
      <c r="B27" s="1870"/>
      <c r="C27" s="63">
        <f>SUM(C19:C26)</f>
        <v>124</v>
      </c>
      <c r="D27" s="64"/>
      <c r="E27" s="65"/>
      <c r="F27" s="65"/>
      <c r="G27" s="65"/>
      <c r="H27" s="66"/>
      <c r="I27" s="64">
        <f t="shared" ref="I27:BA27" si="5">SUM(I19:I26)</f>
        <v>9</v>
      </c>
      <c r="J27" s="65">
        <f t="shared" si="5"/>
        <v>0</v>
      </c>
      <c r="K27" s="65">
        <f t="shared" si="5"/>
        <v>0</v>
      </c>
      <c r="L27" s="65">
        <f t="shared" si="5"/>
        <v>2</v>
      </c>
      <c r="M27" s="66">
        <f t="shared" si="5"/>
        <v>0</v>
      </c>
      <c r="N27" s="64">
        <f t="shared" si="5"/>
        <v>14</v>
      </c>
      <c r="O27" s="65">
        <f t="shared" si="5"/>
        <v>0</v>
      </c>
      <c r="P27" s="65">
        <f t="shared" si="5"/>
        <v>0</v>
      </c>
      <c r="Q27" s="65">
        <f t="shared" si="5"/>
        <v>0</v>
      </c>
      <c r="R27" s="66">
        <f t="shared" si="5"/>
        <v>0</v>
      </c>
      <c r="S27" s="64">
        <f t="shared" si="5"/>
        <v>5</v>
      </c>
      <c r="T27" s="65">
        <f t="shared" si="5"/>
        <v>0</v>
      </c>
      <c r="U27" s="65">
        <f t="shared" si="5"/>
        <v>0</v>
      </c>
      <c r="V27" s="65">
        <f t="shared" si="5"/>
        <v>0</v>
      </c>
      <c r="W27" s="66">
        <f t="shared" si="5"/>
        <v>0</v>
      </c>
      <c r="X27" s="64">
        <f t="shared" si="5"/>
        <v>5</v>
      </c>
      <c r="Y27" s="65">
        <f t="shared" si="5"/>
        <v>0</v>
      </c>
      <c r="Z27" s="65">
        <f t="shared" si="5"/>
        <v>0</v>
      </c>
      <c r="AA27" s="65">
        <f t="shared" si="5"/>
        <v>0</v>
      </c>
      <c r="AB27" s="66">
        <f t="shared" si="5"/>
        <v>0</v>
      </c>
      <c r="AC27" s="64">
        <f t="shared" si="5"/>
        <v>2</v>
      </c>
      <c r="AD27" s="65">
        <f t="shared" si="5"/>
        <v>0</v>
      </c>
      <c r="AE27" s="65">
        <f t="shared" si="5"/>
        <v>0</v>
      </c>
      <c r="AF27" s="65">
        <f t="shared" si="5"/>
        <v>0</v>
      </c>
      <c r="AG27" s="66">
        <f t="shared" si="5"/>
        <v>0</v>
      </c>
      <c r="AH27" s="64">
        <f t="shared" si="5"/>
        <v>9</v>
      </c>
      <c r="AI27" s="65">
        <f t="shared" si="5"/>
        <v>0</v>
      </c>
      <c r="AJ27" s="65">
        <f t="shared" si="5"/>
        <v>0</v>
      </c>
      <c r="AK27" s="65">
        <f t="shared" si="5"/>
        <v>0</v>
      </c>
      <c r="AL27" s="66">
        <f t="shared" si="5"/>
        <v>0</v>
      </c>
      <c r="AM27" s="64">
        <f t="shared" si="5"/>
        <v>14</v>
      </c>
      <c r="AN27" s="65">
        <f t="shared" si="5"/>
        <v>0</v>
      </c>
      <c r="AO27" s="65">
        <f t="shared" si="5"/>
        <v>0</v>
      </c>
      <c r="AP27" s="65">
        <f t="shared" si="5"/>
        <v>0</v>
      </c>
      <c r="AQ27" s="66">
        <f t="shared" si="5"/>
        <v>0</v>
      </c>
      <c r="AR27" s="64">
        <f t="shared" si="5"/>
        <v>2</v>
      </c>
      <c r="AS27" s="65">
        <f t="shared" si="5"/>
        <v>0</v>
      </c>
      <c r="AT27" s="65">
        <f t="shared" si="5"/>
        <v>0</v>
      </c>
      <c r="AU27" s="65">
        <f t="shared" si="5"/>
        <v>0</v>
      </c>
      <c r="AV27" s="66">
        <f t="shared" si="5"/>
        <v>0</v>
      </c>
      <c r="AW27" s="64">
        <f t="shared" si="5"/>
        <v>1</v>
      </c>
      <c r="AX27" s="65">
        <f t="shared" si="5"/>
        <v>0</v>
      </c>
      <c r="AY27" s="65">
        <f t="shared" si="5"/>
        <v>0</v>
      </c>
      <c r="AZ27" s="65">
        <f t="shared" si="5"/>
        <v>0</v>
      </c>
      <c r="BA27" s="66">
        <f t="shared" si="5"/>
        <v>0</v>
      </c>
      <c r="BB27" s="64"/>
      <c r="BC27" s="65"/>
      <c r="BD27" s="65"/>
      <c r="BE27" s="65"/>
      <c r="BF27" s="66"/>
      <c r="BG27" s="68"/>
      <c r="BH27" s="65"/>
      <c r="BI27" s="65"/>
      <c r="BJ27" s="65"/>
      <c r="BK27" s="66"/>
      <c r="BL27" s="64">
        <f t="shared" ref="BL27:BU27" si="6">SUM(BL19:BL26)</f>
        <v>9</v>
      </c>
      <c r="BM27" s="65">
        <f t="shared" si="6"/>
        <v>0</v>
      </c>
      <c r="BN27" s="65">
        <f t="shared" si="6"/>
        <v>0</v>
      </c>
      <c r="BO27" s="65">
        <f t="shared" si="6"/>
        <v>0</v>
      </c>
      <c r="BP27" s="66">
        <f t="shared" si="6"/>
        <v>0</v>
      </c>
      <c r="BQ27" s="64">
        <f t="shared" si="6"/>
        <v>5</v>
      </c>
      <c r="BR27" s="65">
        <f t="shared" si="6"/>
        <v>0</v>
      </c>
      <c r="BS27" s="65">
        <f t="shared" si="6"/>
        <v>0</v>
      </c>
      <c r="BT27" s="65">
        <f t="shared" si="6"/>
        <v>0</v>
      </c>
      <c r="BU27" s="66">
        <f t="shared" si="6"/>
        <v>0</v>
      </c>
      <c r="BV27" s="64"/>
      <c r="BW27" s="65"/>
      <c r="BX27" s="65"/>
      <c r="BY27" s="65"/>
      <c r="BZ27" s="66"/>
      <c r="CA27" s="64">
        <f t="shared" ref="CA27:CT27" si="7">SUM(CA19:CA26)</f>
        <v>2</v>
      </c>
      <c r="CB27" s="65">
        <f t="shared" si="7"/>
        <v>0</v>
      </c>
      <c r="CC27" s="65">
        <f t="shared" si="7"/>
        <v>2</v>
      </c>
      <c r="CD27" s="65">
        <f t="shared" si="7"/>
        <v>3</v>
      </c>
      <c r="CE27" s="66">
        <f t="shared" si="7"/>
        <v>0</v>
      </c>
      <c r="CF27" s="64">
        <f t="shared" si="7"/>
        <v>11</v>
      </c>
      <c r="CG27" s="65">
        <f t="shared" si="7"/>
        <v>1</v>
      </c>
      <c r="CH27" s="65">
        <f t="shared" si="7"/>
        <v>1</v>
      </c>
      <c r="CI27" s="65">
        <f t="shared" si="7"/>
        <v>3</v>
      </c>
      <c r="CJ27" s="66">
        <f t="shared" si="7"/>
        <v>1</v>
      </c>
      <c r="CK27" s="64">
        <f t="shared" si="7"/>
        <v>1</v>
      </c>
      <c r="CL27" s="65">
        <f t="shared" si="7"/>
        <v>0</v>
      </c>
      <c r="CM27" s="65">
        <f t="shared" si="7"/>
        <v>2</v>
      </c>
      <c r="CN27" s="65">
        <f t="shared" si="7"/>
        <v>3</v>
      </c>
      <c r="CO27" s="66">
        <f t="shared" si="7"/>
        <v>0</v>
      </c>
      <c r="CP27" s="64">
        <f t="shared" si="7"/>
        <v>13</v>
      </c>
      <c r="CQ27" s="65">
        <f t="shared" si="7"/>
        <v>4</v>
      </c>
      <c r="CR27" s="65">
        <f t="shared" si="7"/>
        <v>0</v>
      </c>
      <c r="CS27" s="65">
        <f t="shared" si="7"/>
        <v>0</v>
      </c>
      <c r="CT27" s="66">
        <f t="shared" si="7"/>
        <v>0</v>
      </c>
      <c r="CU27" s="90"/>
    </row>
    <row r="28" spans="1:113" ht="45" customHeight="1">
      <c r="A28" s="1871" t="s">
        <v>44</v>
      </c>
      <c r="B28" s="75">
        <v>2012</v>
      </c>
      <c r="C28" s="72">
        <f t="shared" ref="C28:C36" si="8">SUM(D28:CT28)</f>
        <v>16</v>
      </c>
      <c r="D28" s="17">
        <v>15</v>
      </c>
      <c r="E28" s="18">
        <v>0</v>
      </c>
      <c r="F28" s="18">
        <v>0</v>
      </c>
      <c r="G28" s="18">
        <v>0</v>
      </c>
      <c r="H28" s="21">
        <v>0</v>
      </c>
      <c r="I28" s="17">
        <f>'2012 SALINTUBIG'!M9</f>
        <v>1</v>
      </c>
      <c r="J28" s="18">
        <v>0</v>
      </c>
      <c r="K28" s="18">
        <v>0</v>
      </c>
      <c r="L28" s="18">
        <v>0</v>
      </c>
      <c r="M28" s="21">
        <v>0</v>
      </c>
      <c r="N28" s="17"/>
      <c r="O28" s="18"/>
      <c r="P28" s="18"/>
      <c r="Q28" s="18"/>
      <c r="R28" s="21"/>
      <c r="S28" s="17"/>
      <c r="T28" s="18"/>
      <c r="U28" s="18"/>
      <c r="V28" s="18"/>
      <c r="W28" s="21"/>
      <c r="X28" s="17"/>
      <c r="Y28" s="18"/>
      <c r="Z28" s="18"/>
      <c r="AA28" s="18"/>
      <c r="AB28" s="21"/>
      <c r="AC28" s="17"/>
      <c r="AD28" s="18"/>
      <c r="AE28" s="18"/>
      <c r="AF28" s="18"/>
      <c r="AG28" s="21"/>
      <c r="AH28" s="17"/>
      <c r="AI28" s="18"/>
      <c r="AJ28" s="18"/>
      <c r="AK28" s="18"/>
      <c r="AL28" s="21"/>
      <c r="AM28" s="17"/>
      <c r="AN28" s="18"/>
      <c r="AO28" s="18"/>
      <c r="AP28" s="18"/>
      <c r="AQ28" s="21"/>
      <c r="AR28" s="17"/>
      <c r="AS28" s="18"/>
      <c r="AT28" s="18"/>
      <c r="AU28" s="18"/>
      <c r="AV28" s="21"/>
      <c r="AW28" s="17"/>
      <c r="AX28" s="18"/>
      <c r="AY28" s="18"/>
      <c r="AZ28" s="18"/>
      <c r="BA28" s="21"/>
      <c r="BB28" s="17"/>
      <c r="BC28" s="18"/>
      <c r="BD28" s="18"/>
      <c r="BE28" s="18"/>
      <c r="BF28" s="19"/>
      <c r="BG28" s="20"/>
      <c r="BH28" s="18"/>
      <c r="BI28" s="18"/>
      <c r="BJ28" s="18"/>
      <c r="BK28" s="21"/>
      <c r="BL28" s="17"/>
      <c r="BM28" s="18"/>
      <c r="BN28" s="18"/>
      <c r="BO28" s="18"/>
      <c r="BP28" s="21"/>
      <c r="BQ28" s="17"/>
      <c r="BR28" s="18"/>
      <c r="BS28" s="18"/>
      <c r="BT28" s="18"/>
      <c r="BU28" s="21"/>
      <c r="BV28" s="17"/>
      <c r="BW28" s="18"/>
      <c r="BX28" s="18"/>
      <c r="BY28" s="18"/>
      <c r="BZ28" s="21"/>
      <c r="CA28" s="17"/>
      <c r="CB28" s="18"/>
      <c r="CC28" s="18"/>
      <c r="CD28" s="18"/>
      <c r="CE28" s="21"/>
      <c r="CF28" s="17"/>
      <c r="CG28" s="18"/>
      <c r="CH28" s="18"/>
      <c r="CI28" s="18"/>
      <c r="CJ28" s="21"/>
      <c r="CK28" s="17"/>
      <c r="CL28" s="18"/>
      <c r="CM28" s="18"/>
      <c r="CN28" s="18"/>
      <c r="CO28" s="21"/>
      <c r="CP28" s="17"/>
      <c r="CQ28" s="18"/>
      <c r="CR28" s="18"/>
      <c r="CS28" s="18"/>
      <c r="CT28" s="19"/>
      <c r="CU28" s="73"/>
    </row>
    <row r="29" spans="1:113" ht="45" customHeight="1">
      <c r="A29" s="1844"/>
      <c r="B29" s="75">
        <v>2013</v>
      </c>
      <c r="C29" s="72">
        <f t="shared" si="8"/>
        <v>19</v>
      </c>
      <c r="D29" s="24">
        <v>3</v>
      </c>
      <c r="E29" s="25">
        <v>0</v>
      </c>
      <c r="F29" s="25">
        <v>0</v>
      </c>
      <c r="G29" s="25">
        <v>0</v>
      </c>
      <c r="H29" s="28">
        <v>0</v>
      </c>
      <c r="I29" s="24">
        <f>'2013 SALINTUBIG COMPLETED'!O13</f>
        <v>7</v>
      </c>
      <c r="J29" s="25">
        <v>0</v>
      </c>
      <c r="K29" s="25">
        <v>0</v>
      </c>
      <c r="L29" s="25">
        <v>0</v>
      </c>
      <c r="M29" s="28">
        <v>0</v>
      </c>
      <c r="N29" s="24">
        <f>'2013 BUB-WATER'!O63</f>
        <v>9</v>
      </c>
      <c r="O29" s="25">
        <v>0</v>
      </c>
      <c r="P29" s="25">
        <v>0</v>
      </c>
      <c r="Q29" s="25">
        <v>0</v>
      </c>
      <c r="R29" s="28">
        <v>0</v>
      </c>
      <c r="S29" s="24"/>
      <c r="T29" s="25"/>
      <c r="U29" s="25"/>
      <c r="V29" s="25"/>
      <c r="W29" s="28"/>
      <c r="X29" s="24"/>
      <c r="Y29" s="25"/>
      <c r="Z29" s="25"/>
      <c r="AA29" s="25"/>
      <c r="AB29" s="28"/>
      <c r="AC29" s="24"/>
      <c r="AD29" s="25"/>
      <c r="AE29" s="25"/>
      <c r="AF29" s="25"/>
      <c r="AG29" s="28"/>
      <c r="AH29" s="24"/>
      <c r="AI29" s="25"/>
      <c r="AJ29" s="25"/>
      <c r="AK29" s="25"/>
      <c r="AL29" s="28"/>
      <c r="AM29" s="24"/>
      <c r="AN29" s="25"/>
      <c r="AO29" s="25"/>
      <c r="AP29" s="25"/>
      <c r="AQ29" s="28"/>
      <c r="AR29" s="24"/>
      <c r="AS29" s="25"/>
      <c r="AT29" s="25"/>
      <c r="AU29" s="25"/>
      <c r="AV29" s="28"/>
      <c r="AW29" s="24"/>
      <c r="AX29" s="25"/>
      <c r="AY29" s="25"/>
      <c r="AZ29" s="25"/>
      <c r="BA29" s="28"/>
      <c r="BB29" s="24"/>
      <c r="BC29" s="25"/>
      <c r="BD29" s="25"/>
      <c r="BE29" s="25"/>
      <c r="BF29" s="26"/>
      <c r="BG29" s="27"/>
      <c r="BH29" s="25"/>
      <c r="BI29" s="25"/>
      <c r="BJ29" s="25"/>
      <c r="BK29" s="28"/>
      <c r="BL29" s="24"/>
      <c r="BM29" s="25"/>
      <c r="BN29" s="25"/>
      <c r="BO29" s="25"/>
      <c r="BP29" s="28"/>
      <c r="BQ29" s="24"/>
      <c r="BR29" s="25"/>
      <c r="BS29" s="25"/>
      <c r="BT29" s="25"/>
      <c r="BU29" s="28"/>
      <c r="BV29" s="24"/>
      <c r="BW29" s="25"/>
      <c r="BX29" s="25"/>
      <c r="BY29" s="25"/>
      <c r="BZ29" s="28"/>
      <c r="CA29" s="24"/>
      <c r="CB29" s="25"/>
      <c r="CC29" s="25"/>
      <c r="CD29" s="25"/>
      <c r="CE29" s="28"/>
      <c r="CF29" s="24"/>
      <c r="CG29" s="25"/>
      <c r="CH29" s="25"/>
      <c r="CI29" s="25"/>
      <c r="CJ29" s="28"/>
      <c r="CK29" s="24"/>
      <c r="CL29" s="25"/>
      <c r="CM29" s="25"/>
      <c r="CN29" s="25"/>
      <c r="CO29" s="28"/>
      <c r="CP29" s="24"/>
      <c r="CQ29" s="25"/>
      <c r="CR29" s="25"/>
      <c r="CS29" s="25"/>
      <c r="CT29" s="26"/>
      <c r="CU29" s="76"/>
    </row>
    <row r="30" spans="1:113" ht="45" customHeight="1">
      <c r="A30" s="1844"/>
      <c r="B30" s="75">
        <v>2014</v>
      </c>
      <c r="C30" s="72">
        <f t="shared" si="8"/>
        <v>44</v>
      </c>
      <c r="D30" s="24">
        <v>3</v>
      </c>
      <c r="E30" s="25">
        <v>0</v>
      </c>
      <c r="F30" s="25">
        <v>0</v>
      </c>
      <c r="G30" s="25">
        <v>0</v>
      </c>
      <c r="H30" s="28">
        <v>0</v>
      </c>
      <c r="I30" s="91">
        <f>'2014 SALINTUBIG COMPLETED'!O19</f>
        <v>6</v>
      </c>
      <c r="J30" s="25">
        <v>0</v>
      </c>
      <c r="K30" s="25">
        <v>0</v>
      </c>
      <c r="L30" s="25">
        <v>0</v>
      </c>
      <c r="M30" s="28">
        <v>0</v>
      </c>
      <c r="N30" s="24">
        <f>'2014 BUB-WATER'!O85</f>
        <v>21</v>
      </c>
      <c r="O30" s="25">
        <f>'2014 BUB-WATER'!N85</f>
        <v>0</v>
      </c>
      <c r="P30" s="25">
        <v>0</v>
      </c>
      <c r="Q30" s="25">
        <v>0</v>
      </c>
      <c r="R30" s="28">
        <v>0</v>
      </c>
      <c r="S30" s="38">
        <f>'2014 BUB-Others'!W62</f>
        <v>9</v>
      </c>
      <c r="T30" s="25">
        <v>0</v>
      </c>
      <c r="U30" s="25">
        <v>0</v>
      </c>
      <c r="V30" s="25">
        <v>0</v>
      </c>
      <c r="W30" s="28">
        <v>0</v>
      </c>
      <c r="X30" s="38">
        <f>'2014 BUB-Others'!W14</f>
        <v>5</v>
      </c>
      <c r="Y30" s="25">
        <v>0</v>
      </c>
      <c r="Z30" s="25">
        <v>0</v>
      </c>
      <c r="AA30" s="25">
        <v>0</v>
      </c>
      <c r="AB30" s="28">
        <v>0</v>
      </c>
      <c r="AC30" s="38"/>
      <c r="AD30" s="25"/>
      <c r="AE30" s="25"/>
      <c r="AF30" s="25"/>
      <c r="AG30" s="28"/>
      <c r="AH30" s="24"/>
      <c r="AI30" s="25"/>
      <c r="AJ30" s="25"/>
      <c r="AK30" s="25"/>
      <c r="AL30" s="28"/>
      <c r="AM30" s="24"/>
      <c r="AN30" s="25"/>
      <c r="AO30" s="25"/>
      <c r="AP30" s="25"/>
      <c r="AQ30" s="28"/>
      <c r="AR30" s="24"/>
      <c r="AS30" s="25"/>
      <c r="AT30" s="25"/>
      <c r="AU30" s="25"/>
      <c r="AV30" s="28"/>
      <c r="AW30" s="24"/>
      <c r="AX30" s="25"/>
      <c r="AY30" s="25"/>
      <c r="AZ30" s="25"/>
      <c r="BA30" s="28"/>
      <c r="BB30" s="24"/>
      <c r="BC30" s="25"/>
      <c r="BD30" s="25"/>
      <c r="BE30" s="25"/>
      <c r="BF30" s="26"/>
      <c r="BG30" s="27"/>
      <c r="BH30" s="25"/>
      <c r="BI30" s="25"/>
      <c r="BJ30" s="25"/>
      <c r="BK30" s="28"/>
      <c r="BL30" s="24"/>
      <c r="BM30" s="25"/>
      <c r="BN30" s="25" t="s">
        <v>2</v>
      </c>
      <c r="BO30" s="25"/>
      <c r="BP30" s="28"/>
      <c r="BQ30" s="24"/>
      <c r="BR30" s="25"/>
      <c r="BS30" s="25"/>
      <c r="BT30" s="25"/>
      <c r="BU30" s="28"/>
      <c r="BV30" s="24"/>
      <c r="BW30" s="25"/>
      <c r="BX30" s="25"/>
      <c r="BY30" s="25"/>
      <c r="BZ30" s="28"/>
      <c r="CA30" s="24"/>
      <c r="CB30" s="25"/>
      <c r="CC30" s="25"/>
      <c r="CD30" s="25"/>
      <c r="CE30" s="28"/>
      <c r="CF30" s="24"/>
      <c r="CG30" s="25"/>
      <c r="CH30" s="25"/>
      <c r="CI30" s="25"/>
      <c r="CJ30" s="28"/>
      <c r="CK30" s="24"/>
      <c r="CL30" s="25"/>
      <c r="CM30" s="25"/>
      <c r="CN30" s="25"/>
      <c r="CO30" s="28"/>
      <c r="CP30" s="24"/>
      <c r="CQ30" s="25"/>
      <c r="CR30" s="25"/>
      <c r="CS30" s="25"/>
      <c r="CT30" s="26"/>
      <c r="CU30" s="76"/>
    </row>
    <row r="31" spans="1:113" ht="45" customHeight="1">
      <c r="A31" s="1844"/>
      <c r="B31" s="75">
        <v>2015</v>
      </c>
      <c r="C31" s="72">
        <f t="shared" si="8"/>
        <v>59</v>
      </c>
      <c r="D31" s="24">
        <v>1</v>
      </c>
      <c r="E31" s="25">
        <v>0</v>
      </c>
      <c r="F31" s="25">
        <v>0</v>
      </c>
      <c r="G31" s="25">
        <v>0</v>
      </c>
      <c r="H31" s="28">
        <v>0</v>
      </c>
      <c r="I31" s="24">
        <f>'2015  SALINTUBIG COMPLETED'!O47</f>
        <v>31</v>
      </c>
      <c r="J31" s="25">
        <f>'2015  SALINTUBIG COMPLETED'!N47</f>
        <v>0</v>
      </c>
      <c r="K31" s="25">
        <v>0</v>
      </c>
      <c r="L31" s="25">
        <v>0</v>
      </c>
      <c r="M31" s="28">
        <v>0</v>
      </c>
      <c r="N31" s="24">
        <f>'2015 BUB-WATER(DONCARLOS)'!O79</f>
        <v>11</v>
      </c>
      <c r="O31" s="25">
        <f>'2015 BUB-WATER(DONCARLOS)'!N79</f>
        <v>0</v>
      </c>
      <c r="P31" s="25">
        <v>0</v>
      </c>
      <c r="Q31" s="25">
        <v>0</v>
      </c>
      <c r="R31" s="28">
        <v>0</v>
      </c>
      <c r="S31" s="38">
        <f>'2015 BUB-Others'!W58</f>
        <v>1</v>
      </c>
      <c r="T31" s="25">
        <v>0</v>
      </c>
      <c r="U31" s="25">
        <v>0</v>
      </c>
      <c r="V31" s="25">
        <v>0</v>
      </c>
      <c r="W31" s="28">
        <v>0</v>
      </c>
      <c r="X31" s="38">
        <f>'2015 BUB-Others'!W33+'2015 BUB-Others'!W34+'2015 BUB-Others'!W42+'2015 BUB-Others'!W43+'2015 BUB-Others'!W44+'2015 BUB-Others'!W45+'2015 BUB-Others'!W46+'2015 BUB-Others'!W47+'2015 BUB-Others'!W48+'2015 BUB-Others'!W49+'2015 BUB-Others'!W50+'2015 BUB-Others'!W51+'2015 BUB-Others'!W52+'2015 BUB-Others'!W53+'2015 BUB-Others'!W54</f>
        <v>14</v>
      </c>
      <c r="Y31" s="25">
        <v>0</v>
      </c>
      <c r="Z31" s="32">
        <f>'2015 BUB-Others'!U55</f>
        <v>0</v>
      </c>
      <c r="AA31" s="25">
        <v>0</v>
      </c>
      <c r="AB31" s="28">
        <v>0</v>
      </c>
      <c r="AC31" s="38">
        <f>'2015 BUB-Others'!W35</f>
        <v>1</v>
      </c>
      <c r="AD31" s="32">
        <f>'2015 BUB-Others'!V35</f>
        <v>0</v>
      </c>
      <c r="AE31" s="32">
        <v>0</v>
      </c>
      <c r="AF31" s="25">
        <v>0</v>
      </c>
      <c r="AG31" s="28">
        <v>0</v>
      </c>
      <c r="AH31" s="24"/>
      <c r="AI31" s="25"/>
      <c r="AJ31" s="25"/>
      <c r="AK31" s="25"/>
      <c r="AL31" s="28"/>
      <c r="AM31" s="24"/>
      <c r="AN31" s="25"/>
      <c r="AO31" s="25"/>
      <c r="AP31" s="25"/>
      <c r="AQ31" s="28"/>
      <c r="AR31" s="24"/>
      <c r="AS31" s="25"/>
      <c r="AT31" s="25"/>
      <c r="AU31" s="25"/>
      <c r="AV31" s="28"/>
      <c r="AW31" s="24"/>
      <c r="AX31" s="25"/>
      <c r="AY31" s="25"/>
      <c r="AZ31" s="25"/>
      <c r="BA31" s="28"/>
      <c r="BB31" s="24"/>
      <c r="BC31" s="25"/>
      <c r="BD31" s="25"/>
      <c r="BE31" s="25"/>
      <c r="BF31" s="26"/>
      <c r="BG31" s="27"/>
      <c r="BH31" s="25"/>
      <c r="BI31" s="25"/>
      <c r="BJ31" s="25"/>
      <c r="BK31" s="28"/>
      <c r="BL31" s="24"/>
      <c r="BM31" s="25"/>
      <c r="BN31" s="25"/>
      <c r="BO31" s="25"/>
      <c r="BP31" s="28"/>
      <c r="BQ31" s="24"/>
      <c r="BR31" s="25"/>
      <c r="BS31" s="25"/>
      <c r="BT31" s="25"/>
      <c r="BU31" s="28"/>
      <c r="BV31" s="24"/>
      <c r="BW31" s="25"/>
      <c r="BX31" s="25"/>
      <c r="BY31" s="25"/>
      <c r="BZ31" s="28"/>
      <c r="CA31" s="24"/>
      <c r="CB31" s="25"/>
      <c r="CC31" s="25"/>
      <c r="CD31" s="25"/>
      <c r="CE31" s="28"/>
      <c r="CF31" s="24"/>
      <c r="CG31" s="25"/>
      <c r="CH31" s="25"/>
      <c r="CI31" s="25"/>
      <c r="CJ31" s="28"/>
      <c r="CK31" s="24"/>
      <c r="CL31" s="25"/>
      <c r="CM31" s="25"/>
      <c r="CN31" s="25"/>
      <c r="CO31" s="28"/>
      <c r="CP31" s="92"/>
      <c r="CQ31" s="35"/>
      <c r="CR31" s="35"/>
      <c r="CS31" s="25"/>
      <c r="CT31" s="26"/>
      <c r="CU31" s="93"/>
    </row>
    <row r="32" spans="1:113" ht="45" customHeight="1">
      <c r="A32" s="1844"/>
      <c r="B32" s="75">
        <v>2016</v>
      </c>
      <c r="C32" s="72">
        <f t="shared" si="8"/>
        <v>67</v>
      </c>
      <c r="D32" s="24"/>
      <c r="E32" s="25"/>
      <c r="F32" s="25"/>
      <c r="G32" s="25"/>
      <c r="H32" s="28"/>
      <c r="I32" s="24">
        <f>'2016  SALINTUBIG COMPLETED'!O33</f>
        <v>6</v>
      </c>
      <c r="J32" s="25">
        <f>'2016  SALINTUBIG COMPLETED'!N33</f>
        <v>0</v>
      </c>
      <c r="K32" s="25">
        <v>0</v>
      </c>
      <c r="L32" s="25">
        <v>0</v>
      </c>
      <c r="M32" s="28">
        <v>0</v>
      </c>
      <c r="N32" s="24">
        <f>'2016 BUB-WATER'!O75</f>
        <v>8</v>
      </c>
      <c r="O32" s="25">
        <f>'2016 BUB-WATER'!N75</f>
        <v>0</v>
      </c>
      <c r="P32" s="25">
        <v>0</v>
      </c>
      <c r="Q32" s="25">
        <v>0</v>
      </c>
      <c r="R32" s="28">
        <v>0</v>
      </c>
      <c r="S32" s="24"/>
      <c r="T32" s="25"/>
      <c r="U32" s="25"/>
      <c r="V32" s="25"/>
      <c r="W32" s="28"/>
      <c r="X32" s="38"/>
      <c r="Y32" s="25"/>
      <c r="Z32" s="25"/>
      <c r="AA32" s="25"/>
      <c r="AB32" s="28"/>
      <c r="AC32" s="38">
        <f>'2016 BUB-Others'!W43</f>
        <v>1</v>
      </c>
      <c r="AD32" s="25">
        <v>0</v>
      </c>
      <c r="AE32" s="25">
        <v>0</v>
      </c>
      <c r="AF32" s="25">
        <v>0</v>
      </c>
      <c r="AG32" s="28">
        <v>0</v>
      </c>
      <c r="AH32" s="81">
        <f>'2016 LGSF-WATER COMPLETED'!Q47</f>
        <v>10</v>
      </c>
      <c r="AI32" s="37">
        <f>'2016 LGSF-WATER COMPLETED'!P47</f>
        <v>0</v>
      </c>
      <c r="AJ32" s="37">
        <f>'2016 LGSF-WATER COMPLETED'!O47</f>
        <v>0</v>
      </c>
      <c r="AK32" s="25">
        <v>0</v>
      </c>
      <c r="AL32" s="28">
        <v>0</v>
      </c>
      <c r="AM32" s="38">
        <f>'2016 LGSF-Others'!S113</f>
        <v>29</v>
      </c>
      <c r="AN32" s="32">
        <f>'2016 LGSF-Others'!R113</f>
        <v>0</v>
      </c>
      <c r="AO32" s="32">
        <f>'2016 LGSF-Others'!Q113</f>
        <v>0</v>
      </c>
      <c r="AP32" s="25">
        <v>0</v>
      </c>
      <c r="AQ32" s="28">
        <v>0</v>
      </c>
      <c r="AR32" s="38">
        <f>'2016 LGSF-Others'!S124</f>
        <v>10</v>
      </c>
      <c r="AS32" s="32">
        <f>'2016 LGSF-Others'!R124</f>
        <v>0</v>
      </c>
      <c r="AT32" s="32">
        <f>'2016 LGSF-Others'!Q124</f>
        <v>0</v>
      </c>
      <c r="AU32" s="25">
        <v>0</v>
      </c>
      <c r="AV32" s="28">
        <v>0</v>
      </c>
      <c r="AW32" s="38"/>
      <c r="AX32" s="32"/>
      <c r="AY32" s="32"/>
      <c r="AZ32" s="25"/>
      <c r="BA32" s="28"/>
      <c r="BB32" s="38"/>
      <c r="BC32" s="32"/>
      <c r="BD32" s="32"/>
      <c r="BE32" s="25"/>
      <c r="BF32" s="26"/>
      <c r="BG32" s="31"/>
      <c r="BH32" s="32"/>
      <c r="BI32" s="32"/>
      <c r="BJ32" s="25"/>
      <c r="BK32" s="28"/>
      <c r="BL32" s="24"/>
      <c r="BM32" s="25"/>
      <c r="BN32" s="25"/>
      <c r="BO32" s="25"/>
      <c r="BP32" s="28"/>
      <c r="BQ32" s="24"/>
      <c r="BR32" s="25"/>
      <c r="BS32" s="25"/>
      <c r="BT32" s="25"/>
      <c r="BU32" s="28"/>
      <c r="BV32" s="24"/>
      <c r="BW32" s="25"/>
      <c r="BX32" s="25"/>
      <c r="BY32" s="25"/>
      <c r="BZ32" s="28"/>
      <c r="CA32" s="24"/>
      <c r="CB32" s="25"/>
      <c r="CC32" s="25"/>
      <c r="CD32" s="25"/>
      <c r="CE32" s="28"/>
      <c r="CF32" s="24"/>
      <c r="CG32" s="25"/>
      <c r="CH32" s="25"/>
      <c r="CI32" s="25"/>
      <c r="CJ32" s="28"/>
      <c r="CK32" s="24"/>
      <c r="CL32" s="25"/>
      <c r="CM32" s="25"/>
      <c r="CN32" s="25"/>
      <c r="CO32" s="28"/>
      <c r="CP32" s="39">
        <v>3</v>
      </c>
      <c r="CQ32" s="25">
        <v>0</v>
      </c>
      <c r="CR32" s="25">
        <v>0</v>
      </c>
      <c r="CS32" s="25">
        <v>0</v>
      </c>
      <c r="CT32" s="26">
        <v>0</v>
      </c>
      <c r="CU32" s="76"/>
      <c r="CX32" s="94"/>
    </row>
    <row r="33" spans="1:113" ht="45" customHeight="1">
      <c r="A33" s="1844"/>
      <c r="B33" s="71">
        <v>2017</v>
      </c>
      <c r="C33" s="72">
        <f t="shared" si="8"/>
        <v>64</v>
      </c>
      <c r="D33" s="24"/>
      <c r="E33" s="25"/>
      <c r="F33" s="25"/>
      <c r="G33" s="25"/>
      <c r="H33" s="28"/>
      <c r="I33" s="24">
        <f>'2017 SALINTUBIG COMPLETED'!O21</f>
        <v>5</v>
      </c>
      <c r="J33" s="25">
        <f>'2017 SALINTUBIG COMPLETED'!N21</f>
        <v>0</v>
      </c>
      <c r="K33" s="25">
        <v>0</v>
      </c>
      <c r="L33" s="25">
        <v>0</v>
      </c>
      <c r="M33" s="28">
        <v>0</v>
      </c>
      <c r="N33" s="24"/>
      <c r="O33" s="25"/>
      <c r="P33" s="25"/>
      <c r="Q33" s="25"/>
      <c r="R33" s="28"/>
      <c r="S33" s="24"/>
      <c r="T33" s="25"/>
      <c r="U33" s="25"/>
      <c r="V33" s="25"/>
      <c r="W33" s="28"/>
      <c r="X33" s="24"/>
      <c r="Y33" s="25"/>
      <c r="Z33" s="25"/>
      <c r="AA33" s="25"/>
      <c r="AB33" s="28"/>
      <c r="AC33" s="24"/>
      <c r="AD33" s="25"/>
      <c r="AE33" s="25"/>
      <c r="AF33" s="25"/>
      <c r="AG33" s="28"/>
      <c r="AH33" s="24"/>
      <c r="AI33" s="25"/>
      <c r="AJ33" s="25"/>
      <c r="AK33" s="25"/>
      <c r="AL33" s="28"/>
      <c r="AM33" s="24"/>
      <c r="AN33" s="25"/>
      <c r="AO33" s="25"/>
      <c r="AP33" s="25"/>
      <c r="AQ33" s="28"/>
      <c r="AR33" s="24"/>
      <c r="AS33" s="25"/>
      <c r="AT33" s="25"/>
      <c r="AU33" s="25"/>
      <c r="AV33" s="28"/>
      <c r="AW33" s="24"/>
      <c r="AX33" s="25"/>
      <c r="AY33" s="25"/>
      <c r="AZ33" s="25"/>
      <c r="BA33" s="28"/>
      <c r="BB33" s="24"/>
      <c r="BC33" s="25"/>
      <c r="BD33" s="25"/>
      <c r="BE33" s="25"/>
      <c r="BF33" s="26"/>
      <c r="BG33" s="27"/>
      <c r="BH33" s="25"/>
      <c r="BI33" s="25"/>
      <c r="BJ33" s="25"/>
      <c r="BK33" s="28"/>
      <c r="BL33" s="24">
        <f>'2017 ADM-WATER'!M57</f>
        <v>15</v>
      </c>
      <c r="BM33" s="25">
        <f>'2017 ADM-WATER'!L57</f>
        <v>0</v>
      </c>
      <c r="BN33" s="25">
        <v>0</v>
      </c>
      <c r="BO33" s="25">
        <v>0</v>
      </c>
      <c r="BP33" s="28">
        <v>0</v>
      </c>
      <c r="BQ33" s="81">
        <f>'2017 ADM-Others'!M92</f>
        <v>35</v>
      </c>
      <c r="BR33" s="37">
        <f>'2017 ADM-Others'!L92</f>
        <v>0</v>
      </c>
      <c r="BS33" s="25">
        <v>0</v>
      </c>
      <c r="BT33" s="25">
        <v>0</v>
      </c>
      <c r="BU33" s="28">
        <v>0</v>
      </c>
      <c r="BV33" s="81">
        <f>'2017 ADM-Others'!M100</f>
        <v>7</v>
      </c>
      <c r="BW33" s="37">
        <f>'2017 ADM-Others'!L100</f>
        <v>0</v>
      </c>
      <c r="BX33" s="25">
        <v>0</v>
      </c>
      <c r="BY33" s="25">
        <v>0</v>
      </c>
      <c r="BZ33" s="28">
        <v>0</v>
      </c>
      <c r="CA33" s="24"/>
      <c r="CB33" s="25"/>
      <c r="CC33" s="25"/>
      <c r="CD33" s="25"/>
      <c r="CE33" s="28"/>
      <c r="CF33" s="24"/>
      <c r="CG33" s="25"/>
      <c r="CH33" s="25"/>
      <c r="CI33" s="25"/>
      <c r="CJ33" s="28"/>
      <c r="CK33" s="24"/>
      <c r="CL33" s="25"/>
      <c r="CM33" s="25"/>
      <c r="CN33" s="25"/>
      <c r="CO33" s="28"/>
      <c r="CP33" s="43">
        <v>2</v>
      </c>
      <c r="CQ33" s="40">
        <v>0</v>
      </c>
      <c r="CR33" s="40">
        <v>0</v>
      </c>
      <c r="CS33" s="25">
        <v>0</v>
      </c>
      <c r="CT33" s="26">
        <v>0</v>
      </c>
      <c r="CU33" s="95"/>
    </row>
    <row r="34" spans="1:113" ht="45" customHeight="1">
      <c r="A34" s="1844"/>
      <c r="B34" s="87">
        <v>2018</v>
      </c>
      <c r="C34" s="72">
        <f t="shared" si="8"/>
        <v>50</v>
      </c>
      <c r="D34" s="24"/>
      <c r="E34" s="25"/>
      <c r="F34" s="25"/>
      <c r="G34" s="25"/>
      <c r="H34" s="28"/>
      <c r="I34" s="24">
        <f>'2018 SALINTUBIG'!L29</f>
        <v>10</v>
      </c>
      <c r="J34" s="25">
        <f>'2018 SALINTUBIG'!K29</f>
        <v>1</v>
      </c>
      <c r="K34" s="96">
        <f>'2018 SALINTUBIG'!J29</f>
        <v>0</v>
      </c>
      <c r="L34" s="25">
        <f>'2018 SALINTUBIG'!I29</f>
        <v>0</v>
      </c>
      <c r="M34" s="28">
        <f>'2018 SALINTUBIG'!H29</f>
        <v>0</v>
      </c>
      <c r="N34" s="24"/>
      <c r="O34" s="25"/>
      <c r="P34" s="25"/>
      <c r="Q34" s="25"/>
      <c r="R34" s="28"/>
      <c r="S34" s="24"/>
      <c r="T34" s="25"/>
      <c r="U34" s="25"/>
      <c r="V34" s="25"/>
      <c r="W34" s="28"/>
      <c r="X34" s="24"/>
      <c r="Y34" s="25"/>
      <c r="Z34" s="25"/>
      <c r="AA34" s="25"/>
      <c r="AB34" s="28"/>
      <c r="AC34" s="24"/>
      <c r="AD34" s="25"/>
      <c r="AE34" s="25"/>
      <c r="AF34" s="25"/>
      <c r="AG34" s="28"/>
      <c r="AH34" s="24"/>
      <c r="AI34" s="25"/>
      <c r="AJ34" s="25"/>
      <c r="AK34" s="25"/>
      <c r="AL34" s="28"/>
      <c r="AM34" s="24"/>
      <c r="AN34" s="25"/>
      <c r="AO34" s="25"/>
      <c r="AP34" s="25"/>
      <c r="AQ34" s="28"/>
      <c r="AR34" s="24"/>
      <c r="AS34" s="25"/>
      <c r="AT34" s="25"/>
      <c r="AU34" s="25"/>
      <c r="AV34" s="28"/>
      <c r="AW34" s="24"/>
      <c r="AX34" s="25"/>
      <c r="AY34" s="25"/>
      <c r="AZ34" s="25"/>
      <c r="BA34" s="28"/>
      <c r="BB34" s="24"/>
      <c r="BC34" s="25"/>
      <c r="BD34" s="25"/>
      <c r="BE34" s="25"/>
      <c r="BF34" s="26"/>
      <c r="BG34" s="27"/>
      <c r="BH34" s="25"/>
      <c r="BI34" s="25"/>
      <c r="BJ34" s="25"/>
      <c r="BK34" s="28"/>
      <c r="BL34" s="24"/>
      <c r="BM34" s="25"/>
      <c r="BN34" s="25"/>
      <c r="BO34" s="25"/>
      <c r="BP34" s="28"/>
      <c r="BQ34" s="24"/>
      <c r="BR34" s="25"/>
      <c r="BS34" s="25"/>
      <c r="BT34" s="25"/>
      <c r="BU34" s="28"/>
      <c r="BV34" s="24"/>
      <c r="BW34" s="25"/>
      <c r="BX34" s="25"/>
      <c r="BY34" s="25"/>
      <c r="BZ34" s="28"/>
      <c r="CA34" s="38">
        <f>'2018 AM-WATER'!M27</f>
        <v>6</v>
      </c>
      <c r="CB34" s="32">
        <f>'2018 AM-WATER'!L27</f>
        <v>0</v>
      </c>
      <c r="CC34" s="32">
        <f>'2018 AM-WATER'!K27</f>
        <v>0</v>
      </c>
      <c r="CD34" s="25">
        <v>0</v>
      </c>
      <c r="CE34" s="28">
        <v>0</v>
      </c>
      <c r="CF34" s="24">
        <f>'2018 AM-Others'!M66</f>
        <v>22</v>
      </c>
      <c r="CG34" s="25">
        <f>'2018 AM-Others'!L66</f>
        <v>2</v>
      </c>
      <c r="CH34" s="25">
        <f>'2018 AM-Others'!K66</f>
        <v>0</v>
      </c>
      <c r="CI34" s="25">
        <v>0</v>
      </c>
      <c r="CJ34" s="28">
        <f>'2018 AM-Others'!J66</f>
        <v>0</v>
      </c>
      <c r="CK34" s="24">
        <f>'2018 AM-Others'!M72</f>
        <v>5</v>
      </c>
      <c r="CL34" s="25">
        <f>'2018 AM-Others'!L71+'2018 AM-Others'!L68+'2018 AM-Others'!L71+'2018 AM-Others'!L68</f>
        <v>0</v>
      </c>
      <c r="CM34" s="25">
        <f>'2018 AM-Others'!K71+'2018 AM-Others'!K68</f>
        <v>0</v>
      </c>
      <c r="CN34" s="25">
        <v>0</v>
      </c>
      <c r="CO34" s="28">
        <v>0</v>
      </c>
      <c r="CP34" s="43">
        <v>4</v>
      </c>
      <c r="CQ34" s="40">
        <v>0</v>
      </c>
      <c r="CR34" s="40">
        <v>0</v>
      </c>
      <c r="CS34" s="40">
        <v>0</v>
      </c>
      <c r="CT34" s="26">
        <v>0</v>
      </c>
      <c r="CU34" s="76"/>
      <c r="CY34" s="86"/>
      <c r="CZ34" s="86"/>
      <c r="DA34" s="86"/>
      <c r="DB34" s="86"/>
      <c r="DC34" s="86"/>
      <c r="DD34" s="86"/>
      <c r="DE34" s="86"/>
      <c r="DF34" s="86"/>
    </row>
    <row r="35" spans="1:113" ht="45" customHeight="1">
      <c r="A35" s="1844"/>
      <c r="B35" s="87">
        <v>2019</v>
      </c>
      <c r="C35" s="72">
        <f t="shared" si="8"/>
        <v>37</v>
      </c>
      <c r="D35" s="24"/>
      <c r="E35" s="25"/>
      <c r="F35" s="25"/>
      <c r="G35" s="25"/>
      <c r="H35" s="26"/>
      <c r="I35" s="38">
        <f>'2019 SALINTUBIG'!L19</f>
        <v>0</v>
      </c>
      <c r="J35" s="32">
        <f>'2019 SALINTUBIG'!K19</f>
        <v>1</v>
      </c>
      <c r="K35" s="32">
        <f>'2019 SALINTUBIG'!J19</f>
        <v>1</v>
      </c>
      <c r="L35" s="32">
        <f>'2019 SALINTUBIG'!I19</f>
        <v>2</v>
      </c>
      <c r="M35" s="46">
        <f>'2019 SALINTUBIG'!H19</f>
        <v>0</v>
      </c>
      <c r="N35" s="24"/>
      <c r="O35" s="25"/>
      <c r="P35" s="25"/>
      <c r="Q35" s="25"/>
      <c r="R35" s="26"/>
      <c r="S35" s="24"/>
      <c r="T35" s="25"/>
      <c r="U35" s="25"/>
      <c r="V35" s="25"/>
      <c r="W35" s="26"/>
      <c r="X35" s="24"/>
      <c r="Y35" s="25"/>
      <c r="Z35" s="25"/>
      <c r="AA35" s="25"/>
      <c r="AB35" s="26"/>
      <c r="AC35" s="24"/>
      <c r="AD35" s="25"/>
      <c r="AE35" s="25"/>
      <c r="AF35" s="25"/>
      <c r="AG35" s="26"/>
      <c r="AH35" s="47"/>
      <c r="AI35" s="33"/>
      <c r="AJ35" s="33"/>
      <c r="AK35" s="33"/>
      <c r="AL35" s="48"/>
      <c r="AM35" s="47"/>
      <c r="AN35" s="33"/>
      <c r="AO35" s="33"/>
      <c r="AP35" s="33"/>
      <c r="AQ35" s="49"/>
      <c r="AR35" s="47"/>
      <c r="AS35" s="33"/>
      <c r="AT35" s="33"/>
      <c r="AU35" s="33"/>
      <c r="AV35" s="49"/>
      <c r="AW35" s="47"/>
      <c r="AX35" s="33"/>
      <c r="AY35" s="33"/>
      <c r="AZ35" s="33"/>
      <c r="BA35" s="48"/>
      <c r="BB35" s="47"/>
      <c r="BC35" s="33"/>
      <c r="BD35" s="33"/>
      <c r="BE35" s="33"/>
      <c r="BF35" s="49"/>
      <c r="BG35" s="50"/>
      <c r="BH35" s="33"/>
      <c r="BI35" s="33"/>
      <c r="BJ35" s="33"/>
      <c r="BK35" s="49"/>
      <c r="BL35" s="24"/>
      <c r="BM35" s="25"/>
      <c r="BN35" s="25"/>
      <c r="BO35" s="25"/>
      <c r="BP35" s="26"/>
      <c r="BQ35" s="24"/>
      <c r="BR35" s="25"/>
      <c r="BS35" s="25"/>
      <c r="BT35" s="25"/>
      <c r="BU35" s="26"/>
      <c r="BV35" s="24"/>
      <c r="BW35" s="25"/>
      <c r="BX35" s="25"/>
      <c r="BY35" s="25"/>
      <c r="BZ35" s="26"/>
      <c r="CA35" s="38">
        <f>'2019 AM-WATER'!N21</f>
        <v>2</v>
      </c>
      <c r="CB35" s="32">
        <f>'2019 AM-WATER'!M21</f>
        <v>1</v>
      </c>
      <c r="CC35" s="32">
        <f>'2019 AM-WATER'!L21</f>
        <v>2</v>
      </c>
      <c r="CD35" s="32">
        <f>'2019 AM-WATER'!K21</f>
        <v>0</v>
      </c>
      <c r="CE35" s="46">
        <f>'2019 AM-WATER'!J21</f>
        <v>0</v>
      </c>
      <c r="CF35" s="24">
        <f>'2019 LGSF-AM'!N62</f>
        <v>5</v>
      </c>
      <c r="CG35" s="25">
        <f>'2019 LGSF-AM'!M62</f>
        <v>12</v>
      </c>
      <c r="CH35" s="25">
        <f>'2019 LGSF-AM'!L62</f>
        <v>3</v>
      </c>
      <c r="CI35" s="25">
        <f>'2019 LGSF-AM'!K62</f>
        <v>0</v>
      </c>
      <c r="CJ35" s="26">
        <f>'2019 LGSF-AM'!J62</f>
        <v>0</v>
      </c>
      <c r="CK35" s="24">
        <f>'2019 LGSF-AM'!N70</f>
        <v>0</v>
      </c>
      <c r="CL35" s="25">
        <f>'2019 LGSF-AM'!M70</f>
        <v>5</v>
      </c>
      <c r="CM35" s="25">
        <f>'2019 LGSF-AM'!L70</f>
        <v>2</v>
      </c>
      <c r="CN35" s="25">
        <f>'2019 LGSF-AM'!K70</f>
        <v>0</v>
      </c>
      <c r="CO35" s="26">
        <f>'2019 LGSF-AM'!J70</f>
        <v>0</v>
      </c>
      <c r="CP35" s="43">
        <v>0</v>
      </c>
      <c r="CQ35" s="40">
        <v>1</v>
      </c>
      <c r="CR35" s="40">
        <v>0</v>
      </c>
      <c r="CS35" s="40">
        <v>0</v>
      </c>
      <c r="CT35" s="41">
        <v>0</v>
      </c>
      <c r="CU35" s="88"/>
      <c r="CV35" s="86"/>
      <c r="CW35" s="86"/>
      <c r="CX35" s="86"/>
      <c r="CY35" s="86"/>
      <c r="CZ35" s="86"/>
      <c r="DA35" s="86"/>
      <c r="DB35" s="86"/>
      <c r="DC35" s="86"/>
      <c r="DD35" s="86"/>
      <c r="DE35" s="86"/>
      <c r="DF35" s="86"/>
      <c r="DG35" s="86"/>
      <c r="DH35" s="86"/>
      <c r="DI35" s="86"/>
    </row>
    <row r="36" spans="1:113" ht="45" customHeight="1">
      <c r="A36" s="1848"/>
      <c r="B36" s="87">
        <v>2020</v>
      </c>
      <c r="C36" s="72">
        <f t="shared" si="8"/>
        <v>46</v>
      </c>
      <c r="D36" s="51"/>
      <c r="E36" s="52"/>
      <c r="F36" s="52"/>
      <c r="G36" s="52"/>
      <c r="H36" s="53"/>
      <c r="I36" s="54">
        <f>'2020 SALINTUBIG'!M22</f>
        <v>0</v>
      </c>
      <c r="J36" s="55">
        <f>'2020 SALINTUBIG'!L22</f>
        <v>0</v>
      </c>
      <c r="K36" s="55">
        <f>'2020 SALINTUBIG'!K22</f>
        <v>7</v>
      </c>
      <c r="L36" s="55">
        <f>'2020 SALINTUBIG'!J22</f>
        <v>0</v>
      </c>
      <c r="M36" s="56">
        <f>'2020 SALINTUBIG'!I22</f>
        <v>1</v>
      </c>
      <c r="N36" s="51"/>
      <c r="O36" s="52"/>
      <c r="P36" s="52"/>
      <c r="Q36" s="52"/>
      <c r="R36" s="53"/>
      <c r="S36" s="51"/>
      <c r="T36" s="52"/>
      <c r="U36" s="52"/>
      <c r="V36" s="52"/>
      <c r="W36" s="53"/>
      <c r="X36" s="51"/>
      <c r="Y36" s="52"/>
      <c r="Z36" s="52"/>
      <c r="AA36" s="52"/>
      <c r="AB36" s="53"/>
      <c r="AC36" s="51"/>
      <c r="AD36" s="52"/>
      <c r="AE36" s="52"/>
      <c r="AF36" s="52"/>
      <c r="AG36" s="53"/>
      <c r="AH36" s="57"/>
      <c r="AI36" s="58"/>
      <c r="AJ36" s="58"/>
      <c r="AK36" s="58"/>
      <c r="AL36" s="59"/>
      <c r="AM36" s="57"/>
      <c r="AN36" s="58"/>
      <c r="AO36" s="58"/>
      <c r="AP36" s="58"/>
      <c r="AQ36" s="60"/>
      <c r="AR36" s="57"/>
      <c r="AS36" s="58"/>
      <c r="AT36" s="58"/>
      <c r="AU36" s="58"/>
      <c r="AV36" s="60"/>
      <c r="AW36" s="57"/>
      <c r="AX36" s="58"/>
      <c r="AY36" s="58"/>
      <c r="AZ36" s="58"/>
      <c r="BA36" s="59"/>
      <c r="BB36" s="57"/>
      <c r="BC36" s="58"/>
      <c r="BD36" s="58"/>
      <c r="BE36" s="58"/>
      <c r="BF36" s="60"/>
      <c r="BG36" s="61"/>
      <c r="BH36" s="58"/>
      <c r="BI36" s="58"/>
      <c r="BJ36" s="58"/>
      <c r="BK36" s="60"/>
      <c r="BL36" s="51"/>
      <c r="BM36" s="52"/>
      <c r="BN36" s="52"/>
      <c r="BO36" s="52"/>
      <c r="BP36" s="53"/>
      <c r="BQ36" s="51"/>
      <c r="BR36" s="52"/>
      <c r="BS36" s="52"/>
      <c r="BT36" s="52"/>
      <c r="BU36" s="53"/>
      <c r="BV36" s="51"/>
      <c r="BW36" s="52"/>
      <c r="BX36" s="52"/>
      <c r="BY36" s="52"/>
      <c r="BZ36" s="53"/>
      <c r="CA36" s="54">
        <f>'2020 AM-WATER'!P18</f>
        <v>0</v>
      </c>
      <c r="CB36" s="55">
        <f>'2020 AM-WATER'!O18</f>
        <v>0</v>
      </c>
      <c r="CC36" s="55">
        <f>'2020 AM-WATER'!N18</f>
        <v>0</v>
      </c>
      <c r="CD36" s="55">
        <f>'2020 AM-WATER'!M18</f>
        <v>2</v>
      </c>
      <c r="CE36" s="56">
        <f>'2020 AM-WATER'!L18</f>
        <v>0</v>
      </c>
      <c r="CF36" s="51">
        <f>'2020 LGSF-AM'!P60</f>
        <v>0</v>
      </c>
      <c r="CG36" s="52">
        <f>'2020 LGSF-AM'!O60</f>
        <v>0</v>
      </c>
      <c r="CH36" s="52">
        <f>'2020 LGSF-AM'!N60</f>
        <v>15</v>
      </c>
      <c r="CI36" s="52">
        <f>'2020 LGSF-AM'!M60</f>
        <v>6</v>
      </c>
      <c r="CJ36" s="53">
        <f>'2020 LGSF-AM'!L60</f>
        <v>0</v>
      </c>
      <c r="CK36" s="51">
        <f>'2020 LGSF-AM'!P76</f>
        <v>0</v>
      </c>
      <c r="CL36" s="52">
        <f>'2020 LGSF-AM'!O76</f>
        <v>0</v>
      </c>
      <c r="CM36" s="52">
        <f>'2020 LGSF-AM'!N76</f>
        <v>9</v>
      </c>
      <c r="CN36" s="52">
        <f>'2020 LGSF-AM'!M76</f>
        <v>5</v>
      </c>
      <c r="CO36" s="53">
        <f>'2020 LGSF-AM'!L76</f>
        <v>1</v>
      </c>
      <c r="CP36" s="51"/>
      <c r="CQ36" s="52"/>
      <c r="CR36" s="52"/>
      <c r="CS36" s="52"/>
      <c r="CT36" s="53"/>
      <c r="CU36" s="89"/>
      <c r="CV36" s="86"/>
      <c r="CW36" s="86"/>
      <c r="CX36" s="86"/>
      <c r="CY36" s="70"/>
      <c r="CZ36" s="70"/>
      <c r="DA36" s="70"/>
      <c r="DB36" s="70"/>
      <c r="DC36" s="70"/>
      <c r="DD36" s="70"/>
      <c r="DE36" s="70"/>
      <c r="DF36" s="70"/>
      <c r="DG36" s="86"/>
      <c r="DH36" s="86"/>
      <c r="DI36" s="86"/>
    </row>
    <row r="37" spans="1:113" ht="45" customHeight="1">
      <c r="A37" s="1869" t="s">
        <v>41</v>
      </c>
      <c r="B37" s="1870"/>
      <c r="C37" s="63">
        <f t="shared" ref="C37:AV37" si="9">SUM(C28:C36)</f>
        <v>402</v>
      </c>
      <c r="D37" s="64">
        <f t="shared" si="9"/>
        <v>22</v>
      </c>
      <c r="E37" s="65">
        <f t="shared" si="9"/>
        <v>0</v>
      </c>
      <c r="F37" s="65">
        <f t="shared" si="9"/>
        <v>0</v>
      </c>
      <c r="G37" s="65">
        <f t="shared" si="9"/>
        <v>0</v>
      </c>
      <c r="H37" s="66">
        <f t="shared" si="9"/>
        <v>0</v>
      </c>
      <c r="I37" s="64">
        <f t="shared" si="9"/>
        <v>66</v>
      </c>
      <c r="J37" s="65">
        <f t="shared" si="9"/>
        <v>2</v>
      </c>
      <c r="K37" s="65">
        <f t="shared" si="9"/>
        <v>8</v>
      </c>
      <c r="L37" s="65">
        <f t="shared" si="9"/>
        <v>2</v>
      </c>
      <c r="M37" s="66">
        <f t="shared" si="9"/>
        <v>1</v>
      </c>
      <c r="N37" s="64">
        <f t="shared" si="9"/>
        <v>49</v>
      </c>
      <c r="O37" s="65">
        <f t="shared" si="9"/>
        <v>0</v>
      </c>
      <c r="P37" s="65">
        <f t="shared" si="9"/>
        <v>0</v>
      </c>
      <c r="Q37" s="65">
        <f t="shared" si="9"/>
        <v>0</v>
      </c>
      <c r="R37" s="66">
        <f t="shared" si="9"/>
        <v>0</v>
      </c>
      <c r="S37" s="64">
        <f t="shared" si="9"/>
        <v>10</v>
      </c>
      <c r="T37" s="65">
        <f t="shared" si="9"/>
        <v>0</v>
      </c>
      <c r="U37" s="65">
        <f t="shared" si="9"/>
        <v>0</v>
      </c>
      <c r="V37" s="65">
        <f t="shared" si="9"/>
        <v>0</v>
      </c>
      <c r="W37" s="66">
        <f t="shared" si="9"/>
        <v>0</v>
      </c>
      <c r="X37" s="64">
        <f t="shared" si="9"/>
        <v>19</v>
      </c>
      <c r="Y37" s="65">
        <f t="shared" si="9"/>
        <v>0</v>
      </c>
      <c r="Z37" s="65">
        <f t="shared" si="9"/>
        <v>0</v>
      </c>
      <c r="AA37" s="65">
        <f t="shared" si="9"/>
        <v>0</v>
      </c>
      <c r="AB37" s="66">
        <f t="shared" si="9"/>
        <v>0</v>
      </c>
      <c r="AC37" s="64">
        <f t="shared" si="9"/>
        <v>2</v>
      </c>
      <c r="AD37" s="65">
        <f t="shared" si="9"/>
        <v>0</v>
      </c>
      <c r="AE37" s="65">
        <f t="shared" si="9"/>
        <v>0</v>
      </c>
      <c r="AF37" s="65">
        <f t="shared" si="9"/>
        <v>0</v>
      </c>
      <c r="AG37" s="66">
        <f t="shared" si="9"/>
        <v>0</v>
      </c>
      <c r="AH37" s="64">
        <f t="shared" si="9"/>
        <v>10</v>
      </c>
      <c r="AI37" s="65">
        <f t="shared" si="9"/>
        <v>0</v>
      </c>
      <c r="AJ37" s="65">
        <f t="shared" si="9"/>
        <v>0</v>
      </c>
      <c r="AK37" s="65">
        <f t="shared" si="9"/>
        <v>0</v>
      </c>
      <c r="AL37" s="66">
        <f t="shared" si="9"/>
        <v>0</v>
      </c>
      <c r="AM37" s="64">
        <f t="shared" si="9"/>
        <v>29</v>
      </c>
      <c r="AN37" s="65">
        <f t="shared" si="9"/>
        <v>0</v>
      </c>
      <c r="AO37" s="65">
        <f t="shared" si="9"/>
        <v>0</v>
      </c>
      <c r="AP37" s="65">
        <f t="shared" si="9"/>
        <v>0</v>
      </c>
      <c r="AQ37" s="66">
        <f t="shared" si="9"/>
        <v>0</v>
      </c>
      <c r="AR37" s="64">
        <f t="shared" si="9"/>
        <v>10</v>
      </c>
      <c r="AS37" s="65">
        <f t="shared" si="9"/>
        <v>0</v>
      </c>
      <c r="AT37" s="65">
        <f t="shared" si="9"/>
        <v>0</v>
      </c>
      <c r="AU37" s="65">
        <f t="shared" si="9"/>
        <v>0</v>
      </c>
      <c r="AV37" s="66">
        <f t="shared" si="9"/>
        <v>0</v>
      </c>
      <c r="AW37" s="64"/>
      <c r="AX37" s="65"/>
      <c r="AY37" s="65"/>
      <c r="AZ37" s="65"/>
      <c r="BA37" s="67"/>
      <c r="BB37" s="64"/>
      <c r="BC37" s="65"/>
      <c r="BD37" s="65"/>
      <c r="BE37" s="65"/>
      <c r="BF37" s="66"/>
      <c r="BG37" s="68"/>
      <c r="BH37" s="65"/>
      <c r="BI37" s="65"/>
      <c r="BJ37" s="65"/>
      <c r="BK37" s="66"/>
      <c r="BL37" s="64">
        <f t="shared" ref="BL37:CT37" si="10">SUM(BL28:BL36)</f>
        <v>15</v>
      </c>
      <c r="BM37" s="65">
        <f t="shared" si="10"/>
        <v>0</v>
      </c>
      <c r="BN37" s="65">
        <f t="shared" si="10"/>
        <v>0</v>
      </c>
      <c r="BO37" s="65">
        <f t="shared" si="10"/>
        <v>0</v>
      </c>
      <c r="BP37" s="66">
        <f t="shared" si="10"/>
        <v>0</v>
      </c>
      <c r="BQ37" s="64">
        <f t="shared" si="10"/>
        <v>35</v>
      </c>
      <c r="BR37" s="65">
        <f t="shared" si="10"/>
        <v>0</v>
      </c>
      <c r="BS37" s="65">
        <f t="shared" si="10"/>
        <v>0</v>
      </c>
      <c r="BT37" s="65">
        <f t="shared" si="10"/>
        <v>0</v>
      </c>
      <c r="BU37" s="66">
        <f t="shared" si="10"/>
        <v>0</v>
      </c>
      <c r="BV37" s="64">
        <f t="shared" si="10"/>
        <v>7</v>
      </c>
      <c r="BW37" s="65">
        <f t="shared" si="10"/>
        <v>0</v>
      </c>
      <c r="BX37" s="65">
        <f t="shared" si="10"/>
        <v>0</v>
      </c>
      <c r="BY37" s="65">
        <f t="shared" si="10"/>
        <v>0</v>
      </c>
      <c r="BZ37" s="66">
        <f t="shared" si="10"/>
        <v>0</v>
      </c>
      <c r="CA37" s="64">
        <f t="shared" si="10"/>
        <v>8</v>
      </c>
      <c r="CB37" s="65">
        <f t="shared" si="10"/>
        <v>1</v>
      </c>
      <c r="CC37" s="65">
        <f t="shared" si="10"/>
        <v>2</v>
      </c>
      <c r="CD37" s="65">
        <f t="shared" si="10"/>
        <v>2</v>
      </c>
      <c r="CE37" s="66">
        <f t="shared" si="10"/>
        <v>0</v>
      </c>
      <c r="CF37" s="64">
        <f t="shared" si="10"/>
        <v>27</v>
      </c>
      <c r="CG37" s="65">
        <f t="shared" si="10"/>
        <v>14</v>
      </c>
      <c r="CH37" s="65">
        <f t="shared" si="10"/>
        <v>18</v>
      </c>
      <c r="CI37" s="65">
        <f t="shared" si="10"/>
        <v>6</v>
      </c>
      <c r="CJ37" s="66">
        <f t="shared" si="10"/>
        <v>0</v>
      </c>
      <c r="CK37" s="64">
        <f t="shared" si="10"/>
        <v>5</v>
      </c>
      <c r="CL37" s="65">
        <f t="shared" si="10"/>
        <v>5</v>
      </c>
      <c r="CM37" s="65">
        <f t="shared" si="10"/>
        <v>11</v>
      </c>
      <c r="CN37" s="65">
        <f t="shared" si="10"/>
        <v>5</v>
      </c>
      <c r="CO37" s="66">
        <f t="shared" si="10"/>
        <v>1</v>
      </c>
      <c r="CP37" s="64">
        <f t="shared" si="10"/>
        <v>9</v>
      </c>
      <c r="CQ37" s="65">
        <f t="shared" si="10"/>
        <v>1</v>
      </c>
      <c r="CR37" s="65">
        <f t="shared" si="10"/>
        <v>0</v>
      </c>
      <c r="CS37" s="65">
        <f t="shared" si="10"/>
        <v>0</v>
      </c>
      <c r="CT37" s="66">
        <f t="shared" si="10"/>
        <v>0</v>
      </c>
      <c r="CU37" s="97"/>
      <c r="CV37" s="70"/>
      <c r="CW37" s="70"/>
      <c r="CX37" s="70"/>
      <c r="DG37" s="70"/>
      <c r="DH37" s="70"/>
      <c r="DI37" s="70"/>
    </row>
    <row r="38" spans="1:113" ht="45" customHeight="1">
      <c r="A38" s="1871" t="s">
        <v>45</v>
      </c>
      <c r="B38" s="75">
        <v>2012</v>
      </c>
      <c r="C38" s="72">
        <f t="shared" ref="C38:C46" si="11">SUM(D38:CT38)</f>
        <v>3</v>
      </c>
      <c r="D38" s="98"/>
      <c r="E38" s="99"/>
      <c r="F38" s="99"/>
      <c r="G38" s="99"/>
      <c r="H38" s="100"/>
      <c r="I38" s="98">
        <f>'2012 SALINTUBIG'!M10+'2012 SALINTUBIG'!M11+'2012 SALINTUBIG'!M12</f>
        <v>3</v>
      </c>
      <c r="J38" s="99">
        <v>0</v>
      </c>
      <c r="K38" s="99">
        <v>0</v>
      </c>
      <c r="L38" s="99">
        <v>0</v>
      </c>
      <c r="M38" s="100">
        <v>0</v>
      </c>
      <c r="N38" s="98"/>
      <c r="O38" s="99"/>
      <c r="P38" s="99"/>
      <c r="Q38" s="99"/>
      <c r="R38" s="100"/>
      <c r="S38" s="98"/>
      <c r="T38" s="99"/>
      <c r="U38" s="99"/>
      <c r="V38" s="99"/>
      <c r="W38" s="100"/>
      <c r="X38" s="98"/>
      <c r="Y38" s="99"/>
      <c r="Z38" s="99"/>
      <c r="AA38" s="99"/>
      <c r="AB38" s="100"/>
      <c r="AC38" s="98"/>
      <c r="AD38" s="99"/>
      <c r="AE38" s="99"/>
      <c r="AF38" s="99"/>
      <c r="AG38" s="100"/>
      <c r="AH38" s="98"/>
      <c r="AI38" s="99"/>
      <c r="AJ38" s="99"/>
      <c r="AK38" s="99"/>
      <c r="AL38" s="100"/>
      <c r="AM38" s="98"/>
      <c r="AN38" s="99"/>
      <c r="AO38" s="99"/>
      <c r="AP38" s="99"/>
      <c r="AQ38" s="100"/>
      <c r="AR38" s="98"/>
      <c r="AS38" s="99"/>
      <c r="AT38" s="99"/>
      <c r="AU38" s="99"/>
      <c r="AV38" s="100"/>
      <c r="AW38" s="98"/>
      <c r="AX38" s="99"/>
      <c r="AY38" s="99"/>
      <c r="AZ38" s="99"/>
      <c r="BA38" s="100"/>
      <c r="BB38" s="98"/>
      <c r="BC38" s="99"/>
      <c r="BD38" s="99"/>
      <c r="BE38" s="99"/>
      <c r="BF38" s="101"/>
      <c r="BG38" s="102"/>
      <c r="BH38" s="99"/>
      <c r="BI38" s="99"/>
      <c r="BJ38" s="99"/>
      <c r="BK38" s="100"/>
      <c r="BL38" s="98"/>
      <c r="BM38" s="99"/>
      <c r="BN38" s="99"/>
      <c r="BO38" s="99"/>
      <c r="BP38" s="100"/>
      <c r="BQ38" s="98"/>
      <c r="BR38" s="99"/>
      <c r="BS38" s="99"/>
      <c r="BT38" s="99"/>
      <c r="BU38" s="100"/>
      <c r="BV38" s="98"/>
      <c r="BW38" s="99"/>
      <c r="BX38" s="99"/>
      <c r="BY38" s="99"/>
      <c r="BZ38" s="100"/>
      <c r="CA38" s="98"/>
      <c r="CB38" s="99"/>
      <c r="CC38" s="99"/>
      <c r="CD38" s="99"/>
      <c r="CE38" s="100"/>
      <c r="CF38" s="98"/>
      <c r="CG38" s="99"/>
      <c r="CH38" s="99"/>
      <c r="CI38" s="99"/>
      <c r="CJ38" s="100"/>
      <c r="CK38" s="98"/>
      <c r="CL38" s="99"/>
      <c r="CM38" s="99"/>
      <c r="CN38" s="99"/>
      <c r="CO38" s="100"/>
      <c r="CP38" s="98"/>
      <c r="CQ38" s="99"/>
      <c r="CR38" s="99"/>
      <c r="CS38" s="99"/>
      <c r="CT38" s="101"/>
      <c r="CU38" s="73"/>
    </row>
    <row r="39" spans="1:113" ht="45" customHeight="1">
      <c r="A39" s="1844"/>
      <c r="B39" s="75">
        <v>2013</v>
      </c>
      <c r="C39" s="72">
        <f t="shared" si="11"/>
        <v>12</v>
      </c>
      <c r="D39" s="103"/>
      <c r="E39" s="104"/>
      <c r="F39" s="104"/>
      <c r="G39" s="104"/>
      <c r="H39" s="105"/>
      <c r="I39" s="103">
        <f>'2013 SALINTUBIG COMPLETED'!O15</f>
        <v>1</v>
      </c>
      <c r="J39" s="104">
        <v>0</v>
      </c>
      <c r="K39" s="104">
        <v>0</v>
      </c>
      <c r="L39" s="104">
        <v>0</v>
      </c>
      <c r="M39" s="105">
        <v>0</v>
      </c>
      <c r="N39" s="103">
        <f>'2013 BUB-WATER'!O78</f>
        <v>11</v>
      </c>
      <c r="O39" s="104">
        <v>0</v>
      </c>
      <c r="P39" s="104">
        <v>0</v>
      </c>
      <c r="Q39" s="104">
        <v>0</v>
      </c>
      <c r="R39" s="105">
        <v>0</v>
      </c>
      <c r="S39" s="103"/>
      <c r="T39" s="104"/>
      <c r="U39" s="104"/>
      <c r="V39" s="104"/>
      <c r="W39" s="105"/>
      <c r="X39" s="103"/>
      <c r="Y39" s="104"/>
      <c r="Z39" s="104"/>
      <c r="AA39" s="104"/>
      <c r="AB39" s="105"/>
      <c r="AC39" s="103"/>
      <c r="AD39" s="104"/>
      <c r="AE39" s="104"/>
      <c r="AF39" s="104"/>
      <c r="AG39" s="105"/>
      <c r="AH39" s="103"/>
      <c r="AI39" s="104"/>
      <c r="AJ39" s="104"/>
      <c r="AK39" s="104"/>
      <c r="AL39" s="105"/>
      <c r="AM39" s="103"/>
      <c r="AN39" s="104"/>
      <c r="AO39" s="104"/>
      <c r="AP39" s="104"/>
      <c r="AQ39" s="105"/>
      <c r="AR39" s="103"/>
      <c r="AS39" s="104"/>
      <c r="AT39" s="104"/>
      <c r="AU39" s="104"/>
      <c r="AV39" s="105"/>
      <c r="AW39" s="103"/>
      <c r="AX39" s="104"/>
      <c r="AY39" s="104"/>
      <c r="AZ39" s="104"/>
      <c r="BA39" s="105"/>
      <c r="BB39" s="103"/>
      <c r="BC39" s="104"/>
      <c r="BD39" s="104"/>
      <c r="BE39" s="104"/>
      <c r="BF39" s="106"/>
      <c r="BG39" s="107"/>
      <c r="BH39" s="104"/>
      <c r="BI39" s="104"/>
      <c r="BJ39" s="104"/>
      <c r="BK39" s="105"/>
      <c r="BL39" s="103"/>
      <c r="BM39" s="104"/>
      <c r="BN39" s="104"/>
      <c r="BO39" s="104"/>
      <c r="BP39" s="105"/>
      <c r="BQ39" s="103"/>
      <c r="BR39" s="104"/>
      <c r="BS39" s="104"/>
      <c r="BT39" s="104"/>
      <c r="BU39" s="105"/>
      <c r="BV39" s="103"/>
      <c r="BW39" s="104"/>
      <c r="BX39" s="104"/>
      <c r="BY39" s="104"/>
      <c r="BZ39" s="105"/>
      <c r="CA39" s="103"/>
      <c r="CB39" s="104"/>
      <c r="CC39" s="104"/>
      <c r="CD39" s="104"/>
      <c r="CE39" s="105"/>
      <c r="CF39" s="103"/>
      <c r="CG39" s="104"/>
      <c r="CH39" s="104"/>
      <c r="CI39" s="104"/>
      <c r="CJ39" s="105"/>
      <c r="CK39" s="103"/>
      <c r="CL39" s="104"/>
      <c r="CM39" s="104"/>
      <c r="CN39" s="104"/>
      <c r="CO39" s="105"/>
      <c r="CP39" s="103"/>
      <c r="CQ39" s="104"/>
      <c r="CR39" s="104"/>
      <c r="CS39" s="104"/>
      <c r="CT39" s="106"/>
      <c r="CU39" s="108"/>
    </row>
    <row r="40" spans="1:113" ht="45" customHeight="1">
      <c r="A40" s="1844"/>
      <c r="B40" s="75">
        <v>2014</v>
      </c>
      <c r="C40" s="72">
        <f t="shared" si="11"/>
        <v>42</v>
      </c>
      <c r="D40" s="103"/>
      <c r="E40" s="104"/>
      <c r="F40" s="104"/>
      <c r="G40" s="104"/>
      <c r="H40" s="105"/>
      <c r="I40" s="109">
        <f>'2014 SALINTUBIG COMPLETED'!O23</f>
        <v>2</v>
      </c>
      <c r="J40" s="110">
        <f>'2014 SALINTUBIG COMPLETED'!N23</f>
        <v>0</v>
      </c>
      <c r="K40" s="104">
        <v>0</v>
      </c>
      <c r="L40" s="104">
        <v>0</v>
      </c>
      <c r="M40" s="105">
        <v>0</v>
      </c>
      <c r="N40" s="103">
        <f>'2014 BUB-WATER'!O117</f>
        <v>27</v>
      </c>
      <c r="O40" s="104">
        <f>'2014 BUB-WATER'!N117</f>
        <v>0</v>
      </c>
      <c r="P40" s="104">
        <v>0</v>
      </c>
      <c r="Q40" s="104">
        <v>0</v>
      </c>
      <c r="R40" s="105">
        <v>0</v>
      </c>
      <c r="S40" s="111">
        <f>'2014 BUB-Others'!W73</f>
        <v>10</v>
      </c>
      <c r="T40" s="104">
        <v>0</v>
      </c>
      <c r="U40" s="104">
        <v>0</v>
      </c>
      <c r="V40" s="104">
        <v>0</v>
      </c>
      <c r="W40" s="105">
        <v>0</v>
      </c>
      <c r="X40" s="111">
        <f>'2014 BUB-Others'!W18</f>
        <v>3</v>
      </c>
      <c r="Y40" s="104">
        <v>0</v>
      </c>
      <c r="Z40" s="104">
        <v>0</v>
      </c>
      <c r="AA40" s="104">
        <v>0</v>
      </c>
      <c r="AB40" s="105">
        <v>0</v>
      </c>
      <c r="AC40" s="111"/>
      <c r="AD40" s="104"/>
      <c r="AE40" s="104"/>
      <c r="AF40" s="104"/>
      <c r="AG40" s="105"/>
      <c r="AH40" s="103"/>
      <c r="AI40" s="104"/>
      <c r="AJ40" s="104"/>
      <c r="AK40" s="104"/>
      <c r="AL40" s="105"/>
      <c r="AM40" s="103"/>
      <c r="AN40" s="104"/>
      <c r="AO40" s="104"/>
      <c r="AP40" s="104"/>
      <c r="AQ40" s="105"/>
      <c r="AR40" s="103"/>
      <c r="AS40" s="104"/>
      <c r="AT40" s="104"/>
      <c r="AU40" s="104"/>
      <c r="AV40" s="105"/>
      <c r="AW40" s="103"/>
      <c r="AX40" s="104"/>
      <c r="AY40" s="104"/>
      <c r="AZ40" s="104"/>
      <c r="BA40" s="105"/>
      <c r="BB40" s="103"/>
      <c r="BC40" s="104"/>
      <c r="BD40" s="104"/>
      <c r="BE40" s="104"/>
      <c r="BF40" s="106"/>
      <c r="BG40" s="107"/>
      <c r="BH40" s="104"/>
      <c r="BI40" s="104"/>
      <c r="BJ40" s="104"/>
      <c r="BK40" s="105"/>
      <c r="BL40" s="103"/>
      <c r="BM40" s="104"/>
      <c r="BN40" s="104"/>
      <c r="BO40" s="104"/>
      <c r="BP40" s="105"/>
      <c r="BQ40" s="103"/>
      <c r="BR40" s="104"/>
      <c r="BS40" s="104"/>
      <c r="BT40" s="104"/>
      <c r="BU40" s="105"/>
      <c r="BV40" s="103"/>
      <c r="BW40" s="104"/>
      <c r="BX40" s="104"/>
      <c r="BY40" s="104"/>
      <c r="BZ40" s="105"/>
      <c r="CA40" s="103"/>
      <c r="CB40" s="104"/>
      <c r="CC40" s="104"/>
      <c r="CD40" s="104"/>
      <c r="CE40" s="105"/>
      <c r="CF40" s="103"/>
      <c r="CG40" s="104"/>
      <c r="CH40" s="104"/>
      <c r="CI40" s="104"/>
      <c r="CJ40" s="105"/>
      <c r="CK40" s="103"/>
      <c r="CL40" s="104"/>
      <c r="CM40" s="104"/>
      <c r="CN40" s="104"/>
      <c r="CO40" s="105"/>
      <c r="CP40" s="103"/>
      <c r="CQ40" s="104"/>
      <c r="CR40" s="104"/>
      <c r="CS40" s="104"/>
      <c r="CT40" s="106"/>
      <c r="CU40" s="112"/>
    </row>
    <row r="41" spans="1:113" ht="45" customHeight="1">
      <c r="A41" s="1844"/>
      <c r="B41" s="75">
        <v>2015</v>
      </c>
      <c r="C41" s="72">
        <f t="shared" si="11"/>
        <v>62</v>
      </c>
      <c r="D41" s="103"/>
      <c r="E41" s="104"/>
      <c r="F41" s="104"/>
      <c r="G41" s="104"/>
      <c r="H41" s="105"/>
      <c r="I41" s="103">
        <f>'2015  SALINTUBIG COMPLETED'!O86</f>
        <v>28</v>
      </c>
      <c r="J41" s="104">
        <f>'2015  SALINTUBIG COMPLETED'!N86</f>
        <v>0</v>
      </c>
      <c r="K41" s="104">
        <f>'2015  SALINTUBIG COMPLETED'!M86</f>
        <v>0</v>
      </c>
      <c r="L41" s="104">
        <f>'2015  SALINTUBIG COMPLETED'!L86</f>
        <v>0</v>
      </c>
      <c r="M41" s="105">
        <v>0</v>
      </c>
      <c r="N41" s="103">
        <f>'2015 BUB-WATER(DONCARLOS)'!O104</f>
        <v>15</v>
      </c>
      <c r="O41" s="104">
        <f>'2015 BUB-WATER(DONCARLOS)'!N104</f>
        <v>0</v>
      </c>
      <c r="P41" s="104">
        <v>0</v>
      </c>
      <c r="Q41" s="104">
        <v>0</v>
      </c>
      <c r="R41" s="105">
        <v>0</v>
      </c>
      <c r="S41" s="111">
        <f>'2015 BUB-Others'!W58</f>
        <v>1</v>
      </c>
      <c r="T41" s="104">
        <v>0</v>
      </c>
      <c r="U41" s="104">
        <v>0</v>
      </c>
      <c r="V41" s="104">
        <v>0</v>
      </c>
      <c r="W41" s="105">
        <v>0</v>
      </c>
      <c r="X41" s="111">
        <f>'2015 BUB-Others'!W78</f>
        <v>18</v>
      </c>
      <c r="Y41" s="113">
        <f>'2015 BUB-Others'!V78</f>
        <v>0</v>
      </c>
      <c r="Z41" s="104">
        <v>0</v>
      </c>
      <c r="AA41" s="104">
        <v>0</v>
      </c>
      <c r="AB41" s="105">
        <v>0</v>
      </c>
      <c r="AC41" s="111"/>
      <c r="AD41" s="113"/>
      <c r="AE41" s="104"/>
      <c r="AF41" s="104"/>
      <c r="AG41" s="105"/>
      <c r="AH41" s="103"/>
      <c r="AI41" s="104"/>
      <c r="AJ41" s="104"/>
      <c r="AK41" s="104"/>
      <c r="AL41" s="105"/>
      <c r="AM41" s="103"/>
      <c r="AN41" s="104"/>
      <c r="AO41" s="104"/>
      <c r="AP41" s="104"/>
      <c r="AQ41" s="105"/>
      <c r="AR41" s="103"/>
      <c r="AS41" s="104"/>
      <c r="AT41" s="104"/>
      <c r="AU41" s="104"/>
      <c r="AV41" s="105"/>
      <c r="AW41" s="103"/>
      <c r="AX41" s="104"/>
      <c r="AY41" s="104"/>
      <c r="AZ41" s="104"/>
      <c r="BA41" s="105"/>
      <c r="BB41" s="103"/>
      <c r="BC41" s="104"/>
      <c r="BD41" s="104"/>
      <c r="BE41" s="104"/>
      <c r="BF41" s="106"/>
      <c r="BG41" s="107"/>
      <c r="BH41" s="104"/>
      <c r="BI41" s="104"/>
      <c r="BJ41" s="104"/>
      <c r="BK41" s="105"/>
      <c r="BL41" s="103"/>
      <c r="BM41" s="104"/>
      <c r="BN41" s="104" t="s">
        <v>2</v>
      </c>
      <c r="BO41" s="104"/>
      <c r="BP41" s="105"/>
      <c r="BQ41" s="103"/>
      <c r="BR41" s="104"/>
      <c r="BS41" s="104"/>
      <c r="BT41" s="104"/>
      <c r="BU41" s="105"/>
      <c r="BV41" s="103"/>
      <c r="BW41" s="104"/>
      <c r="BX41" s="104"/>
      <c r="BY41" s="104"/>
      <c r="BZ41" s="105"/>
      <c r="CA41" s="103"/>
      <c r="CB41" s="104"/>
      <c r="CC41" s="104"/>
      <c r="CD41" s="104"/>
      <c r="CE41" s="105"/>
      <c r="CF41" s="103"/>
      <c r="CG41" s="104"/>
      <c r="CH41" s="104"/>
      <c r="CI41" s="104"/>
      <c r="CJ41" s="105"/>
      <c r="CK41" s="103"/>
      <c r="CL41" s="104"/>
      <c r="CM41" s="104"/>
      <c r="CN41" s="104"/>
      <c r="CO41" s="105"/>
      <c r="CP41" s="114"/>
      <c r="CQ41" s="115"/>
      <c r="CR41" s="115"/>
      <c r="CS41" s="104"/>
      <c r="CT41" s="106"/>
      <c r="CU41" s="76"/>
    </row>
    <row r="42" spans="1:113" ht="45" customHeight="1">
      <c r="A42" s="1844"/>
      <c r="B42" s="75">
        <v>2016</v>
      </c>
      <c r="C42" s="72">
        <f t="shared" si="11"/>
        <v>65</v>
      </c>
      <c r="D42" s="103"/>
      <c r="E42" s="104"/>
      <c r="F42" s="104"/>
      <c r="G42" s="104"/>
      <c r="H42" s="105"/>
      <c r="I42" s="103">
        <f>'2016  SALINTUBIG COMPLETED'!O50</f>
        <v>11</v>
      </c>
      <c r="J42" s="104">
        <f>'2016  SALINTUBIG COMPLETED'!N50</f>
        <v>0</v>
      </c>
      <c r="K42" s="104">
        <v>0</v>
      </c>
      <c r="L42" s="104">
        <v>0</v>
      </c>
      <c r="M42" s="105">
        <v>0</v>
      </c>
      <c r="N42" s="103">
        <f>'2016 BUB-WATER'!O94</f>
        <v>7</v>
      </c>
      <c r="O42" s="104">
        <f>'2016 BUB-WATER'!N94</f>
        <v>2</v>
      </c>
      <c r="P42" s="104">
        <v>0</v>
      </c>
      <c r="Q42" s="104">
        <v>0</v>
      </c>
      <c r="R42" s="105">
        <v>0</v>
      </c>
      <c r="S42" s="103"/>
      <c r="T42" s="104"/>
      <c r="U42" s="104"/>
      <c r="V42" s="104"/>
      <c r="W42" s="105"/>
      <c r="X42" s="116"/>
      <c r="Y42" s="117"/>
      <c r="Z42" s="117"/>
      <c r="AA42" s="117"/>
      <c r="AB42" s="118"/>
      <c r="AC42" s="111">
        <f>'2016 BUB-Others'!W54</f>
        <v>9</v>
      </c>
      <c r="AD42" s="113">
        <f>'2016 BUB-Others'!V54</f>
        <v>0</v>
      </c>
      <c r="AE42" s="104">
        <v>0</v>
      </c>
      <c r="AF42" s="104">
        <v>0</v>
      </c>
      <c r="AG42" s="105">
        <v>0</v>
      </c>
      <c r="AH42" s="119">
        <f>'2016 LGSF-WATER COMPLETED'!Q51</f>
        <v>2</v>
      </c>
      <c r="AI42" s="120">
        <f>'2016 LGSF-WATER COMPLETED'!P51</f>
        <v>0</v>
      </c>
      <c r="AJ42" s="104">
        <v>0</v>
      </c>
      <c r="AK42" s="104">
        <v>0</v>
      </c>
      <c r="AL42" s="105">
        <v>0</v>
      </c>
      <c r="AM42" s="111">
        <f>'2016 LGSF-Others'!S156</f>
        <v>28</v>
      </c>
      <c r="AN42" s="113">
        <f>'2016 LGSF-Others'!R156</f>
        <v>1</v>
      </c>
      <c r="AO42" s="113">
        <f>'2016 LGSF-Others'!Q156</f>
        <v>0</v>
      </c>
      <c r="AP42" s="104">
        <v>0</v>
      </c>
      <c r="AQ42" s="105">
        <v>0</v>
      </c>
      <c r="AR42" s="111">
        <f>'2016 LGSF-Others'!S157+'2016 LGSF-Others'!S158+'2016 LGSF-Others'!S159+'2016 LGSF-Others'!S162</f>
        <v>4</v>
      </c>
      <c r="AS42" s="113">
        <f>'2016 LGSF-Others'!R163</f>
        <v>0</v>
      </c>
      <c r="AT42" s="113">
        <v>0</v>
      </c>
      <c r="AU42" s="104">
        <v>0</v>
      </c>
      <c r="AV42" s="105">
        <v>0</v>
      </c>
      <c r="AW42" s="111"/>
      <c r="AX42" s="113"/>
      <c r="AY42" s="113"/>
      <c r="AZ42" s="104"/>
      <c r="BA42" s="105"/>
      <c r="BB42" s="111"/>
      <c r="BC42" s="113"/>
      <c r="BD42" s="113"/>
      <c r="BE42" s="104"/>
      <c r="BF42" s="106"/>
      <c r="BG42" s="121"/>
      <c r="BH42" s="113"/>
      <c r="BI42" s="113"/>
      <c r="BJ42" s="104"/>
      <c r="BK42" s="105"/>
      <c r="BL42" s="103"/>
      <c r="BM42" s="104"/>
      <c r="BN42" s="104"/>
      <c r="BO42" s="104"/>
      <c r="BP42" s="105"/>
      <c r="BQ42" s="103"/>
      <c r="BR42" s="104"/>
      <c r="BS42" s="104"/>
      <c r="BT42" s="104"/>
      <c r="BU42" s="105"/>
      <c r="BV42" s="103"/>
      <c r="BW42" s="104"/>
      <c r="BX42" s="104"/>
      <c r="BY42" s="104"/>
      <c r="BZ42" s="105"/>
      <c r="CA42" s="103"/>
      <c r="CB42" s="104"/>
      <c r="CC42" s="104"/>
      <c r="CD42" s="104"/>
      <c r="CE42" s="105"/>
      <c r="CF42" s="103"/>
      <c r="CG42" s="104"/>
      <c r="CH42" s="104"/>
      <c r="CI42" s="104"/>
      <c r="CJ42" s="105"/>
      <c r="CK42" s="103"/>
      <c r="CL42" s="104"/>
      <c r="CM42" s="104"/>
      <c r="CN42" s="104"/>
      <c r="CO42" s="105"/>
      <c r="CP42" s="122">
        <v>1</v>
      </c>
      <c r="CQ42" s="104">
        <v>0</v>
      </c>
      <c r="CR42" s="104">
        <v>0</v>
      </c>
      <c r="CS42" s="104">
        <v>0</v>
      </c>
      <c r="CT42" s="106">
        <v>0</v>
      </c>
      <c r="CU42" s="76"/>
    </row>
    <row r="43" spans="1:113" ht="45" customHeight="1">
      <c r="A43" s="1844"/>
      <c r="B43" s="71">
        <v>2017</v>
      </c>
      <c r="C43" s="72">
        <f t="shared" si="11"/>
        <v>72</v>
      </c>
      <c r="D43" s="103"/>
      <c r="E43" s="104"/>
      <c r="F43" s="104"/>
      <c r="G43" s="104"/>
      <c r="H43" s="105"/>
      <c r="I43" s="103">
        <f>'2017 SALINTUBIG COMPLETED'!O26</f>
        <v>2</v>
      </c>
      <c r="J43" s="104">
        <f>'2017 SALINTUBIG COMPLETED'!N26</f>
        <v>0</v>
      </c>
      <c r="K43" s="104">
        <v>0</v>
      </c>
      <c r="L43" s="104">
        <v>0</v>
      </c>
      <c r="M43" s="105">
        <v>0</v>
      </c>
      <c r="N43" s="103"/>
      <c r="O43" s="104"/>
      <c r="P43" s="104"/>
      <c r="Q43" s="104"/>
      <c r="R43" s="105"/>
      <c r="S43" s="103"/>
      <c r="T43" s="104"/>
      <c r="U43" s="104"/>
      <c r="V43" s="104"/>
      <c r="W43" s="105"/>
      <c r="X43" s="103"/>
      <c r="Y43" s="104"/>
      <c r="Z43" s="104"/>
      <c r="AA43" s="104"/>
      <c r="AB43" s="105"/>
      <c r="AC43" s="103"/>
      <c r="AD43" s="104"/>
      <c r="AE43" s="104"/>
      <c r="AF43" s="104"/>
      <c r="AG43" s="105"/>
      <c r="AH43" s="103"/>
      <c r="AI43" s="104"/>
      <c r="AJ43" s="104"/>
      <c r="AK43" s="104"/>
      <c r="AL43" s="105"/>
      <c r="AM43" s="103"/>
      <c r="AN43" s="104"/>
      <c r="AO43" s="104"/>
      <c r="AP43" s="104"/>
      <c r="AQ43" s="105"/>
      <c r="AR43" s="103"/>
      <c r="AS43" s="104"/>
      <c r="AT43" s="104"/>
      <c r="AU43" s="104"/>
      <c r="AV43" s="105"/>
      <c r="AW43" s="103"/>
      <c r="AX43" s="104"/>
      <c r="AY43" s="104"/>
      <c r="AZ43" s="104"/>
      <c r="BA43" s="105"/>
      <c r="BB43" s="103"/>
      <c r="BC43" s="104"/>
      <c r="BD43" s="104"/>
      <c r="BE43" s="104"/>
      <c r="BF43" s="106"/>
      <c r="BG43" s="107"/>
      <c r="BH43" s="104"/>
      <c r="BI43" s="104"/>
      <c r="BJ43" s="104"/>
      <c r="BK43" s="105"/>
      <c r="BL43" s="103">
        <f>'2017 ADM-WATER'!M88</f>
        <v>24</v>
      </c>
      <c r="BM43" s="104">
        <f>'2017 ADM-WATER'!L88</f>
        <v>0</v>
      </c>
      <c r="BN43" s="104">
        <f>'2017 ADM-WATER'!K88</f>
        <v>0</v>
      </c>
      <c r="BO43" s="104">
        <v>0</v>
      </c>
      <c r="BP43" s="105">
        <v>0</v>
      </c>
      <c r="BQ43" s="119">
        <f>'2017 ADM-Others'!M142</f>
        <v>39</v>
      </c>
      <c r="BR43" s="120">
        <f>'2017 ADM-Others'!L142</f>
        <v>0</v>
      </c>
      <c r="BS43" s="120">
        <f>'2017 ADM-Others'!K142</f>
        <v>0</v>
      </c>
      <c r="BT43" s="104">
        <v>0</v>
      </c>
      <c r="BU43" s="105">
        <v>0</v>
      </c>
      <c r="BV43" s="119">
        <f>'2017 ADM-Others'!M145</f>
        <v>2</v>
      </c>
      <c r="BW43" s="104">
        <v>0</v>
      </c>
      <c r="BX43" s="104">
        <v>0</v>
      </c>
      <c r="BY43" s="104">
        <v>0</v>
      </c>
      <c r="BZ43" s="105">
        <v>0</v>
      </c>
      <c r="CA43" s="103"/>
      <c r="CB43" s="104"/>
      <c r="CC43" s="104"/>
      <c r="CD43" s="104"/>
      <c r="CE43" s="105"/>
      <c r="CF43" s="103"/>
      <c r="CG43" s="104"/>
      <c r="CH43" s="104"/>
      <c r="CI43" s="104"/>
      <c r="CJ43" s="105"/>
      <c r="CK43" s="103"/>
      <c r="CL43" s="104"/>
      <c r="CM43" s="104"/>
      <c r="CN43" s="104"/>
      <c r="CO43" s="105"/>
      <c r="CP43" s="123">
        <v>4</v>
      </c>
      <c r="CQ43" s="124">
        <v>1</v>
      </c>
      <c r="CR43" s="124">
        <v>0</v>
      </c>
      <c r="CS43" s="104">
        <v>0</v>
      </c>
      <c r="CT43" s="106">
        <v>0</v>
      </c>
      <c r="CU43" s="76"/>
    </row>
    <row r="44" spans="1:113" ht="45" customHeight="1">
      <c r="A44" s="1844"/>
      <c r="B44" s="87">
        <v>2018</v>
      </c>
      <c r="C44" s="72">
        <f t="shared" si="11"/>
        <v>23</v>
      </c>
      <c r="D44" s="103"/>
      <c r="E44" s="104"/>
      <c r="F44" s="104"/>
      <c r="G44" s="104"/>
      <c r="H44" s="105"/>
      <c r="I44" s="103">
        <f>'2018 SALINTUBIG'!L39</f>
        <v>6</v>
      </c>
      <c r="J44" s="104">
        <f>'2018 SALINTUBIG'!K39</f>
        <v>0</v>
      </c>
      <c r="K44" s="104">
        <f>'2018 SALINTUBIG'!J39</f>
        <v>0</v>
      </c>
      <c r="L44" s="104">
        <f>'2018 SALINTUBIG'!I39</f>
        <v>0</v>
      </c>
      <c r="M44" s="105">
        <v>0</v>
      </c>
      <c r="N44" s="103"/>
      <c r="O44" s="104"/>
      <c r="P44" s="104"/>
      <c r="Q44" s="104"/>
      <c r="R44" s="105"/>
      <c r="S44" s="103"/>
      <c r="T44" s="104"/>
      <c r="U44" s="104"/>
      <c r="V44" s="104"/>
      <c r="W44" s="105"/>
      <c r="X44" s="103"/>
      <c r="Y44" s="104"/>
      <c r="Z44" s="104"/>
      <c r="AA44" s="104"/>
      <c r="AB44" s="105"/>
      <c r="AC44" s="103"/>
      <c r="AD44" s="104"/>
      <c r="AE44" s="104"/>
      <c r="AF44" s="104"/>
      <c r="AG44" s="105"/>
      <c r="AH44" s="103"/>
      <c r="AI44" s="104"/>
      <c r="AJ44" s="104"/>
      <c r="AK44" s="104"/>
      <c r="AL44" s="105"/>
      <c r="AM44" s="103"/>
      <c r="AN44" s="104"/>
      <c r="AO44" s="104"/>
      <c r="AP44" s="104"/>
      <c r="AQ44" s="105"/>
      <c r="AR44" s="103"/>
      <c r="AS44" s="104"/>
      <c r="AT44" s="104"/>
      <c r="AU44" s="104"/>
      <c r="AV44" s="105"/>
      <c r="AW44" s="103"/>
      <c r="AX44" s="104"/>
      <c r="AY44" s="104"/>
      <c r="AZ44" s="104"/>
      <c r="BA44" s="105"/>
      <c r="BB44" s="103"/>
      <c r="BC44" s="104"/>
      <c r="BD44" s="104"/>
      <c r="BE44" s="104"/>
      <c r="BF44" s="106"/>
      <c r="BG44" s="107"/>
      <c r="BH44" s="104"/>
      <c r="BI44" s="104"/>
      <c r="BJ44" s="104"/>
      <c r="BK44" s="105"/>
      <c r="BL44" s="103"/>
      <c r="BM44" s="104"/>
      <c r="BN44" s="104"/>
      <c r="BO44" s="104"/>
      <c r="BP44" s="105"/>
      <c r="BQ44" s="103"/>
      <c r="BR44" s="104"/>
      <c r="BS44" s="104"/>
      <c r="BT44" s="104"/>
      <c r="BU44" s="105"/>
      <c r="BV44" s="103"/>
      <c r="BW44" s="104"/>
      <c r="BX44" s="104"/>
      <c r="BY44" s="104"/>
      <c r="BZ44" s="105"/>
      <c r="CA44" s="111">
        <f>'2018 AM-WATER'!M29</f>
        <v>1</v>
      </c>
      <c r="CB44" s="113">
        <f>'2018 AM-WATER'!L29</f>
        <v>0</v>
      </c>
      <c r="CC44" s="104">
        <v>0</v>
      </c>
      <c r="CD44" s="104">
        <v>0</v>
      </c>
      <c r="CE44" s="105">
        <v>0</v>
      </c>
      <c r="CF44" s="111">
        <f>'2018 AM-Others'!M89</f>
        <v>14</v>
      </c>
      <c r="CG44" s="113">
        <f>'2018 AM-Others'!L89</f>
        <v>0</v>
      </c>
      <c r="CH44" s="113">
        <f>'2018 AM-Others'!K89</f>
        <v>0</v>
      </c>
      <c r="CI44" s="113">
        <f>'2018 AM-Others'!J89</f>
        <v>0</v>
      </c>
      <c r="CJ44" s="125">
        <v>0</v>
      </c>
      <c r="CK44" s="103"/>
      <c r="CL44" s="104"/>
      <c r="CM44" s="104"/>
      <c r="CN44" s="104"/>
      <c r="CO44" s="105"/>
      <c r="CP44" s="123">
        <v>1</v>
      </c>
      <c r="CQ44" s="124">
        <v>1</v>
      </c>
      <c r="CR44" s="124">
        <v>0</v>
      </c>
      <c r="CS44" s="124">
        <v>0</v>
      </c>
      <c r="CT44" s="106">
        <v>0</v>
      </c>
      <c r="CU44" s="76"/>
      <c r="CY44" s="86"/>
      <c r="CZ44" s="86"/>
      <c r="DA44" s="86"/>
      <c r="DB44" s="86"/>
      <c r="DC44" s="86"/>
      <c r="DD44" s="86"/>
      <c r="DE44" s="86"/>
      <c r="DF44" s="86"/>
    </row>
    <row r="45" spans="1:113" ht="45" customHeight="1">
      <c r="A45" s="1844"/>
      <c r="B45" s="87">
        <v>2019</v>
      </c>
      <c r="C45" s="72">
        <f t="shared" si="11"/>
        <v>24</v>
      </c>
      <c r="D45" s="103"/>
      <c r="E45" s="104"/>
      <c r="F45" s="104"/>
      <c r="G45" s="104"/>
      <c r="H45" s="106"/>
      <c r="I45" s="111">
        <f>'2019 SALINTUBIG'!L27</f>
        <v>0</v>
      </c>
      <c r="J45" s="113">
        <f>'2019 SALINTUBIG'!K27</f>
        <v>4</v>
      </c>
      <c r="K45" s="113">
        <f>'2019 SALINTUBIG'!J27</f>
        <v>3</v>
      </c>
      <c r="L45" s="113">
        <f>'2019 SALINTUBIG'!I27</f>
        <v>0</v>
      </c>
      <c r="M45" s="126">
        <f>'2019 SALINTUBIG'!H27</f>
        <v>0</v>
      </c>
      <c r="N45" s="103"/>
      <c r="O45" s="104"/>
      <c r="P45" s="104"/>
      <c r="Q45" s="104"/>
      <c r="R45" s="106"/>
      <c r="S45" s="103"/>
      <c r="T45" s="104"/>
      <c r="U45" s="104"/>
      <c r="V45" s="104"/>
      <c r="W45" s="106"/>
      <c r="X45" s="103"/>
      <c r="Y45" s="104"/>
      <c r="Z45" s="104"/>
      <c r="AA45" s="104"/>
      <c r="AB45" s="106"/>
      <c r="AC45" s="103"/>
      <c r="AD45" s="104"/>
      <c r="AE45" s="104"/>
      <c r="AF45" s="104"/>
      <c r="AG45" s="106"/>
      <c r="AH45" s="116"/>
      <c r="AI45" s="117"/>
      <c r="AJ45" s="117"/>
      <c r="AK45" s="117"/>
      <c r="AL45" s="127"/>
      <c r="AM45" s="116"/>
      <c r="AN45" s="117"/>
      <c r="AO45" s="117"/>
      <c r="AP45" s="117"/>
      <c r="AQ45" s="118"/>
      <c r="AR45" s="116"/>
      <c r="AS45" s="117"/>
      <c r="AT45" s="117"/>
      <c r="AU45" s="117"/>
      <c r="AV45" s="118"/>
      <c r="AW45" s="116"/>
      <c r="AX45" s="117"/>
      <c r="AY45" s="117"/>
      <c r="AZ45" s="117"/>
      <c r="BA45" s="127"/>
      <c r="BB45" s="116"/>
      <c r="BC45" s="117"/>
      <c r="BD45" s="117"/>
      <c r="BE45" s="117"/>
      <c r="BF45" s="118"/>
      <c r="BG45" s="128"/>
      <c r="BH45" s="117"/>
      <c r="BI45" s="117"/>
      <c r="BJ45" s="117"/>
      <c r="BK45" s="118"/>
      <c r="BL45" s="103"/>
      <c r="BM45" s="104"/>
      <c r="BN45" s="104"/>
      <c r="BO45" s="104"/>
      <c r="BP45" s="106"/>
      <c r="BQ45" s="103"/>
      <c r="BR45" s="104"/>
      <c r="BS45" s="104"/>
      <c r="BT45" s="104"/>
      <c r="BU45" s="106"/>
      <c r="BV45" s="103"/>
      <c r="BW45" s="104"/>
      <c r="BX45" s="104"/>
      <c r="BY45" s="104"/>
      <c r="BZ45" s="106"/>
      <c r="CA45" s="111">
        <f>'2019 AM-WATER'!N23</f>
        <v>0</v>
      </c>
      <c r="CB45" s="113">
        <f>'2019 AM-WATER'!M23</f>
        <v>1</v>
      </c>
      <c r="CC45" s="113">
        <f>'2019 AM-WATER'!L23</f>
        <v>0</v>
      </c>
      <c r="CD45" s="113">
        <f>'2019 AM-WATER'!K23</f>
        <v>0</v>
      </c>
      <c r="CE45" s="126">
        <f>'2019 AM-WATER'!J23</f>
        <v>0</v>
      </c>
      <c r="CF45" s="103">
        <f>'2019 LGSF-AM'!N86</f>
        <v>3</v>
      </c>
      <c r="CG45" s="104">
        <f>'2019 LGSF-AM'!M86</f>
        <v>5</v>
      </c>
      <c r="CH45" s="104">
        <f>'2019 LGSF-AM'!L86</f>
        <v>4</v>
      </c>
      <c r="CI45" s="104">
        <f>'2019 LGSF-AM'!K86</f>
        <v>0</v>
      </c>
      <c r="CJ45" s="106">
        <f>'2019 LGSF-AM'!J86</f>
        <v>0</v>
      </c>
      <c r="CK45" s="103"/>
      <c r="CL45" s="104"/>
      <c r="CM45" s="104"/>
      <c r="CN45" s="104"/>
      <c r="CO45" s="106"/>
      <c r="CP45" s="123">
        <v>0</v>
      </c>
      <c r="CQ45" s="129">
        <v>2</v>
      </c>
      <c r="CR45" s="129">
        <v>2</v>
      </c>
      <c r="CS45" s="124">
        <v>0</v>
      </c>
      <c r="CT45" s="130">
        <v>0</v>
      </c>
      <c r="CU45" s="88"/>
      <c r="CV45" s="86"/>
      <c r="CW45" s="86"/>
      <c r="CX45" s="86"/>
      <c r="CY45" s="86"/>
      <c r="CZ45" s="86"/>
      <c r="DA45" s="86"/>
      <c r="DB45" s="86"/>
      <c r="DC45" s="86"/>
      <c r="DD45" s="86"/>
      <c r="DE45" s="86"/>
      <c r="DF45" s="86"/>
      <c r="DG45" s="86"/>
      <c r="DH45" s="86"/>
      <c r="DI45" s="86"/>
    </row>
    <row r="46" spans="1:113" ht="45" customHeight="1">
      <c r="A46" s="1848"/>
      <c r="B46" s="87">
        <v>2020</v>
      </c>
      <c r="C46" s="72">
        <f t="shared" si="11"/>
        <v>21</v>
      </c>
      <c r="D46" s="51"/>
      <c r="E46" s="52"/>
      <c r="F46" s="52"/>
      <c r="G46" s="52"/>
      <c r="H46" s="53"/>
      <c r="I46" s="54">
        <f>'2020 SALINTUBIG'!M25</f>
        <v>0</v>
      </c>
      <c r="J46" s="55">
        <f>'2020 SALINTUBIG'!L25</f>
        <v>0</v>
      </c>
      <c r="K46" s="55">
        <f>'2020 SALINTUBIG'!K25</f>
        <v>1</v>
      </c>
      <c r="L46" s="55">
        <f>'2020 SALINTUBIG'!J25</f>
        <v>0</v>
      </c>
      <c r="M46" s="56">
        <f>'2020 SALINTUBIG'!I25</f>
        <v>1</v>
      </c>
      <c r="N46" s="51"/>
      <c r="O46" s="52"/>
      <c r="P46" s="52"/>
      <c r="Q46" s="52"/>
      <c r="R46" s="53"/>
      <c r="S46" s="51"/>
      <c r="T46" s="52"/>
      <c r="U46" s="52"/>
      <c r="V46" s="52"/>
      <c r="W46" s="53"/>
      <c r="X46" s="51"/>
      <c r="Y46" s="52"/>
      <c r="Z46" s="52"/>
      <c r="AA46" s="52"/>
      <c r="AB46" s="53"/>
      <c r="AC46" s="51"/>
      <c r="AD46" s="52"/>
      <c r="AE46" s="52"/>
      <c r="AF46" s="52"/>
      <c r="AG46" s="53"/>
      <c r="AH46" s="57"/>
      <c r="AI46" s="58"/>
      <c r="AJ46" s="58"/>
      <c r="AK46" s="58"/>
      <c r="AL46" s="59"/>
      <c r="AM46" s="57"/>
      <c r="AN46" s="58"/>
      <c r="AO46" s="58"/>
      <c r="AP46" s="58"/>
      <c r="AQ46" s="60"/>
      <c r="AR46" s="57"/>
      <c r="AS46" s="58"/>
      <c r="AT46" s="58"/>
      <c r="AU46" s="58"/>
      <c r="AV46" s="60"/>
      <c r="AW46" s="57"/>
      <c r="AX46" s="58"/>
      <c r="AY46" s="58"/>
      <c r="AZ46" s="58"/>
      <c r="BA46" s="59"/>
      <c r="BB46" s="57"/>
      <c r="BC46" s="58"/>
      <c r="BD46" s="58"/>
      <c r="BE46" s="58"/>
      <c r="BF46" s="60"/>
      <c r="BG46" s="61"/>
      <c r="BH46" s="58"/>
      <c r="BI46" s="58"/>
      <c r="BJ46" s="58"/>
      <c r="BK46" s="60"/>
      <c r="BL46" s="51"/>
      <c r="BM46" s="52"/>
      <c r="BN46" s="52"/>
      <c r="BO46" s="52"/>
      <c r="BP46" s="53"/>
      <c r="BQ46" s="51"/>
      <c r="BR46" s="52"/>
      <c r="BS46" s="52"/>
      <c r="BT46" s="52"/>
      <c r="BU46" s="53"/>
      <c r="BV46" s="51"/>
      <c r="BW46" s="52"/>
      <c r="BX46" s="52"/>
      <c r="BY46" s="52"/>
      <c r="BZ46" s="53"/>
      <c r="CA46" s="54">
        <f>'2020 AM-WATER'!P23</f>
        <v>0</v>
      </c>
      <c r="CB46" s="55">
        <f>'2020 AM-WATER'!O23</f>
        <v>0</v>
      </c>
      <c r="CC46" s="55">
        <f>'2020 AM-WATER'!N23</f>
        <v>3</v>
      </c>
      <c r="CD46" s="55">
        <f>'2020 AM-WATER'!M23</f>
        <v>0</v>
      </c>
      <c r="CE46" s="56">
        <f>'2020 AM-WATER'!L23</f>
        <v>1</v>
      </c>
      <c r="CF46" s="51">
        <f>'2020 LGSF-AM'!P90</f>
        <v>0</v>
      </c>
      <c r="CG46" s="52">
        <f>'2020 LGSF-AM'!O90</f>
        <v>0</v>
      </c>
      <c r="CH46" s="52">
        <f>'2020 LGSF-AM'!N90</f>
        <v>5</v>
      </c>
      <c r="CI46" s="52">
        <f>'2020 LGSF-AM'!M90</f>
        <v>5</v>
      </c>
      <c r="CJ46" s="53">
        <f>'2020 LGSF-AM'!L90</f>
        <v>2</v>
      </c>
      <c r="CK46" s="51">
        <f>'2020 LGSF-AM'!P94</f>
        <v>0</v>
      </c>
      <c r="CL46" s="52">
        <f>'2020 LGSF-AM'!O94</f>
        <v>0</v>
      </c>
      <c r="CM46" s="52">
        <f>'2020 LGSF-AM'!N94</f>
        <v>0</v>
      </c>
      <c r="CN46" s="52">
        <f>'2020 LGSF-AM'!M94</f>
        <v>2</v>
      </c>
      <c r="CO46" s="53">
        <f>'2020 LGSF-AM'!L94</f>
        <v>1</v>
      </c>
      <c r="CP46" s="51"/>
      <c r="CQ46" s="52"/>
      <c r="CR46" s="52"/>
      <c r="CS46" s="52"/>
      <c r="CT46" s="53"/>
      <c r="CU46" s="89"/>
      <c r="CV46" s="86"/>
      <c r="CW46" s="86"/>
      <c r="CX46" s="86"/>
      <c r="CY46" s="70"/>
      <c r="CZ46" s="70"/>
      <c r="DA46" s="70"/>
      <c r="DB46" s="70"/>
      <c r="DC46" s="70"/>
      <c r="DD46" s="70"/>
      <c r="DE46" s="70"/>
      <c r="DF46" s="70"/>
      <c r="DG46" s="86"/>
      <c r="DH46" s="86"/>
      <c r="DI46" s="86"/>
    </row>
    <row r="47" spans="1:113" ht="45" customHeight="1">
      <c r="A47" s="1869" t="s">
        <v>41</v>
      </c>
      <c r="B47" s="1870"/>
      <c r="C47" s="63">
        <f>SUM(C38:C46)</f>
        <v>324</v>
      </c>
      <c r="D47" s="131"/>
      <c r="E47" s="132"/>
      <c r="F47" s="132"/>
      <c r="G47" s="132"/>
      <c r="H47" s="133"/>
      <c r="I47" s="64">
        <f t="shared" ref="I47:AV47" si="12">SUM(I38:I46)</f>
        <v>53</v>
      </c>
      <c r="J47" s="65">
        <f t="shared" si="12"/>
        <v>4</v>
      </c>
      <c r="K47" s="65">
        <f t="shared" si="12"/>
        <v>4</v>
      </c>
      <c r="L47" s="65">
        <f t="shared" si="12"/>
        <v>0</v>
      </c>
      <c r="M47" s="66">
        <f t="shared" si="12"/>
        <v>1</v>
      </c>
      <c r="N47" s="64">
        <f t="shared" si="12"/>
        <v>60</v>
      </c>
      <c r="O47" s="65">
        <f t="shared" si="12"/>
        <v>2</v>
      </c>
      <c r="P47" s="65">
        <f t="shared" si="12"/>
        <v>0</v>
      </c>
      <c r="Q47" s="65">
        <f t="shared" si="12"/>
        <v>0</v>
      </c>
      <c r="R47" s="66">
        <f t="shared" si="12"/>
        <v>0</v>
      </c>
      <c r="S47" s="64">
        <f t="shared" si="12"/>
        <v>11</v>
      </c>
      <c r="T47" s="65">
        <f t="shared" si="12"/>
        <v>0</v>
      </c>
      <c r="U47" s="65">
        <f t="shared" si="12"/>
        <v>0</v>
      </c>
      <c r="V47" s="65">
        <f t="shared" si="12"/>
        <v>0</v>
      </c>
      <c r="W47" s="66">
        <f t="shared" si="12"/>
        <v>0</v>
      </c>
      <c r="X47" s="64">
        <f t="shared" si="12"/>
        <v>21</v>
      </c>
      <c r="Y47" s="65">
        <f t="shared" si="12"/>
        <v>0</v>
      </c>
      <c r="Z47" s="65">
        <f t="shared" si="12"/>
        <v>0</v>
      </c>
      <c r="AA47" s="65">
        <f t="shared" si="12"/>
        <v>0</v>
      </c>
      <c r="AB47" s="66">
        <f t="shared" si="12"/>
        <v>0</v>
      </c>
      <c r="AC47" s="64">
        <f t="shared" si="12"/>
        <v>9</v>
      </c>
      <c r="AD47" s="65">
        <f t="shared" si="12"/>
        <v>0</v>
      </c>
      <c r="AE47" s="65">
        <f t="shared" si="12"/>
        <v>0</v>
      </c>
      <c r="AF47" s="65">
        <f t="shared" si="12"/>
        <v>0</v>
      </c>
      <c r="AG47" s="66">
        <f t="shared" si="12"/>
        <v>0</v>
      </c>
      <c r="AH47" s="64">
        <f t="shared" si="12"/>
        <v>2</v>
      </c>
      <c r="AI47" s="65">
        <f t="shared" si="12"/>
        <v>0</v>
      </c>
      <c r="AJ47" s="65">
        <f t="shared" si="12"/>
        <v>0</v>
      </c>
      <c r="AK47" s="65">
        <f t="shared" si="12"/>
        <v>0</v>
      </c>
      <c r="AL47" s="66">
        <f t="shared" si="12"/>
        <v>0</v>
      </c>
      <c r="AM47" s="64">
        <f t="shared" si="12"/>
        <v>28</v>
      </c>
      <c r="AN47" s="65">
        <f t="shared" si="12"/>
        <v>1</v>
      </c>
      <c r="AO47" s="65">
        <f t="shared" si="12"/>
        <v>0</v>
      </c>
      <c r="AP47" s="65">
        <f t="shared" si="12"/>
        <v>0</v>
      </c>
      <c r="AQ47" s="66">
        <f t="shared" si="12"/>
        <v>0</v>
      </c>
      <c r="AR47" s="64">
        <f t="shared" si="12"/>
        <v>4</v>
      </c>
      <c r="AS47" s="65">
        <f t="shared" si="12"/>
        <v>0</v>
      </c>
      <c r="AT47" s="65">
        <f t="shared" si="12"/>
        <v>0</v>
      </c>
      <c r="AU47" s="65">
        <f t="shared" si="12"/>
        <v>0</v>
      </c>
      <c r="AV47" s="66">
        <f t="shared" si="12"/>
        <v>0</v>
      </c>
      <c r="AW47" s="64"/>
      <c r="AX47" s="65"/>
      <c r="AY47" s="65"/>
      <c r="AZ47" s="65"/>
      <c r="BA47" s="67"/>
      <c r="BB47" s="64">
        <f t="shared" ref="BB47:BF47" si="13">SUM(BB38:BB46)</f>
        <v>0</v>
      </c>
      <c r="BC47" s="65">
        <f t="shared" si="13"/>
        <v>0</v>
      </c>
      <c r="BD47" s="65">
        <f t="shared" si="13"/>
        <v>0</v>
      </c>
      <c r="BE47" s="65">
        <f t="shared" si="13"/>
        <v>0</v>
      </c>
      <c r="BF47" s="66">
        <f t="shared" si="13"/>
        <v>0</v>
      </c>
      <c r="BG47" s="68"/>
      <c r="BH47" s="65"/>
      <c r="BI47" s="65"/>
      <c r="BJ47" s="65"/>
      <c r="BK47" s="66"/>
      <c r="BL47" s="64">
        <f t="shared" ref="BL47:CT47" si="14">SUM(BL38:BL46)</f>
        <v>24</v>
      </c>
      <c r="BM47" s="65">
        <f t="shared" si="14"/>
        <v>0</v>
      </c>
      <c r="BN47" s="65">
        <f t="shared" si="14"/>
        <v>0</v>
      </c>
      <c r="BO47" s="65">
        <f t="shared" si="14"/>
        <v>0</v>
      </c>
      <c r="BP47" s="66">
        <f t="shared" si="14"/>
        <v>0</v>
      </c>
      <c r="BQ47" s="64">
        <f t="shared" si="14"/>
        <v>39</v>
      </c>
      <c r="BR47" s="65">
        <f t="shared" si="14"/>
        <v>0</v>
      </c>
      <c r="BS47" s="65">
        <f t="shared" si="14"/>
        <v>0</v>
      </c>
      <c r="BT47" s="65">
        <f t="shared" si="14"/>
        <v>0</v>
      </c>
      <c r="BU47" s="66">
        <f t="shared" si="14"/>
        <v>0</v>
      </c>
      <c r="BV47" s="64">
        <f t="shared" si="14"/>
        <v>2</v>
      </c>
      <c r="BW47" s="65">
        <f t="shared" si="14"/>
        <v>0</v>
      </c>
      <c r="BX47" s="65">
        <f t="shared" si="14"/>
        <v>0</v>
      </c>
      <c r="BY47" s="65">
        <f t="shared" si="14"/>
        <v>0</v>
      </c>
      <c r="BZ47" s="66">
        <f t="shared" si="14"/>
        <v>0</v>
      </c>
      <c r="CA47" s="64">
        <f t="shared" si="14"/>
        <v>1</v>
      </c>
      <c r="CB47" s="65">
        <f t="shared" si="14"/>
        <v>1</v>
      </c>
      <c r="CC47" s="65">
        <f t="shared" si="14"/>
        <v>3</v>
      </c>
      <c r="CD47" s="65">
        <f t="shared" si="14"/>
        <v>0</v>
      </c>
      <c r="CE47" s="66">
        <f t="shared" si="14"/>
        <v>1</v>
      </c>
      <c r="CF47" s="64">
        <f t="shared" si="14"/>
        <v>17</v>
      </c>
      <c r="CG47" s="65">
        <f t="shared" si="14"/>
        <v>5</v>
      </c>
      <c r="CH47" s="65">
        <f t="shared" si="14"/>
        <v>9</v>
      </c>
      <c r="CI47" s="65">
        <f t="shared" si="14"/>
        <v>5</v>
      </c>
      <c r="CJ47" s="66">
        <f t="shared" si="14"/>
        <v>2</v>
      </c>
      <c r="CK47" s="64">
        <f t="shared" si="14"/>
        <v>0</v>
      </c>
      <c r="CL47" s="65">
        <f t="shared" si="14"/>
        <v>0</v>
      </c>
      <c r="CM47" s="65">
        <f t="shared" si="14"/>
        <v>0</v>
      </c>
      <c r="CN47" s="65">
        <f t="shared" si="14"/>
        <v>2</v>
      </c>
      <c r="CO47" s="66">
        <f t="shared" si="14"/>
        <v>1</v>
      </c>
      <c r="CP47" s="64">
        <f t="shared" si="14"/>
        <v>6</v>
      </c>
      <c r="CQ47" s="65">
        <f t="shared" si="14"/>
        <v>4</v>
      </c>
      <c r="CR47" s="65">
        <f t="shared" si="14"/>
        <v>2</v>
      </c>
      <c r="CS47" s="65">
        <f t="shared" si="14"/>
        <v>0</v>
      </c>
      <c r="CT47" s="66">
        <f t="shared" si="14"/>
        <v>0</v>
      </c>
      <c r="CU47" s="134"/>
      <c r="CV47" s="70"/>
      <c r="CW47" s="70"/>
      <c r="CX47" s="70"/>
      <c r="DG47" s="70"/>
      <c r="DH47" s="70"/>
      <c r="DI47" s="70"/>
    </row>
    <row r="48" spans="1:113" ht="42" customHeight="1">
      <c r="A48" s="1871" t="s">
        <v>46</v>
      </c>
      <c r="B48" s="71">
        <v>2012</v>
      </c>
      <c r="C48" s="72">
        <f t="shared" ref="C48:C56" si="15">SUM(D48:CT48)</f>
        <v>2</v>
      </c>
      <c r="D48" s="98"/>
      <c r="E48" s="99"/>
      <c r="F48" s="99"/>
      <c r="G48" s="99"/>
      <c r="H48" s="100"/>
      <c r="I48" s="98">
        <f>'2012 SALINTUBIG'!M15+'2012 SALINTUBIG'!M17</f>
        <v>2</v>
      </c>
      <c r="J48" s="99">
        <v>0</v>
      </c>
      <c r="K48" s="99">
        <v>0</v>
      </c>
      <c r="L48" s="99">
        <v>0</v>
      </c>
      <c r="M48" s="100">
        <v>0</v>
      </c>
      <c r="N48" s="98"/>
      <c r="O48" s="99"/>
      <c r="P48" s="99"/>
      <c r="Q48" s="99"/>
      <c r="R48" s="100"/>
      <c r="S48" s="98"/>
      <c r="T48" s="99"/>
      <c r="U48" s="99"/>
      <c r="V48" s="99"/>
      <c r="W48" s="100"/>
      <c r="X48" s="98"/>
      <c r="Y48" s="99"/>
      <c r="Z48" s="99"/>
      <c r="AA48" s="99"/>
      <c r="AB48" s="100"/>
      <c r="AC48" s="98"/>
      <c r="AD48" s="99"/>
      <c r="AE48" s="99"/>
      <c r="AF48" s="99"/>
      <c r="AG48" s="100"/>
      <c r="AH48" s="98"/>
      <c r="AI48" s="99"/>
      <c r="AJ48" s="99"/>
      <c r="AK48" s="99"/>
      <c r="AL48" s="100"/>
      <c r="AM48" s="98"/>
      <c r="AN48" s="99"/>
      <c r="AO48" s="99"/>
      <c r="AP48" s="99"/>
      <c r="AQ48" s="100"/>
      <c r="AR48" s="98"/>
      <c r="AS48" s="99"/>
      <c r="AT48" s="99"/>
      <c r="AU48" s="99"/>
      <c r="AV48" s="100"/>
      <c r="AW48" s="98"/>
      <c r="AX48" s="99"/>
      <c r="AY48" s="99"/>
      <c r="AZ48" s="99"/>
      <c r="BA48" s="100"/>
      <c r="BB48" s="98"/>
      <c r="BC48" s="99"/>
      <c r="BD48" s="99"/>
      <c r="BE48" s="99"/>
      <c r="BF48" s="101"/>
      <c r="BG48" s="102"/>
      <c r="BH48" s="99"/>
      <c r="BI48" s="99"/>
      <c r="BJ48" s="99"/>
      <c r="BK48" s="100"/>
      <c r="BL48" s="98"/>
      <c r="BM48" s="99"/>
      <c r="BN48" s="99"/>
      <c r="BO48" s="99"/>
      <c r="BP48" s="100"/>
      <c r="BQ48" s="98"/>
      <c r="BR48" s="99"/>
      <c r="BS48" s="99"/>
      <c r="BT48" s="99"/>
      <c r="BU48" s="100"/>
      <c r="BV48" s="98"/>
      <c r="BW48" s="99"/>
      <c r="BX48" s="99"/>
      <c r="BY48" s="99"/>
      <c r="BZ48" s="100"/>
      <c r="CA48" s="98"/>
      <c r="CB48" s="99"/>
      <c r="CC48" s="99"/>
      <c r="CD48" s="99"/>
      <c r="CE48" s="100"/>
      <c r="CF48" s="98"/>
      <c r="CG48" s="99"/>
      <c r="CH48" s="99"/>
      <c r="CI48" s="99"/>
      <c r="CJ48" s="100"/>
      <c r="CK48" s="98"/>
      <c r="CL48" s="99"/>
      <c r="CM48" s="99"/>
      <c r="CN48" s="99"/>
      <c r="CO48" s="100"/>
      <c r="CP48" s="98"/>
      <c r="CQ48" s="99"/>
      <c r="CR48" s="99"/>
      <c r="CS48" s="99"/>
      <c r="CT48" s="101"/>
      <c r="CU48" s="73"/>
    </row>
    <row r="49" spans="1:113" ht="42" customHeight="1">
      <c r="A49" s="1844"/>
      <c r="B49" s="75">
        <v>2013</v>
      </c>
      <c r="C49" s="72">
        <f t="shared" si="15"/>
        <v>8</v>
      </c>
      <c r="D49" s="103"/>
      <c r="E49" s="104"/>
      <c r="F49" s="104"/>
      <c r="G49" s="104"/>
      <c r="H49" s="105"/>
      <c r="I49" s="103">
        <f>'2013 SALINTUBIG COMPLETED'!O22</f>
        <v>8</v>
      </c>
      <c r="J49" s="104">
        <v>0</v>
      </c>
      <c r="K49" s="104">
        <v>0</v>
      </c>
      <c r="L49" s="104">
        <v>0</v>
      </c>
      <c r="M49" s="105">
        <v>0</v>
      </c>
      <c r="N49" s="103"/>
      <c r="O49" s="104"/>
      <c r="P49" s="104"/>
      <c r="Q49" s="104"/>
      <c r="R49" s="105"/>
      <c r="S49" s="103"/>
      <c r="T49" s="104"/>
      <c r="U49" s="104"/>
      <c r="V49" s="104"/>
      <c r="W49" s="105"/>
      <c r="X49" s="103"/>
      <c r="Y49" s="104"/>
      <c r="Z49" s="104"/>
      <c r="AA49" s="104"/>
      <c r="AB49" s="105"/>
      <c r="AC49" s="103"/>
      <c r="AD49" s="104"/>
      <c r="AE49" s="104"/>
      <c r="AF49" s="104"/>
      <c r="AG49" s="105"/>
      <c r="AH49" s="103" t="s">
        <v>2</v>
      </c>
      <c r="AI49" s="104"/>
      <c r="AJ49" s="104"/>
      <c r="AK49" s="104"/>
      <c r="AL49" s="105"/>
      <c r="AM49" s="103"/>
      <c r="AN49" s="104"/>
      <c r="AO49" s="104" t="s">
        <v>2</v>
      </c>
      <c r="AP49" s="104"/>
      <c r="AQ49" s="105"/>
      <c r="AR49" s="103"/>
      <c r="AS49" s="104"/>
      <c r="AT49" s="104"/>
      <c r="AU49" s="104"/>
      <c r="AV49" s="105"/>
      <c r="AW49" s="103"/>
      <c r="AX49" s="104"/>
      <c r="AY49" s="104"/>
      <c r="AZ49" s="104"/>
      <c r="BA49" s="105"/>
      <c r="BB49" s="103"/>
      <c r="BC49" s="104"/>
      <c r="BD49" s="104"/>
      <c r="BE49" s="104"/>
      <c r="BF49" s="106"/>
      <c r="BG49" s="107"/>
      <c r="BH49" s="104"/>
      <c r="BI49" s="104"/>
      <c r="BJ49" s="104"/>
      <c r="BK49" s="105"/>
      <c r="BL49" s="103"/>
      <c r="BM49" s="104"/>
      <c r="BN49" s="104"/>
      <c r="BO49" s="104"/>
      <c r="BP49" s="105"/>
      <c r="BQ49" s="103"/>
      <c r="BR49" s="104"/>
      <c r="BS49" s="104"/>
      <c r="BT49" s="104"/>
      <c r="BU49" s="105"/>
      <c r="BV49" s="103"/>
      <c r="BW49" s="104"/>
      <c r="BX49" s="104"/>
      <c r="BY49" s="104"/>
      <c r="BZ49" s="105"/>
      <c r="CA49" s="103"/>
      <c r="CB49" s="104"/>
      <c r="CC49" s="104"/>
      <c r="CD49" s="104"/>
      <c r="CE49" s="105"/>
      <c r="CF49" s="103"/>
      <c r="CG49" s="104"/>
      <c r="CH49" s="104"/>
      <c r="CI49" s="104"/>
      <c r="CJ49" s="105"/>
      <c r="CK49" s="103"/>
      <c r="CL49" s="104"/>
      <c r="CM49" s="104"/>
      <c r="CN49" s="104"/>
      <c r="CO49" s="105"/>
      <c r="CP49" s="103"/>
      <c r="CQ49" s="104"/>
      <c r="CR49" s="104"/>
      <c r="CS49" s="104"/>
      <c r="CT49" s="106"/>
      <c r="CU49" s="76"/>
    </row>
    <row r="50" spans="1:113" ht="42" customHeight="1">
      <c r="A50" s="1844"/>
      <c r="B50" s="75">
        <v>2014</v>
      </c>
      <c r="C50" s="72">
        <f t="shared" si="15"/>
        <v>35</v>
      </c>
      <c r="D50" s="103"/>
      <c r="E50" s="104"/>
      <c r="F50" s="104"/>
      <c r="G50" s="104"/>
      <c r="H50" s="105"/>
      <c r="I50" s="109">
        <f>'2014 SALINTUBIG COMPLETED'!O25</f>
        <v>1</v>
      </c>
      <c r="J50" s="104">
        <v>0</v>
      </c>
      <c r="K50" s="104">
        <v>0</v>
      </c>
      <c r="L50" s="104">
        <v>0</v>
      </c>
      <c r="M50" s="105">
        <v>0</v>
      </c>
      <c r="N50" s="103">
        <f>'2014 BUB-WATER'!O149</f>
        <v>26</v>
      </c>
      <c r="O50" s="104">
        <v>0</v>
      </c>
      <c r="P50" s="104">
        <v>0</v>
      </c>
      <c r="Q50" s="104">
        <v>0</v>
      </c>
      <c r="R50" s="105">
        <v>0</v>
      </c>
      <c r="S50" s="111">
        <f>'2014 BUB-Others'!W81</f>
        <v>7</v>
      </c>
      <c r="T50" s="104">
        <v>0</v>
      </c>
      <c r="U50" s="104">
        <v>0</v>
      </c>
      <c r="V50" s="104">
        <v>0</v>
      </c>
      <c r="W50" s="105">
        <v>0</v>
      </c>
      <c r="X50" s="111">
        <f>'2014 BUB-Others'!W21</f>
        <v>1</v>
      </c>
      <c r="Y50" s="104">
        <v>0</v>
      </c>
      <c r="Z50" s="104">
        <v>0</v>
      </c>
      <c r="AA50" s="104">
        <v>0</v>
      </c>
      <c r="AB50" s="105">
        <v>0</v>
      </c>
      <c r="AC50" s="111"/>
      <c r="AD50" s="104"/>
      <c r="AE50" s="104"/>
      <c r="AF50" s="104"/>
      <c r="AG50" s="105"/>
      <c r="AH50" s="103"/>
      <c r="AI50" s="104"/>
      <c r="AJ50" s="104"/>
      <c r="AK50" s="104"/>
      <c r="AL50" s="105"/>
      <c r="AM50" s="103"/>
      <c r="AN50" s="104"/>
      <c r="AO50" s="104"/>
      <c r="AP50" s="104"/>
      <c r="AQ50" s="105"/>
      <c r="AR50" s="103"/>
      <c r="AS50" s="104"/>
      <c r="AT50" s="104"/>
      <c r="AU50" s="104"/>
      <c r="AV50" s="105"/>
      <c r="AW50" s="103"/>
      <c r="AX50" s="104"/>
      <c r="AY50" s="104"/>
      <c r="AZ50" s="104"/>
      <c r="BA50" s="105"/>
      <c r="BB50" s="103"/>
      <c r="BC50" s="104"/>
      <c r="BD50" s="104"/>
      <c r="BE50" s="104"/>
      <c r="BF50" s="106"/>
      <c r="BG50" s="107"/>
      <c r="BH50" s="104"/>
      <c r="BI50" s="104"/>
      <c r="BJ50" s="104"/>
      <c r="BK50" s="105"/>
      <c r="BL50" s="103"/>
      <c r="BM50" s="104"/>
      <c r="BN50" s="104"/>
      <c r="BO50" s="104"/>
      <c r="BP50" s="105"/>
      <c r="BQ50" s="103"/>
      <c r="BR50" s="104"/>
      <c r="BS50" s="104"/>
      <c r="BT50" s="104"/>
      <c r="BU50" s="105"/>
      <c r="BV50" s="103"/>
      <c r="BW50" s="104"/>
      <c r="BX50" s="104"/>
      <c r="BY50" s="104"/>
      <c r="BZ50" s="105"/>
      <c r="CA50" s="103"/>
      <c r="CB50" s="104"/>
      <c r="CC50" s="104"/>
      <c r="CD50" s="104"/>
      <c r="CE50" s="105"/>
      <c r="CF50" s="103"/>
      <c r="CG50" s="104"/>
      <c r="CH50" s="104"/>
      <c r="CI50" s="104"/>
      <c r="CJ50" s="105"/>
      <c r="CK50" s="103"/>
      <c r="CL50" s="104"/>
      <c r="CM50" s="104"/>
      <c r="CN50" s="104"/>
      <c r="CO50" s="105"/>
      <c r="CP50" s="103"/>
      <c r="CQ50" s="104"/>
      <c r="CR50" s="104"/>
      <c r="CS50" s="104"/>
      <c r="CT50" s="106"/>
      <c r="CU50" s="76"/>
    </row>
    <row r="51" spans="1:113" ht="42" customHeight="1">
      <c r="A51" s="1844"/>
      <c r="B51" s="75">
        <v>2015</v>
      </c>
      <c r="C51" s="72">
        <f t="shared" si="15"/>
        <v>45</v>
      </c>
      <c r="D51" s="103"/>
      <c r="E51" s="104"/>
      <c r="F51" s="104"/>
      <c r="G51" s="104"/>
      <c r="H51" s="105"/>
      <c r="I51" s="103"/>
      <c r="J51" s="104"/>
      <c r="K51" s="104"/>
      <c r="L51" s="104"/>
      <c r="M51" s="105"/>
      <c r="N51" s="103">
        <f>'2015 BUB-WATER(DONCARLOS)'!O138</f>
        <v>20</v>
      </c>
      <c r="O51" s="104">
        <v>0</v>
      </c>
      <c r="P51" s="104">
        <v>0</v>
      </c>
      <c r="Q51" s="104">
        <v>0</v>
      </c>
      <c r="R51" s="105">
        <v>0</v>
      </c>
      <c r="S51" s="111">
        <f>'2015 BUB-Others'!W114</f>
        <v>2</v>
      </c>
      <c r="T51" s="104">
        <v>0</v>
      </c>
      <c r="U51" s="104">
        <v>0</v>
      </c>
      <c r="V51" s="104">
        <v>0</v>
      </c>
      <c r="W51" s="105">
        <v>0</v>
      </c>
      <c r="X51" s="111">
        <f>'2015 BUB-Others'!W111</f>
        <v>23</v>
      </c>
      <c r="Y51" s="113">
        <f>'2015 BUB-Others'!V111</f>
        <v>0</v>
      </c>
      <c r="Z51" s="104">
        <v>0</v>
      </c>
      <c r="AA51" s="104">
        <v>0</v>
      </c>
      <c r="AB51" s="105">
        <v>0</v>
      </c>
      <c r="AC51" s="111"/>
      <c r="AD51" s="113"/>
      <c r="AE51" s="104"/>
      <c r="AF51" s="104"/>
      <c r="AG51" s="105"/>
      <c r="AH51" s="103"/>
      <c r="AI51" s="104"/>
      <c r="AJ51" s="104"/>
      <c r="AK51" s="104"/>
      <c r="AL51" s="105"/>
      <c r="AM51" s="103"/>
      <c r="AN51" s="104"/>
      <c r="AO51" s="104"/>
      <c r="AP51" s="104"/>
      <c r="AQ51" s="105"/>
      <c r="AR51" s="103"/>
      <c r="AS51" s="104"/>
      <c r="AT51" s="104"/>
      <c r="AU51" s="104"/>
      <c r="AV51" s="105"/>
      <c r="AW51" s="103"/>
      <c r="AX51" s="104"/>
      <c r="AY51" s="104"/>
      <c r="AZ51" s="104"/>
      <c r="BA51" s="105"/>
      <c r="BB51" s="103"/>
      <c r="BC51" s="104"/>
      <c r="BD51" s="104"/>
      <c r="BE51" s="104"/>
      <c r="BF51" s="106"/>
      <c r="BG51" s="107"/>
      <c r="BH51" s="104"/>
      <c r="BI51" s="104"/>
      <c r="BJ51" s="104"/>
      <c r="BK51" s="105"/>
      <c r="BL51" s="103"/>
      <c r="BM51" s="104"/>
      <c r="BN51" s="104"/>
      <c r="BO51" s="104"/>
      <c r="BP51" s="105"/>
      <c r="BQ51" s="103"/>
      <c r="BR51" s="104"/>
      <c r="BS51" s="104"/>
      <c r="BT51" s="104"/>
      <c r="BU51" s="105"/>
      <c r="BV51" s="103"/>
      <c r="BW51" s="104"/>
      <c r="BX51" s="104" t="s">
        <v>2</v>
      </c>
      <c r="BY51" s="104"/>
      <c r="BZ51" s="105"/>
      <c r="CA51" s="103"/>
      <c r="CB51" s="104"/>
      <c r="CC51" s="104"/>
      <c r="CD51" s="104"/>
      <c r="CE51" s="105"/>
      <c r="CF51" s="103"/>
      <c r="CG51" s="104"/>
      <c r="CH51" s="104"/>
      <c r="CI51" s="104"/>
      <c r="CJ51" s="105"/>
      <c r="CK51" s="103"/>
      <c r="CL51" s="104"/>
      <c r="CM51" s="104"/>
      <c r="CN51" s="104"/>
      <c r="CO51" s="105"/>
      <c r="CP51" s="114"/>
      <c r="CQ51" s="115"/>
      <c r="CR51" s="115"/>
      <c r="CS51" s="104"/>
      <c r="CT51" s="106"/>
      <c r="CU51" s="76"/>
    </row>
    <row r="52" spans="1:113" ht="42" customHeight="1">
      <c r="A52" s="1844"/>
      <c r="B52" s="135">
        <v>2016</v>
      </c>
      <c r="C52" s="72">
        <f t="shared" si="15"/>
        <v>95</v>
      </c>
      <c r="D52" s="103">
        <v>1</v>
      </c>
      <c r="E52" s="104">
        <v>0</v>
      </c>
      <c r="F52" s="104">
        <v>0</v>
      </c>
      <c r="G52" s="104">
        <v>0</v>
      </c>
      <c r="H52" s="105">
        <v>0</v>
      </c>
      <c r="I52" s="103">
        <f>'2016  SALINTUBIG COMPLETED'!O64</f>
        <v>11</v>
      </c>
      <c r="J52" s="104">
        <f>'2016  SALINTUBIG COMPLETED'!N64</f>
        <v>0</v>
      </c>
      <c r="K52" s="104">
        <f>'2016  SALINTUBIG COMPLETED'!M64</f>
        <v>0</v>
      </c>
      <c r="L52" s="104">
        <v>0</v>
      </c>
      <c r="M52" s="105">
        <v>0</v>
      </c>
      <c r="N52" s="103">
        <f>'2016 BUB-WATER'!O121</f>
        <v>10</v>
      </c>
      <c r="O52" s="104">
        <f>'2016 BUB-WATER'!N121</f>
        <v>0</v>
      </c>
      <c r="P52" s="104">
        <v>0</v>
      </c>
      <c r="Q52" s="104">
        <v>0</v>
      </c>
      <c r="R52" s="105">
        <v>0</v>
      </c>
      <c r="S52" s="103"/>
      <c r="T52" s="104"/>
      <c r="U52" s="104"/>
      <c r="V52" s="104"/>
      <c r="W52" s="105"/>
      <c r="X52" s="116"/>
      <c r="Y52" s="117"/>
      <c r="Z52" s="117"/>
      <c r="AA52" s="117"/>
      <c r="AB52" s="118"/>
      <c r="AC52" s="111">
        <f>'2016 BUB-Others'!W60</f>
        <v>5</v>
      </c>
      <c r="AD52" s="113">
        <f>'2016 BUB-Others'!V60</f>
        <v>0</v>
      </c>
      <c r="AE52" s="104">
        <v>0</v>
      </c>
      <c r="AF52" s="104">
        <v>0</v>
      </c>
      <c r="AG52" s="105">
        <v>0</v>
      </c>
      <c r="AH52" s="119">
        <f>'2016 LGSF-WATER COMPLETED'!Q61</f>
        <v>8</v>
      </c>
      <c r="AI52" s="120">
        <f>'2016 LGSF-WATER COMPLETED'!P61</f>
        <v>0</v>
      </c>
      <c r="AJ52" s="104">
        <v>0</v>
      </c>
      <c r="AK52" s="104">
        <v>0</v>
      </c>
      <c r="AL52" s="105">
        <v>0</v>
      </c>
      <c r="AM52" s="111">
        <f>'2016 LGSF-Others'!S217</f>
        <v>51</v>
      </c>
      <c r="AN52" s="113">
        <f>'2016 LGSF-Others'!R217</f>
        <v>0</v>
      </c>
      <c r="AO52" s="104">
        <v>0</v>
      </c>
      <c r="AP52" s="104">
        <v>0</v>
      </c>
      <c r="AQ52" s="105">
        <v>0</v>
      </c>
      <c r="AR52" s="111">
        <f>'2016 LGSF-Others'!S228</f>
        <v>9</v>
      </c>
      <c r="AS52" s="136">
        <v>0</v>
      </c>
      <c r="AT52" s="104">
        <v>0</v>
      </c>
      <c r="AU52" s="104">
        <v>0</v>
      </c>
      <c r="AV52" s="105">
        <v>0</v>
      </c>
      <c r="AW52" s="111"/>
      <c r="AX52" s="113"/>
      <c r="AY52" s="104"/>
      <c r="AZ52" s="104"/>
      <c r="BA52" s="105"/>
      <c r="BB52" s="111"/>
      <c r="BC52" s="113"/>
      <c r="BD52" s="104"/>
      <c r="BE52" s="104"/>
      <c r="BF52" s="106"/>
      <c r="BG52" s="121"/>
      <c r="BH52" s="113"/>
      <c r="BI52" s="104"/>
      <c r="BJ52" s="104"/>
      <c r="BK52" s="105"/>
      <c r="BL52" s="103"/>
      <c r="BM52" s="104"/>
      <c r="BN52" s="104"/>
      <c r="BO52" s="104"/>
      <c r="BP52" s="105"/>
      <c r="BQ52" s="103"/>
      <c r="BR52" s="104"/>
      <c r="BS52" s="104"/>
      <c r="BT52" s="104"/>
      <c r="BU52" s="105"/>
      <c r="BV52" s="103"/>
      <c r="BW52" s="104"/>
      <c r="BX52" s="104"/>
      <c r="BY52" s="104"/>
      <c r="BZ52" s="105"/>
      <c r="CA52" s="103"/>
      <c r="CB52" s="104"/>
      <c r="CC52" s="104"/>
      <c r="CD52" s="104"/>
      <c r="CE52" s="105"/>
      <c r="CF52" s="103"/>
      <c r="CG52" s="104"/>
      <c r="CH52" s="104"/>
      <c r="CI52" s="104"/>
      <c r="CJ52" s="105"/>
      <c r="CK52" s="103"/>
      <c r="CL52" s="104"/>
      <c r="CM52" s="104"/>
      <c r="CN52" s="104"/>
      <c r="CO52" s="105"/>
      <c r="CP52" s="104">
        <v>0</v>
      </c>
      <c r="CQ52" s="104">
        <v>0</v>
      </c>
      <c r="CR52" s="104">
        <v>0</v>
      </c>
      <c r="CS52" s="104">
        <v>0</v>
      </c>
      <c r="CT52" s="106">
        <v>0</v>
      </c>
      <c r="CU52" s="76"/>
    </row>
    <row r="53" spans="1:113" ht="42" customHeight="1">
      <c r="A53" s="1844"/>
      <c r="B53" s="137">
        <v>2017</v>
      </c>
      <c r="C53" s="72">
        <f t="shared" si="15"/>
        <v>65</v>
      </c>
      <c r="D53" s="103"/>
      <c r="E53" s="104"/>
      <c r="F53" s="104"/>
      <c r="G53" s="104"/>
      <c r="H53" s="105"/>
      <c r="I53" s="103">
        <f>'2017 SALINTUBIG COMPLETED'!O29</f>
        <v>2</v>
      </c>
      <c r="J53" s="104">
        <f>'2017 SALINTUBIG COMPLETED'!N29</f>
        <v>0</v>
      </c>
      <c r="K53" s="104">
        <v>0</v>
      </c>
      <c r="L53" s="104">
        <v>0</v>
      </c>
      <c r="M53" s="105">
        <v>0</v>
      </c>
      <c r="N53" s="103"/>
      <c r="O53" s="104"/>
      <c r="P53" s="104"/>
      <c r="Q53" s="104"/>
      <c r="R53" s="105"/>
      <c r="S53" s="103"/>
      <c r="T53" s="104"/>
      <c r="U53" s="104"/>
      <c r="V53" s="104"/>
      <c r="W53" s="105"/>
      <c r="X53" s="103"/>
      <c r="Y53" s="104"/>
      <c r="Z53" s="104"/>
      <c r="AA53" s="104"/>
      <c r="AB53" s="105"/>
      <c r="AC53" s="103"/>
      <c r="AD53" s="104"/>
      <c r="AE53" s="104"/>
      <c r="AF53" s="104"/>
      <c r="AG53" s="105"/>
      <c r="AH53" s="103"/>
      <c r="AI53" s="104"/>
      <c r="AJ53" s="104"/>
      <c r="AK53" s="104"/>
      <c r="AL53" s="105"/>
      <c r="AM53" s="103"/>
      <c r="AN53" s="104"/>
      <c r="AO53" s="104"/>
      <c r="AP53" s="104"/>
      <c r="AQ53" s="105"/>
      <c r="AR53" s="103"/>
      <c r="AS53" s="104"/>
      <c r="AT53" s="104"/>
      <c r="AU53" s="104"/>
      <c r="AV53" s="105"/>
      <c r="AW53" s="103"/>
      <c r="AX53" s="104"/>
      <c r="AY53" s="104"/>
      <c r="AZ53" s="104"/>
      <c r="BA53" s="105"/>
      <c r="BB53" s="103"/>
      <c r="BC53" s="104"/>
      <c r="BD53" s="104"/>
      <c r="BE53" s="104"/>
      <c r="BF53" s="106"/>
      <c r="BG53" s="107"/>
      <c r="BH53" s="104"/>
      <c r="BI53" s="104"/>
      <c r="BJ53" s="104"/>
      <c r="BK53" s="105"/>
      <c r="BL53" s="103">
        <f>'2017 ADM-WATER'!M111</f>
        <v>20</v>
      </c>
      <c r="BM53" s="104">
        <f>'2017 ADM-WATER'!L111</f>
        <v>1</v>
      </c>
      <c r="BN53" s="104">
        <f>'2017 ADM-WATER'!K111</f>
        <v>0</v>
      </c>
      <c r="BO53" s="104">
        <v>0</v>
      </c>
      <c r="BP53" s="105">
        <v>0</v>
      </c>
      <c r="BQ53" s="119">
        <f>'2017 ADM-Others'!M185</f>
        <v>37</v>
      </c>
      <c r="BR53" s="120">
        <f>'2017 ADM-Others'!L185</f>
        <v>0</v>
      </c>
      <c r="BS53" s="104">
        <v>0</v>
      </c>
      <c r="BT53" s="104">
        <v>0</v>
      </c>
      <c r="BU53" s="105">
        <v>0</v>
      </c>
      <c r="BV53" s="119">
        <f>'2017 ADM-Others'!M190</f>
        <v>1</v>
      </c>
      <c r="BW53" s="120">
        <f>'2017 ADM-Others'!L190</f>
        <v>1</v>
      </c>
      <c r="BX53" s="120">
        <f>'2017 ADM-Others'!K190</f>
        <v>0</v>
      </c>
      <c r="BY53" s="104">
        <v>0</v>
      </c>
      <c r="BZ53" s="105">
        <v>0</v>
      </c>
      <c r="CA53" s="103"/>
      <c r="CB53" s="104"/>
      <c r="CC53" s="104"/>
      <c r="CD53" s="104"/>
      <c r="CE53" s="105"/>
      <c r="CF53" s="103"/>
      <c r="CG53" s="104"/>
      <c r="CH53" s="104"/>
      <c r="CI53" s="104"/>
      <c r="CJ53" s="105"/>
      <c r="CK53" s="103"/>
      <c r="CL53" s="104"/>
      <c r="CM53" s="104"/>
      <c r="CN53" s="104"/>
      <c r="CO53" s="105"/>
      <c r="CP53" s="138">
        <v>3</v>
      </c>
      <c r="CQ53" s="129">
        <v>0</v>
      </c>
      <c r="CR53" s="124">
        <v>0</v>
      </c>
      <c r="CS53" s="104">
        <v>0</v>
      </c>
      <c r="CT53" s="106">
        <v>0</v>
      </c>
      <c r="CU53" s="95"/>
    </row>
    <row r="54" spans="1:113" ht="42" customHeight="1">
      <c r="A54" s="1844"/>
      <c r="B54" s="87">
        <v>2018</v>
      </c>
      <c r="C54" s="72">
        <f t="shared" si="15"/>
        <v>31</v>
      </c>
      <c r="D54" s="103"/>
      <c r="E54" s="104"/>
      <c r="F54" s="104"/>
      <c r="G54" s="104"/>
      <c r="H54" s="105"/>
      <c r="I54" s="103"/>
      <c r="J54" s="104"/>
      <c r="K54" s="104"/>
      <c r="L54" s="104"/>
      <c r="M54" s="105"/>
      <c r="N54" s="103"/>
      <c r="O54" s="104"/>
      <c r="P54" s="104"/>
      <c r="Q54" s="104"/>
      <c r="R54" s="105"/>
      <c r="S54" s="103"/>
      <c r="T54" s="104"/>
      <c r="U54" s="104"/>
      <c r="V54" s="104"/>
      <c r="W54" s="105"/>
      <c r="X54" s="103"/>
      <c r="Y54" s="104"/>
      <c r="Z54" s="104"/>
      <c r="AA54" s="104"/>
      <c r="AB54" s="105"/>
      <c r="AC54" s="103"/>
      <c r="AD54" s="104"/>
      <c r="AE54" s="104"/>
      <c r="AF54" s="104"/>
      <c r="AG54" s="105"/>
      <c r="AH54" s="103"/>
      <c r="AI54" s="104"/>
      <c r="AJ54" s="104"/>
      <c r="AK54" s="104"/>
      <c r="AL54" s="106"/>
      <c r="AM54" s="103"/>
      <c r="AN54" s="104"/>
      <c r="AO54" s="104"/>
      <c r="AP54" s="104"/>
      <c r="AQ54" s="105"/>
      <c r="AR54" s="103"/>
      <c r="AS54" s="104"/>
      <c r="AT54" s="104"/>
      <c r="AU54" s="104"/>
      <c r="AV54" s="106"/>
      <c r="AW54" s="103"/>
      <c r="AX54" s="104"/>
      <c r="AY54" s="104"/>
      <c r="AZ54" s="104"/>
      <c r="BA54" s="105"/>
      <c r="BB54" s="103"/>
      <c r="BC54" s="104"/>
      <c r="BD54" s="104"/>
      <c r="BE54" s="104"/>
      <c r="BF54" s="106"/>
      <c r="BG54" s="107"/>
      <c r="BH54" s="104"/>
      <c r="BI54" s="104"/>
      <c r="BJ54" s="104"/>
      <c r="BK54" s="106"/>
      <c r="BL54" s="103"/>
      <c r="BM54" s="104"/>
      <c r="BN54" s="104"/>
      <c r="BO54" s="104"/>
      <c r="BP54" s="105"/>
      <c r="BQ54" s="103"/>
      <c r="BR54" s="104"/>
      <c r="BS54" s="104"/>
      <c r="BT54" s="104"/>
      <c r="BU54" s="105"/>
      <c r="BV54" s="103"/>
      <c r="BW54" s="104"/>
      <c r="BX54" s="104"/>
      <c r="BY54" s="104"/>
      <c r="BZ54" s="105"/>
      <c r="CA54" s="111">
        <f>'2018 AM-WATER'!M36</f>
        <v>4</v>
      </c>
      <c r="CB54" s="113">
        <f>'2018 AM-WATER'!L36</f>
        <v>1</v>
      </c>
      <c r="CC54" s="113">
        <f>'2018 AM-WATER'!K36</f>
        <v>0</v>
      </c>
      <c r="CD54" s="113">
        <f>'2018 AM-WATER'!J36</f>
        <v>0</v>
      </c>
      <c r="CE54" s="105">
        <v>0</v>
      </c>
      <c r="CF54" s="103">
        <f>'2018 AM-Others'!M110</f>
        <v>18</v>
      </c>
      <c r="CG54" s="104">
        <f>'2018 AM-Others'!L110</f>
        <v>0</v>
      </c>
      <c r="CH54" s="104">
        <f>'2018 AM-Others'!K110</f>
        <v>0</v>
      </c>
      <c r="CI54" s="104">
        <f>'2018 AM-Others'!J110</f>
        <v>0</v>
      </c>
      <c r="CJ54" s="105">
        <v>0</v>
      </c>
      <c r="CK54" s="103">
        <f>'2018 AM-Others'!M115</f>
        <v>3</v>
      </c>
      <c r="CL54" s="104">
        <f>'2018 AM-Others'!L115</f>
        <v>1</v>
      </c>
      <c r="CM54" s="104">
        <v>0</v>
      </c>
      <c r="CN54" s="104">
        <v>0</v>
      </c>
      <c r="CO54" s="105">
        <v>0</v>
      </c>
      <c r="CP54" s="123">
        <v>3</v>
      </c>
      <c r="CQ54" s="124">
        <v>1</v>
      </c>
      <c r="CR54" s="124">
        <v>0</v>
      </c>
      <c r="CS54" s="124">
        <v>0</v>
      </c>
      <c r="CT54" s="106">
        <v>0</v>
      </c>
      <c r="CU54" s="76"/>
      <c r="CY54" s="86"/>
      <c r="CZ54" s="86"/>
      <c r="DA54" s="86"/>
      <c r="DB54" s="86"/>
      <c r="DC54" s="86"/>
      <c r="DD54" s="86"/>
      <c r="DE54" s="86"/>
      <c r="DF54" s="86"/>
    </row>
    <row r="55" spans="1:113" ht="45" customHeight="1">
      <c r="A55" s="1844"/>
      <c r="B55" s="87">
        <v>2019</v>
      </c>
      <c r="C55" s="72">
        <f t="shared" si="15"/>
        <v>34</v>
      </c>
      <c r="D55" s="103"/>
      <c r="E55" s="104"/>
      <c r="F55" s="104"/>
      <c r="G55" s="104"/>
      <c r="H55" s="106"/>
      <c r="I55" s="111">
        <f>'2019 SALINTUBIG'!L30</f>
        <v>0</v>
      </c>
      <c r="J55" s="113">
        <f>'2019 SALINTUBIG'!K30</f>
        <v>0</v>
      </c>
      <c r="K55" s="113">
        <f>'2019 SALINTUBIG'!J30</f>
        <v>2</v>
      </c>
      <c r="L55" s="113">
        <f>'2019 SALINTUBIG'!I30</f>
        <v>0</v>
      </c>
      <c r="M55" s="126">
        <f>'2019 SALINTUBIG'!H30</f>
        <v>0</v>
      </c>
      <c r="N55" s="103"/>
      <c r="O55" s="104"/>
      <c r="P55" s="104"/>
      <c r="Q55" s="104"/>
      <c r="R55" s="106"/>
      <c r="S55" s="103"/>
      <c r="T55" s="104"/>
      <c r="U55" s="104"/>
      <c r="V55" s="104"/>
      <c r="W55" s="106"/>
      <c r="X55" s="103"/>
      <c r="Y55" s="104"/>
      <c r="Z55" s="104"/>
      <c r="AA55" s="104"/>
      <c r="AB55" s="106"/>
      <c r="AC55" s="103"/>
      <c r="AD55" s="104"/>
      <c r="AE55" s="104"/>
      <c r="AF55" s="104"/>
      <c r="AG55" s="106"/>
      <c r="AH55" s="116"/>
      <c r="AI55" s="117"/>
      <c r="AJ55" s="117"/>
      <c r="AK55" s="117"/>
      <c r="AL55" s="127"/>
      <c r="AM55" s="116"/>
      <c r="AN55" s="117"/>
      <c r="AO55" s="117"/>
      <c r="AP55" s="117"/>
      <c r="AQ55" s="118"/>
      <c r="AR55" s="116"/>
      <c r="AS55" s="117"/>
      <c r="AT55" s="117"/>
      <c r="AU55" s="117"/>
      <c r="AV55" s="118"/>
      <c r="AW55" s="116"/>
      <c r="AX55" s="117"/>
      <c r="AY55" s="117"/>
      <c r="AZ55" s="117"/>
      <c r="BA55" s="127"/>
      <c r="BB55" s="116"/>
      <c r="BC55" s="117"/>
      <c r="BD55" s="117"/>
      <c r="BE55" s="117"/>
      <c r="BF55" s="118"/>
      <c r="BG55" s="128"/>
      <c r="BH55" s="117"/>
      <c r="BI55" s="117"/>
      <c r="BJ55" s="117"/>
      <c r="BK55" s="118"/>
      <c r="BL55" s="107"/>
      <c r="BM55" s="104"/>
      <c r="BN55" s="104"/>
      <c r="BO55" s="104"/>
      <c r="BP55" s="106"/>
      <c r="BQ55" s="103"/>
      <c r="BR55" s="104"/>
      <c r="BS55" s="104"/>
      <c r="BT55" s="104"/>
      <c r="BU55" s="106"/>
      <c r="BV55" s="103"/>
      <c r="BW55" s="104"/>
      <c r="BX55" s="104"/>
      <c r="BY55" s="104"/>
      <c r="BZ55" s="106"/>
      <c r="CA55" s="111">
        <f>'2019 AM-WATER'!N29</f>
        <v>0</v>
      </c>
      <c r="CB55" s="113">
        <f>'2019 AM-WATER'!M29</f>
        <v>1</v>
      </c>
      <c r="CC55" s="113">
        <f>'2019 AM-WATER'!L29</f>
        <v>4</v>
      </c>
      <c r="CD55" s="113">
        <f>'2019 AM-WATER'!K29</f>
        <v>0</v>
      </c>
      <c r="CE55" s="126">
        <f>'2019 AM-WATER'!J29</f>
        <v>0</v>
      </c>
      <c r="CF55" s="103">
        <f>'2019 LGSF-AM'!N110</f>
        <v>4</v>
      </c>
      <c r="CG55" s="104">
        <f>'2019 LGSF-AM'!M110</f>
        <v>7</v>
      </c>
      <c r="CH55" s="104">
        <f>'2019 LGSF-AM'!L110</f>
        <v>11</v>
      </c>
      <c r="CI55" s="104">
        <f>'2019 LGSF-AM'!K110</f>
        <v>1</v>
      </c>
      <c r="CJ55" s="106">
        <f>'2019 LGSF-AM'!J110</f>
        <v>0</v>
      </c>
      <c r="CK55" s="103">
        <f>'2019 LGSF-AM'!N112</f>
        <v>0</v>
      </c>
      <c r="CL55" s="104">
        <f>'2019 LGSF-AM'!M112</f>
        <v>0</v>
      </c>
      <c r="CM55" s="104">
        <f>'2019 LGSF-AM'!L112</f>
        <v>1</v>
      </c>
      <c r="CN55" s="104">
        <f>'2019 LGSF-AM'!K112</f>
        <v>0</v>
      </c>
      <c r="CO55" s="106">
        <f>'2019 LGSF-AM'!J112</f>
        <v>0</v>
      </c>
      <c r="CP55" s="123">
        <v>0</v>
      </c>
      <c r="CQ55" s="124">
        <v>3</v>
      </c>
      <c r="CR55" s="124">
        <v>0</v>
      </c>
      <c r="CS55" s="124">
        <v>0</v>
      </c>
      <c r="CT55" s="130">
        <v>0</v>
      </c>
      <c r="CU55" s="88"/>
      <c r="CV55" s="86"/>
      <c r="CW55" s="86"/>
      <c r="CX55" s="86"/>
      <c r="CY55" s="86"/>
      <c r="CZ55" s="86"/>
      <c r="DA55" s="86"/>
      <c r="DB55" s="86"/>
      <c r="DC55" s="86"/>
      <c r="DD55" s="86"/>
      <c r="DE55" s="86"/>
      <c r="DF55" s="86"/>
      <c r="DG55" s="86"/>
      <c r="DH55" s="86"/>
      <c r="DI55" s="86"/>
    </row>
    <row r="56" spans="1:113" ht="45" customHeight="1">
      <c r="A56" s="1848"/>
      <c r="B56" s="87">
        <v>2020</v>
      </c>
      <c r="C56" s="72">
        <f t="shared" si="15"/>
        <v>32</v>
      </c>
      <c r="D56" s="51"/>
      <c r="E56" s="52"/>
      <c r="F56" s="52"/>
      <c r="G56" s="52"/>
      <c r="H56" s="53"/>
      <c r="I56" s="54">
        <f>'2020 SALINTUBIG'!M29</f>
        <v>0</v>
      </c>
      <c r="J56" s="55">
        <f>'2020 SALINTUBIG'!L29</f>
        <v>0</v>
      </c>
      <c r="K56" s="55">
        <f>'2020 SALINTUBIG'!K29</f>
        <v>2</v>
      </c>
      <c r="L56" s="55">
        <f>'2020 SALINTUBIG'!J29</f>
        <v>1</v>
      </c>
      <c r="M56" s="56">
        <f>'2020 SALINTUBIG'!I29</f>
        <v>0</v>
      </c>
      <c r="N56" s="51"/>
      <c r="O56" s="52"/>
      <c r="P56" s="52"/>
      <c r="Q56" s="52"/>
      <c r="R56" s="53"/>
      <c r="S56" s="51"/>
      <c r="T56" s="52"/>
      <c r="U56" s="52"/>
      <c r="V56" s="52"/>
      <c r="W56" s="53"/>
      <c r="X56" s="51"/>
      <c r="Y56" s="52"/>
      <c r="Z56" s="52"/>
      <c r="AA56" s="52"/>
      <c r="AB56" s="53"/>
      <c r="AC56" s="51"/>
      <c r="AD56" s="52"/>
      <c r="AE56" s="52"/>
      <c r="AF56" s="52"/>
      <c r="AG56" s="53"/>
      <c r="AH56" s="57"/>
      <c r="AI56" s="58"/>
      <c r="AJ56" s="58"/>
      <c r="AK56" s="58"/>
      <c r="AL56" s="59"/>
      <c r="AM56" s="57"/>
      <c r="AN56" s="58"/>
      <c r="AO56" s="58"/>
      <c r="AP56" s="58"/>
      <c r="AQ56" s="60"/>
      <c r="AR56" s="57"/>
      <c r="AS56" s="58"/>
      <c r="AT56" s="58"/>
      <c r="AU56" s="58"/>
      <c r="AV56" s="60"/>
      <c r="AW56" s="57"/>
      <c r="AX56" s="58"/>
      <c r="AY56" s="58"/>
      <c r="AZ56" s="58"/>
      <c r="BA56" s="59"/>
      <c r="BB56" s="57"/>
      <c r="BC56" s="58"/>
      <c r="BD56" s="58"/>
      <c r="BE56" s="58"/>
      <c r="BF56" s="60"/>
      <c r="BG56" s="61"/>
      <c r="BH56" s="58"/>
      <c r="BI56" s="58"/>
      <c r="BJ56" s="58"/>
      <c r="BK56" s="60"/>
      <c r="BL56" s="51"/>
      <c r="BM56" s="52"/>
      <c r="BN56" s="52"/>
      <c r="BO56" s="52"/>
      <c r="BP56" s="53"/>
      <c r="BQ56" s="51"/>
      <c r="BR56" s="52"/>
      <c r="BS56" s="52"/>
      <c r="BT56" s="52"/>
      <c r="BU56" s="53"/>
      <c r="BV56" s="51"/>
      <c r="BW56" s="52"/>
      <c r="BX56" s="52"/>
      <c r="BY56" s="52"/>
      <c r="BZ56" s="53"/>
      <c r="CA56" s="54">
        <f>'2020 AM-WATER'!P29</f>
        <v>0</v>
      </c>
      <c r="CB56" s="55">
        <f>'2020 AM-WATER'!O29</f>
        <v>0</v>
      </c>
      <c r="CC56" s="55">
        <f>'2020 AM-WATER'!N29</f>
        <v>4</v>
      </c>
      <c r="CD56" s="55">
        <f>'2020 AM-WATER'!M29</f>
        <v>1</v>
      </c>
      <c r="CE56" s="56">
        <f>'2020 AM-WATER'!L29</f>
        <v>0</v>
      </c>
      <c r="CF56" s="51">
        <f>'2020 LGSF-AM'!P115</f>
        <v>0</v>
      </c>
      <c r="CG56" s="52">
        <f>'2020 LGSF-AM'!O115</f>
        <v>0</v>
      </c>
      <c r="CH56" s="52">
        <f>'2020 LGSF-AM'!N115</f>
        <v>17</v>
      </c>
      <c r="CI56" s="52">
        <f>'2020 LGSF-AM'!M115</f>
        <v>0</v>
      </c>
      <c r="CJ56" s="53">
        <f>'2020 LGSF-AM'!L115</f>
        <v>2</v>
      </c>
      <c r="CK56" s="51">
        <f>'2020 LGSF-AM'!P121</f>
        <v>0</v>
      </c>
      <c r="CL56" s="52">
        <f>'2020 LGSF-AM'!O121</f>
        <v>0</v>
      </c>
      <c r="CM56" s="52">
        <f>'2020 LGSF-AM'!N121</f>
        <v>2</v>
      </c>
      <c r="CN56" s="52">
        <f>'2020 LGSF-AM'!M121</f>
        <v>2</v>
      </c>
      <c r="CO56" s="53">
        <f>'2020 LGSF-AM'!L121</f>
        <v>1</v>
      </c>
      <c r="CP56" s="51"/>
      <c r="CQ56" s="52"/>
      <c r="CR56" s="52"/>
      <c r="CS56" s="52"/>
      <c r="CT56" s="53"/>
      <c r="CU56" s="89"/>
      <c r="CV56" s="86"/>
      <c r="CW56" s="86"/>
      <c r="CX56" s="86"/>
      <c r="CY56" s="70"/>
      <c r="CZ56" s="70"/>
      <c r="DA56" s="70"/>
      <c r="DB56" s="70"/>
      <c r="DC56" s="70"/>
      <c r="DD56" s="70"/>
      <c r="DE56" s="70"/>
      <c r="DF56" s="70"/>
      <c r="DG56" s="86"/>
      <c r="DH56" s="86"/>
      <c r="DI56" s="86"/>
    </row>
    <row r="57" spans="1:113" ht="45" customHeight="1">
      <c r="A57" s="1869" t="s">
        <v>41</v>
      </c>
      <c r="B57" s="1870"/>
      <c r="C57" s="63">
        <f t="shared" ref="C57:CT57" si="16">SUM(C48:C56)</f>
        <v>347</v>
      </c>
      <c r="D57" s="64">
        <f t="shared" si="16"/>
        <v>1</v>
      </c>
      <c r="E57" s="65">
        <f t="shared" si="16"/>
        <v>0</v>
      </c>
      <c r="F57" s="65">
        <f t="shared" si="16"/>
        <v>0</v>
      </c>
      <c r="G57" s="65">
        <f t="shared" si="16"/>
        <v>0</v>
      </c>
      <c r="H57" s="66">
        <f t="shared" si="16"/>
        <v>0</v>
      </c>
      <c r="I57" s="64">
        <f t="shared" si="16"/>
        <v>24</v>
      </c>
      <c r="J57" s="65">
        <f t="shared" si="16"/>
        <v>0</v>
      </c>
      <c r="K57" s="65">
        <f t="shared" si="16"/>
        <v>4</v>
      </c>
      <c r="L57" s="65">
        <f t="shared" si="16"/>
        <v>1</v>
      </c>
      <c r="M57" s="66">
        <f t="shared" si="16"/>
        <v>0</v>
      </c>
      <c r="N57" s="64">
        <f t="shared" si="16"/>
        <v>56</v>
      </c>
      <c r="O57" s="65">
        <f t="shared" si="16"/>
        <v>0</v>
      </c>
      <c r="P57" s="65">
        <f t="shared" si="16"/>
        <v>0</v>
      </c>
      <c r="Q57" s="65">
        <f t="shared" si="16"/>
        <v>0</v>
      </c>
      <c r="R57" s="66">
        <f t="shared" si="16"/>
        <v>0</v>
      </c>
      <c r="S57" s="64">
        <f t="shared" si="16"/>
        <v>9</v>
      </c>
      <c r="T57" s="65">
        <f t="shared" si="16"/>
        <v>0</v>
      </c>
      <c r="U57" s="65">
        <f t="shared" si="16"/>
        <v>0</v>
      </c>
      <c r="V57" s="65">
        <f t="shared" si="16"/>
        <v>0</v>
      </c>
      <c r="W57" s="66">
        <f t="shared" si="16"/>
        <v>0</v>
      </c>
      <c r="X57" s="64">
        <f t="shared" si="16"/>
        <v>24</v>
      </c>
      <c r="Y57" s="65">
        <f t="shared" si="16"/>
        <v>0</v>
      </c>
      <c r="Z57" s="65">
        <f t="shared" si="16"/>
        <v>0</v>
      </c>
      <c r="AA57" s="65">
        <f t="shared" si="16"/>
        <v>0</v>
      </c>
      <c r="AB57" s="66">
        <f t="shared" si="16"/>
        <v>0</v>
      </c>
      <c r="AC57" s="64">
        <f t="shared" si="16"/>
        <v>5</v>
      </c>
      <c r="AD57" s="65">
        <f t="shared" si="16"/>
        <v>0</v>
      </c>
      <c r="AE57" s="65">
        <f t="shared" si="16"/>
        <v>0</v>
      </c>
      <c r="AF57" s="65">
        <f t="shared" si="16"/>
        <v>0</v>
      </c>
      <c r="AG57" s="66">
        <f t="shared" si="16"/>
        <v>0</v>
      </c>
      <c r="AH57" s="64">
        <f t="shared" si="16"/>
        <v>8</v>
      </c>
      <c r="AI57" s="65">
        <f t="shared" si="16"/>
        <v>0</v>
      </c>
      <c r="AJ57" s="65">
        <f t="shared" si="16"/>
        <v>0</v>
      </c>
      <c r="AK57" s="65">
        <f t="shared" si="16"/>
        <v>0</v>
      </c>
      <c r="AL57" s="66">
        <f t="shared" si="16"/>
        <v>0</v>
      </c>
      <c r="AM57" s="64">
        <f t="shared" si="16"/>
        <v>51</v>
      </c>
      <c r="AN57" s="65">
        <f t="shared" si="16"/>
        <v>0</v>
      </c>
      <c r="AO57" s="65">
        <f t="shared" si="16"/>
        <v>0</v>
      </c>
      <c r="AP57" s="65">
        <f t="shared" si="16"/>
        <v>0</v>
      </c>
      <c r="AQ57" s="66">
        <f t="shared" si="16"/>
        <v>0</v>
      </c>
      <c r="AR57" s="64">
        <f t="shared" si="16"/>
        <v>9</v>
      </c>
      <c r="AS57" s="65">
        <f t="shared" si="16"/>
        <v>0</v>
      </c>
      <c r="AT57" s="65">
        <f t="shared" si="16"/>
        <v>0</v>
      </c>
      <c r="AU57" s="65">
        <f t="shared" si="16"/>
        <v>0</v>
      </c>
      <c r="AV57" s="66">
        <f t="shared" si="16"/>
        <v>0</v>
      </c>
      <c r="AW57" s="64">
        <f t="shared" si="16"/>
        <v>0</v>
      </c>
      <c r="AX57" s="65">
        <f t="shared" si="16"/>
        <v>0</v>
      </c>
      <c r="AY57" s="65">
        <f t="shared" si="16"/>
        <v>0</v>
      </c>
      <c r="AZ57" s="65">
        <f t="shared" si="16"/>
        <v>0</v>
      </c>
      <c r="BA57" s="66">
        <f t="shared" si="16"/>
        <v>0</v>
      </c>
      <c r="BB57" s="64">
        <f t="shared" si="16"/>
        <v>0</v>
      </c>
      <c r="BC57" s="65">
        <f t="shared" si="16"/>
        <v>0</v>
      </c>
      <c r="BD57" s="65">
        <f t="shared" si="16"/>
        <v>0</v>
      </c>
      <c r="BE57" s="65">
        <f t="shared" si="16"/>
        <v>0</v>
      </c>
      <c r="BF57" s="66">
        <f t="shared" si="16"/>
        <v>0</v>
      </c>
      <c r="BG57" s="64">
        <f t="shared" si="16"/>
        <v>0</v>
      </c>
      <c r="BH57" s="65">
        <f t="shared" si="16"/>
        <v>0</v>
      </c>
      <c r="BI57" s="65">
        <f t="shared" si="16"/>
        <v>0</v>
      </c>
      <c r="BJ57" s="65">
        <f t="shared" si="16"/>
        <v>0</v>
      </c>
      <c r="BK57" s="66">
        <f t="shared" si="16"/>
        <v>0</v>
      </c>
      <c r="BL57" s="64">
        <f t="shared" si="16"/>
        <v>20</v>
      </c>
      <c r="BM57" s="65">
        <f t="shared" si="16"/>
        <v>1</v>
      </c>
      <c r="BN57" s="65">
        <f t="shared" si="16"/>
        <v>0</v>
      </c>
      <c r="BO57" s="65">
        <f t="shared" si="16"/>
        <v>0</v>
      </c>
      <c r="BP57" s="66">
        <f t="shared" si="16"/>
        <v>0</v>
      </c>
      <c r="BQ57" s="64">
        <f t="shared" si="16"/>
        <v>37</v>
      </c>
      <c r="BR57" s="65">
        <f t="shared" si="16"/>
        <v>0</v>
      </c>
      <c r="BS57" s="65">
        <f t="shared" si="16"/>
        <v>0</v>
      </c>
      <c r="BT57" s="65">
        <f t="shared" si="16"/>
        <v>0</v>
      </c>
      <c r="BU57" s="66">
        <f t="shared" si="16"/>
        <v>0</v>
      </c>
      <c r="BV57" s="64">
        <f t="shared" si="16"/>
        <v>1</v>
      </c>
      <c r="BW57" s="65">
        <f t="shared" si="16"/>
        <v>1</v>
      </c>
      <c r="BX57" s="65">
        <f t="shared" si="16"/>
        <v>0</v>
      </c>
      <c r="BY57" s="65">
        <f t="shared" si="16"/>
        <v>0</v>
      </c>
      <c r="BZ57" s="66">
        <f t="shared" si="16"/>
        <v>0</v>
      </c>
      <c r="CA57" s="64">
        <f t="shared" si="16"/>
        <v>4</v>
      </c>
      <c r="CB57" s="65">
        <f t="shared" si="16"/>
        <v>2</v>
      </c>
      <c r="CC57" s="65">
        <f t="shared" si="16"/>
        <v>8</v>
      </c>
      <c r="CD57" s="65">
        <f t="shared" si="16"/>
        <v>1</v>
      </c>
      <c r="CE57" s="66">
        <f t="shared" si="16"/>
        <v>0</v>
      </c>
      <c r="CF57" s="64">
        <f t="shared" si="16"/>
        <v>22</v>
      </c>
      <c r="CG57" s="65">
        <f t="shared" si="16"/>
        <v>7</v>
      </c>
      <c r="CH57" s="65">
        <f t="shared" si="16"/>
        <v>28</v>
      </c>
      <c r="CI57" s="65">
        <f t="shared" si="16"/>
        <v>1</v>
      </c>
      <c r="CJ57" s="66">
        <f t="shared" si="16"/>
        <v>2</v>
      </c>
      <c r="CK57" s="64">
        <f t="shared" si="16"/>
        <v>3</v>
      </c>
      <c r="CL57" s="65">
        <f t="shared" si="16"/>
        <v>1</v>
      </c>
      <c r="CM57" s="65">
        <f t="shared" si="16"/>
        <v>3</v>
      </c>
      <c r="CN57" s="65">
        <f t="shared" si="16"/>
        <v>2</v>
      </c>
      <c r="CO57" s="66">
        <f t="shared" si="16"/>
        <v>1</v>
      </c>
      <c r="CP57" s="64">
        <f t="shared" si="16"/>
        <v>6</v>
      </c>
      <c r="CQ57" s="65">
        <f t="shared" si="16"/>
        <v>4</v>
      </c>
      <c r="CR57" s="65">
        <f t="shared" si="16"/>
        <v>0</v>
      </c>
      <c r="CS57" s="65">
        <f t="shared" si="16"/>
        <v>0</v>
      </c>
      <c r="CT57" s="66">
        <f t="shared" si="16"/>
        <v>0</v>
      </c>
      <c r="CU57" s="63"/>
      <c r="CV57" s="70"/>
      <c r="CW57" s="70"/>
      <c r="CX57" s="70"/>
      <c r="CZ57" s="139"/>
      <c r="DA57" s="1"/>
      <c r="DG57" s="70"/>
      <c r="DH57" s="70"/>
      <c r="DI57" s="70"/>
    </row>
    <row r="58" spans="1:113" ht="49.5" customHeight="1">
      <c r="A58" s="1893" t="s">
        <v>47</v>
      </c>
      <c r="B58" s="1870"/>
      <c r="C58" s="140">
        <f>SUM(D58:CT58)</f>
        <v>1590</v>
      </c>
      <c r="D58" s="141">
        <f t="shared" ref="D58:CT58" si="17">SUM(D9:D17,D19:D26,D28:D36,D38:D46,D48:D56)</f>
        <v>37</v>
      </c>
      <c r="E58" s="142">
        <f t="shared" si="17"/>
        <v>0</v>
      </c>
      <c r="F58" s="142">
        <f t="shared" si="17"/>
        <v>0</v>
      </c>
      <c r="G58" s="142">
        <f t="shared" si="17"/>
        <v>0</v>
      </c>
      <c r="H58" s="143">
        <f t="shared" si="17"/>
        <v>0</v>
      </c>
      <c r="I58" s="141">
        <f t="shared" si="17"/>
        <v>167</v>
      </c>
      <c r="J58" s="142">
        <f t="shared" si="17"/>
        <v>9</v>
      </c>
      <c r="K58" s="142">
        <f t="shared" si="17"/>
        <v>19</v>
      </c>
      <c r="L58" s="142">
        <f t="shared" si="17"/>
        <v>6</v>
      </c>
      <c r="M58" s="143">
        <f t="shared" si="17"/>
        <v>2</v>
      </c>
      <c r="N58" s="141">
        <f t="shared" si="17"/>
        <v>282</v>
      </c>
      <c r="O58" s="142">
        <f t="shared" si="17"/>
        <v>4</v>
      </c>
      <c r="P58" s="142">
        <f t="shared" si="17"/>
        <v>0</v>
      </c>
      <c r="Q58" s="142">
        <f t="shared" si="17"/>
        <v>0</v>
      </c>
      <c r="R58" s="143">
        <f t="shared" si="17"/>
        <v>0</v>
      </c>
      <c r="S58" s="141">
        <f t="shared" si="17"/>
        <v>54</v>
      </c>
      <c r="T58" s="142">
        <f t="shared" si="17"/>
        <v>0</v>
      </c>
      <c r="U58" s="142">
        <f t="shared" si="17"/>
        <v>0</v>
      </c>
      <c r="V58" s="142">
        <f t="shared" si="17"/>
        <v>0</v>
      </c>
      <c r="W58" s="143">
        <f t="shared" si="17"/>
        <v>0</v>
      </c>
      <c r="X58" s="141">
        <f t="shared" si="17"/>
        <v>85</v>
      </c>
      <c r="Y58" s="142">
        <f t="shared" si="17"/>
        <v>0</v>
      </c>
      <c r="Z58" s="142">
        <f t="shared" si="17"/>
        <v>0</v>
      </c>
      <c r="AA58" s="142">
        <f t="shared" si="17"/>
        <v>0</v>
      </c>
      <c r="AB58" s="143">
        <f t="shared" si="17"/>
        <v>0</v>
      </c>
      <c r="AC58" s="141">
        <f t="shared" si="17"/>
        <v>19</v>
      </c>
      <c r="AD58" s="142">
        <f t="shared" si="17"/>
        <v>0</v>
      </c>
      <c r="AE58" s="142">
        <f t="shared" si="17"/>
        <v>0</v>
      </c>
      <c r="AF58" s="142">
        <f t="shared" si="17"/>
        <v>0</v>
      </c>
      <c r="AG58" s="143">
        <f t="shared" si="17"/>
        <v>0</v>
      </c>
      <c r="AH58" s="141">
        <f t="shared" si="17"/>
        <v>44</v>
      </c>
      <c r="AI58" s="142">
        <f t="shared" si="17"/>
        <v>0</v>
      </c>
      <c r="AJ58" s="142">
        <f t="shared" si="17"/>
        <v>0</v>
      </c>
      <c r="AK58" s="142">
        <f t="shared" si="17"/>
        <v>0</v>
      </c>
      <c r="AL58" s="143">
        <f t="shared" si="17"/>
        <v>0</v>
      </c>
      <c r="AM58" s="141">
        <f t="shared" si="17"/>
        <v>149</v>
      </c>
      <c r="AN58" s="142">
        <f t="shared" si="17"/>
        <v>1</v>
      </c>
      <c r="AO58" s="142">
        <f t="shared" si="17"/>
        <v>0</v>
      </c>
      <c r="AP58" s="142">
        <f t="shared" si="17"/>
        <v>0</v>
      </c>
      <c r="AQ58" s="143">
        <f t="shared" si="17"/>
        <v>0</v>
      </c>
      <c r="AR58" s="141">
        <f t="shared" si="17"/>
        <v>37</v>
      </c>
      <c r="AS58" s="142">
        <f t="shared" si="17"/>
        <v>0</v>
      </c>
      <c r="AT58" s="142">
        <f t="shared" si="17"/>
        <v>0</v>
      </c>
      <c r="AU58" s="142">
        <f t="shared" si="17"/>
        <v>0</v>
      </c>
      <c r="AV58" s="143">
        <f t="shared" si="17"/>
        <v>0</v>
      </c>
      <c r="AW58" s="141">
        <f t="shared" si="17"/>
        <v>1</v>
      </c>
      <c r="AX58" s="142">
        <f t="shared" si="17"/>
        <v>0</v>
      </c>
      <c r="AY58" s="142">
        <f t="shared" si="17"/>
        <v>0</v>
      </c>
      <c r="AZ58" s="142">
        <f t="shared" si="17"/>
        <v>0</v>
      </c>
      <c r="BA58" s="143">
        <f t="shared" si="17"/>
        <v>0</v>
      </c>
      <c r="BB58" s="141">
        <f t="shared" si="17"/>
        <v>0</v>
      </c>
      <c r="BC58" s="142">
        <f t="shared" si="17"/>
        <v>0</v>
      </c>
      <c r="BD58" s="142">
        <f t="shared" si="17"/>
        <v>0</v>
      </c>
      <c r="BE58" s="142">
        <f t="shared" si="17"/>
        <v>0</v>
      </c>
      <c r="BF58" s="143">
        <f t="shared" si="17"/>
        <v>0</v>
      </c>
      <c r="BG58" s="141">
        <f t="shared" si="17"/>
        <v>0</v>
      </c>
      <c r="BH58" s="142">
        <f t="shared" si="17"/>
        <v>0</v>
      </c>
      <c r="BI58" s="142">
        <f t="shared" si="17"/>
        <v>0</v>
      </c>
      <c r="BJ58" s="142">
        <f t="shared" si="17"/>
        <v>0</v>
      </c>
      <c r="BK58" s="143">
        <f t="shared" si="17"/>
        <v>0</v>
      </c>
      <c r="BL58" s="141">
        <f t="shared" si="17"/>
        <v>83</v>
      </c>
      <c r="BM58" s="142">
        <f t="shared" si="17"/>
        <v>2</v>
      </c>
      <c r="BN58" s="142">
        <f t="shared" si="17"/>
        <v>0</v>
      </c>
      <c r="BO58" s="142">
        <f t="shared" si="17"/>
        <v>0</v>
      </c>
      <c r="BP58" s="143">
        <f t="shared" si="17"/>
        <v>0</v>
      </c>
      <c r="BQ58" s="141">
        <f t="shared" si="17"/>
        <v>150</v>
      </c>
      <c r="BR58" s="142">
        <f t="shared" si="17"/>
        <v>0</v>
      </c>
      <c r="BS58" s="142">
        <f t="shared" si="17"/>
        <v>0</v>
      </c>
      <c r="BT58" s="142">
        <f t="shared" si="17"/>
        <v>0</v>
      </c>
      <c r="BU58" s="143">
        <f t="shared" si="17"/>
        <v>0</v>
      </c>
      <c r="BV58" s="141">
        <f t="shared" si="17"/>
        <v>15</v>
      </c>
      <c r="BW58" s="142">
        <f t="shared" si="17"/>
        <v>1</v>
      </c>
      <c r="BX58" s="142">
        <f t="shared" si="17"/>
        <v>0</v>
      </c>
      <c r="BY58" s="142">
        <f t="shared" si="17"/>
        <v>0</v>
      </c>
      <c r="BZ58" s="143">
        <f t="shared" si="17"/>
        <v>0</v>
      </c>
      <c r="CA58" s="141">
        <f t="shared" si="17"/>
        <v>21</v>
      </c>
      <c r="CB58" s="142">
        <f t="shared" si="17"/>
        <v>10</v>
      </c>
      <c r="CC58" s="142">
        <f t="shared" si="17"/>
        <v>18</v>
      </c>
      <c r="CD58" s="142">
        <f t="shared" si="17"/>
        <v>10</v>
      </c>
      <c r="CE58" s="143">
        <f t="shared" si="17"/>
        <v>2</v>
      </c>
      <c r="CF58" s="141">
        <f t="shared" si="17"/>
        <v>99</v>
      </c>
      <c r="CG58" s="142">
        <f t="shared" si="17"/>
        <v>37</v>
      </c>
      <c r="CH58" s="142">
        <f t="shared" si="17"/>
        <v>73</v>
      </c>
      <c r="CI58" s="142">
        <f t="shared" si="17"/>
        <v>18</v>
      </c>
      <c r="CJ58" s="143">
        <f t="shared" si="17"/>
        <v>5</v>
      </c>
      <c r="CK58" s="141">
        <f t="shared" si="17"/>
        <v>12</v>
      </c>
      <c r="CL58" s="142">
        <f t="shared" si="17"/>
        <v>7</v>
      </c>
      <c r="CM58" s="142">
        <f t="shared" si="17"/>
        <v>18</v>
      </c>
      <c r="CN58" s="142">
        <f t="shared" si="17"/>
        <v>14</v>
      </c>
      <c r="CO58" s="143">
        <f t="shared" si="17"/>
        <v>3</v>
      </c>
      <c r="CP58" s="141">
        <f t="shared" si="17"/>
        <v>58</v>
      </c>
      <c r="CQ58" s="142">
        <f t="shared" si="17"/>
        <v>16</v>
      </c>
      <c r="CR58" s="142">
        <f t="shared" si="17"/>
        <v>2</v>
      </c>
      <c r="CS58" s="142">
        <f t="shared" si="17"/>
        <v>0</v>
      </c>
      <c r="CT58" s="143">
        <f t="shared" si="17"/>
        <v>0</v>
      </c>
      <c r="CU58" s="144"/>
      <c r="CZ58" s="86" t="s">
        <v>48</v>
      </c>
    </row>
    <row r="59" spans="1:113" ht="38.25" customHeight="1">
      <c r="A59" s="145"/>
      <c r="B59" s="146"/>
      <c r="C59" s="146"/>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c r="AB59" s="146"/>
      <c r="AC59" s="146"/>
      <c r="AD59" s="146"/>
      <c r="AE59" s="146"/>
      <c r="AF59" s="146"/>
      <c r="AG59" s="146"/>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L59" s="146"/>
      <c r="BM59" s="146"/>
      <c r="BN59" s="146"/>
      <c r="BO59" s="146"/>
      <c r="BP59" s="146"/>
      <c r="BQ59" s="146"/>
      <c r="BR59" s="146"/>
      <c r="BS59" s="146"/>
      <c r="BT59" s="146"/>
      <c r="BU59" s="146"/>
      <c r="BV59" s="146"/>
      <c r="BW59" s="146"/>
      <c r="BX59" s="146"/>
      <c r="BY59" s="146"/>
      <c r="BZ59" s="146"/>
      <c r="CA59" s="146"/>
      <c r="CB59" s="146"/>
      <c r="CC59" s="146"/>
      <c r="CD59" s="146"/>
      <c r="CE59" s="146"/>
      <c r="CF59" s="136"/>
      <c r="CG59" s="136"/>
      <c r="CH59" s="136"/>
      <c r="CI59" s="136"/>
      <c r="CJ59" s="136"/>
      <c r="CK59" s="136"/>
      <c r="CL59" s="136"/>
      <c r="CM59" s="136"/>
      <c r="CN59" s="136"/>
      <c r="CO59" s="136"/>
      <c r="CP59" s="147"/>
      <c r="CQ59" s="147"/>
      <c r="CR59" s="147"/>
      <c r="CS59" s="147"/>
      <c r="CT59" s="147"/>
      <c r="CU59" s="146"/>
      <c r="CY59" s="148"/>
      <c r="CZ59" s="148"/>
      <c r="DA59" s="148"/>
      <c r="DB59" s="148"/>
      <c r="DC59" s="148"/>
      <c r="DD59" s="148"/>
      <c r="DE59" s="148"/>
      <c r="DF59" s="148"/>
    </row>
    <row r="60" spans="1:113" ht="27" customHeight="1">
      <c r="A60" s="149"/>
      <c r="B60" s="1873" t="s">
        <v>49</v>
      </c>
      <c r="C60" s="1874"/>
      <c r="D60" s="1874"/>
      <c r="E60" s="1874"/>
      <c r="F60" s="1874"/>
      <c r="G60" s="1874"/>
      <c r="H60" s="1874"/>
      <c r="I60" s="1874"/>
      <c r="J60" s="150"/>
      <c r="K60" s="150"/>
      <c r="L60" s="150"/>
      <c r="M60" s="150" t="s">
        <v>2</v>
      </c>
      <c r="N60" s="150"/>
      <c r="O60" s="148"/>
      <c r="P60" s="148"/>
      <c r="Q60" s="148"/>
      <c r="R60" s="148"/>
      <c r="S60" s="148"/>
      <c r="T60" s="148"/>
      <c r="U60" s="148"/>
      <c r="V60" s="148"/>
      <c r="W60" s="148"/>
      <c r="X60" s="151"/>
      <c r="Y60" s="151"/>
      <c r="Z60" s="151"/>
      <c r="AA60" s="151"/>
      <c r="AB60" s="151"/>
      <c r="AC60" s="1873" t="s">
        <v>50</v>
      </c>
      <c r="AD60" s="1874"/>
      <c r="AE60" s="1874"/>
      <c r="AF60" s="151"/>
      <c r="AG60" s="151"/>
      <c r="AH60" s="149"/>
      <c r="AI60" s="151"/>
      <c r="AJ60" s="151"/>
      <c r="AK60" s="151"/>
      <c r="AL60" s="151"/>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51"/>
      <c r="BI60" s="151"/>
      <c r="BJ60" s="151"/>
      <c r="BK60" s="151"/>
      <c r="BL60" s="1873" t="s">
        <v>51</v>
      </c>
      <c r="BM60" s="1874"/>
      <c r="BN60" s="1874"/>
      <c r="BO60" s="151"/>
      <c r="BP60" s="151"/>
      <c r="BQ60" s="149"/>
      <c r="BR60" s="149"/>
      <c r="BS60" s="149"/>
      <c r="BT60" s="151"/>
      <c r="BU60" s="151"/>
      <c r="BV60" s="151"/>
      <c r="BW60" s="151"/>
      <c r="BX60" s="149"/>
      <c r="BY60" s="149"/>
      <c r="BZ60" s="149"/>
      <c r="CA60" s="148"/>
      <c r="CB60" s="148"/>
      <c r="CC60" s="148"/>
      <c r="CD60" s="148"/>
      <c r="CE60" s="148"/>
      <c r="CF60" s="149"/>
      <c r="CG60" s="149"/>
      <c r="CH60" s="149"/>
      <c r="CI60" s="149"/>
      <c r="CJ60" s="149"/>
      <c r="CK60" s="149"/>
      <c r="CL60" s="149"/>
      <c r="CM60" s="149"/>
      <c r="CN60" s="149"/>
      <c r="CO60" s="149"/>
      <c r="CP60" s="149"/>
      <c r="CQ60" s="149"/>
      <c r="CR60" s="149"/>
      <c r="CS60" s="149"/>
      <c r="CT60" s="149"/>
      <c r="CU60" s="149"/>
      <c r="CV60" s="148"/>
      <c r="CW60" s="148"/>
      <c r="CX60" s="148"/>
      <c r="CY60" s="152"/>
      <c r="CZ60" s="152"/>
      <c r="DA60" s="152"/>
      <c r="DB60" s="152"/>
      <c r="DC60" s="152"/>
      <c r="DD60" s="152"/>
      <c r="DE60" s="152"/>
      <c r="DF60" s="152"/>
      <c r="DG60" s="148"/>
      <c r="DH60" s="148"/>
      <c r="DI60" s="148"/>
    </row>
    <row r="61" spans="1:113" ht="48.75" customHeight="1">
      <c r="A61" s="153"/>
      <c r="B61" s="1887" t="s">
        <v>52</v>
      </c>
      <c r="C61" s="1874"/>
      <c r="D61" s="1874"/>
      <c r="E61" s="1874"/>
      <c r="F61" s="1874"/>
      <c r="G61" s="1874"/>
      <c r="H61" s="1874"/>
      <c r="I61" s="1874"/>
      <c r="J61" s="154"/>
      <c r="K61" s="154"/>
      <c r="L61" s="154"/>
      <c r="M61" s="154"/>
      <c r="N61" s="154"/>
      <c r="O61" s="152"/>
      <c r="P61" s="152"/>
      <c r="Q61" s="152"/>
      <c r="R61" s="152"/>
      <c r="S61" s="152"/>
      <c r="T61" s="152"/>
      <c r="U61" s="152"/>
      <c r="V61" s="152"/>
      <c r="W61" s="152"/>
      <c r="AC61" s="152"/>
      <c r="AD61" s="1888" t="s">
        <v>53</v>
      </c>
      <c r="AE61" s="1889"/>
      <c r="AF61" s="1889"/>
      <c r="AG61" s="1889"/>
      <c r="AH61" s="1889"/>
      <c r="AI61" s="1889"/>
      <c r="AJ61" s="1889"/>
      <c r="AK61" s="1890"/>
      <c r="AL61" s="74"/>
      <c r="AM61" s="74"/>
      <c r="AN61" s="74"/>
      <c r="AO61" s="74"/>
      <c r="AP61" s="152"/>
      <c r="AQ61" s="152"/>
      <c r="AR61" s="152"/>
      <c r="AS61" s="152"/>
      <c r="AT61" s="152"/>
      <c r="AU61" s="152"/>
      <c r="AV61" s="152"/>
      <c r="AW61" s="152"/>
      <c r="AX61" s="152"/>
      <c r="AY61" s="152"/>
      <c r="AZ61" s="152"/>
      <c r="BA61" s="152"/>
      <c r="BB61" s="152"/>
      <c r="BC61" s="152"/>
      <c r="BD61" s="152"/>
      <c r="BE61" s="152"/>
      <c r="BF61" s="152"/>
      <c r="BG61" s="152"/>
      <c r="BL61" s="152"/>
      <c r="BM61" s="155"/>
      <c r="BN61" s="1875" t="s">
        <v>54</v>
      </c>
      <c r="BO61" s="1874"/>
      <c r="BP61" s="1874"/>
      <c r="BQ61" s="1874"/>
      <c r="BR61" s="1874"/>
      <c r="BS61" s="1874"/>
      <c r="BX61" s="156"/>
      <c r="BY61" s="156"/>
      <c r="BZ61" s="156"/>
      <c r="CA61" s="156"/>
      <c r="CB61" s="156"/>
      <c r="CC61" s="156"/>
      <c r="CD61" s="156"/>
      <c r="CE61" s="156"/>
      <c r="CF61" s="156"/>
      <c r="CG61" s="156"/>
      <c r="CH61" s="156"/>
      <c r="CI61" s="156"/>
      <c r="CJ61" s="156"/>
      <c r="CK61" s="156"/>
      <c r="CL61" s="156"/>
      <c r="CM61" s="156"/>
      <c r="CN61" s="156"/>
      <c r="CO61" s="156"/>
      <c r="CP61" s="156"/>
      <c r="CQ61" s="156"/>
      <c r="CR61" s="156"/>
      <c r="CS61" s="156"/>
      <c r="CT61" s="156"/>
      <c r="CU61" s="156"/>
      <c r="CV61" s="152"/>
      <c r="CW61" s="152"/>
      <c r="CX61" s="152"/>
      <c r="CY61" s="157"/>
      <c r="CZ61" s="157"/>
      <c r="DA61" s="157"/>
      <c r="DB61" s="157"/>
      <c r="DC61" s="157"/>
      <c r="DD61" s="157"/>
      <c r="DE61" s="157"/>
      <c r="DF61" s="157"/>
      <c r="DG61" s="152"/>
      <c r="DH61" s="152"/>
      <c r="DI61" s="152"/>
    </row>
    <row r="62" spans="1:113" ht="42" customHeight="1">
      <c r="A62" s="157"/>
      <c r="B62" s="1891" t="s">
        <v>55</v>
      </c>
      <c r="C62" s="1874"/>
      <c r="D62" s="1874"/>
      <c r="E62" s="1874"/>
      <c r="F62" s="1874"/>
      <c r="G62" s="1874"/>
      <c r="H62" s="1874"/>
      <c r="I62" s="1874"/>
      <c r="J62" s="157"/>
      <c r="K62" s="157"/>
      <c r="L62" s="157"/>
      <c r="M62" s="157"/>
      <c r="N62" s="157"/>
      <c r="O62" s="157"/>
      <c r="P62" s="157"/>
      <c r="Q62" s="157"/>
      <c r="R62" s="157"/>
      <c r="S62" s="157"/>
      <c r="T62" s="157"/>
      <c r="U62" s="157"/>
      <c r="V62" s="157"/>
      <c r="W62" s="157"/>
      <c r="X62" s="158"/>
      <c r="Y62" s="158"/>
      <c r="Z62" s="158"/>
      <c r="AA62" s="158"/>
      <c r="AB62" s="158"/>
      <c r="AC62" s="157"/>
      <c r="AD62" s="1892" t="s">
        <v>56</v>
      </c>
      <c r="AE62" s="1889"/>
      <c r="AF62" s="1889"/>
      <c r="AG62" s="1889"/>
      <c r="AH62" s="1889"/>
      <c r="AI62" s="1889"/>
      <c r="AJ62" s="1889"/>
      <c r="AK62" s="1890"/>
      <c r="AL62" s="158"/>
      <c r="AM62" s="158"/>
      <c r="AN62" s="158"/>
      <c r="AO62" s="158"/>
      <c r="AP62" s="157"/>
      <c r="AQ62" s="157"/>
      <c r="AR62" s="157"/>
      <c r="AS62" s="157"/>
      <c r="AT62" s="157"/>
      <c r="AU62" s="157"/>
      <c r="AV62" s="157"/>
      <c r="AW62" s="157"/>
      <c r="AX62" s="157"/>
      <c r="AY62" s="157"/>
      <c r="AZ62" s="157"/>
      <c r="BA62" s="157"/>
      <c r="BB62" s="157"/>
      <c r="BC62" s="157"/>
      <c r="BD62" s="157"/>
      <c r="BE62" s="157"/>
      <c r="BF62" s="157"/>
      <c r="BG62" s="157"/>
      <c r="BH62" s="158"/>
      <c r="BI62" s="158"/>
      <c r="BJ62" s="158"/>
      <c r="BK62" s="158"/>
      <c r="BL62" s="157"/>
      <c r="BM62" s="159"/>
      <c r="BN62" s="1876" t="s">
        <v>57</v>
      </c>
      <c r="BO62" s="1874"/>
      <c r="BP62" s="1874"/>
      <c r="BQ62" s="1874"/>
      <c r="BR62" s="1874"/>
      <c r="BS62" s="1874"/>
      <c r="BT62" s="158"/>
      <c r="BU62" s="158"/>
      <c r="BV62" s="158"/>
      <c r="BW62" s="158"/>
      <c r="BX62" s="157"/>
      <c r="BY62" s="157"/>
      <c r="BZ62" s="157"/>
      <c r="CA62" s="157"/>
      <c r="CB62" s="157"/>
      <c r="CC62" s="157"/>
      <c r="CD62" s="157"/>
      <c r="CE62" s="157"/>
      <c r="CF62" s="157"/>
      <c r="CG62" s="157"/>
      <c r="CH62" s="157"/>
      <c r="CI62" s="157"/>
      <c r="CJ62" s="157"/>
      <c r="CK62" s="157"/>
      <c r="CL62" s="157"/>
      <c r="CM62" s="157"/>
      <c r="CN62" s="157"/>
      <c r="CO62" s="157"/>
      <c r="CP62" s="157"/>
      <c r="CQ62" s="157"/>
      <c r="CR62" s="157"/>
      <c r="CS62" s="157"/>
      <c r="CT62" s="157"/>
      <c r="CU62" s="157"/>
      <c r="CV62" s="157"/>
      <c r="CW62" s="157"/>
      <c r="CX62" s="157"/>
      <c r="DG62" s="157"/>
      <c r="DH62" s="157"/>
      <c r="DI62" s="157"/>
    </row>
    <row r="63" spans="1:113" ht="15.75" customHeight="1">
      <c r="AC63" s="86"/>
      <c r="AD63" s="86"/>
      <c r="AE63" s="86"/>
      <c r="AF63" s="86"/>
      <c r="AG63" s="86"/>
      <c r="AW63" s="86"/>
      <c r="AX63" s="86"/>
      <c r="AY63" s="86"/>
      <c r="AZ63" s="86"/>
      <c r="BA63" s="86"/>
      <c r="BB63" s="86"/>
      <c r="BC63" s="86"/>
      <c r="BD63" s="86"/>
      <c r="BE63" s="86"/>
      <c r="BF63" s="86"/>
      <c r="BG63" s="86"/>
      <c r="BH63" s="86"/>
      <c r="BI63" s="86"/>
      <c r="BJ63" s="86"/>
      <c r="BK63" s="86"/>
      <c r="CK63" s="86"/>
      <c r="CL63" s="86"/>
      <c r="CM63" s="86"/>
      <c r="CN63" s="86"/>
      <c r="CO63" s="86"/>
    </row>
    <row r="64" spans="1:113" ht="15.75" customHeight="1">
      <c r="AC64" s="86"/>
      <c r="AD64" s="86"/>
      <c r="AE64" s="86"/>
      <c r="AF64" s="86"/>
      <c r="AG64" s="86"/>
      <c r="AW64" s="86"/>
      <c r="AX64" s="86"/>
      <c r="AY64" s="86"/>
      <c r="AZ64" s="86"/>
      <c r="BA64" s="86"/>
      <c r="BB64" s="86"/>
      <c r="BC64" s="86"/>
      <c r="BD64" s="86"/>
      <c r="BE64" s="86"/>
      <c r="BF64" s="86"/>
      <c r="BG64" s="86"/>
      <c r="BH64" s="86"/>
      <c r="BI64" s="86"/>
      <c r="BJ64" s="86"/>
      <c r="BK64" s="86"/>
      <c r="CK64" s="86"/>
      <c r="CL64" s="86"/>
      <c r="CM64" s="86"/>
      <c r="CN64" s="86"/>
      <c r="CO64" s="86"/>
    </row>
    <row r="65" spans="29:93" ht="15.75" customHeight="1">
      <c r="AC65" s="86"/>
      <c r="AD65" s="86"/>
      <c r="AE65" s="86"/>
      <c r="AF65" s="86"/>
      <c r="AG65" s="86"/>
      <c r="AW65" s="86"/>
      <c r="AX65" s="86"/>
      <c r="AY65" s="86"/>
      <c r="AZ65" s="86"/>
      <c r="BA65" s="86"/>
      <c r="BB65" s="86"/>
      <c r="BC65" s="86"/>
      <c r="BD65" s="86"/>
      <c r="BE65" s="86"/>
      <c r="BF65" s="86"/>
      <c r="BG65" s="86"/>
      <c r="BH65" s="86"/>
      <c r="BI65" s="86"/>
      <c r="BJ65" s="86"/>
      <c r="BK65" s="86"/>
      <c r="CK65" s="86"/>
      <c r="CL65" s="86"/>
      <c r="CM65" s="86"/>
      <c r="CN65" s="86"/>
      <c r="CO65" s="86"/>
    </row>
    <row r="66" spans="29:93" ht="15.75" customHeight="1">
      <c r="AC66" s="86"/>
      <c r="AD66" s="86"/>
      <c r="AE66" s="86"/>
      <c r="AF66" s="86"/>
      <c r="AG66" s="86"/>
      <c r="AW66" s="86"/>
      <c r="AX66" s="86"/>
      <c r="AY66" s="86"/>
      <c r="AZ66" s="86"/>
      <c r="BA66" s="86"/>
      <c r="BB66" s="86"/>
      <c r="BC66" s="86"/>
      <c r="BD66" s="86"/>
      <c r="BE66" s="86"/>
      <c r="BF66" s="86"/>
      <c r="BG66" s="86"/>
      <c r="BH66" s="86"/>
      <c r="BI66" s="86"/>
      <c r="BJ66" s="86"/>
      <c r="BK66" s="86"/>
      <c r="CK66" s="86"/>
      <c r="CL66" s="86"/>
      <c r="CM66" s="86"/>
      <c r="CN66" s="86"/>
      <c r="CO66" s="86"/>
    </row>
    <row r="67" spans="29:93" ht="15.75" customHeight="1">
      <c r="AC67" s="86"/>
      <c r="AD67" s="86"/>
      <c r="AE67" s="86"/>
      <c r="AF67" s="86"/>
      <c r="AG67" s="86"/>
      <c r="AW67" s="86"/>
      <c r="AX67" s="86"/>
      <c r="AY67" s="86"/>
      <c r="AZ67" s="86"/>
      <c r="BA67" s="86"/>
      <c r="BB67" s="86"/>
      <c r="BC67" s="86"/>
      <c r="BD67" s="86"/>
      <c r="BE67" s="86"/>
      <c r="BF67" s="86"/>
      <c r="BG67" s="86"/>
      <c r="BH67" s="86"/>
      <c r="BI67" s="86"/>
      <c r="BJ67" s="86"/>
      <c r="BK67" s="86"/>
      <c r="CK67" s="86"/>
      <c r="CL67" s="86"/>
      <c r="CM67" s="86"/>
      <c r="CN67" s="86"/>
      <c r="CO67" s="86"/>
    </row>
    <row r="68" spans="29:93" ht="15.75" customHeight="1">
      <c r="AC68" s="86"/>
      <c r="AD68" s="86"/>
      <c r="AE68" s="86"/>
      <c r="AF68" s="86"/>
      <c r="AG68" s="86"/>
      <c r="AW68" s="86"/>
      <c r="AX68" s="86"/>
      <c r="AY68" s="86"/>
      <c r="AZ68" s="86"/>
      <c r="BA68" s="86"/>
      <c r="BB68" s="86"/>
      <c r="BC68" s="86"/>
      <c r="BD68" s="86"/>
      <c r="BE68" s="86"/>
      <c r="BF68" s="86"/>
      <c r="BG68" s="86"/>
      <c r="BH68" s="86"/>
      <c r="BI68" s="86"/>
      <c r="BJ68" s="86"/>
      <c r="BK68" s="86"/>
      <c r="CK68" s="86"/>
      <c r="CL68" s="86"/>
      <c r="CM68" s="86"/>
      <c r="CN68" s="86"/>
      <c r="CO68" s="86"/>
    </row>
    <row r="69" spans="29:93" ht="15.75" customHeight="1">
      <c r="AC69" s="86"/>
      <c r="AD69" s="86"/>
      <c r="AE69" s="86"/>
      <c r="AF69" s="86"/>
      <c r="AG69" s="86"/>
      <c r="AW69" s="86"/>
      <c r="AX69" s="86"/>
      <c r="AY69" s="86"/>
      <c r="AZ69" s="86"/>
      <c r="BA69" s="86"/>
      <c r="BB69" s="86"/>
      <c r="BC69" s="86"/>
      <c r="BD69" s="86"/>
      <c r="BE69" s="86"/>
      <c r="BF69" s="86"/>
      <c r="BG69" s="86"/>
      <c r="BH69" s="86"/>
      <c r="BI69" s="86"/>
      <c r="BJ69" s="86"/>
      <c r="BK69" s="86"/>
      <c r="CK69" s="86"/>
      <c r="CL69" s="86"/>
      <c r="CM69" s="86"/>
      <c r="CN69" s="86"/>
      <c r="CO69" s="86"/>
    </row>
    <row r="70" spans="29:93" ht="15.75" customHeight="1">
      <c r="AC70" s="86"/>
      <c r="AD70" s="86"/>
      <c r="AE70" s="86"/>
      <c r="AF70" s="86"/>
      <c r="AG70" s="86"/>
      <c r="AW70" s="86"/>
      <c r="AX70" s="86"/>
      <c r="AY70" s="86"/>
      <c r="AZ70" s="86"/>
      <c r="BA70" s="86"/>
      <c r="BB70" s="86"/>
      <c r="BC70" s="86"/>
      <c r="BD70" s="86"/>
      <c r="BE70" s="86"/>
      <c r="BF70" s="86"/>
      <c r="BG70" s="86"/>
      <c r="BH70" s="86"/>
      <c r="BI70" s="86"/>
      <c r="BJ70" s="86"/>
      <c r="BK70" s="86"/>
      <c r="CK70" s="86"/>
      <c r="CL70" s="86"/>
      <c r="CM70" s="86"/>
      <c r="CN70" s="86"/>
      <c r="CO70" s="86"/>
    </row>
    <row r="71" spans="29:93" ht="15.75" customHeight="1">
      <c r="AC71" s="86"/>
      <c r="AD71" s="86"/>
      <c r="AE71" s="86"/>
      <c r="AF71" s="86"/>
      <c r="AG71" s="86"/>
      <c r="AW71" s="86"/>
      <c r="AX71" s="86"/>
      <c r="AY71" s="86"/>
      <c r="AZ71" s="86"/>
      <c r="BA71" s="86"/>
      <c r="BB71" s="86"/>
      <c r="BC71" s="86"/>
      <c r="BD71" s="86"/>
      <c r="BE71" s="86"/>
      <c r="BF71" s="86"/>
      <c r="BG71" s="86"/>
      <c r="BH71" s="86"/>
      <c r="BI71" s="86"/>
      <c r="BJ71" s="86"/>
      <c r="BK71" s="86"/>
      <c r="CK71" s="86"/>
      <c r="CL71" s="86"/>
      <c r="CM71" s="86"/>
      <c r="CN71" s="86"/>
      <c r="CO71" s="86"/>
    </row>
    <row r="72" spans="29:93" ht="15.75" customHeight="1">
      <c r="AC72" s="86"/>
      <c r="AD72" s="86"/>
      <c r="AE72" s="86"/>
      <c r="AF72" s="86"/>
      <c r="AG72" s="86"/>
      <c r="AW72" s="86"/>
      <c r="AX72" s="86"/>
      <c r="AY72" s="86"/>
      <c r="AZ72" s="86"/>
      <c r="BA72" s="86"/>
      <c r="BB72" s="86"/>
      <c r="BC72" s="86"/>
      <c r="BD72" s="86"/>
      <c r="BE72" s="86"/>
      <c r="BF72" s="86"/>
      <c r="BG72" s="86"/>
      <c r="BH72" s="86"/>
      <c r="BI72" s="86"/>
      <c r="BJ72" s="86"/>
      <c r="BK72" s="86"/>
      <c r="CK72" s="86"/>
      <c r="CL72" s="86"/>
      <c r="CM72" s="86"/>
      <c r="CN72" s="86"/>
      <c r="CO72" s="86"/>
    </row>
    <row r="73" spans="29:93" ht="15.75" customHeight="1">
      <c r="AC73" s="86"/>
      <c r="AD73" s="86"/>
      <c r="AE73" s="86"/>
      <c r="AF73" s="86"/>
      <c r="AG73" s="86"/>
      <c r="AW73" s="86"/>
      <c r="AX73" s="86"/>
      <c r="AY73" s="86"/>
      <c r="AZ73" s="86"/>
      <c r="BA73" s="86"/>
      <c r="BB73" s="86"/>
      <c r="BC73" s="86"/>
      <c r="BD73" s="86"/>
      <c r="BE73" s="86"/>
      <c r="BF73" s="86"/>
      <c r="BG73" s="86"/>
      <c r="BH73" s="86"/>
      <c r="BI73" s="86"/>
      <c r="BJ73" s="86"/>
      <c r="BK73" s="86"/>
      <c r="CK73" s="86"/>
      <c r="CL73" s="86"/>
      <c r="CM73" s="86"/>
      <c r="CN73" s="86"/>
      <c r="CO73" s="86"/>
    </row>
    <row r="74" spans="29:93" ht="15.75" customHeight="1">
      <c r="AC74" s="86"/>
      <c r="AD74" s="86"/>
      <c r="AE74" s="86"/>
      <c r="AF74" s="86"/>
      <c r="AG74" s="86"/>
      <c r="AW74" s="86"/>
      <c r="AX74" s="86"/>
      <c r="AY74" s="86"/>
      <c r="AZ74" s="86"/>
      <c r="BA74" s="86"/>
      <c r="BB74" s="86"/>
      <c r="BC74" s="86"/>
      <c r="BD74" s="86"/>
      <c r="BE74" s="86"/>
      <c r="BF74" s="86"/>
      <c r="BG74" s="86"/>
      <c r="BH74" s="86"/>
      <c r="BI74" s="86"/>
      <c r="BJ74" s="86"/>
      <c r="BK74" s="86"/>
      <c r="CK74" s="86"/>
      <c r="CL74" s="86"/>
      <c r="CM74" s="86"/>
      <c r="CN74" s="86"/>
      <c r="CO74" s="86"/>
    </row>
    <row r="75" spans="29:93" ht="15.75" customHeight="1">
      <c r="AC75" s="86"/>
      <c r="AD75" s="86"/>
      <c r="AE75" s="86"/>
      <c r="AF75" s="86"/>
      <c r="AG75" s="86"/>
      <c r="AW75" s="86"/>
      <c r="AX75" s="86"/>
      <c r="AY75" s="86"/>
      <c r="AZ75" s="86"/>
      <c r="BA75" s="86"/>
      <c r="BB75" s="86"/>
      <c r="BC75" s="86"/>
      <c r="BD75" s="86"/>
      <c r="BE75" s="86"/>
      <c r="BF75" s="86"/>
      <c r="BG75" s="86"/>
      <c r="BH75" s="86"/>
      <c r="BI75" s="86"/>
      <c r="BJ75" s="86"/>
      <c r="BK75" s="86"/>
      <c r="CK75" s="86"/>
      <c r="CL75" s="86"/>
      <c r="CM75" s="86"/>
      <c r="CN75" s="86"/>
      <c r="CO75" s="86"/>
    </row>
    <row r="76" spans="29:93" ht="15.75" customHeight="1">
      <c r="AC76" s="86"/>
      <c r="AD76" s="86"/>
      <c r="AE76" s="86"/>
      <c r="AF76" s="86"/>
      <c r="AG76" s="86"/>
      <c r="AW76" s="86"/>
      <c r="AX76" s="86"/>
      <c r="AY76" s="86"/>
      <c r="AZ76" s="86"/>
      <c r="BA76" s="86"/>
      <c r="BB76" s="86"/>
      <c r="BC76" s="86"/>
      <c r="BD76" s="86"/>
      <c r="BE76" s="86"/>
      <c r="BF76" s="86"/>
      <c r="BG76" s="86"/>
      <c r="BH76" s="86"/>
      <c r="BI76" s="86"/>
      <c r="BJ76" s="86"/>
      <c r="BK76" s="86"/>
      <c r="CK76" s="86"/>
      <c r="CL76" s="86"/>
      <c r="CM76" s="86"/>
      <c r="CN76" s="86"/>
      <c r="CO76" s="86"/>
    </row>
    <row r="77" spans="29:93" ht="15.75" customHeight="1">
      <c r="AC77" s="86"/>
      <c r="AD77" s="86"/>
      <c r="AE77" s="86"/>
      <c r="AF77" s="86"/>
      <c r="AG77" s="86"/>
      <c r="AW77" s="86"/>
      <c r="AX77" s="86"/>
      <c r="AY77" s="86"/>
      <c r="AZ77" s="86"/>
      <c r="BA77" s="86"/>
      <c r="BB77" s="86"/>
      <c r="BC77" s="86"/>
      <c r="BD77" s="86"/>
      <c r="BE77" s="86"/>
      <c r="BF77" s="86"/>
      <c r="BG77" s="86"/>
      <c r="BH77" s="86"/>
      <c r="BI77" s="86"/>
      <c r="BJ77" s="86"/>
      <c r="BK77" s="86"/>
      <c r="CK77" s="86"/>
      <c r="CL77" s="86"/>
      <c r="CM77" s="86"/>
      <c r="CN77" s="86"/>
      <c r="CO77" s="86"/>
    </row>
    <row r="78" spans="29:93" ht="15.75" customHeight="1">
      <c r="AC78" s="86"/>
      <c r="AD78" s="86"/>
      <c r="AE78" s="86"/>
      <c r="AF78" s="86"/>
      <c r="AG78" s="86"/>
      <c r="AW78" s="86"/>
      <c r="AX78" s="86"/>
      <c r="AY78" s="86"/>
      <c r="AZ78" s="86"/>
      <c r="BA78" s="86"/>
      <c r="BB78" s="86"/>
      <c r="BC78" s="86"/>
      <c r="BD78" s="86"/>
      <c r="BE78" s="86"/>
      <c r="BF78" s="86"/>
      <c r="BG78" s="86"/>
      <c r="BH78" s="86"/>
      <c r="BI78" s="86"/>
      <c r="BJ78" s="86"/>
      <c r="BK78" s="86"/>
      <c r="CK78" s="86"/>
      <c r="CL78" s="86"/>
      <c r="CM78" s="86"/>
      <c r="CN78" s="86"/>
      <c r="CO78" s="86"/>
    </row>
    <row r="79" spans="29:93" ht="15.75" customHeight="1">
      <c r="AC79" s="86"/>
      <c r="AD79" s="86"/>
      <c r="AE79" s="86"/>
      <c r="AF79" s="86"/>
      <c r="AG79" s="86"/>
      <c r="AW79" s="86"/>
      <c r="AX79" s="86"/>
      <c r="AY79" s="86"/>
      <c r="AZ79" s="86"/>
      <c r="BA79" s="86"/>
      <c r="BB79" s="86"/>
      <c r="BC79" s="86"/>
      <c r="BD79" s="86"/>
      <c r="BE79" s="86"/>
      <c r="BF79" s="86"/>
      <c r="BG79" s="86"/>
      <c r="BH79" s="86"/>
      <c r="BI79" s="86"/>
      <c r="BJ79" s="86"/>
      <c r="BK79" s="86"/>
      <c r="CK79" s="86"/>
      <c r="CL79" s="86"/>
      <c r="CM79" s="86"/>
      <c r="CN79" s="86"/>
      <c r="CO79" s="86"/>
    </row>
    <row r="80" spans="29:93" ht="15.75" customHeight="1">
      <c r="AC80" s="86"/>
      <c r="AD80" s="86"/>
      <c r="AE80" s="86"/>
      <c r="AF80" s="86"/>
      <c r="AG80" s="86"/>
      <c r="AW80" s="86"/>
      <c r="AX80" s="86"/>
      <c r="AY80" s="86"/>
      <c r="AZ80" s="86"/>
      <c r="BA80" s="86"/>
      <c r="BB80" s="86"/>
      <c r="BC80" s="86"/>
      <c r="BD80" s="86"/>
      <c r="BE80" s="86"/>
      <c r="BF80" s="86"/>
      <c r="BG80" s="86"/>
      <c r="BH80" s="86"/>
      <c r="BI80" s="86"/>
      <c r="BJ80" s="86"/>
      <c r="BK80" s="86"/>
      <c r="CK80" s="86"/>
      <c r="CL80" s="86"/>
      <c r="CM80" s="86"/>
      <c r="CN80" s="86"/>
      <c r="CO80" s="86"/>
    </row>
    <row r="81" spans="29:93" ht="15.75" customHeight="1">
      <c r="AC81" s="86"/>
      <c r="AD81" s="86"/>
      <c r="AE81" s="86"/>
      <c r="AF81" s="86"/>
      <c r="AG81" s="86"/>
      <c r="AW81" s="86"/>
      <c r="AX81" s="86"/>
      <c r="AY81" s="86"/>
      <c r="AZ81" s="86"/>
      <c r="BA81" s="86"/>
      <c r="BB81" s="86"/>
      <c r="BC81" s="86"/>
      <c r="BD81" s="86"/>
      <c r="BE81" s="86"/>
      <c r="BF81" s="86"/>
      <c r="BG81" s="86"/>
      <c r="BH81" s="86"/>
      <c r="BI81" s="86"/>
      <c r="BJ81" s="86"/>
      <c r="BK81" s="86"/>
      <c r="CK81" s="86"/>
      <c r="CL81" s="86"/>
      <c r="CM81" s="86"/>
      <c r="CN81" s="86"/>
      <c r="CO81" s="86"/>
    </row>
    <row r="82" spans="29:93" ht="15.75" customHeight="1">
      <c r="AC82" s="86"/>
      <c r="AD82" s="86"/>
      <c r="AE82" s="86"/>
      <c r="AF82" s="86"/>
      <c r="AG82" s="86"/>
      <c r="AW82" s="86"/>
      <c r="AX82" s="86"/>
      <c r="AY82" s="86"/>
      <c r="AZ82" s="86"/>
      <c r="BA82" s="86"/>
      <c r="BB82" s="86"/>
      <c r="BC82" s="86"/>
      <c r="BD82" s="86"/>
      <c r="BE82" s="86"/>
      <c r="BF82" s="86"/>
      <c r="BG82" s="86"/>
      <c r="BH82" s="86"/>
      <c r="BI82" s="86"/>
      <c r="BJ82" s="86"/>
      <c r="BK82" s="86"/>
      <c r="CK82" s="86"/>
      <c r="CL82" s="86"/>
      <c r="CM82" s="86"/>
      <c r="CN82" s="86"/>
      <c r="CO82" s="86"/>
    </row>
    <row r="83" spans="29:93" ht="15.75" customHeight="1">
      <c r="AC83" s="86"/>
      <c r="AD83" s="86"/>
      <c r="AE83" s="86"/>
      <c r="AF83" s="86"/>
      <c r="AG83" s="86"/>
      <c r="AW83" s="86"/>
      <c r="AX83" s="86"/>
      <c r="AY83" s="86"/>
      <c r="AZ83" s="86"/>
      <c r="BA83" s="86"/>
      <c r="BB83" s="86"/>
      <c r="BC83" s="86"/>
      <c r="BD83" s="86"/>
      <c r="BE83" s="86"/>
      <c r="BF83" s="86"/>
      <c r="BG83" s="86"/>
      <c r="BH83" s="86"/>
      <c r="BI83" s="86"/>
      <c r="BJ83" s="86"/>
      <c r="BK83" s="86"/>
      <c r="CK83" s="86"/>
      <c r="CL83" s="86"/>
      <c r="CM83" s="86"/>
      <c r="CN83" s="86"/>
      <c r="CO83" s="86"/>
    </row>
    <row r="84" spans="29:93" ht="15.75" customHeight="1">
      <c r="AC84" s="86"/>
      <c r="AD84" s="86"/>
      <c r="AE84" s="86"/>
      <c r="AF84" s="86"/>
      <c r="AG84" s="86"/>
      <c r="AW84" s="86"/>
      <c r="AX84" s="86"/>
      <c r="AY84" s="86"/>
      <c r="AZ84" s="86"/>
      <c r="BA84" s="86"/>
      <c r="BB84" s="86"/>
      <c r="BC84" s="86"/>
      <c r="BD84" s="86"/>
      <c r="BE84" s="86"/>
      <c r="BF84" s="86"/>
      <c r="BG84" s="86"/>
      <c r="BH84" s="86"/>
      <c r="BI84" s="86"/>
      <c r="BJ84" s="86"/>
      <c r="BK84" s="86"/>
      <c r="CK84" s="86"/>
      <c r="CL84" s="86"/>
      <c r="CM84" s="86"/>
      <c r="CN84" s="86"/>
      <c r="CO84" s="86"/>
    </row>
    <row r="85" spans="29:93" ht="15.75" customHeight="1">
      <c r="AC85" s="86"/>
      <c r="AD85" s="86"/>
      <c r="AE85" s="86"/>
      <c r="AF85" s="86"/>
      <c r="AG85" s="86"/>
      <c r="AW85" s="86"/>
      <c r="AX85" s="86"/>
      <c r="AY85" s="86"/>
      <c r="AZ85" s="86"/>
      <c r="BA85" s="86"/>
      <c r="BB85" s="86"/>
      <c r="BC85" s="86"/>
      <c r="BD85" s="86"/>
      <c r="BE85" s="86"/>
      <c r="BF85" s="86"/>
      <c r="BG85" s="86"/>
      <c r="BH85" s="86"/>
      <c r="BI85" s="86"/>
      <c r="BJ85" s="86"/>
      <c r="BK85" s="86"/>
      <c r="CK85" s="86"/>
      <c r="CL85" s="86"/>
      <c r="CM85" s="86"/>
      <c r="CN85" s="86"/>
      <c r="CO85" s="86"/>
    </row>
    <row r="86" spans="29:93" ht="15.75" customHeight="1">
      <c r="AC86" s="86"/>
      <c r="AD86" s="86"/>
      <c r="AE86" s="86"/>
      <c r="AF86" s="86"/>
      <c r="AG86" s="86"/>
      <c r="AW86" s="86"/>
      <c r="AX86" s="86"/>
      <c r="AY86" s="86"/>
      <c r="AZ86" s="86"/>
      <c r="BA86" s="86"/>
      <c r="BB86" s="86"/>
      <c r="BC86" s="86"/>
      <c r="BD86" s="86"/>
      <c r="BE86" s="86"/>
      <c r="BF86" s="86"/>
      <c r="BG86" s="86"/>
      <c r="BH86" s="86"/>
      <c r="BI86" s="86"/>
      <c r="BJ86" s="86"/>
      <c r="BK86" s="86"/>
      <c r="CK86" s="86"/>
      <c r="CL86" s="86"/>
      <c r="CM86" s="86"/>
      <c r="CN86" s="86"/>
      <c r="CO86" s="86"/>
    </row>
    <row r="87" spans="29:93" ht="15.75" customHeight="1">
      <c r="AC87" s="86"/>
      <c r="AD87" s="86"/>
      <c r="AE87" s="86"/>
      <c r="AF87" s="86"/>
      <c r="AG87" s="86"/>
      <c r="AW87" s="86"/>
      <c r="AX87" s="86"/>
      <c r="AY87" s="86"/>
      <c r="AZ87" s="86"/>
      <c r="BA87" s="86"/>
      <c r="BB87" s="86"/>
      <c r="BC87" s="86"/>
      <c r="BD87" s="86"/>
      <c r="BE87" s="86"/>
      <c r="BF87" s="86"/>
      <c r="BG87" s="86"/>
      <c r="BH87" s="86"/>
      <c r="BI87" s="86"/>
      <c r="BJ87" s="86"/>
      <c r="BK87" s="86"/>
      <c r="CK87" s="86"/>
      <c r="CL87" s="86"/>
      <c r="CM87" s="86"/>
      <c r="CN87" s="86"/>
      <c r="CO87" s="86"/>
    </row>
    <row r="88" spans="29:93" ht="15.75" customHeight="1">
      <c r="AC88" s="86"/>
      <c r="AD88" s="86"/>
      <c r="AE88" s="86"/>
      <c r="AF88" s="86"/>
      <c r="AG88" s="86"/>
      <c r="AW88" s="86"/>
      <c r="AX88" s="86"/>
      <c r="AY88" s="86"/>
      <c r="AZ88" s="86"/>
      <c r="BA88" s="86"/>
      <c r="BB88" s="86"/>
      <c r="BC88" s="86"/>
      <c r="BD88" s="86"/>
      <c r="BE88" s="86"/>
      <c r="BF88" s="86"/>
      <c r="BG88" s="86"/>
      <c r="BH88" s="86"/>
      <c r="BI88" s="86"/>
      <c r="BJ88" s="86"/>
      <c r="BK88" s="86"/>
      <c r="CK88" s="86"/>
      <c r="CL88" s="86"/>
      <c r="CM88" s="86"/>
      <c r="CN88" s="86"/>
      <c r="CO88" s="86"/>
    </row>
    <row r="89" spans="29:93" ht="15.75" customHeight="1">
      <c r="AC89" s="86"/>
      <c r="AD89" s="86"/>
      <c r="AE89" s="86"/>
      <c r="AF89" s="86"/>
      <c r="AG89" s="86"/>
      <c r="AW89" s="86"/>
      <c r="AX89" s="86"/>
      <c r="AY89" s="86"/>
      <c r="AZ89" s="86"/>
      <c r="BA89" s="86"/>
      <c r="BB89" s="86"/>
      <c r="BC89" s="86"/>
      <c r="BD89" s="86"/>
      <c r="BE89" s="86"/>
      <c r="BF89" s="86"/>
      <c r="BG89" s="86"/>
      <c r="BH89" s="86"/>
      <c r="BI89" s="86"/>
      <c r="BJ89" s="86"/>
      <c r="BK89" s="86"/>
      <c r="CK89" s="86"/>
      <c r="CL89" s="86"/>
      <c r="CM89" s="86"/>
      <c r="CN89" s="86"/>
      <c r="CO89" s="86"/>
    </row>
    <row r="90" spans="29:93" ht="15.75" customHeight="1">
      <c r="AC90" s="86"/>
      <c r="AD90" s="86"/>
      <c r="AE90" s="86"/>
      <c r="AF90" s="86"/>
      <c r="AG90" s="86"/>
      <c r="AW90" s="86"/>
      <c r="AX90" s="86"/>
      <c r="AY90" s="86"/>
      <c r="AZ90" s="86"/>
      <c r="BA90" s="86"/>
      <c r="BB90" s="86"/>
      <c r="BC90" s="86"/>
      <c r="BD90" s="86"/>
      <c r="BE90" s="86"/>
      <c r="BF90" s="86"/>
      <c r="BG90" s="86"/>
      <c r="BH90" s="86"/>
      <c r="BI90" s="86"/>
      <c r="BJ90" s="86"/>
      <c r="BK90" s="86"/>
      <c r="CK90" s="86"/>
      <c r="CL90" s="86"/>
      <c r="CM90" s="86"/>
      <c r="CN90" s="86"/>
      <c r="CO90" s="86"/>
    </row>
    <row r="91" spans="29:93" ht="15.75" customHeight="1">
      <c r="AC91" s="86"/>
      <c r="AD91" s="86"/>
      <c r="AE91" s="86"/>
      <c r="AF91" s="86"/>
      <c r="AG91" s="86"/>
      <c r="AW91" s="86"/>
      <c r="AX91" s="86"/>
      <c r="AY91" s="86"/>
      <c r="AZ91" s="86"/>
      <c r="BA91" s="86"/>
      <c r="BB91" s="86"/>
      <c r="BC91" s="86"/>
      <c r="BD91" s="86"/>
      <c r="BE91" s="86"/>
      <c r="BF91" s="86"/>
      <c r="BG91" s="86"/>
      <c r="BH91" s="86"/>
      <c r="BI91" s="86"/>
      <c r="BJ91" s="86"/>
      <c r="BK91" s="86"/>
      <c r="CK91" s="86"/>
      <c r="CL91" s="86"/>
      <c r="CM91" s="86"/>
      <c r="CN91" s="86"/>
      <c r="CO91" s="86"/>
    </row>
    <row r="92" spans="29:93" ht="15.75" customHeight="1">
      <c r="AC92" s="86"/>
      <c r="AD92" s="86"/>
      <c r="AE92" s="86"/>
      <c r="AF92" s="86"/>
      <c r="AG92" s="86"/>
      <c r="AW92" s="86"/>
      <c r="AX92" s="86"/>
      <c r="AY92" s="86"/>
      <c r="AZ92" s="86"/>
      <c r="BA92" s="86"/>
      <c r="BB92" s="86"/>
      <c r="BC92" s="86"/>
      <c r="BD92" s="86"/>
      <c r="BE92" s="86"/>
      <c r="BF92" s="86"/>
      <c r="BG92" s="86"/>
      <c r="BH92" s="86"/>
      <c r="BI92" s="86"/>
      <c r="BJ92" s="86"/>
      <c r="BK92" s="86"/>
      <c r="CK92" s="86"/>
      <c r="CL92" s="86"/>
      <c r="CM92" s="86"/>
      <c r="CN92" s="86"/>
      <c r="CO92" s="86"/>
    </row>
    <row r="93" spans="29:93" ht="15.75" customHeight="1">
      <c r="AC93" s="86"/>
      <c r="AD93" s="86"/>
      <c r="AE93" s="86"/>
      <c r="AF93" s="86"/>
      <c r="AG93" s="86"/>
      <c r="AW93" s="86"/>
      <c r="AX93" s="86"/>
      <c r="AY93" s="86"/>
      <c r="AZ93" s="86"/>
      <c r="BA93" s="86"/>
      <c r="BB93" s="86"/>
      <c r="BC93" s="86"/>
      <c r="BD93" s="86"/>
      <c r="BE93" s="86"/>
      <c r="BF93" s="86"/>
      <c r="BG93" s="86"/>
      <c r="BH93" s="86"/>
      <c r="BI93" s="86"/>
      <c r="BJ93" s="86"/>
      <c r="BK93" s="86"/>
      <c r="CK93" s="86"/>
      <c r="CL93" s="86"/>
      <c r="CM93" s="86"/>
      <c r="CN93" s="86"/>
      <c r="CO93" s="86"/>
    </row>
    <row r="94" spans="29:93" ht="15.75" customHeight="1">
      <c r="AC94" s="86"/>
      <c r="AD94" s="86"/>
      <c r="AE94" s="86"/>
      <c r="AF94" s="86"/>
      <c r="AG94" s="86"/>
      <c r="AW94" s="86"/>
      <c r="AX94" s="86"/>
      <c r="AY94" s="86"/>
      <c r="AZ94" s="86"/>
      <c r="BA94" s="86"/>
      <c r="BB94" s="86"/>
      <c r="BC94" s="86"/>
      <c r="BD94" s="86"/>
      <c r="BE94" s="86"/>
      <c r="BF94" s="86"/>
      <c r="BG94" s="86"/>
      <c r="BH94" s="86"/>
      <c r="BI94" s="86"/>
      <c r="BJ94" s="86"/>
      <c r="BK94" s="86"/>
      <c r="CK94" s="86"/>
      <c r="CL94" s="86"/>
      <c r="CM94" s="86"/>
      <c r="CN94" s="86"/>
      <c r="CO94" s="86"/>
    </row>
    <row r="95" spans="29:93" ht="15.75" customHeight="1">
      <c r="AC95" s="86"/>
      <c r="AD95" s="86"/>
      <c r="AE95" s="86"/>
      <c r="AF95" s="86"/>
      <c r="AG95" s="86"/>
      <c r="AW95" s="86"/>
      <c r="AX95" s="86"/>
      <c r="AY95" s="86"/>
      <c r="AZ95" s="86"/>
      <c r="BA95" s="86"/>
      <c r="BB95" s="86"/>
      <c r="BC95" s="86"/>
      <c r="BD95" s="86"/>
      <c r="BE95" s="86"/>
      <c r="BF95" s="86"/>
      <c r="BG95" s="86"/>
      <c r="BH95" s="86"/>
      <c r="BI95" s="86"/>
      <c r="BJ95" s="86"/>
      <c r="BK95" s="86"/>
      <c r="CK95" s="86"/>
      <c r="CL95" s="86"/>
      <c r="CM95" s="86"/>
      <c r="CN95" s="86"/>
      <c r="CO95" s="86"/>
    </row>
    <row r="96" spans="29:93" ht="15.75" customHeight="1">
      <c r="AC96" s="86"/>
      <c r="AD96" s="86"/>
      <c r="AE96" s="86"/>
      <c r="AF96" s="86"/>
      <c r="AG96" s="86"/>
      <c r="AW96" s="86"/>
      <c r="AX96" s="86"/>
      <c r="AY96" s="86"/>
      <c r="AZ96" s="86"/>
      <c r="BA96" s="86"/>
      <c r="BB96" s="86"/>
      <c r="BC96" s="86"/>
      <c r="BD96" s="86"/>
      <c r="BE96" s="86"/>
      <c r="BF96" s="86"/>
      <c r="BG96" s="86"/>
      <c r="BH96" s="86"/>
      <c r="BI96" s="86"/>
      <c r="BJ96" s="86"/>
      <c r="BK96" s="86"/>
      <c r="CK96" s="86"/>
      <c r="CL96" s="86"/>
      <c r="CM96" s="86"/>
      <c r="CN96" s="86"/>
      <c r="CO96" s="86"/>
    </row>
    <row r="97" spans="29:93" ht="15.75" customHeight="1">
      <c r="AC97" s="86"/>
      <c r="AD97" s="86"/>
      <c r="AE97" s="86"/>
      <c r="AF97" s="86"/>
      <c r="AG97" s="86"/>
      <c r="AW97" s="86"/>
      <c r="AX97" s="86"/>
      <c r="AY97" s="86"/>
      <c r="AZ97" s="86"/>
      <c r="BA97" s="86"/>
      <c r="BB97" s="86"/>
      <c r="BC97" s="86"/>
      <c r="BD97" s="86"/>
      <c r="BE97" s="86"/>
      <c r="BF97" s="86"/>
      <c r="BG97" s="86"/>
      <c r="BH97" s="86"/>
      <c r="BI97" s="86"/>
      <c r="BJ97" s="86"/>
      <c r="BK97" s="86"/>
      <c r="CK97" s="86"/>
      <c r="CL97" s="86"/>
      <c r="CM97" s="86"/>
      <c r="CN97" s="86"/>
      <c r="CO97" s="86"/>
    </row>
    <row r="98" spans="29:93" ht="15.75" customHeight="1">
      <c r="AC98" s="86"/>
      <c r="AD98" s="86"/>
      <c r="AE98" s="86"/>
      <c r="AF98" s="86"/>
      <c r="AG98" s="86"/>
      <c r="AW98" s="86"/>
      <c r="AX98" s="86"/>
      <c r="AY98" s="86"/>
      <c r="AZ98" s="86"/>
      <c r="BA98" s="86"/>
      <c r="BB98" s="86"/>
      <c r="BC98" s="86"/>
      <c r="BD98" s="86"/>
      <c r="BE98" s="86"/>
      <c r="BF98" s="86"/>
      <c r="BG98" s="86"/>
      <c r="BH98" s="86"/>
      <c r="BI98" s="86"/>
      <c r="BJ98" s="86"/>
      <c r="BK98" s="86"/>
      <c r="CK98" s="86"/>
      <c r="CL98" s="86"/>
      <c r="CM98" s="86"/>
      <c r="CN98" s="86"/>
      <c r="CO98" s="86"/>
    </row>
    <row r="99" spans="29:93" ht="15.75" customHeight="1">
      <c r="AC99" s="86"/>
      <c r="AD99" s="86"/>
      <c r="AE99" s="86"/>
      <c r="AF99" s="86"/>
      <c r="AG99" s="86"/>
      <c r="AW99" s="86"/>
      <c r="AX99" s="86"/>
      <c r="AY99" s="86"/>
      <c r="AZ99" s="86"/>
      <c r="BA99" s="86"/>
      <c r="BB99" s="86"/>
      <c r="BC99" s="86"/>
      <c r="BD99" s="86"/>
      <c r="BE99" s="86"/>
      <c r="BF99" s="86"/>
      <c r="BG99" s="86"/>
      <c r="BH99" s="86"/>
      <c r="BI99" s="86"/>
      <c r="BJ99" s="86"/>
      <c r="BK99" s="86"/>
      <c r="CK99" s="86"/>
      <c r="CL99" s="86"/>
      <c r="CM99" s="86"/>
      <c r="CN99" s="86"/>
      <c r="CO99" s="86"/>
    </row>
    <row r="100" spans="29:93" ht="15.75" customHeight="1">
      <c r="AC100" s="86"/>
      <c r="AD100" s="86"/>
      <c r="AE100" s="86"/>
      <c r="AF100" s="86"/>
      <c r="AG100" s="86"/>
      <c r="AW100" s="86"/>
      <c r="AX100" s="86"/>
      <c r="AY100" s="86"/>
      <c r="AZ100" s="86"/>
      <c r="BA100" s="86"/>
      <c r="BB100" s="86"/>
      <c r="BC100" s="86"/>
      <c r="BD100" s="86"/>
      <c r="BE100" s="86"/>
      <c r="BF100" s="86"/>
      <c r="BG100" s="86"/>
      <c r="BH100" s="86"/>
      <c r="BI100" s="86"/>
      <c r="BJ100" s="86"/>
      <c r="BK100" s="86"/>
      <c r="CK100" s="86"/>
      <c r="CL100" s="86"/>
      <c r="CM100" s="86"/>
      <c r="CN100" s="86"/>
      <c r="CO100" s="86"/>
    </row>
    <row r="101" spans="29:93" ht="15.75" customHeight="1">
      <c r="AC101" s="86"/>
      <c r="AD101" s="86"/>
      <c r="AE101" s="86"/>
      <c r="AF101" s="86"/>
      <c r="AG101" s="86"/>
      <c r="AW101" s="86"/>
      <c r="AX101" s="86"/>
      <c r="AY101" s="86"/>
      <c r="AZ101" s="86"/>
      <c r="BA101" s="86"/>
      <c r="BB101" s="86"/>
      <c r="BC101" s="86"/>
      <c r="BD101" s="86"/>
      <c r="BE101" s="86"/>
      <c r="BF101" s="86"/>
      <c r="BG101" s="86"/>
      <c r="BH101" s="86"/>
      <c r="BI101" s="86"/>
      <c r="BJ101" s="86"/>
      <c r="BK101" s="86"/>
      <c r="CK101" s="86"/>
      <c r="CL101" s="86"/>
      <c r="CM101" s="86"/>
      <c r="CN101" s="86"/>
      <c r="CO101" s="86"/>
    </row>
    <row r="102" spans="29:93" ht="15.75" customHeight="1">
      <c r="AC102" s="86"/>
      <c r="AD102" s="86"/>
      <c r="AE102" s="86"/>
      <c r="AF102" s="86"/>
      <c r="AG102" s="86"/>
      <c r="AW102" s="86"/>
      <c r="AX102" s="86"/>
      <c r="AY102" s="86"/>
      <c r="AZ102" s="86"/>
      <c r="BA102" s="86"/>
      <c r="BB102" s="86"/>
      <c r="BC102" s="86"/>
      <c r="BD102" s="86"/>
      <c r="BE102" s="86"/>
      <c r="BF102" s="86"/>
      <c r="BG102" s="86"/>
      <c r="BH102" s="86"/>
      <c r="BI102" s="86"/>
      <c r="BJ102" s="86"/>
      <c r="BK102" s="86"/>
      <c r="CK102" s="86"/>
      <c r="CL102" s="86"/>
      <c r="CM102" s="86"/>
      <c r="CN102" s="86"/>
      <c r="CO102" s="86"/>
    </row>
    <row r="103" spans="29:93" ht="15.75" customHeight="1">
      <c r="AC103" s="86"/>
      <c r="AD103" s="86"/>
      <c r="AE103" s="86"/>
      <c r="AF103" s="86"/>
      <c r="AG103" s="86"/>
      <c r="AW103" s="86"/>
      <c r="AX103" s="86"/>
      <c r="AY103" s="86"/>
      <c r="AZ103" s="86"/>
      <c r="BA103" s="86"/>
      <c r="BB103" s="86"/>
      <c r="BC103" s="86"/>
      <c r="BD103" s="86"/>
      <c r="BE103" s="86"/>
      <c r="BF103" s="86"/>
      <c r="BG103" s="86"/>
      <c r="BH103" s="86"/>
      <c r="BI103" s="86"/>
      <c r="BJ103" s="86"/>
      <c r="BK103" s="86"/>
      <c r="CK103" s="86"/>
      <c r="CL103" s="86"/>
      <c r="CM103" s="86"/>
      <c r="CN103" s="86"/>
      <c r="CO103" s="86"/>
    </row>
    <row r="104" spans="29:93" ht="15.75" customHeight="1">
      <c r="AC104" s="86"/>
      <c r="AD104" s="86"/>
      <c r="AE104" s="86"/>
      <c r="AF104" s="86"/>
      <c r="AG104" s="86"/>
      <c r="AW104" s="86"/>
      <c r="AX104" s="86"/>
      <c r="AY104" s="86"/>
      <c r="AZ104" s="86"/>
      <c r="BA104" s="86"/>
      <c r="BB104" s="86"/>
      <c r="BC104" s="86"/>
      <c r="BD104" s="86"/>
      <c r="BE104" s="86"/>
      <c r="BF104" s="86"/>
      <c r="BG104" s="86"/>
      <c r="BH104" s="86"/>
      <c r="BI104" s="86"/>
      <c r="BJ104" s="86"/>
      <c r="BK104" s="86"/>
      <c r="CK104" s="86"/>
      <c r="CL104" s="86"/>
      <c r="CM104" s="86"/>
      <c r="CN104" s="86"/>
      <c r="CO104" s="86"/>
    </row>
    <row r="105" spans="29:93" ht="15.75" customHeight="1">
      <c r="AC105" s="86"/>
      <c r="AD105" s="86"/>
      <c r="AE105" s="86"/>
      <c r="AF105" s="86"/>
      <c r="AG105" s="86"/>
      <c r="AW105" s="86"/>
      <c r="AX105" s="86"/>
      <c r="AY105" s="86"/>
      <c r="AZ105" s="86"/>
      <c r="BA105" s="86"/>
      <c r="BB105" s="86"/>
      <c r="BC105" s="86"/>
      <c r="BD105" s="86"/>
      <c r="BE105" s="86"/>
      <c r="BF105" s="86"/>
      <c r="BG105" s="86"/>
      <c r="BH105" s="86"/>
      <c r="BI105" s="86"/>
      <c r="BJ105" s="86"/>
      <c r="BK105" s="86"/>
      <c r="CK105" s="86"/>
      <c r="CL105" s="86"/>
      <c r="CM105" s="86"/>
      <c r="CN105" s="86"/>
      <c r="CO105" s="86"/>
    </row>
    <row r="106" spans="29:93" ht="15.75" customHeight="1">
      <c r="AC106" s="86"/>
      <c r="AD106" s="86"/>
      <c r="AE106" s="86"/>
      <c r="AF106" s="86"/>
      <c r="AG106" s="86"/>
      <c r="AW106" s="86"/>
      <c r="AX106" s="86"/>
      <c r="AY106" s="86"/>
      <c r="AZ106" s="86"/>
      <c r="BA106" s="86"/>
      <c r="BB106" s="86"/>
      <c r="BC106" s="86"/>
      <c r="BD106" s="86"/>
      <c r="BE106" s="86"/>
      <c r="BF106" s="86"/>
      <c r="BG106" s="86"/>
      <c r="BH106" s="86"/>
      <c r="BI106" s="86"/>
      <c r="BJ106" s="86"/>
      <c r="BK106" s="86"/>
      <c r="CK106" s="86"/>
      <c r="CL106" s="86"/>
      <c r="CM106" s="86"/>
      <c r="CN106" s="86"/>
      <c r="CO106" s="86"/>
    </row>
    <row r="107" spans="29:93" ht="15.75" customHeight="1">
      <c r="AC107" s="86"/>
      <c r="AD107" s="86"/>
      <c r="AE107" s="86"/>
      <c r="AF107" s="86"/>
      <c r="AG107" s="86"/>
      <c r="AW107" s="86"/>
      <c r="AX107" s="86"/>
      <c r="AY107" s="86"/>
      <c r="AZ107" s="86"/>
      <c r="BA107" s="86"/>
      <c r="BB107" s="86"/>
      <c r="BC107" s="86"/>
      <c r="BD107" s="86"/>
      <c r="BE107" s="86"/>
      <c r="BF107" s="86"/>
      <c r="BG107" s="86"/>
      <c r="BH107" s="86"/>
      <c r="BI107" s="86"/>
      <c r="BJ107" s="86"/>
      <c r="BK107" s="86"/>
      <c r="CK107" s="86"/>
      <c r="CL107" s="86"/>
      <c r="CM107" s="86"/>
      <c r="CN107" s="86"/>
      <c r="CO107" s="86"/>
    </row>
    <row r="108" spans="29:93" ht="15.75" customHeight="1">
      <c r="AC108" s="86"/>
      <c r="AD108" s="86"/>
      <c r="AE108" s="86"/>
      <c r="AF108" s="86"/>
      <c r="AG108" s="86"/>
      <c r="AW108" s="86"/>
      <c r="AX108" s="86"/>
      <c r="AY108" s="86"/>
      <c r="AZ108" s="86"/>
      <c r="BA108" s="86"/>
      <c r="BB108" s="86"/>
      <c r="BC108" s="86"/>
      <c r="BD108" s="86"/>
      <c r="BE108" s="86"/>
      <c r="BF108" s="86"/>
      <c r="BG108" s="86"/>
      <c r="BH108" s="86"/>
      <c r="BI108" s="86"/>
      <c r="BJ108" s="86"/>
      <c r="BK108" s="86"/>
      <c r="CK108" s="86"/>
      <c r="CL108" s="86"/>
      <c r="CM108" s="86"/>
      <c r="CN108" s="86"/>
      <c r="CO108" s="86"/>
    </row>
    <row r="109" spans="29:93" ht="15.75" customHeight="1">
      <c r="AC109" s="86"/>
      <c r="AD109" s="86"/>
      <c r="AE109" s="86"/>
      <c r="AF109" s="86"/>
      <c r="AG109" s="86"/>
      <c r="AW109" s="86"/>
      <c r="AX109" s="86"/>
      <c r="AY109" s="86"/>
      <c r="AZ109" s="86"/>
      <c r="BA109" s="86"/>
      <c r="BB109" s="86"/>
      <c r="BC109" s="86"/>
      <c r="BD109" s="86"/>
      <c r="BE109" s="86"/>
      <c r="BF109" s="86"/>
      <c r="BG109" s="86"/>
      <c r="BH109" s="86"/>
      <c r="BI109" s="86"/>
      <c r="BJ109" s="86"/>
      <c r="BK109" s="86"/>
      <c r="CK109" s="86"/>
      <c r="CL109" s="86"/>
      <c r="CM109" s="86"/>
      <c r="CN109" s="86"/>
      <c r="CO109" s="86"/>
    </row>
    <row r="110" spans="29:93" ht="15.75" customHeight="1">
      <c r="AC110" s="86"/>
      <c r="AD110" s="86"/>
      <c r="AE110" s="86"/>
      <c r="AF110" s="86"/>
      <c r="AG110" s="86"/>
      <c r="AW110" s="86"/>
      <c r="AX110" s="86"/>
      <c r="AY110" s="86"/>
      <c r="AZ110" s="86"/>
      <c r="BA110" s="86"/>
      <c r="BB110" s="86"/>
      <c r="BC110" s="86"/>
      <c r="BD110" s="86"/>
      <c r="BE110" s="86"/>
      <c r="BF110" s="86"/>
      <c r="BG110" s="86"/>
      <c r="BH110" s="86"/>
      <c r="BI110" s="86"/>
      <c r="BJ110" s="86"/>
      <c r="BK110" s="86"/>
      <c r="CK110" s="86"/>
      <c r="CL110" s="86"/>
      <c r="CM110" s="86"/>
      <c r="CN110" s="86"/>
      <c r="CO110" s="86"/>
    </row>
    <row r="111" spans="29:93" ht="15.75" customHeight="1">
      <c r="AC111" s="86"/>
      <c r="AD111" s="86"/>
      <c r="AE111" s="86"/>
      <c r="AF111" s="86"/>
      <c r="AG111" s="86"/>
      <c r="AW111" s="86"/>
      <c r="AX111" s="86"/>
      <c r="AY111" s="86"/>
      <c r="AZ111" s="86"/>
      <c r="BA111" s="86"/>
      <c r="BB111" s="86"/>
      <c r="BC111" s="86"/>
      <c r="BD111" s="86"/>
      <c r="BE111" s="86"/>
      <c r="BF111" s="86"/>
      <c r="BG111" s="86"/>
      <c r="BH111" s="86"/>
      <c r="BI111" s="86"/>
      <c r="BJ111" s="86"/>
      <c r="BK111" s="86"/>
      <c r="CK111" s="86"/>
      <c r="CL111" s="86"/>
      <c r="CM111" s="86"/>
      <c r="CN111" s="86"/>
      <c r="CO111" s="86"/>
    </row>
    <row r="112" spans="29:93" ht="15.75" customHeight="1">
      <c r="AC112" s="86"/>
      <c r="AD112" s="86"/>
      <c r="AE112" s="86"/>
      <c r="AF112" s="86"/>
      <c r="AG112" s="86"/>
      <c r="AW112" s="86"/>
      <c r="AX112" s="86"/>
      <c r="AY112" s="86"/>
      <c r="AZ112" s="86"/>
      <c r="BA112" s="86"/>
      <c r="BB112" s="86"/>
      <c r="BC112" s="86"/>
      <c r="BD112" s="86"/>
      <c r="BE112" s="86"/>
      <c r="BF112" s="86"/>
      <c r="BG112" s="86"/>
      <c r="BH112" s="86"/>
      <c r="BI112" s="86"/>
      <c r="BJ112" s="86"/>
      <c r="BK112" s="86"/>
      <c r="CK112" s="86"/>
      <c r="CL112" s="86"/>
      <c r="CM112" s="86"/>
      <c r="CN112" s="86"/>
      <c r="CO112" s="86"/>
    </row>
    <row r="113" spans="29:93" ht="15.75" customHeight="1">
      <c r="AC113" s="86"/>
      <c r="AD113" s="86"/>
      <c r="AE113" s="86"/>
      <c r="AF113" s="86"/>
      <c r="AG113" s="86"/>
      <c r="AW113" s="86"/>
      <c r="AX113" s="86"/>
      <c r="AY113" s="86"/>
      <c r="AZ113" s="86"/>
      <c r="BA113" s="86"/>
      <c r="BB113" s="86"/>
      <c r="BC113" s="86"/>
      <c r="BD113" s="86"/>
      <c r="BE113" s="86"/>
      <c r="BF113" s="86"/>
      <c r="BG113" s="86"/>
      <c r="BH113" s="86"/>
      <c r="BI113" s="86"/>
      <c r="BJ113" s="86"/>
      <c r="BK113" s="86"/>
      <c r="CK113" s="86"/>
      <c r="CL113" s="86"/>
      <c r="CM113" s="86"/>
      <c r="CN113" s="86"/>
      <c r="CO113" s="86"/>
    </row>
    <row r="114" spans="29:93" ht="15.75" customHeight="1">
      <c r="AC114" s="86"/>
      <c r="AD114" s="86"/>
      <c r="AE114" s="86"/>
      <c r="AF114" s="86"/>
      <c r="AG114" s="86"/>
      <c r="AW114" s="86"/>
      <c r="AX114" s="86"/>
      <c r="AY114" s="86"/>
      <c r="AZ114" s="86"/>
      <c r="BA114" s="86"/>
      <c r="BB114" s="86"/>
      <c r="BC114" s="86"/>
      <c r="BD114" s="86"/>
      <c r="BE114" s="86"/>
      <c r="BF114" s="86"/>
      <c r="BG114" s="86"/>
      <c r="BH114" s="86"/>
      <c r="BI114" s="86"/>
      <c r="BJ114" s="86"/>
      <c r="BK114" s="86"/>
      <c r="CK114" s="86"/>
      <c r="CL114" s="86"/>
      <c r="CM114" s="86"/>
      <c r="CN114" s="86"/>
      <c r="CO114" s="86"/>
    </row>
    <row r="115" spans="29:93" ht="15.75" customHeight="1">
      <c r="AC115" s="86"/>
      <c r="AD115" s="86"/>
      <c r="AE115" s="86"/>
      <c r="AF115" s="86"/>
      <c r="AG115" s="86"/>
      <c r="AW115" s="86"/>
      <c r="AX115" s="86"/>
      <c r="AY115" s="86"/>
      <c r="AZ115" s="86"/>
      <c r="BA115" s="86"/>
      <c r="BB115" s="86"/>
      <c r="BC115" s="86"/>
      <c r="BD115" s="86"/>
      <c r="BE115" s="86"/>
      <c r="BF115" s="86"/>
      <c r="BG115" s="86"/>
      <c r="BH115" s="86"/>
      <c r="BI115" s="86"/>
      <c r="BJ115" s="86"/>
      <c r="BK115" s="86"/>
      <c r="CK115" s="86"/>
      <c r="CL115" s="86"/>
      <c r="CM115" s="86"/>
      <c r="CN115" s="86"/>
      <c r="CO115" s="86"/>
    </row>
    <row r="116" spans="29:93" ht="15.75" customHeight="1">
      <c r="AC116" s="86"/>
      <c r="AD116" s="86"/>
      <c r="AE116" s="86"/>
      <c r="AF116" s="86"/>
      <c r="AG116" s="86"/>
      <c r="AW116" s="86"/>
      <c r="AX116" s="86"/>
      <c r="AY116" s="86"/>
      <c r="AZ116" s="86"/>
      <c r="BA116" s="86"/>
      <c r="BB116" s="86"/>
      <c r="BC116" s="86"/>
      <c r="BD116" s="86"/>
      <c r="BE116" s="86"/>
      <c r="BF116" s="86"/>
      <c r="BG116" s="86"/>
      <c r="BH116" s="86"/>
      <c r="BI116" s="86"/>
      <c r="BJ116" s="86"/>
      <c r="BK116" s="86"/>
      <c r="CK116" s="86"/>
      <c r="CL116" s="86"/>
      <c r="CM116" s="86"/>
      <c r="CN116" s="86"/>
      <c r="CO116" s="86"/>
    </row>
    <row r="117" spans="29:93" ht="15.75" customHeight="1">
      <c r="AC117" s="86"/>
      <c r="AD117" s="86"/>
      <c r="AE117" s="86"/>
      <c r="AF117" s="86"/>
      <c r="AG117" s="86"/>
      <c r="AW117" s="86"/>
      <c r="AX117" s="86"/>
      <c r="AY117" s="86"/>
      <c r="AZ117" s="86"/>
      <c r="BA117" s="86"/>
      <c r="BB117" s="86"/>
      <c r="BC117" s="86"/>
      <c r="BD117" s="86"/>
      <c r="BE117" s="86"/>
      <c r="BF117" s="86"/>
      <c r="BG117" s="86"/>
      <c r="BH117" s="86"/>
      <c r="BI117" s="86"/>
      <c r="BJ117" s="86"/>
      <c r="BK117" s="86"/>
      <c r="CK117" s="86"/>
      <c r="CL117" s="86"/>
      <c r="CM117" s="86"/>
      <c r="CN117" s="86"/>
      <c r="CO117" s="86"/>
    </row>
    <row r="118" spans="29:93" ht="15.75" customHeight="1">
      <c r="AC118" s="86"/>
      <c r="AD118" s="86"/>
      <c r="AE118" s="86"/>
      <c r="AF118" s="86"/>
      <c r="AG118" s="86"/>
      <c r="AW118" s="86"/>
      <c r="AX118" s="86"/>
      <c r="AY118" s="86"/>
      <c r="AZ118" s="86"/>
      <c r="BA118" s="86"/>
      <c r="BB118" s="86"/>
      <c r="BC118" s="86"/>
      <c r="BD118" s="86"/>
      <c r="BE118" s="86"/>
      <c r="BF118" s="86"/>
      <c r="BG118" s="86"/>
      <c r="BH118" s="86"/>
      <c r="BI118" s="86"/>
      <c r="BJ118" s="86"/>
      <c r="BK118" s="86"/>
      <c r="CK118" s="86"/>
      <c r="CL118" s="86"/>
      <c r="CM118" s="86"/>
      <c r="CN118" s="86"/>
      <c r="CO118" s="86"/>
    </row>
    <row r="119" spans="29:93" ht="15.75" customHeight="1">
      <c r="AC119" s="86"/>
      <c r="AD119" s="86"/>
      <c r="AE119" s="86"/>
      <c r="AF119" s="86"/>
      <c r="AG119" s="86"/>
      <c r="AW119" s="86"/>
      <c r="AX119" s="86"/>
      <c r="AY119" s="86"/>
      <c r="AZ119" s="86"/>
      <c r="BA119" s="86"/>
      <c r="BB119" s="86"/>
      <c r="BC119" s="86"/>
      <c r="BD119" s="86"/>
      <c r="BE119" s="86"/>
      <c r="BF119" s="86"/>
      <c r="BG119" s="86"/>
      <c r="BH119" s="86"/>
      <c r="BI119" s="86"/>
      <c r="BJ119" s="86"/>
      <c r="BK119" s="86"/>
      <c r="CK119" s="86"/>
      <c r="CL119" s="86"/>
      <c r="CM119" s="86"/>
      <c r="CN119" s="86"/>
      <c r="CO119" s="86"/>
    </row>
    <row r="120" spans="29:93" ht="15.75" customHeight="1">
      <c r="AC120" s="86"/>
      <c r="AD120" s="86"/>
      <c r="AE120" s="86"/>
      <c r="AF120" s="86"/>
      <c r="AG120" s="86"/>
      <c r="AW120" s="86"/>
      <c r="AX120" s="86"/>
      <c r="AY120" s="86"/>
      <c r="AZ120" s="86"/>
      <c r="BA120" s="86"/>
      <c r="BB120" s="86"/>
      <c r="BC120" s="86"/>
      <c r="BD120" s="86"/>
      <c r="BE120" s="86"/>
      <c r="BF120" s="86"/>
      <c r="BG120" s="86"/>
      <c r="BH120" s="86"/>
      <c r="BI120" s="86"/>
      <c r="BJ120" s="86"/>
      <c r="BK120" s="86"/>
      <c r="CK120" s="86"/>
      <c r="CL120" s="86"/>
      <c r="CM120" s="86"/>
      <c r="CN120" s="86"/>
      <c r="CO120" s="86"/>
    </row>
    <row r="121" spans="29:93" ht="15.75" customHeight="1">
      <c r="AC121" s="86"/>
      <c r="AD121" s="86"/>
      <c r="AE121" s="86"/>
      <c r="AF121" s="86"/>
      <c r="AG121" s="86"/>
      <c r="AW121" s="86"/>
      <c r="AX121" s="86"/>
      <c r="AY121" s="86"/>
      <c r="AZ121" s="86"/>
      <c r="BA121" s="86"/>
      <c r="BB121" s="86"/>
      <c r="BC121" s="86"/>
      <c r="BD121" s="86"/>
      <c r="BE121" s="86"/>
      <c r="BF121" s="86"/>
      <c r="BG121" s="86"/>
      <c r="BH121" s="86"/>
      <c r="BI121" s="86"/>
      <c r="BJ121" s="86"/>
      <c r="BK121" s="86"/>
      <c r="CK121" s="86"/>
      <c r="CL121" s="86"/>
      <c r="CM121" s="86"/>
      <c r="CN121" s="86"/>
      <c r="CO121" s="86"/>
    </row>
    <row r="122" spans="29:93" ht="15.75" customHeight="1">
      <c r="AC122" s="86"/>
      <c r="AD122" s="86"/>
      <c r="AE122" s="86"/>
      <c r="AF122" s="86"/>
      <c r="AG122" s="86"/>
      <c r="AW122" s="86"/>
      <c r="AX122" s="86"/>
      <c r="AY122" s="86"/>
      <c r="AZ122" s="86"/>
      <c r="BA122" s="86"/>
      <c r="BB122" s="86"/>
      <c r="BC122" s="86"/>
      <c r="BD122" s="86"/>
      <c r="BE122" s="86"/>
      <c r="BF122" s="86"/>
      <c r="BG122" s="86"/>
      <c r="BH122" s="86"/>
      <c r="BI122" s="86"/>
      <c r="BJ122" s="86"/>
      <c r="BK122" s="86"/>
      <c r="CK122" s="86"/>
      <c r="CL122" s="86"/>
      <c r="CM122" s="86"/>
      <c r="CN122" s="86"/>
      <c r="CO122" s="86"/>
    </row>
    <row r="123" spans="29:93" ht="15.75" customHeight="1">
      <c r="AC123" s="86"/>
      <c r="AD123" s="86"/>
      <c r="AE123" s="86"/>
      <c r="AF123" s="86"/>
      <c r="AG123" s="86"/>
      <c r="AW123" s="86"/>
      <c r="AX123" s="86"/>
      <c r="AY123" s="86"/>
      <c r="AZ123" s="86"/>
      <c r="BA123" s="86"/>
      <c r="BB123" s="86"/>
      <c r="BC123" s="86"/>
      <c r="BD123" s="86"/>
      <c r="BE123" s="86"/>
      <c r="BF123" s="86"/>
      <c r="BG123" s="86"/>
      <c r="BH123" s="86"/>
      <c r="BI123" s="86"/>
      <c r="BJ123" s="86"/>
      <c r="BK123" s="86"/>
      <c r="CK123" s="86"/>
      <c r="CL123" s="86"/>
      <c r="CM123" s="86"/>
      <c r="CN123" s="86"/>
      <c r="CO123" s="86"/>
    </row>
    <row r="124" spans="29:93" ht="15.75" customHeight="1">
      <c r="AC124" s="86"/>
      <c r="AD124" s="86"/>
      <c r="AE124" s="86"/>
      <c r="AF124" s="86"/>
      <c r="AG124" s="86"/>
      <c r="AW124" s="86"/>
      <c r="AX124" s="86"/>
      <c r="AY124" s="86"/>
      <c r="AZ124" s="86"/>
      <c r="BA124" s="86"/>
      <c r="BB124" s="86"/>
      <c r="BC124" s="86"/>
      <c r="BD124" s="86"/>
      <c r="BE124" s="86"/>
      <c r="BF124" s="86"/>
      <c r="BG124" s="86"/>
      <c r="BH124" s="86"/>
      <c r="BI124" s="86"/>
      <c r="BJ124" s="86"/>
      <c r="BK124" s="86"/>
      <c r="CK124" s="86"/>
      <c r="CL124" s="86"/>
      <c r="CM124" s="86"/>
      <c r="CN124" s="86"/>
      <c r="CO124" s="86"/>
    </row>
    <row r="125" spans="29:93" ht="15.75" customHeight="1">
      <c r="AC125" s="86"/>
      <c r="AD125" s="86"/>
      <c r="AE125" s="86"/>
      <c r="AF125" s="86"/>
      <c r="AG125" s="86"/>
      <c r="AW125" s="86"/>
      <c r="AX125" s="86"/>
      <c r="AY125" s="86"/>
      <c r="AZ125" s="86"/>
      <c r="BA125" s="86"/>
      <c r="BB125" s="86"/>
      <c r="BC125" s="86"/>
      <c r="BD125" s="86"/>
      <c r="BE125" s="86"/>
      <c r="BF125" s="86"/>
      <c r="BG125" s="86"/>
      <c r="BH125" s="86"/>
      <c r="BI125" s="86"/>
      <c r="BJ125" s="86"/>
      <c r="BK125" s="86"/>
      <c r="CK125" s="86"/>
      <c r="CL125" s="86"/>
      <c r="CM125" s="86"/>
      <c r="CN125" s="86"/>
      <c r="CO125" s="86"/>
    </row>
    <row r="126" spans="29:93" ht="15.75" customHeight="1">
      <c r="AC126" s="86"/>
      <c r="AD126" s="86"/>
      <c r="AE126" s="86"/>
      <c r="AF126" s="86"/>
      <c r="AG126" s="86"/>
      <c r="AW126" s="86"/>
      <c r="AX126" s="86"/>
      <c r="AY126" s="86"/>
      <c r="AZ126" s="86"/>
      <c r="BA126" s="86"/>
      <c r="BB126" s="86"/>
      <c r="BC126" s="86"/>
      <c r="BD126" s="86"/>
      <c r="BE126" s="86"/>
      <c r="BF126" s="86"/>
      <c r="BG126" s="86"/>
      <c r="BH126" s="86"/>
      <c r="BI126" s="86"/>
      <c r="BJ126" s="86"/>
      <c r="BK126" s="86"/>
      <c r="CK126" s="86"/>
      <c r="CL126" s="86"/>
      <c r="CM126" s="86"/>
      <c r="CN126" s="86"/>
      <c r="CO126" s="86"/>
    </row>
    <row r="127" spans="29:93" ht="15.75" customHeight="1">
      <c r="AC127" s="86"/>
      <c r="AD127" s="86"/>
      <c r="AE127" s="86"/>
      <c r="AF127" s="86"/>
      <c r="AG127" s="86"/>
      <c r="AW127" s="86"/>
      <c r="AX127" s="86"/>
      <c r="AY127" s="86"/>
      <c r="AZ127" s="86"/>
      <c r="BA127" s="86"/>
      <c r="BB127" s="86"/>
      <c r="BC127" s="86"/>
      <c r="BD127" s="86"/>
      <c r="BE127" s="86"/>
      <c r="BF127" s="86"/>
      <c r="BG127" s="86"/>
      <c r="BH127" s="86"/>
      <c r="BI127" s="86"/>
      <c r="BJ127" s="86"/>
      <c r="BK127" s="86"/>
      <c r="CK127" s="86"/>
      <c r="CL127" s="86"/>
      <c r="CM127" s="86"/>
      <c r="CN127" s="86"/>
      <c r="CO127" s="86"/>
    </row>
    <row r="128" spans="29:93" ht="15.75" customHeight="1">
      <c r="AC128" s="86"/>
      <c r="AD128" s="86"/>
      <c r="AE128" s="86"/>
      <c r="AF128" s="86"/>
      <c r="AG128" s="86"/>
      <c r="AW128" s="86"/>
      <c r="AX128" s="86"/>
      <c r="AY128" s="86"/>
      <c r="AZ128" s="86"/>
      <c r="BA128" s="86"/>
      <c r="BB128" s="86"/>
      <c r="BC128" s="86"/>
      <c r="BD128" s="86"/>
      <c r="BE128" s="86"/>
      <c r="BF128" s="86"/>
      <c r="BG128" s="86"/>
      <c r="BH128" s="86"/>
      <c r="BI128" s="86"/>
      <c r="BJ128" s="86"/>
      <c r="BK128" s="86"/>
      <c r="CK128" s="86"/>
      <c r="CL128" s="86"/>
      <c r="CM128" s="86"/>
      <c r="CN128" s="86"/>
      <c r="CO128" s="86"/>
    </row>
    <row r="129" spans="29:93" ht="15.75" customHeight="1">
      <c r="AC129" s="86"/>
      <c r="AD129" s="86"/>
      <c r="AE129" s="86"/>
      <c r="AF129" s="86"/>
      <c r="AG129" s="86"/>
      <c r="AW129" s="86"/>
      <c r="AX129" s="86"/>
      <c r="AY129" s="86"/>
      <c r="AZ129" s="86"/>
      <c r="BA129" s="86"/>
      <c r="BB129" s="86"/>
      <c r="BC129" s="86"/>
      <c r="BD129" s="86"/>
      <c r="BE129" s="86"/>
      <c r="BF129" s="86"/>
      <c r="BG129" s="86"/>
      <c r="BH129" s="86"/>
      <c r="BI129" s="86"/>
      <c r="BJ129" s="86"/>
      <c r="BK129" s="86"/>
      <c r="CK129" s="86"/>
      <c r="CL129" s="86"/>
      <c r="CM129" s="86"/>
      <c r="CN129" s="86"/>
      <c r="CO129" s="86"/>
    </row>
    <row r="130" spans="29:93" ht="15.75" customHeight="1">
      <c r="AC130" s="86"/>
      <c r="AD130" s="86"/>
      <c r="AE130" s="86"/>
      <c r="AF130" s="86"/>
      <c r="AG130" s="86"/>
      <c r="AW130" s="86"/>
      <c r="AX130" s="86"/>
      <c r="AY130" s="86"/>
      <c r="AZ130" s="86"/>
      <c r="BA130" s="86"/>
      <c r="BB130" s="86"/>
      <c r="BC130" s="86"/>
      <c r="BD130" s="86"/>
      <c r="BE130" s="86"/>
      <c r="BF130" s="86"/>
      <c r="BG130" s="86"/>
      <c r="BH130" s="86"/>
      <c r="BI130" s="86"/>
      <c r="BJ130" s="86"/>
      <c r="BK130" s="86"/>
      <c r="CK130" s="86"/>
      <c r="CL130" s="86"/>
      <c r="CM130" s="86"/>
      <c r="CN130" s="86"/>
      <c r="CO130" s="86"/>
    </row>
    <row r="131" spans="29:93" ht="15.75" customHeight="1">
      <c r="AC131" s="86"/>
      <c r="AD131" s="86"/>
      <c r="AE131" s="86"/>
      <c r="AF131" s="86"/>
      <c r="AG131" s="86"/>
      <c r="AW131" s="86"/>
      <c r="AX131" s="86"/>
      <c r="AY131" s="86"/>
      <c r="AZ131" s="86"/>
      <c r="BA131" s="86"/>
      <c r="BB131" s="86"/>
      <c r="BC131" s="86"/>
      <c r="BD131" s="86"/>
      <c r="BE131" s="86"/>
      <c r="BF131" s="86"/>
      <c r="BG131" s="86"/>
      <c r="BH131" s="86"/>
      <c r="BI131" s="86"/>
      <c r="BJ131" s="86"/>
      <c r="BK131" s="86"/>
      <c r="CK131" s="86"/>
      <c r="CL131" s="86"/>
      <c r="CM131" s="86"/>
      <c r="CN131" s="86"/>
      <c r="CO131" s="86"/>
    </row>
    <row r="132" spans="29:93" ht="15.75" customHeight="1">
      <c r="AC132" s="86"/>
      <c r="AD132" s="86"/>
      <c r="AE132" s="86"/>
      <c r="AF132" s="86"/>
      <c r="AG132" s="86"/>
      <c r="AW132" s="86"/>
      <c r="AX132" s="86"/>
      <c r="AY132" s="86"/>
      <c r="AZ132" s="86"/>
      <c r="BA132" s="86"/>
      <c r="BB132" s="86"/>
      <c r="BC132" s="86"/>
      <c r="BD132" s="86"/>
      <c r="BE132" s="86"/>
      <c r="BF132" s="86"/>
      <c r="BG132" s="86"/>
      <c r="BH132" s="86"/>
      <c r="BI132" s="86"/>
      <c r="BJ132" s="86"/>
      <c r="BK132" s="86"/>
      <c r="CK132" s="86"/>
      <c r="CL132" s="86"/>
      <c r="CM132" s="86"/>
      <c r="CN132" s="86"/>
      <c r="CO132" s="86"/>
    </row>
    <row r="133" spans="29:93" ht="15.75" customHeight="1">
      <c r="AC133" s="86"/>
      <c r="AD133" s="86"/>
      <c r="AE133" s="86"/>
      <c r="AF133" s="86"/>
      <c r="AG133" s="86"/>
      <c r="AW133" s="86"/>
      <c r="AX133" s="86"/>
      <c r="AY133" s="86"/>
      <c r="AZ133" s="86"/>
      <c r="BA133" s="86"/>
      <c r="BB133" s="86"/>
      <c r="BC133" s="86"/>
      <c r="BD133" s="86"/>
      <c r="BE133" s="86"/>
      <c r="BF133" s="86"/>
      <c r="BG133" s="86"/>
      <c r="BH133" s="86"/>
      <c r="BI133" s="86"/>
      <c r="BJ133" s="86"/>
      <c r="BK133" s="86"/>
      <c r="CK133" s="86"/>
      <c r="CL133" s="86"/>
      <c r="CM133" s="86"/>
      <c r="CN133" s="86"/>
      <c r="CO133" s="86"/>
    </row>
    <row r="134" spans="29:93" ht="15.75" customHeight="1">
      <c r="AC134" s="86"/>
      <c r="AD134" s="86"/>
      <c r="AE134" s="86"/>
      <c r="AF134" s="86"/>
      <c r="AG134" s="86"/>
      <c r="AW134" s="86"/>
      <c r="AX134" s="86"/>
      <c r="AY134" s="86"/>
      <c r="AZ134" s="86"/>
      <c r="BA134" s="86"/>
      <c r="BB134" s="86"/>
      <c r="BC134" s="86"/>
      <c r="BD134" s="86"/>
      <c r="BE134" s="86"/>
      <c r="BF134" s="86"/>
      <c r="BG134" s="86"/>
      <c r="BH134" s="86"/>
      <c r="BI134" s="86"/>
      <c r="BJ134" s="86"/>
      <c r="BK134" s="86"/>
      <c r="CK134" s="86"/>
      <c r="CL134" s="86"/>
      <c r="CM134" s="86"/>
      <c r="CN134" s="86"/>
      <c r="CO134" s="86"/>
    </row>
    <row r="135" spans="29:93" ht="15.75" customHeight="1">
      <c r="AC135" s="86"/>
      <c r="AD135" s="86"/>
      <c r="AE135" s="86"/>
      <c r="AF135" s="86"/>
      <c r="AG135" s="86"/>
      <c r="AW135" s="86"/>
      <c r="AX135" s="86"/>
      <c r="AY135" s="86"/>
      <c r="AZ135" s="86"/>
      <c r="BA135" s="86"/>
      <c r="BB135" s="86"/>
      <c r="BC135" s="86"/>
      <c r="BD135" s="86"/>
      <c r="BE135" s="86"/>
      <c r="BF135" s="86"/>
      <c r="BG135" s="86"/>
      <c r="BH135" s="86"/>
      <c r="BI135" s="86"/>
      <c r="BJ135" s="86"/>
      <c r="BK135" s="86"/>
      <c r="CK135" s="86"/>
      <c r="CL135" s="86"/>
      <c r="CM135" s="86"/>
      <c r="CN135" s="86"/>
      <c r="CO135" s="86"/>
    </row>
    <row r="136" spans="29:93" ht="15.75" customHeight="1">
      <c r="AC136" s="86"/>
      <c r="AD136" s="86"/>
      <c r="AE136" s="86"/>
      <c r="AF136" s="86"/>
      <c r="AG136" s="86"/>
      <c r="AW136" s="86"/>
      <c r="AX136" s="86"/>
      <c r="AY136" s="86"/>
      <c r="AZ136" s="86"/>
      <c r="BA136" s="86"/>
      <c r="BB136" s="86"/>
      <c r="BC136" s="86"/>
      <c r="BD136" s="86"/>
      <c r="BE136" s="86"/>
      <c r="BF136" s="86"/>
      <c r="BG136" s="86"/>
      <c r="BH136" s="86"/>
      <c r="BI136" s="86"/>
      <c r="BJ136" s="86"/>
      <c r="BK136" s="86"/>
      <c r="CK136" s="86"/>
      <c r="CL136" s="86"/>
      <c r="CM136" s="86"/>
      <c r="CN136" s="86"/>
      <c r="CO136" s="86"/>
    </row>
    <row r="137" spans="29:93" ht="15.75" customHeight="1">
      <c r="AC137" s="86"/>
      <c r="AD137" s="86"/>
      <c r="AE137" s="86"/>
      <c r="AF137" s="86"/>
      <c r="AG137" s="86"/>
      <c r="AW137" s="86"/>
      <c r="AX137" s="86"/>
      <c r="AY137" s="86"/>
      <c r="AZ137" s="86"/>
      <c r="BA137" s="86"/>
      <c r="BB137" s="86"/>
      <c r="BC137" s="86"/>
      <c r="BD137" s="86"/>
      <c r="BE137" s="86"/>
      <c r="BF137" s="86"/>
      <c r="BG137" s="86"/>
      <c r="BH137" s="86"/>
      <c r="BI137" s="86"/>
      <c r="BJ137" s="86"/>
      <c r="BK137" s="86"/>
      <c r="CK137" s="86"/>
      <c r="CL137" s="86"/>
      <c r="CM137" s="86"/>
      <c r="CN137" s="86"/>
      <c r="CO137" s="86"/>
    </row>
    <row r="138" spans="29:93" ht="15.75" customHeight="1">
      <c r="AC138" s="86"/>
      <c r="AD138" s="86"/>
      <c r="AE138" s="86"/>
      <c r="AF138" s="86"/>
      <c r="AG138" s="86"/>
      <c r="AW138" s="86"/>
      <c r="AX138" s="86"/>
      <c r="AY138" s="86"/>
      <c r="AZ138" s="86"/>
      <c r="BA138" s="86"/>
      <c r="BB138" s="86"/>
      <c r="BC138" s="86"/>
      <c r="BD138" s="86"/>
      <c r="BE138" s="86"/>
      <c r="BF138" s="86"/>
      <c r="BG138" s="86"/>
      <c r="BH138" s="86"/>
      <c r="BI138" s="86"/>
      <c r="BJ138" s="86"/>
      <c r="BK138" s="86"/>
      <c r="CK138" s="86"/>
      <c r="CL138" s="86"/>
      <c r="CM138" s="86"/>
      <c r="CN138" s="86"/>
      <c r="CO138" s="86"/>
    </row>
    <row r="139" spans="29:93" ht="15.75" customHeight="1">
      <c r="AC139" s="86"/>
      <c r="AD139" s="86"/>
      <c r="AE139" s="86"/>
      <c r="AF139" s="86"/>
      <c r="AG139" s="86"/>
      <c r="AW139" s="86"/>
      <c r="AX139" s="86"/>
      <c r="AY139" s="86"/>
      <c r="AZ139" s="86"/>
      <c r="BA139" s="86"/>
      <c r="BB139" s="86"/>
      <c r="BC139" s="86"/>
      <c r="BD139" s="86"/>
      <c r="BE139" s="86"/>
      <c r="BF139" s="86"/>
      <c r="BG139" s="86"/>
      <c r="BH139" s="86"/>
      <c r="BI139" s="86"/>
      <c r="BJ139" s="86"/>
      <c r="BK139" s="86"/>
      <c r="CK139" s="86"/>
      <c r="CL139" s="86"/>
      <c r="CM139" s="86"/>
      <c r="CN139" s="86"/>
      <c r="CO139" s="86"/>
    </row>
    <row r="140" spans="29:93" ht="15.75" customHeight="1">
      <c r="AC140" s="86"/>
      <c r="AD140" s="86"/>
      <c r="AE140" s="86"/>
      <c r="AF140" s="86"/>
      <c r="AG140" s="86"/>
      <c r="AW140" s="86"/>
      <c r="AX140" s="86"/>
      <c r="AY140" s="86"/>
      <c r="AZ140" s="86"/>
      <c r="BA140" s="86"/>
      <c r="BB140" s="86"/>
      <c r="BC140" s="86"/>
      <c r="BD140" s="86"/>
      <c r="BE140" s="86"/>
      <c r="BF140" s="86"/>
      <c r="BG140" s="86"/>
      <c r="BH140" s="86"/>
      <c r="BI140" s="86"/>
      <c r="BJ140" s="86"/>
      <c r="BK140" s="86"/>
      <c r="CK140" s="86"/>
      <c r="CL140" s="86"/>
      <c r="CM140" s="86"/>
      <c r="CN140" s="86"/>
      <c r="CO140" s="86"/>
    </row>
    <row r="141" spans="29:93" ht="15.75" customHeight="1">
      <c r="AC141" s="86"/>
      <c r="AD141" s="86"/>
      <c r="AE141" s="86"/>
      <c r="AF141" s="86"/>
      <c r="AG141" s="86"/>
      <c r="AW141" s="86"/>
      <c r="AX141" s="86"/>
      <c r="AY141" s="86"/>
      <c r="AZ141" s="86"/>
      <c r="BA141" s="86"/>
      <c r="BB141" s="86"/>
      <c r="BC141" s="86"/>
      <c r="BD141" s="86"/>
      <c r="BE141" s="86"/>
      <c r="BF141" s="86"/>
      <c r="BG141" s="86"/>
      <c r="BH141" s="86"/>
      <c r="BI141" s="86"/>
      <c r="BJ141" s="86"/>
      <c r="BK141" s="86"/>
      <c r="CK141" s="86"/>
      <c r="CL141" s="86"/>
      <c r="CM141" s="86"/>
      <c r="CN141" s="86"/>
      <c r="CO141" s="86"/>
    </row>
    <row r="142" spans="29:93" ht="15.75" customHeight="1">
      <c r="AC142" s="86"/>
      <c r="AD142" s="86"/>
      <c r="AE142" s="86"/>
      <c r="AF142" s="86"/>
      <c r="AG142" s="86"/>
      <c r="AW142" s="86"/>
      <c r="AX142" s="86"/>
      <c r="AY142" s="86"/>
      <c r="AZ142" s="86"/>
      <c r="BA142" s="86"/>
      <c r="BB142" s="86"/>
      <c r="BC142" s="86"/>
      <c r="BD142" s="86"/>
      <c r="BE142" s="86"/>
      <c r="BF142" s="86"/>
      <c r="BG142" s="86"/>
      <c r="BH142" s="86"/>
      <c r="BI142" s="86"/>
      <c r="BJ142" s="86"/>
      <c r="BK142" s="86"/>
      <c r="CK142" s="86"/>
      <c r="CL142" s="86"/>
      <c r="CM142" s="86"/>
      <c r="CN142" s="86"/>
      <c r="CO142" s="86"/>
    </row>
    <row r="143" spans="29:93" ht="15.75" customHeight="1">
      <c r="AC143" s="86"/>
      <c r="AD143" s="86"/>
      <c r="AE143" s="86"/>
      <c r="AF143" s="86"/>
      <c r="AG143" s="86"/>
      <c r="AW143" s="86"/>
      <c r="AX143" s="86"/>
      <c r="AY143" s="86"/>
      <c r="AZ143" s="86"/>
      <c r="BA143" s="86"/>
      <c r="BB143" s="86"/>
      <c r="BC143" s="86"/>
      <c r="BD143" s="86"/>
      <c r="BE143" s="86"/>
      <c r="BF143" s="86"/>
      <c r="BG143" s="86"/>
      <c r="BH143" s="86"/>
      <c r="BI143" s="86"/>
      <c r="BJ143" s="86"/>
      <c r="BK143" s="86"/>
      <c r="CK143" s="86"/>
      <c r="CL143" s="86"/>
      <c r="CM143" s="86"/>
      <c r="CN143" s="86"/>
      <c r="CO143" s="86"/>
    </row>
    <row r="144" spans="29:93" ht="15.75" customHeight="1">
      <c r="AC144" s="86"/>
      <c r="AD144" s="86"/>
      <c r="AE144" s="86"/>
      <c r="AF144" s="86"/>
      <c r="AG144" s="86"/>
      <c r="AW144" s="86"/>
      <c r="AX144" s="86"/>
      <c r="AY144" s="86"/>
      <c r="AZ144" s="86"/>
      <c r="BA144" s="86"/>
      <c r="BB144" s="86"/>
      <c r="BC144" s="86"/>
      <c r="BD144" s="86"/>
      <c r="BE144" s="86"/>
      <c r="BF144" s="86"/>
      <c r="BG144" s="86"/>
      <c r="BH144" s="86"/>
      <c r="BI144" s="86"/>
      <c r="BJ144" s="86"/>
      <c r="BK144" s="86"/>
      <c r="CK144" s="86"/>
      <c r="CL144" s="86"/>
      <c r="CM144" s="86"/>
      <c r="CN144" s="86"/>
      <c r="CO144" s="86"/>
    </row>
    <row r="145" spans="29:93" ht="15.75" customHeight="1">
      <c r="AC145" s="86"/>
      <c r="AD145" s="86"/>
      <c r="AE145" s="86"/>
      <c r="AF145" s="86"/>
      <c r="AG145" s="86"/>
      <c r="AW145" s="86"/>
      <c r="AX145" s="86"/>
      <c r="AY145" s="86"/>
      <c r="AZ145" s="86"/>
      <c r="BA145" s="86"/>
      <c r="BB145" s="86"/>
      <c r="BC145" s="86"/>
      <c r="BD145" s="86"/>
      <c r="BE145" s="86"/>
      <c r="BF145" s="86"/>
      <c r="BG145" s="86"/>
      <c r="BH145" s="86"/>
      <c r="BI145" s="86"/>
      <c r="BJ145" s="86"/>
      <c r="BK145" s="86"/>
      <c r="CK145" s="86"/>
      <c r="CL145" s="86"/>
      <c r="CM145" s="86"/>
      <c r="CN145" s="86"/>
      <c r="CO145" s="86"/>
    </row>
    <row r="146" spans="29:93" ht="15.75" customHeight="1">
      <c r="AC146" s="86"/>
      <c r="AD146" s="86"/>
      <c r="AE146" s="86"/>
      <c r="AF146" s="86"/>
      <c r="AG146" s="86"/>
      <c r="AW146" s="86"/>
      <c r="AX146" s="86"/>
      <c r="AY146" s="86"/>
      <c r="AZ146" s="86"/>
      <c r="BA146" s="86"/>
      <c r="BB146" s="86"/>
      <c r="BC146" s="86"/>
      <c r="BD146" s="86"/>
      <c r="BE146" s="86"/>
      <c r="BF146" s="86"/>
      <c r="BG146" s="86"/>
      <c r="BH146" s="86"/>
      <c r="BI146" s="86"/>
      <c r="BJ146" s="86"/>
      <c r="BK146" s="86"/>
      <c r="CK146" s="86"/>
      <c r="CL146" s="86"/>
      <c r="CM146" s="86"/>
      <c r="CN146" s="86"/>
      <c r="CO146" s="86"/>
    </row>
    <row r="147" spans="29:93" ht="15.75" customHeight="1">
      <c r="AC147" s="86"/>
      <c r="AD147" s="86"/>
      <c r="AE147" s="86"/>
      <c r="AF147" s="86"/>
      <c r="AG147" s="86"/>
      <c r="AW147" s="86"/>
      <c r="AX147" s="86"/>
      <c r="AY147" s="86"/>
      <c r="AZ147" s="86"/>
      <c r="BA147" s="86"/>
      <c r="BB147" s="86"/>
      <c r="BC147" s="86"/>
      <c r="BD147" s="86"/>
      <c r="BE147" s="86"/>
      <c r="BF147" s="86"/>
      <c r="BG147" s="86"/>
      <c r="BH147" s="86"/>
      <c r="BI147" s="86"/>
      <c r="BJ147" s="86"/>
      <c r="BK147" s="86"/>
      <c r="CK147" s="86"/>
      <c r="CL147" s="86"/>
      <c r="CM147" s="86"/>
      <c r="CN147" s="86"/>
      <c r="CO147" s="86"/>
    </row>
    <row r="148" spans="29:93" ht="15.75" customHeight="1">
      <c r="AC148" s="86"/>
      <c r="AD148" s="86"/>
      <c r="AE148" s="86"/>
      <c r="AF148" s="86"/>
      <c r="AG148" s="86"/>
      <c r="AW148" s="86"/>
      <c r="AX148" s="86"/>
      <c r="AY148" s="86"/>
      <c r="AZ148" s="86"/>
      <c r="BA148" s="86"/>
      <c r="BB148" s="86"/>
      <c r="BC148" s="86"/>
      <c r="BD148" s="86"/>
      <c r="BE148" s="86"/>
      <c r="BF148" s="86"/>
      <c r="BG148" s="86"/>
      <c r="BH148" s="86"/>
      <c r="BI148" s="86"/>
      <c r="BJ148" s="86"/>
      <c r="BK148" s="86"/>
      <c r="CK148" s="86"/>
      <c r="CL148" s="86"/>
      <c r="CM148" s="86"/>
      <c r="CN148" s="86"/>
      <c r="CO148" s="86"/>
    </row>
    <row r="149" spans="29:93" ht="15.75" customHeight="1">
      <c r="AC149" s="86"/>
      <c r="AD149" s="86"/>
      <c r="AE149" s="86"/>
      <c r="AF149" s="86"/>
      <c r="AG149" s="86"/>
      <c r="AW149" s="86"/>
      <c r="AX149" s="86"/>
      <c r="AY149" s="86"/>
      <c r="AZ149" s="86"/>
      <c r="BA149" s="86"/>
      <c r="BB149" s="86"/>
      <c r="BC149" s="86"/>
      <c r="BD149" s="86"/>
      <c r="BE149" s="86"/>
      <c r="BF149" s="86"/>
      <c r="BG149" s="86"/>
      <c r="BH149" s="86"/>
      <c r="BI149" s="86"/>
      <c r="BJ149" s="86"/>
      <c r="BK149" s="86"/>
      <c r="CK149" s="86"/>
      <c r="CL149" s="86"/>
      <c r="CM149" s="86"/>
      <c r="CN149" s="86"/>
      <c r="CO149" s="86"/>
    </row>
    <row r="150" spans="29:93" ht="15.75" customHeight="1">
      <c r="AC150" s="86"/>
      <c r="AD150" s="86"/>
      <c r="AE150" s="86"/>
      <c r="AF150" s="86"/>
      <c r="AG150" s="86"/>
      <c r="AW150" s="86"/>
      <c r="AX150" s="86"/>
      <c r="AY150" s="86"/>
      <c r="AZ150" s="86"/>
      <c r="BA150" s="86"/>
      <c r="BB150" s="86"/>
      <c r="BC150" s="86"/>
      <c r="BD150" s="86"/>
      <c r="BE150" s="86"/>
      <c r="BF150" s="86"/>
      <c r="BG150" s="86"/>
      <c r="BH150" s="86"/>
      <c r="BI150" s="86"/>
      <c r="BJ150" s="86"/>
      <c r="BK150" s="86"/>
      <c r="CK150" s="86"/>
      <c r="CL150" s="86"/>
      <c r="CM150" s="86"/>
      <c r="CN150" s="86"/>
      <c r="CO150" s="86"/>
    </row>
    <row r="151" spans="29:93" ht="15.75" customHeight="1">
      <c r="AC151" s="86"/>
      <c r="AD151" s="86"/>
      <c r="AE151" s="86"/>
      <c r="AF151" s="86"/>
      <c r="AG151" s="86"/>
      <c r="AW151" s="86"/>
      <c r="AX151" s="86"/>
      <c r="AY151" s="86"/>
      <c r="AZ151" s="86"/>
      <c r="BA151" s="86"/>
      <c r="BB151" s="86"/>
      <c r="BC151" s="86"/>
      <c r="BD151" s="86"/>
      <c r="BE151" s="86"/>
      <c r="BF151" s="86"/>
      <c r="BG151" s="86"/>
      <c r="BH151" s="86"/>
      <c r="BI151" s="86"/>
      <c r="BJ151" s="86"/>
      <c r="BK151" s="86"/>
      <c r="CK151" s="86"/>
      <c r="CL151" s="86"/>
      <c r="CM151" s="86"/>
      <c r="CN151" s="86"/>
      <c r="CO151" s="86"/>
    </row>
    <row r="152" spans="29:93" ht="15.75" customHeight="1">
      <c r="AC152" s="86"/>
      <c r="AD152" s="86"/>
      <c r="AE152" s="86"/>
      <c r="AF152" s="86"/>
      <c r="AG152" s="86"/>
      <c r="AW152" s="86"/>
      <c r="AX152" s="86"/>
      <c r="AY152" s="86"/>
      <c r="AZ152" s="86"/>
      <c r="BA152" s="86"/>
      <c r="BB152" s="86"/>
      <c r="BC152" s="86"/>
      <c r="BD152" s="86"/>
      <c r="BE152" s="86"/>
      <c r="BF152" s="86"/>
      <c r="BG152" s="86"/>
      <c r="BH152" s="86"/>
      <c r="BI152" s="86"/>
      <c r="BJ152" s="86"/>
      <c r="BK152" s="86"/>
      <c r="CK152" s="86"/>
      <c r="CL152" s="86"/>
      <c r="CM152" s="86"/>
      <c r="CN152" s="86"/>
      <c r="CO152" s="86"/>
    </row>
    <row r="153" spans="29:93" ht="15.75" customHeight="1">
      <c r="AC153" s="86"/>
      <c r="AD153" s="86"/>
      <c r="AE153" s="86"/>
      <c r="AF153" s="86"/>
      <c r="AG153" s="86"/>
      <c r="AW153" s="86"/>
      <c r="AX153" s="86"/>
      <c r="AY153" s="86"/>
      <c r="AZ153" s="86"/>
      <c r="BA153" s="86"/>
      <c r="BB153" s="86"/>
      <c r="BC153" s="86"/>
      <c r="BD153" s="86"/>
      <c r="BE153" s="86"/>
      <c r="BF153" s="86"/>
      <c r="BG153" s="86"/>
      <c r="BH153" s="86"/>
      <c r="BI153" s="86"/>
      <c r="BJ153" s="86"/>
      <c r="BK153" s="86"/>
      <c r="CK153" s="86"/>
      <c r="CL153" s="86"/>
      <c r="CM153" s="86"/>
      <c r="CN153" s="86"/>
      <c r="CO153" s="86"/>
    </row>
    <row r="154" spans="29:93" ht="15.75" customHeight="1">
      <c r="AC154" s="86"/>
      <c r="AD154" s="86"/>
      <c r="AE154" s="86"/>
      <c r="AF154" s="86"/>
      <c r="AG154" s="86"/>
      <c r="AW154" s="86"/>
      <c r="AX154" s="86"/>
      <c r="AY154" s="86"/>
      <c r="AZ154" s="86"/>
      <c r="BA154" s="86"/>
      <c r="BB154" s="86"/>
      <c r="BC154" s="86"/>
      <c r="BD154" s="86"/>
      <c r="BE154" s="86"/>
      <c r="BF154" s="86"/>
      <c r="BG154" s="86"/>
      <c r="BH154" s="86"/>
      <c r="BI154" s="86"/>
      <c r="BJ154" s="86"/>
      <c r="BK154" s="86"/>
      <c r="CK154" s="86"/>
      <c r="CL154" s="86"/>
      <c r="CM154" s="86"/>
      <c r="CN154" s="86"/>
      <c r="CO154" s="86"/>
    </row>
    <row r="155" spans="29:93" ht="15.75" customHeight="1">
      <c r="AC155" s="86"/>
      <c r="AD155" s="86"/>
      <c r="AE155" s="86"/>
      <c r="AF155" s="86"/>
      <c r="AG155" s="86"/>
      <c r="AW155" s="86"/>
      <c r="AX155" s="86"/>
      <c r="AY155" s="86"/>
      <c r="AZ155" s="86"/>
      <c r="BA155" s="86"/>
      <c r="BB155" s="86"/>
      <c r="BC155" s="86"/>
      <c r="BD155" s="86"/>
      <c r="BE155" s="86"/>
      <c r="BF155" s="86"/>
      <c r="BG155" s="86"/>
      <c r="BH155" s="86"/>
      <c r="BI155" s="86"/>
      <c r="BJ155" s="86"/>
      <c r="BK155" s="86"/>
      <c r="CK155" s="86"/>
      <c r="CL155" s="86"/>
      <c r="CM155" s="86"/>
      <c r="CN155" s="86"/>
      <c r="CO155" s="86"/>
    </row>
    <row r="156" spans="29:93" ht="15.75" customHeight="1">
      <c r="AC156" s="86"/>
      <c r="AD156" s="86"/>
      <c r="AE156" s="86"/>
      <c r="AF156" s="86"/>
      <c r="AG156" s="86"/>
      <c r="AW156" s="86"/>
      <c r="AX156" s="86"/>
      <c r="AY156" s="86"/>
      <c r="AZ156" s="86"/>
      <c r="BA156" s="86"/>
      <c r="BB156" s="86"/>
      <c r="BC156" s="86"/>
      <c r="BD156" s="86"/>
      <c r="BE156" s="86"/>
      <c r="BF156" s="86"/>
      <c r="BG156" s="86"/>
      <c r="BH156" s="86"/>
      <c r="BI156" s="86"/>
      <c r="BJ156" s="86"/>
      <c r="BK156" s="86"/>
      <c r="CK156" s="86"/>
      <c r="CL156" s="86"/>
      <c r="CM156" s="86"/>
      <c r="CN156" s="86"/>
      <c r="CO156" s="86"/>
    </row>
    <row r="157" spans="29:93" ht="15.75" customHeight="1">
      <c r="AC157" s="86"/>
      <c r="AD157" s="86"/>
      <c r="AE157" s="86"/>
      <c r="AF157" s="86"/>
      <c r="AG157" s="86"/>
      <c r="AW157" s="86"/>
      <c r="AX157" s="86"/>
      <c r="AY157" s="86"/>
      <c r="AZ157" s="86"/>
      <c r="BA157" s="86"/>
      <c r="BB157" s="86"/>
      <c r="BC157" s="86"/>
      <c r="BD157" s="86"/>
      <c r="BE157" s="86"/>
      <c r="BF157" s="86"/>
      <c r="BG157" s="86"/>
      <c r="BH157" s="86"/>
      <c r="BI157" s="86"/>
      <c r="BJ157" s="86"/>
      <c r="BK157" s="86"/>
      <c r="CK157" s="86"/>
      <c r="CL157" s="86"/>
      <c r="CM157" s="86"/>
      <c r="CN157" s="86"/>
      <c r="CO157" s="86"/>
    </row>
    <row r="158" spans="29:93" ht="15.75" customHeight="1">
      <c r="AC158" s="86"/>
      <c r="AD158" s="86"/>
      <c r="AE158" s="86"/>
      <c r="AF158" s="86"/>
      <c r="AG158" s="86"/>
      <c r="AW158" s="86"/>
      <c r="AX158" s="86"/>
      <c r="AY158" s="86"/>
      <c r="AZ158" s="86"/>
      <c r="BA158" s="86"/>
      <c r="BB158" s="86"/>
      <c r="BC158" s="86"/>
      <c r="BD158" s="86"/>
      <c r="BE158" s="86"/>
      <c r="BF158" s="86"/>
      <c r="BG158" s="86"/>
      <c r="BH158" s="86"/>
      <c r="BI158" s="86"/>
      <c r="BJ158" s="86"/>
      <c r="BK158" s="86"/>
      <c r="CK158" s="86"/>
      <c r="CL158" s="86"/>
      <c r="CM158" s="86"/>
      <c r="CN158" s="86"/>
      <c r="CO158" s="86"/>
    </row>
    <row r="159" spans="29:93" ht="15.75" customHeight="1">
      <c r="AC159" s="86"/>
      <c r="AD159" s="86"/>
      <c r="AE159" s="86"/>
      <c r="AF159" s="86"/>
      <c r="AG159" s="86"/>
      <c r="AW159" s="86"/>
      <c r="AX159" s="86"/>
      <c r="AY159" s="86"/>
      <c r="AZ159" s="86"/>
      <c r="BA159" s="86"/>
      <c r="BB159" s="86"/>
      <c r="BC159" s="86"/>
      <c r="BD159" s="86"/>
      <c r="BE159" s="86"/>
      <c r="BF159" s="86"/>
      <c r="BG159" s="86"/>
      <c r="BH159" s="86"/>
      <c r="BI159" s="86"/>
      <c r="BJ159" s="86"/>
      <c r="BK159" s="86"/>
      <c r="CK159" s="86"/>
      <c r="CL159" s="86"/>
      <c r="CM159" s="86"/>
      <c r="CN159" s="86"/>
      <c r="CO159" s="86"/>
    </row>
    <row r="160" spans="29:93" ht="15.75" customHeight="1">
      <c r="AC160" s="86"/>
      <c r="AD160" s="86"/>
      <c r="AE160" s="86"/>
      <c r="AF160" s="86"/>
      <c r="AG160" s="86"/>
      <c r="AW160" s="86"/>
      <c r="AX160" s="86"/>
      <c r="AY160" s="86"/>
      <c r="AZ160" s="86"/>
      <c r="BA160" s="86"/>
      <c r="BB160" s="86"/>
      <c r="BC160" s="86"/>
      <c r="BD160" s="86"/>
      <c r="BE160" s="86"/>
      <c r="BF160" s="86"/>
      <c r="BG160" s="86"/>
      <c r="BH160" s="86"/>
      <c r="BI160" s="86"/>
      <c r="BJ160" s="86"/>
      <c r="BK160" s="86"/>
      <c r="CK160" s="86"/>
      <c r="CL160" s="86"/>
      <c r="CM160" s="86"/>
      <c r="CN160" s="86"/>
      <c r="CO160" s="86"/>
    </row>
    <row r="161" spans="29:93" ht="15.75" customHeight="1">
      <c r="AC161" s="86"/>
      <c r="AD161" s="86"/>
      <c r="AE161" s="86"/>
      <c r="AF161" s="86"/>
      <c r="AG161" s="86"/>
      <c r="AW161" s="86"/>
      <c r="AX161" s="86"/>
      <c r="AY161" s="86"/>
      <c r="AZ161" s="86"/>
      <c r="BA161" s="86"/>
      <c r="BB161" s="86"/>
      <c r="BC161" s="86"/>
      <c r="BD161" s="86"/>
      <c r="BE161" s="86"/>
      <c r="BF161" s="86"/>
      <c r="BG161" s="86"/>
      <c r="BH161" s="86"/>
      <c r="BI161" s="86"/>
      <c r="BJ161" s="86"/>
      <c r="BK161" s="86"/>
      <c r="CK161" s="86"/>
      <c r="CL161" s="86"/>
      <c r="CM161" s="86"/>
      <c r="CN161" s="86"/>
      <c r="CO161" s="86"/>
    </row>
    <row r="162" spans="29:93" ht="15.75" customHeight="1">
      <c r="AC162" s="86"/>
      <c r="AD162" s="86"/>
      <c r="AE162" s="86"/>
      <c r="AF162" s="86"/>
      <c r="AG162" s="86"/>
      <c r="AW162" s="86"/>
      <c r="AX162" s="86"/>
      <c r="AY162" s="86"/>
      <c r="AZ162" s="86"/>
      <c r="BA162" s="86"/>
      <c r="BB162" s="86"/>
      <c r="BC162" s="86"/>
      <c r="BD162" s="86"/>
      <c r="BE162" s="86"/>
      <c r="BF162" s="86"/>
      <c r="BG162" s="86"/>
      <c r="BH162" s="86"/>
      <c r="BI162" s="86"/>
      <c r="BJ162" s="86"/>
      <c r="BK162" s="86"/>
      <c r="CK162" s="86"/>
      <c r="CL162" s="86"/>
      <c r="CM162" s="86"/>
      <c r="CN162" s="86"/>
      <c r="CO162" s="86"/>
    </row>
    <row r="163" spans="29:93" ht="15.75" customHeight="1">
      <c r="AC163" s="86"/>
      <c r="AD163" s="86"/>
      <c r="AE163" s="86"/>
      <c r="AF163" s="86"/>
      <c r="AG163" s="86"/>
      <c r="AW163" s="86"/>
      <c r="AX163" s="86"/>
      <c r="AY163" s="86"/>
      <c r="AZ163" s="86"/>
      <c r="BA163" s="86"/>
      <c r="BB163" s="86"/>
      <c r="BC163" s="86"/>
      <c r="BD163" s="86"/>
      <c r="BE163" s="86"/>
      <c r="BF163" s="86"/>
      <c r="BG163" s="86"/>
      <c r="BH163" s="86"/>
      <c r="BI163" s="86"/>
      <c r="BJ163" s="86"/>
      <c r="BK163" s="86"/>
      <c r="CK163" s="86"/>
      <c r="CL163" s="86"/>
      <c r="CM163" s="86"/>
      <c r="CN163" s="86"/>
      <c r="CO163" s="86"/>
    </row>
    <row r="164" spans="29:93" ht="15.75" customHeight="1">
      <c r="AC164" s="86"/>
      <c r="AD164" s="86"/>
      <c r="AE164" s="86"/>
      <c r="AF164" s="86"/>
      <c r="AG164" s="86"/>
      <c r="AW164" s="86"/>
      <c r="AX164" s="86"/>
      <c r="AY164" s="86"/>
      <c r="AZ164" s="86"/>
      <c r="BA164" s="86"/>
      <c r="BB164" s="86"/>
      <c r="BC164" s="86"/>
      <c r="BD164" s="86"/>
      <c r="BE164" s="86"/>
      <c r="BF164" s="86"/>
      <c r="BG164" s="86"/>
      <c r="BH164" s="86"/>
      <c r="BI164" s="86"/>
      <c r="BJ164" s="86"/>
      <c r="BK164" s="86"/>
      <c r="CK164" s="86"/>
      <c r="CL164" s="86"/>
      <c r="CM164" s="86"/>
      <c r="CN164" s="86"/>
      <c r="CO164" s="86"/>
    </row>
    <row r="165" spans="29:93" ht="15.75" customHeight="1">
      <c r="AC165" s="86"/>
      <c r="AD165" s="86"/>
      <c r="AE165" s="86"/>
      <c r="AF165" s="86"/>
      <c r="AG165" s="86"/>
      <c r="AW165" s="86"/>
      <c r="AX165" s="86"/>
      <c r="AY165" s="86"/>
      <c r="AZ165" s="86"/>
      <c r="BA165" s="86"/>
      <c r="BB165" s="86"/>
      <c r="BC165" s="86"/>
      <c r="BD165" s="86"/>
      <c r="BE165" s="86"/>
      <c r="BF165" s="86"/>
      <c r="BG165" s="86"/>
      <c r="BH165" s="86"/>
      <c r="BI165" s="86"/>
      <c r="BJ165" s="86"/>
      <c r="BK165" s="86"/>
      <c r="CK165" s="86"/>
      <c r="CL165" s="86"/>
      <c r="CM165" s="86"/>
      <c r="CN165" s="86"/>
      <c r="CO165" s="86"/>
    </row>
    <row r="166" spans="29:93" ht="15.75" customHeight="1">
      <c r="AC166" s="86"/>
      <c r="AD166" s="86"/>
      <c r="AE166" s="86"/>
      <c r="AF166" s="86"/>
      <c r="AG166" s="86"/>
      <c r="AW166" s="86"/>
      <c r="AX166" s="86"/>
      <c r="AY166" s="86"/>
      <c r="AZ166" s="86"/>
      <c r="BA166" s="86"/>
      <c r="BB166" s="86"/>
      <c r="BC166" s="86"/>
      <c r="BD166" s="86"/>
      <c r="BE166" s="86"/>
      <c r="BF166" s="86"/>
      <c r="BG166" s="86"/>
      <c r="BH166" s="86"/>
      <c r="BI166" s="86"/>
      <c r="BJ166" s="86"/>
      <c r="BK166" s="86"/>
      <c r="CK166" s="86"/>
      <c r="CL166" s="86"/>
      <c r="CM166" s="86"/>
      <c r="CN166" s="86"/>
      <c r="CO166" s="86"/>
    </row>
    <row r="167" spans="29:93" ht="15.75" customHeight="1">
      <c r="AC167" s="86"/>
      <c r="AD167" s="86"/>
      <c r="AE167" s="86"/>
      <c r="AF167" s="86"/>
      <c r="AG167" s="86"/>
      <c r="AW167" s="86"/>
      <c r="AX167" s="86"/>
      <c r="AY167" s="86"/>
      <c r="AZ167" s="86"/>
      <c r="BA167" s="86"/>
      <c r="BB167" s="86"/>
      <c r="BC167" s="86"/>
      <c r="BD167" s="86"/>
      <c r="BE167" s="86"/>
      <c r="BF167" s="86"/>
      <c r="BG167" s="86"/>
      <c r="BH167" s="86"/>
      <c r="BI167" s="86"/>
      <c r="BJ167" s="86"/>
      <c r="BK167" s="86"/>
      <c r="CK167" s="86"/>
      <c r="CL167" s="86"/>
      <c r="CM167" s="86"/>
      <c r="CN167" s="86"/>
      <c r="CO167" s="86"/>
    </row>
    <row r="168" spans="29:93" ht="15.75" customHeight="1">
      <c r="AC168" s="86"/>
      <c r="AD168" s="86"/>
      <c r="AE168" s="86"/>
      <c r="AF168" s="86"/>
      <c r="AG168" s="86"/>
      <c r="AW168" s="86"/>
      <c r="AX168" s="86"/>
      <c r="AY168" s="86"/>
      <c r="AZ168" s="86"/>
      <c r="BA168" s="86"/>
      <c r="BB168" s="86"/>
      <c r="BC168" s="86"/>
      <c r="BD168" s="86"/>
      <c r="BE168" s="86"/>
      <c r="BF168" s="86"/>
      <c r="BG168" s="86"/>
      <c r="BH168" s="86"/>
      <c r="BI168" s="86"/>
      <c r="BJ168" s="86"/>
      <c r="BK168" s="86"/>
      <c r="CK168" s="86"/>
      <c r="CL168" s="86"/>
      <c r="CM168" s="86"/>
      <c r="CN168" s="86"/>
      <c r="CO168" s="86"/>
    </row>
    <row r="169" spans="29:93" ht="15.75" customHeight="1">
      <c r="AC169" s="86"/>
      <c r="AD169" s="86"/>
      <c r="AE169" s="86"/>
      <c r="AF169" s="86"/>
      <c r="AG169" s="86"/>
      <c r="AW169" s="86"/>
      <c r="AX169" s="86"/>
      <c r="AY169" s="86"/>
      <c r="AZ169" s="86"/>
      <c r="BA169" s="86"/>
      <c r="BB169" s="86"/>
      <c r="BC169" s="86"/>
      <c r="BD169" s="86"/>
      <c r="BE169" s="86"/>
      <c r="BF169" s="86"/>
      <c r="BG169" s="86"/>
      <c r="BH169" s="86"/>
      <c r="BI169" s="86"/>
      <c r="BJ169" s="86"/>
      <c r="BK169" s="86"/>
      <c r="CK169" s="86"/>
      <c r="CL169" s="86"/>
      <c r="CM169" s="86"/>
      <c r="CN169" s="86"/>
      <c r="CO169" s="86"/>
    </row>
    <row r="170" spans="29:93" ht="15.75" customHeight="1">
      <c r="AC170" s="86"/>
      <c r="AD170" s="86"/>
      <c r="AE170" s="86"/>
      <c r="AF170" s="86"/>
      <c r="AG170" s="86"/>
      <c r="AW170" s="86"/>
      <c r="AX170" s="86"/>
      <c r="AY170" s="86"/>
      <c r="AZ170" s="86"/>
      <c r="BA170" s="86"/>
      <c r="BB170" s="86"/>
      <c r="BC170" s="86"/>
      <c r="BD170" s="86"/>
      <c r="BE170" s="86"/>
      <c r="BF170" s="86"/>
      <c r="BG170" s="86"/>
      <c r="BH170" s="86"/>
      <c r="BI170" s="86"/>
      <c r="BJ170" s="86"/>
      <c r="BK170" s="86"/>
      <c r="CK170" s="86"/>
      <c r="CL170" s="86"/>
      <c r="CM170" s="86"/>
      <c r="CN170" s="86"/>
      <c r="CO170" s="86"/>
    </row>
    <row r="171" spans="29:93" ht="15.75" customHeight="1">
      <c r="AC171" s="86"/>
      <c r="AD171" s="86"/>
      <c r="AE171" s="86"/>
      <c r="AF171" s="86"/>
      <c r="AG171" s="86"/>
      <c r="AW171" s="86"/>
      <c r="AX171" s="86"/>
      <c r="AY171" s="86"/>
      <c r="AZ171" s="86"/>
      <c r="BA171" s="86"/>
      <c r="BB171" s="86"/>
      <c r="BC171" s="86"/>
      <c r="BD171" s="86"/>
      <c r="BE171" s="86"/>
      <c r="BF171" s="86"/>
      <c r="BG171" s="86"/>
      <c r="BH171" s="86"/>
      <c r="BI171" s="86"/>
      <c r="BJ171" s="86"/>
      <c r="BK171" s="86"/>
      <c r="CK171" s="86"/>
      <c r="CL171" s="86"/>
      <c r="CM171" s="86"/>
      <c r="CN171" s="86"/>
      <c r="CO171" s="86"/>
    </row>
    <row r="172" spans="29:93" ht="15.75" customHeight="1">
      <c r="AC172" s="86"/>
      <c r="AD172" s="86"/>
      <c r="AE172" s="86"/>
      <c r="AF172" s="86"/>
      <c r="AG172" s="86"/>
      <c r="AW172" s="86"/>
      <c r="AX172" s="86"/>
      <c r="AY172" s="86"/>
      <c r="AZ172" s="86"/>
      <c r="BA172" s="86"/>
      <c r="BB172" s="86"/>
      <c r="BC172" s="86"/>
      <c r="BD172" s="86"/>
      <c r="BE172" s="86"/>
      <c r="BF172" s="86"/>
      <c r="BG172" s="86"/>
      <c r="BH172" s="86"/>
      <c r="BI172" s="86"/>
      <c r="BJ172" s="86"/>
      <c r="BK172" s="86"/>
      <c r="CK172" s="86"/>
      <c r="CL172" s="86"/>
      <c r="CM172" s="86"/>
      <c r="CN172" s="86"/>
      <c r="CO172" s="86"/>
    </row>
    <row r="173" spans="29:93" ht="15.75" customHeight="1">
      <c r="AC173" s="86"/>
      <c r="AD173" s="86"/>
      <c r="AE173" s="86"/>
      <c r="AF173" s="86"/>
      <c r="AG173" s="86"/>
      <c r="AW173" s="86"/>
      <c r="AX173" s="86"/>
      <c r="AY173" s="86"/>
      <c r="AZ173" s="86"/>
      <c r="BA173" s="86"/>
      <c r="BB173" s="86"/>
      <c r="BC173" s="86"/>
      <c r="BD173" s="86"/>
      <c r="BE173" s="86"/>
      <c r="BF173" s="86"/>
      <c r="BG173" s="86"/>
      <c r="BH173" s="86"/>
      <c r="BI173" s="86"/>
      <c r="BJ173" s="86"/>
      <c r="BK173" s="86"/>
      <c r="CK173" s="86"/>
      <c r="CL173" s="86"/>
      <c r="CM173" s="86"/>
      <c r="CN173" s="86"/>
      <c r="CO173" s="86"/>
    </row>
    <row r="174" spans="29:93" ht="15.75" customHeight="1">
      <c r="AC174" s="86"/>
      <c r="AD174" s="86"/>
      <c r="AE174" s="86"/>
      <c r="AF174" s="86"/>
      <c r="AG174" s="86"/>
      <c r="AW174" s="86"/>
      <c r="AX174" s="86"/>
      <c r="AY174" s="86"/>
      <c r="AZ174" s="86"/>
      <c r="BA174" s="86"/>
      <c r="BB174" s="86"/>
      <c r="BC174" s="86"/>
      <c r="BD174" s="86"/>
      <c r="BE174" s="86"/>
      <c r="BF174" s="86"/>
      <c r="BG174" s="86"/>
      <c r="BH174" s="86"/>
      <c r="BI174" s="86"/>
      <c r="BJ174" s="86"/>
      <c r="BK174" s="86"/>
      <c r="CK174" s="86"/>
      <c r="CL174" s="86"/>
      <c r="CM174" s="86"/>
      <c r="CN174" s="86"/>
      <c r="CO174" s="86"/>
    </row>
    <row r="175" spans="29:93" ht="15.75" customHeight="1">
      <c r="AC175" s="86"/>
      <c r="AD175" s="86"/>
      <c r="AE175" s="86"/>
      <c r="AF175" s="86"/>
      <c r="AG175" s="86"/>
      <c r="AW175" s="86"/>
      <c r="AX175" s="86"/>
      <c r="AY175" s="86"/>
      <c r="AZ175" s="86"/>
      <c r="BA175" s="86"/>
      <c r="BB175" s="86"/>
      <c r="BC175" s="86"/>
      <c r="BD175" s="86"/>
      <c r="BE175" s="86"/>
      <c r="BF175" s="86"/>
      <c r="BG175" s="86"/>
      <c r="BH175" s="86"/>
      <c r="BI175" s="86"/>
      <c r="BJ175" s="86"/>
      <c r="BK175" s="86"/>
      <c r="CK175" s="86"/>
      <c r="CL175" s="86"/>
      <c r="CM175" s="86"/>
      <c r="CN175" s="86"/>
      <c r="CO175" s="86"/>
    </row>
    <row r="176" spans="29:93" ht="15.75" customHeight="1">
      <c r="AC176" s="86"/>
      <c r="AD176" s="86"/>
      <c r="AE176" s="86"/>
      <c r="AF176" s="86"/>
      <c r="AG176" s="86"/>
      <c r="AW176" s="86"/>
      <c r="AX176" s="86"/>
      <c r="AY176" s="86"/>
      <c r="AZ176" s="86"/>
      <c r="BA176" s="86"/>
      <c r="BB176" s="86"/>
      <c r="BC176" s="86"/>
      <c r="BD176" s="86"/>
      <c r="BE176" s="86"/>
      <c r="BF176" s="86"/>
      <c r="BG176" s="86"/>
      <c r="BH176" s="86"/>
      <c r="BI176" s="86"/>
      <c r="BJ176" s="86"/>
      <c r="BK176" s="86"/>
      <c r="CK176" s="86"/>
      <c r="CL176" s="86"/>
      <c r="CM176" s="86"/>
      <c r="CN176" s="86"/>
      <c r="CO176" s="86"/>
    </row>
    <row r="177" spans="29:93" ht="15.75" customHeight="1">
      <c r="AC177" s="86"/>
      <c r="AD177" s="86"/>
      <c r="AE177" s="86"/>
      <c r="AF177" s="86"/>
      <c r="AG177" s="86"/>
      <c r="AW177" s="86"/>
      <c r="AX177" s="86"/>
      <c r="AY177" s="86"/>
      <c r="AZ177" s="86"/>
      <c r="BA177" s="86"/>
      <c r="BB177" s="86"/>
      <c r="BC177" s="86"/>
      <c r="BD177" s="86"/>
      <c r="BE177" s="86"/>
      <c r="BF177" s="86"/>
      <c r="BG177" s="86"/>
      <c r="BH177" s="86"/>
      <c r="BI177" s="86"/>
      <c r="BJ177" s="86"/>
      <c r="BK177" s="86"/>
      <c r="CK177" s="86"/>
      <c r="CL177" s="86"/>
      <c r="CM177" s="86"/>
      <c r="CN177" s="86"/>
      <c r="CO177" s="86"/>
    </row>
    <row r="178" spans="29:93" ht="15.75" customHeight="1">
      <c r="AC178" s="86"/>
      <c r="AD178" s="86"/>
      <c r="AE178" s="86"/>
      <c r="AF178" s="86"/>
      <c r="AG178" s="86"/>
      <c r="AW178" s="86"/>
      <c r="AX178" s="86"/>
      <c r="AY178" s="86"/>
      <c r="AZ178" s="86"/>
      <c r="BA178" s="86"/>
      <c r="BB178" s="86"/>
      <c r="BC178" s="86"/>
      <c r="BD178" s="86"/>
      <c r="BE178" s="86"/>
      <c r="BF178" s="86"/>
      <c r="BG178" s="86"/>
      <c r="BH178" s="86"/>
      <c r="BI178" s="86"/>
      <c r="BJ178" s="86"/>
      <c r="BK178" s="86"/>
      <c r="CK178" s="86"/>
      <c r="CL178" s="86"/>
      <c r="CM178" s="86"/>
      <c r="CN178" s="86"/>
      <c r="CO178" s="86"/>
    </row>
    <row r="179" spans="29:93" ht="15.75" customHeight="1">
      <c r="AC179" s="86"/>
      <c r="AD179" s="86"/>
      <c r="AE179" s="86"/>
      <c r="AF179" s="86"/>
      <c r="AG179" s="86"/>
      <c r="AW179" s="86"/>
      <c r="AX179" s="86"/>
      <c r="AY179" s="86"/>
      <c r="AZ179" s="86"/>
      <c r="BA179" s="86"/>
      <c r="BB179" s="86"/>
      <c r="BC179" s="86"/>
      <c r="BD179" s="86"/>
      <c r="BE179" s="86"/>
      <c r="BF179" s="86"/>
      <c r="BG179" s="86"/>
      <c r="BH179" s="86"/>
      <c r="BI179" s="86"/>
      <c r="BJ179" s="86"/>
      <c r="BK179" s="86"/>
      <c r="CK179" s="86"/>
      <c r="CL179" s="86"/>
      <c r="CM179" s="86"/>
      <c r="CN179" s="86"/>
      <c r="CO179" s="86"/>
    </row>
    <row r="180" spans="29:93" ht="15.75" customHeight="1">
      <c r="AC180" s="86"/>
      <c r="AD180" s="86"/>
      <c r="AE180" s="86"/>
      <c r="AF180" s="86"/>
      <c r="AG180" s="86"/>
      <c r="AW180" s="86"/>
      <c r="AX180" s="86"/>
      <c r="AY180" s="86"/>
      <c r="AZ180" s="86"/>
      <c r="BA180" s="86"/>
      <c r="BB180" s="86"/>
      <c r="BC180" s="86"/>
      <c r="BD180" s="86"/>
      <c r="BE180" s="86"/>
      <c r="BF180" s="86"/>
      <c r="BG180" s="86"/>
      <c r="BH180" s="86"/>
      <c r="BI180" s="86"/>
      <c r="BJ180" s="86"/>
      <c r="BK180" s="86"/>
      <c r="CK180" s="86"/>
      <c r="CL180" s="86"/>
      <c r="CM180" s="86"/>
      <c r="CN180" s="86"/>
      <c r="CO180" s="86"/>
    </row>
    <row r="181" spans="29:93" ht="15.75" customHeight="1">
      <c r="AC181" s="86"/>
      <c r="AD181" s="86"/>
      <c r="AE181" s="86"/>
      <c r="AF181" s="86"/>
      <c r="AG181" s="86"/>
      <c r="AW181" s="86"/>
      <c r="AX181" s="86"/>
      <c r="AY181" s="86"/>
      <c r="AZ181" s="86"/>
      <c r="BA181" s="86"/>
      <c r="BB181" s="86"/>
      <c r="BC181" s="86"/>
      <c r="BD181" s="86"/>
      <c r="BE181" s="86"/>
      <c r="BF181" s="86"/>
      <c r="BG181" s="86"/>
      <c r="BH181" s="86"/>
      <c r="BI181" s="86"/>
      <c r="BJ181" s="86"/>
      <c r="BK181" s="86"/>
      <c r="CK181" s="86"/>
      <c r="CL181" s="86"/>
      <c r="CM181" s="86"/>
      <c r="CN181" s="86"/>
      <c r="CO181" s="86"/>
    </row>
    <row r="182" spans="29:93" ht="15.75" customHeight="1">
      <c r="AC182" s="86"/>
      <c r="AD182" s="86"/>
      <c r="AE182" s="86"/>
      <c r="AF182" s="86"/>
      <c r="AG182" s="86"/>
      <c r="AW182" s="86"/>
      <c r="AX182" s="86"/>
      <c r="AY182" s="86"/>
      <c r="AZ182" s="86"/>
      <c r="BA182" s="86"/>
      <c r="BB182" s="86"/>
      <c r="BC182" s="86"/>
      <c r="BD182" s="86"/>
      <c r="BE182" s="86"/>
      <c r="BF182" s="86"/>
      <c r="BG182" s="86"/>
      <c r="BH182" s="86"/>
      <c r="BI182" s="86"/>
      <c r="BJ182" s="86"/>
      <c r="BK182" s="86"/>
      <c r="CK182" s="86"/>
      <c r="CL182" s="86"/>
      <c r="CM182" s="86"/>
      <c r="CN182" s="86"/>
      <c r="CO182" s="86"/>
    </row>
    <row r="183" spans="29:93" ht="15.75" customHeight="1">
      <c r="AC183" s="86"/>
      <c r="AD183" s="86"/>
      <c r="AE183" s="86"/>
      <c r="AF183" s="86"/>
      <c r="AG183" s="86"/>
      <c r="AW183" s="86"/>
      <c r="AX183" s="86"/>
      <c r="AY183" s="86"/>
      <c r="AZ183" s="86"/>
      <c r="BA183" s="86"/>
      <c r="BB183" s="86"/>
      <c r="BC183" s="86"/>
      <c r="BD183" s="86"/>
      <c r="BE183" s="86"/>
      <c r="BF183" s="86"/>
      <c r="BG183" s="86"/>
      <c r="BH183" s="86"/>
      <c r="BI183" s="86"/>
      <c r="BJ183" s="86"/>
      <c r="BK183" s="86"/>
      <c r="CK183" s="86"/>
      <c r="CL183" s="86"/>
      <c r="CM183" s="86"/>
      <c r="CN183" s="86"/>
      <c r="CO183" s="86"/>
    </row>
    <row r="184" spans="29:93" ht="15.75" customHeight="1">
      <c r="AC184" s="86"/>
      <c r="AD184" s="86"/>
      <c r="AE184" s="86"/>
      <c r="AF184" s="86"/>
      <c r="AG184" s="86"/>
      <c r="AW184" s="86"/>
      <c r="AX184" s="86"/>
      <c r="AY184" s="86"/>
      <c r="AZ184" s="86"/>
      <c r="BA184" s="86"/>
      <c r="BB184" s="86"/>
      <c r="BC184" s="86"/>
      <c r="BD184" s="86"/>
      <c r="BE184" s="86"/>
      <c r="BF184" s="86"/>
      <c r="BG184" s="86"/>
      <c r="BH184" s="86"/>
      <c r="BI184" s="86"/>
      <c r="BJ184" s="86"/>
      <c r="BK184" s="86"/>
      <c r="CK184" s="86"/>
      <c r="CL184" s="86"/>
      <c r="CM184" s="86"/>
      <c r="CN184" s="86"/>
      <c r="CO184" s="86"/>
    </row>
    <row r="185" spans="29:93" ht="15.75" customHeight="1">
      <c r="AC185" s="86"/>
      <c r="AD185" s="86"/>
      <c r="AE185" s="86"/>
      <c r="AF185" s="86"/>
      <c r="AG185" s="86"/>
      <c r="AW185" s="86"/>
      <c r="AX185" s="86"/>
      <c r="AY185" s="86"/>
      <c r="AZ185" s="86"/>
      <c r="BA185" s="86"/>
      <c r="BB185" s="86"/>
      <c r="BC185" s="86"/>
      <c r="BD185" s="86"/>
      <c r="BE185" s="86"/>
      <c r="BF185" s="86"/>
      <c r="BG185" s="86"/>
      <c r="BH185" s="86"/>
      <c r="BI185" s="86"/>
      <c r="BJ185" s="86"/>
      <c r="BK185" s="86"/>
      <c r="CK185" s="86"/>
      <c r="CL185" s="86"/>
      <c r="CM185" s="86"/>
      <c r="CN185" s="86"/>
      <c r="CO185" s="86"/>
    </row>
    <row r="186" spans="29:93" ht="15.75" customHeight="1">
      <c r="AC186" s="86"/>
      <c r="AD186" s="86"/>
      <c r="AE186" s="86"/>
      <c r="AF186" s="86"/>
      <c r="AG186" s="86"/>
      <c r="AW186" s="86"/>
      <c r="AX186" s="86"/>
      <c r="AY186" s="86"/>
      <c r="AZ186" s="86"/>
      <c r="BA186" s="86"/>
      <c r="BB186" s="86"/>
      <c r="BC186" s="86"/>
      <c r="BD186" s="86"/>
      <c r="BE186" s="86"/>
      <c r="BF186" s="86"/>
      <c r="BG186" s="86"/>
      <c r="BH186" s="86"/>
      <c r="BI186" s="86"/>
      <c r="BJ186" s="86"/>
      <c r="BK186" s="86"/>
      <c r="CK186" s="86"/>
      <c r="CL186" s="86"/>
      <c r="CM186" s="86"/>
      <c r="CN186" s="86"/>
      <c r="CO186" s="86"/>
    </row>
    <row r="187" spans="29:93" ht="15.75" customHeight="1">
      <c r="AC187" s="86"/>
      <c r="AD187" s="86"/>
      <c r="AE187" s="86"/>
      <c r="AF187" s="86"/>
      <c r="AG187" s="86"/>
      <c r="AW187" s="86"/>
      <c r="AX187" s="86"/>
      <c r="AY187" s="86"/>
      <c r="AZ187" s="86"/>
      <c r="BA187" s="86"/>
      <c r="BB187" s="86"/>
      <c r="BC187" s="86"/>
      <c r="BD187" s="86"/>
      <c r="BE187" s="86"/>
      <c r="BF187" s="86"/>
      <c r="BG187" s="86"/>
      <c r="BH187" s="86"/>
      <c r="BI187" s="86"/>
      <c r="BJ187" s="86"/>
      <c r="BK187" s="86"/>
      <c r="CK187" s="86"/>
      <c r="CL187" s="86"/>
      <c r="CM187" s="86"/>
      <c r="CN187" s="86"/>
      <c r="CO187" s="86"/>
    </row>
    <row r="188" spans="29:93" ht="15.75" customHeight="1">
      <c r="AC188" s="86"/>
      <c r="AD188" s="86"/>
      <c r="AE188" s="86"/>
      <c r="AF188" s="86"/>
      <c r="AG188" s="86"/>
      <c r="AW188" s="86"/>
      <c r="AX188" s="86"/>
      <c r="AY188" s="86"/>
      <c r="AZ188" s="86"/>
      <c r="BA188" s="86"/>
      <c r="BB188" s="86"/>
      <c r="BC188" s="86"/>
      <c r="BD188" s="86"/>
      <c r="BE188" s="86"/>
      <c r="BF188" s="86"/>
      <c r="BG188" s="86"/>
      <c r="BH188" s="86"/>
      <c r="BI188" s="86"/>
      <c r="BJ188" s="86"/>
      <c r="BK188" s="86"/>
      <c r="CK188" s="86"/>
      <c r="CL188" s="86"/>
      <c r="CM188" s="86"/>
      <c r="CN188" s="86"/>
      <c r="CO188" s="86"/>
    </row>
    <row r="189" spans="29:93" ht="15.75" customHeight="1">
      <c r="AC189" s="86"/>
      <c r="AD189" s="86"/>
      <c r="AE189" s="86"/>
      <c r="AF189" s="86"/>
      <c r="AG189" s="86"/>
      <c r="AW189" s="86"/>
      <c r="AX189" s="86"/>
      <c r="AY189" s="86"/>
      <c r="AZ189" s="86"/>
      <c r="BA189" s="86"/>
      <c r="BB189" s="86"/>
      <c r="BC189" s="86"/>
      <c r="BD189" s="86"/>
      <c r="BE189" s="86"/>
      <c r="BF189" s="86"/>
      <c r="BG189" s="86"/>
      <c r="BH189" s="86"/>
      <c r="BI189" s="86"/>
      <c r="BJ189" s="86"/>
      <c r="BK189" s="86"/>
      <c r="CK189" s="86"/>
      <c r="CL189" s="86"/>
      <c r="CM189" s="86"/>
      <c r="CN189" s="86"/>
      <c r="CO189" s="86"/>
    </row>
    <row r="190" spans="29:93" ht="15.75" customHeight="1">
      <c r="AC190" s="86"/>
      <c r="AD190" s="86"/>
      <c r="AE190" s="86"/>
      <c r="AF190" s="86"/>
      <c r="AG190" s="86"/>
      <c r="AW190" s="86"/>
      <c r="AX190" s="86"/>
      <c r="AY190" s="86"/>
      <c r="AZ190" s="86"/>
      <c r="BA190" s="86"/>
      <c r="BB190" s="86"/>
      <c r="BC190" s="86"/>
      <c r="BD190" s="86"/>
      <c r="BE190" s="86"/>
      <c r="BF190" s="86"/>
      <c r="BG190" s="86"/>
      <c r="BH190" s="86"/>
      <c r="BI190" s="86"/>
      <c r="BJ190" s="86"/>
      <c r="BK190" s="86"/>
      <c r="CK190" s="86"/>
      <c r="CL190" s="86"/>
      <c r="CM190" s="86"/>
      <c r="CN190" s="86"/>
      <c r="CO190" s="86"/>
    </row>
    <row r="191" spans="29:93" ht="15.75" customHeight="1">
      <c r="AC191" s="86"/>
      <c r="AD191" s="86"/>
      <c r="AE191" s="86"/>
      <c r="AF191" s="86"/>
      <c r="AG191" s="86"/>
      <c r="AW191" s="86"/>
      <c r="AX191" s="86"/>
      <c r="AY191" s="86"/>
      <c r="AZ191" s="86"/>
      <c r="BA191" s="86"/>
      <c r="BB191" s="86"/>
      <c r="BC191" s="86"/>
      <c r="BD191" s="86"/>
      <c r="BE191" s="86"/>
      <c r="BF191" s="86"/>
      <c r="BG191" s="86"/>
      <c r="BH191" s="86"/>
      <c r="BI191" s="86"/>
      <c r="BJ191" s="86"/>
      <c r="BK191" s="86"/>
      <c r="CK191" s="86"/>
      <c r="CL191" s="86"/>
      <c r="CM191" s="86"/>
      <c r="CN191" s="86"/>
      <c r="CO191" s="86"/>
    </row>
    <row r="192" spans="29:93" ht="15.75" customHeight="1">
      <c r="AC192" s="86"/>
      <c r="AD192" s="86"/>
      <c r="AE192" s="86"/>
      <c r="AF192" s="86"/>
      <c r="AG192" s="86"/>
      <c r="AW192" s="86"/>
      <c r="AX192" s="86"/>
      <c r="AY192" s="86"/>
      <c r="AZ192" s="86"/>
      <c r="BA192" s="86"/>
      <c r="BB192" s="86"/>
      <c r="BC192" s="86"/>
      <c r="BD192" s="86"/>
      <c r="BE192" s="86"/>
      <c r="BF192" s="86"/>
      <c r="BG192" s="86"/>
      <c r="BH192" s="86"/>
      <c r="BI192" s="86"/>
      <c r="BJ192" s="86"/>
      <c r="BK192" s="86"/>
      <c r="CK192" s="86"/>
      <c r="CL192" s="86"/>
      <c r="CM192" s="86"/>
      <c r="CN192" s="86"/>
      <c r="CO192" s="86"/>
    </row>
    <row r="193" spans="29:93" ht="15.75" customHeight="1">
      <c r="AC193" s="86"/>
      <c r="AD193" s="86"/>
      <c r="AE193" s="86"/>
      <c r="AF193" s="86"/>
      <c r="AG193" s="86"/>
      <c r="AW193" s="86"/>
      <c r="AX193" s="86"/>
      <c r="AY193" s="86"/>
      <c r="AZ193" s="86"/>
      <c r="BA193" s="86"/>
      <c r="BB193" s="86"/>
      <c r="BC193" s="86"/>
      <c r="BD193" s="86"/>
      <c r="BE193" s="86"/>
      <c r="BF193" s="86"/>
      <c r="BG193" s="86"/>
      <c r="BH193" s="86"/>
      <c r="BI193" s="86"/>
      <c r="BJ193" s="86"/>
      <c r="BK193" s="86"/>
      <c r="CK193" s="86"/>
      <c r="CL193" s="86"/>
      <c r="CM193" s="86"/>
      <c r="CN193" s="86"/>
      <c r="CO193" s="86"/>
    </row>
    <row r="194" spans="29:93" ht="15.75" customHeight="1">
      <c r="AC194" s="86"/>
      <c r="AD194" s="86"/>
      <c r="AE194" s="86"/>
      <c r="AF194" s="86"/>
      <c r="AG194" s="86"/>
      <c r="AW194" s="86"/>
      <c r="AX194" s="86"/>
      <c r="AY194" s="86"/>
      <c r="AZ194" s="86"/>
      <c r="BA194" s="86"/>
      <c r="BB194" s="86"/>
      <c r="BC194" s="86"/>
      <c r="BD194" s="86"/>
      <c r="BE194" s="86"/>
      <c r="BF194" s="86"/>
      <c r="BG194" s="86"/>
      <c r="BH194" s="86"/>
      <c r="BI194" s="86"/>
      <c r="BJ194" s="86"/>
      <c r="BK194" s="86"/>
      <c r="CK194" s="86"/>
      <c r="CL194" s="86"/>
      <c r="CM194" s="86"/>
      <c r="CN194" s="86"/>
      <c r="CO194" s="86"/>
    </row>
    <row r="195" spans="29:93" ht="15.75" customHeight="1">
      <c r="AC195" s="86"/>
      <c r="AD195" s="86"/>
      <c r="AE195" s="86"/>
      <c r="AF195" s="86"/>
      <c r="AG195" s="86"/>
      <c r="AW195" s="86"/>
      <c r="AX195" s="86"/>
      <c r="AY195" s="86"/>
      <c r="AZ195" s="86"/>
      <c r="BA195" s="86"/>
      <c r="BB195" s="86"/>
      <c r="BC195" s="86"/>
      <c r="BD195" s="86"/>
      <c r="BE195" s="86"/>
      <c r="BF195" s="86"/>
      <c r="BG195" s="86"/>
      <c r="BH195" s="86"/>
      <c r="BI195" s="86"/>
      <c r="BJ195" s="86"/>
      <c r="BK195" s="86"/>
      <c r="CK195" s="86"/>
      <c r="CL195" s="86"/>
      <c r="CM195" s="86"/>
      <c r="CN195" s="86"/>
      <c r="CO195" s="86"/>
    </row>
    <row r="196" spans="29:93" ht="15.75" customHeight="1">
      <c r="AC196" s="86"/>
      <c r="AD196" s="86"/>
      <c r="AE196" s="86"/>
      <c r="AF196" s="86"/>
      <c r="AG196" s="86"/>
      <c r="AW196" s="86"/>
      <c r="AX196" s="86"/>
      <c r="AY196" s="86"/>
      <c r="AZ196" s="86"/>
      <c r="BA196" s="86"/>
      <c r="BB196" s="86"/>
      <c r="BC196" s="86"/>
      <c r="BD196" s="86"/>
      <c r="BE196" s="86"/>
      <c r="BF196" s="86"/>
      <c r="BG196" s="86"/>
      <c r="BH196" s="86"/>
      <c r="BI196" s="86"/>
      <c r="BJ196" s="86"/>
      <c r="BK196" s="86"/>
      <c r="CK196" s="86"/>
      <c r="CL196" s="86"/>
      <c r="CM196" s="86"/>
      <c r="CN196" s="86"/>
      <c r="CO196" s="86"/>
    </row>
    <row r="197" spans="29:93" ht="15.75" customHeight="1">
      <c r="AC197" s="86"/>
      <c r="AD197" s="86"/>
      <c r="AE197" s="86"/>
      <c r="AF197" s="86"/>
      <c r="AG197" s="86"/>
      <c r="AW197" s="86"/>
      <c r="AX197" s="86"/>
      <c r="AY197" s="86"/>
      <c r="AZ197" s="86"/>
      <c r="BA197" s="86"/>
      <c r="BB197" s="86"/>
      <c r="BC197" s="86"/>
      <c r="BD197" s="86"/>
      <c r="BE197" s="86"/>
      <c r="BF197" s="86"/>
      <c r="BG197" s="86"/>
      <c r="BH197" s="86"/>
      <c r="BI197" s="86"/>
      <c r="BJ197" s="86"/>
      <c r="BK197" s="86"/>
      <c r="CK197" s="86"/>
      <c r="CL197" s="86"/>
      <c r="CM197" s="86"/>
      <c r="CN197" s="86"/>
      <c r="CO197" s="86"/>
    </row>
    <row r="198" spans="29:93" ht="15.75" customHeight="1">
      <c r="AC198" s="86"/>
      <c r="AD198" s="86"/>
      <c r="AE198" s="86"/>
      <c r="AF198" s="86"/>
      <c r="AG198" s="86"/>
      <c r="AW198" s="86"/>
      <c r="AX198" s="86"/>
      <c r="AY198" s="86"/>
      <c r="AZ198" s="86"/>
      <c r="BA198" s="86"/>
      <c r="BB198" s="86"/>
      <c r="BC198" s="86"/>
      <c r="BD198" s="86"/>
      <c r="BE198" s="86"/>
      <c r="BF198" s="86"/>
      <c r="BG198" s="86"/>
      <c r="BH198" s="86"/>
      <c r="BI198" s="86"/>
      <c r="BJ198" s="86"/>
      <c r="BK198" s="86"/>
      <c r="CK198" s="86"/>
      <c r="CL198" s="86"/>
      <c r="CM198" s="86"/>
      <c r="CN198" s="86"/>
      <c r="CO198" s="86"/>
    </row>
    <row r="199" spans="29:93" ht="15.75" customHeight="1">
      <c r="AC199" s="86"/>
      <c r="AD199" s="86"/>
      <c r="AE199" s="86"/>
      <c r="AF199" s="86"/>
      <c r="AG199" s="86"/>
      <c r="AW199" s="86"/>
      <c r="AX199" s="86"/>
      <c r="AY199" s="86"/>
      <c r="AZ199" s="86"/>
      <c r="BA199" s="86"/>
      <c r="BB199" s="86"/>
      <c r="BC199" s="86"/>
      <c r="BD199" s="86"/>
      <c r="BE199" s="86"/>
      <c r="BF199" s="86"/>
      <c r="BG199" s="86"/>
      <c r="BH199" s="86"/>
      <c r="BI199" s="86"/>
      <c r="BJ199" s="86"/>
      <c r="BK199" s="86"/>
      <c r="CK199" s="86"/>
      <c r="CL199" s="86"/>
      <c r="CM199" s="86"/>
      <c r="CN199" s="86"/>
      <c r="CO199" s="86"/>
    </row>
    <row r="200" spans="29:93" ht="15.75" customHeight="1">
      <c r="AC200" s="86"/>
      <c r="AD200" s="86"/>
      <c r="AE200" s="86"/>
      <c r="AF200" s="86"/>
      <c r="AG200" s="86"/>
      <c r="AW200" s="86"/>
      <c r="AX200" s="86"/>
      <c r="AY200" s="86"/>
      <c r="AZ200" s="86"/>
      <c r="BA200" s="86"/>
      <c r="BB200" s="86"/>
      <c r="BC200" s="86"/>
      <c r="BD200" s="86"/>
      <c r="BE200" s="86"/>
      <c r="BF200" s="86"/>
      <c r="BG200" s="86"/>
      <c r="BH200" s="86"/>
      <c r="BI200" s="86"/>
      <c r="BJ200" s="86"/>
      <c r="BK200" s="86"/>
      <c r="CK200" s="86"/>
      <c r="CL200" s="86"/>
      <c r="CM200" s="86"/>
      <c r="CN200" s="86"/>
      <c r="CO200" s="86"/>
    </row>
    <row r="201" spans="29:93" ht="15.75" customHeight="1">
      <c r="AC201" s="86"/>
      <c r="AD201" s="86"/>
      <c r="AE201" s="86"/>
      <c r="AF201" s="86"/>
      <c r="AG201" s="86"/>
      <c r="AW201" s="86"/>
      <c r="AX201" s="86"/>
      <c r="AY201" s="86"/>
      <c r="AZ201" s="86"/>
      <c r="BA201" s="86"/>
      <c r="BB201" s="86"/>
      <c r="BC201" s="86"/>
      <c r="BD201" s="86"/>
      <c r="BE201" s="86"/>
      <c r="BF201" s="86"/>
      <c r="BG201" s="86"/>
      <c r="BH201" s="86"/>
      <c r="BI201" s="86"/>
      <c r="BJ201" s="86"/>
      <c r="BK201" s="86"/>
      <c r="CK201" s="86"/>
      <c r="CL201" s="86"/>
      <c r="CM201" s="86"/>
      <c r="CN201" s="86"/>
      <c r="CO201" s="86"/>
    </row>
    <row r="202" spans="29:93" ht="15.75" customHeight="1">
      <c r="AC202" s="86"/>
      <c r="AD202" s="86"/>
      <c r="AE202" s="86"/>
      <c r="AF202" s="86"/>
      <c r="AG202" s="86"/>
      <c r="AW202" s="86"/>
      <c r="AX202" s="86"/>
      <c r="AY202" s="86"/>
      <c r="AZ202" s="86"/>
      <c r="BA202" s="86"/>
      <c r="BB202" s="86"/>
      <c r="BC202" s="86"/>
      <c r="BD202" s="86"/>
      <c r="BE202" s="86"/>
      <c r="BF202" s="86"/>
      <c r="BG202" s="86"/>
      <c r="BH202" s="86"/>
      <c r="BI202" s="86"/>
      <c r="BJ202" s="86"/>
      <c r="BK202" s="86"/>
      <c r="CK202" s="86"/>
      <c r="CL202" s="86"/>
      <c r="CM202" s="86"/>
      <c r="CN202" s="86"/>
      <c r="CO202" s="86"/>
    </row>
    <row r="203" spans="29:93" ht="15.75" customHeight="1">
      <c r="AC203" s="86"/>
      <c r="AD203" s="86"/>
      <c r="AE203" s="86"/>
      <c r="AF203" s="86"/>
      <c r="AG203" s="86"/>
      <c r="AW203" s="86"/>
      <c r="AX203" s="86"/>
      <c r="AY203" s="86"/>
      <c r="AZ203" s="86"/>
      <c r="BA203" s="86"/>
      <c r="BB203" s="86"/>
      <c r="BC203" s="86"/>
      <c r="BD203" s="86"/>
      <c r="BE203" s="86"/>
      <c r="BF203" s="86"/>
      <c r="BG203" s="86"/>
      <c r="BH203" s="86"/>
      <c r="BI203" s="86"/>
      <c r="BJ203" s="86"/>
      <c r="BK203" s="86"/>
      <c r="CK203" s="86"/>
      <c r="CL203" s="86"/>
      <c r="CM203" s="86"/>
      <c r="CN203" s="86"/>
      <c r="CO203" s="86"/>
    </row>
    <row r="204" spans="29:93" ht="15.75" customHeight="1">
      <c r="AC204" s="86"/>
      <c r="AD204" s="86"/>
      <c r="AE204" s="86"/>
      <c r="AF204" s="86"/>
      <c r="AG204" s="86"/>
      <c r="AW204" s="86"/>
      <c r="AX204" s="86"/>
      <c r="AY204" s="86"/>
      <c r="AZ204" s="86"/>
      <c r="BA204" s="86"/>
      <c r="BB204" s="86"/>
      <c r="BC204" s="86"/>
      <c r="BD204" s="86"/>
      <c r="BE204" s="86"/>
      <c r="BF204" s="86"/>
      <c r="BG204" s="86"/>
      <c r="BH204" s="86"/>
      <c r="BI204" s="86"/>
      <c r="BJ204" s="86"/>
      <c r="BK204" s="86"/>
      <c r="CK204" s="86"/>
      <c r="CL204" s="86"/>
      <c r="CM204" s="86"/>
      <c r="CN204" s="86"/>
      <c r="CO204" s="86"/>
    </row>
    <row r="205" spans="29:93" ht="15.75" customHeight="1">
      <c r="AC205" s="86"/>
      <c r="AD205" s="86"/>
      <c r="AE205" s="86"/>
      <c r="AF205" s="86"/>
      <c r="AG205" s="86"/>
      <c r="AW205" s="86"/>
      <c r="AX205" s="86"/>
      <c r="AY205" s="86"/>
      <c r="AZ205" s="86"/>
      <c r="BA205" s="86"/>
      <c r="BB205" s="86"/>
      <c r="BC205" s="86"/>
      <c r="BD205" s="86"/>
      <c r="BE205" s="86"/>
      <c r="BF205" s="86"/>
      <c r="BG205" s="86"/>
      <c r="BH205" s="86"/>
      <c r="BI205" s="86"/>
      <c r="BJ205" s="86"/>
      <c r="BK205" s="86"/>
      <c r="CK205" s="86"/>
      <c r="CL205" s="86"/>
      <c r="CM205" s="86"/>
      <c r="CN205" s="86"/>
      <c r="CO205" s="86"/>
    </row>
    <row r="206" spans="29:93" ht="15.75" customHeight="1">
      <c r="AC206" s="86"/>
      <c r="AD206" s="86"/>
      <c r="AE206" s="86"/>
      <c r="AF206" s="86"/>
      <c r="AG206" s="86"/>
      <c r="AW206" s="86"/>
      <c r="AX206" s="86"/>
      <c r="AY206" s="86"/>
      <c r="AZ206" s="86"/>
      <c r="BA206" s="86"/>
      <c r="BB206" s="86"/>
      <c r="BC206" s="86"/>
      <c r="BD206" s="86"/>
      <c r="BE206" s="86"/>
      <c r="BF206" s="86"/>
      <c r="BG206" s="86"/>
      <c r="BH206" s="86"/>
      <c r="BI206" s="86"/>
      <c r="BJ206" s="86"/>
      <c r="BK206" s="86"/>
      <c r="CK206" s="86"/>
      <c r="CL206" s="86"/>
      <c r="CM206" s="86"/>
      <c r="CN206" s="86"/>
      <c r="CO206" s="86"/>
    </row>
    <row r="207" spans="29:93" ht="15.75" customHeight="1">
      <c r="AC207" s="86"/>
      <c r="AD207" s="86"/>
      <c r="AE207" s="86"/>
      <c r="AF207" s="86"/>
      <c r="AG207" s="86"/>
      <c r="AW207" s="86"/>
      <c r="AX207" s="86"/>
      <c r="AY207" s="86"/>
      <c r="AZ207" s="86"/>
      <c r="BA207" s="86"/>
      <c r="BB207" s="86"/>
      <c r="BC207" s="86"/>
      <c r="BD207" s="86"/>
      <c r="BE207" s="86"/>
      <c r="BF207" s="86"/>
      <c r="BG207" s="86"/>
      <c r="BH207" s="86"/>
      <c r="BI207" s="86"/>
      <c r="BJ207" s="86"/>
      <c r="BK207" s="86"/>
      <c r="CK207" s="86"/>
      <c r="CL207" s="86"/>
      <c r="CM207" s="86"/>
      <c r="CN207" s="86"/>
      <c r="CO207" s="86"/>
    </row>
    <row r="208" spans="29:93" ht="15.75" customHeight="1">
      <c r="AC208" s="86"/>
      <c r="AD208" s="86"/>
      <c r="AE208" s="86"/>
      <c r="AF208" s="86"/>
      <c r="AG208" s="86"/>
      <c r="AW208" s="86"/>
      <c r="AX208" s="86"/>
      <c r="AY208" s="86"/>
      <c r="AZ208" s="86"/>
      <c r="BA208" s="86"/>
      <c r="BB208" s="86"/>
      <c r="BC208" s="86"/>
      <c r="BD208" s="86"/>
      <c r="BE208" s="86"/>
      <c r="BF208" s="86"/>
      <c r="BG208" s="86"/>
      <c r="BH208" s="86"/>
      <c r="BI208" s="86"/>
      <c r="BJ208" s="86"/>
      <c r="BK208" s="86"/>
      <c r="CK208" s="86"/>
      <c r="CL208" s="86"/>
      <c r="CM208" s="86"/>
      <c r="CN208" s="86"/>
      <c r="CO208" s="86"/>
    </row>
    <row r="209" spans="29:93" ht="15.75" customHeight="1">
      <c r="AC209" s="86"/>
      <c r="AD209" s="86"/>
      <c r="AE209" s="86"/>
      <c r="AF209" s="86"/>
      <c r="AG209" s="86"/>
      <c r="AW209" s="86"/>
      <c r="AX209" s="86"/>
      <c r="AY209" s="86"/>
      <c r="AZ209" s="86"/>
      <c r="BA209" s="86"/>
      <c r="BB209" s="86"/>
      <c r="BC209" s="86"/>
      <c r="BD209" s="86"/>
      <c r="BE209" s="86"/>
      <c r="BF209" s="86"/>
      <c r="BG209" s="86"/>
      <c r="BH209" s="86"/>
      <c r="BI209" s="86"/>
      <c r="BJ209" s="86"/>
      <c r="BK209" s="86"/>
      <c r="CK209" s="86"/>
      <c r="CL209" s="86"/>
      <c r="CM209" s="86"/>
      <c r="CN209" s="86"/>
      <c r="CO209" s="86"/>
    </row>
    <row r="210" spans="29:93" ht="15.75" customHeight="1">
      <c r="AC210" s="86"/>
      <c r="AD210" s="86"/>
      <c r="AE210" s="86"/>
      <c r="AF210" s="86"/>
      <c r="AG210" s="86"/>
      <c r="AW210" s="86"/>
      <c r="AX210" s="86"/>
      <c r="AY210" s="86"/>
      <c r="AZ210" s="86"/>
      <c r="BA210" s="86"/>
      <c r="BB210" s="86"/>
      <c r="BC210" s="86"/>
      <c r="BD210" s="86"/>
      <c r="BE210" s="86"/>
      <c r="BF210" s="86"/>
      <c r="BG210" s="86"/>
      <c r="BH210" s="86"/>
      <c r="BI210" s="86"/>
      <c r="BJ210" s="86"/>
      <c r="BK210" s="86"/>
      <c r="CK210" s="86"/>
      <c r="CL210" s="86"/>
      <c r="CM210" s="86"/>
      <c r="CN210" s="86"/>
      <c r="CO210" s="86"/>
    </row>
    <row r="211" spans="29:93" ht="15.75" customHeight="1">
      <c r="AC211" s="86"/>
      <c r="AD211" s="86"/>
      <c r="AE211" s="86"/>
      <c r="AF211" s="86"/>
      <c r="AG211" s="86"/>
      <c r="AW211" s="86"/>
      <c r="AX211" s="86"/>
      <c r="AY211" s="86"/>
      <c r="AZ211" s="86"/>
      <c r="BA211" s="86"/>
      <c r="BB211" s="86"/>
      <c r="BC211" s="86"/>
      <c r="BD211" s="86"/>
      <c r="BE211" s="86"/>
      <c r="BF211" s="86"/>
      <c r="BG211" s="86"/>
      <c r="BH211" s="86"/>
      <c r="BI211" s="86"/>
      <c r="BJ211" s="86"/>
      <c r="BK211" s="86"/>
      <c r="CK211" s="86"/>
      <c r="CL211" s="86"/>
      <c r="CM211" s="86"/>
      <c r="CN211" s="86"/>
      <c r="CO211" s="86"/>
    </row>
    <row r="212" spans="29:93" ht="15.75" customHeight="1">
      <c r="AC212" s="86"/>
      <c r="AD212" s="86"/>
      <c r="AE212" s="86"/>
      <c r="AF212" s="86"/>
      <c r="AG212" s="86"/>
      <c r="AW212" s="86"/>
      <c r="AX212" s="86"/>
      <c r="AY212" s="86"/>
      <c r="AZ212" s="86"/>
      <c r="BA212" s="86"/>
      <c r="BB212" s="86"/>
      <c r="BC212" s="86"/>
      <c r="BD212" s="86"/>
      <c r="BE212" s="86"/>
      <c r="BF212" s="86"/>
      <c r="BG212" s="86"/>
      <c r="BH212" s="86"/>
      <c r="BI212" s="86"/>
      <c r="BJ212" s="86"/>
      <c r="BK212" s="86"/>
      <c r="CK212" s="86"/>
      <c r="CL212" s="86"/>
      <c r="CM212" s="86"/>
      <c r="CN212" s="86"/>
      <c r="CO212" s="86"/>
    </row>
    <row r="213" spans="29:93" ht="15.75" customHeight="1">
      <c r="AC213" s="86"/>
      <c r="AD213" s="86"/>
      <c r="AE213" s="86"/>
      <c r="AF213" s="86"/>
      <c r="AG213" s="86"/>
      <c r="AW213" s="86"/>
      <c r="AX213" s="86"/>
      <c r="AY213" s="86"/>
      <c r="AZ213" s="86"/>
      <c r="BA213" s="86"/>
      <c r="BB213" s="86"/>
      <c r="BC213" s="86"/>
      <c r="BD213" s="86"/>
      <c r="BE213" s="86"/>
      <c r="BF213" s="86"/>
      <c r="BG213" s="86"/>
      <c r="BH213" s="86"/>
      <c r="BI213" s="86"/>
      <c r="BJ213" s="86"/>
      <c r="BK213" s="86"/>
      <c r="CK213" s="86"/>
      <c r="CL213" s="86"/>
      <c r="CM213" s="86"/>
      <c r="CN213" s="86"/>
      <c r="CO213" s="86"/>
    </row>
    <row r="214" spans="29:93" ht="15.75" customHeight="1">
      <c r="AC214" s="86"/>
      <c r="AD214" s="86"/>
      <c r="AE214" s="86"/>
      <c r="AF214" s="86"/>
      <c r="AG214" s="86"/>
      <c r="AW214" s="86"/>
      <c r="AX214" s="86"/>
      <c r="AY214" s="86"/>
      <c r="AZ214" s="86"/>
      <c r="BA214" s="86"/>
      <c r="BB214" s="86"/>
      <c r="BC214" s="86"/>
      <c r="BD214" s="86"/>
      <c r="BE214" s="86"/>
      <c r="BF214" s="86"/>
      <c r="BG214" s="86"/>
      <c r="BH214" s="86"/>
      <c r="BI214" s="86"/>
      <c r="BJ214" s="86"/>
      <c r="BK214" s="86"/>
      <c r="CK214" s="86"/>
      <c r="CL214" s="86"/>
      <c r="CM214" s="86"/>
      <c r="CN214" s="86"/>
      <c r="CO214" s="86"/>
    </row>
    <row r="215" spans="29:93" ht="15.75" customHeight="1">
      <c r="AC215" s="86"/>
      <c r="AD215" s="86"/>
      <c r="AE215" s="86"/>
      <c r="AF215" s="86"/>
      <c r="AG215" s="86"/>
      <c r="AW215" s="86"/>
      <c r="AX215" s="86"/>
      <c r="AY215" s="86"/>
      <c r="AZ215" s="86"/>
      <c r="BA215" s="86"/>
      <c r="BB215" s="86"/>
      <c r="BC215" s="86"/>
      <c r="BD215" s="86"/>
      <c r="BE215" s="86"/>
      <c r="BF215" s="86"/>
      <c r="BG215" s="86"/>
      <c r="BH215" s="86"/>
      <c r="BI215" s="86"/>
      <c r="BJ215" s="86"/>
      <c r="BK215" s="86"/>
      <c r="CK215" s="86"/>
      <c r="CL215" s="86"/>
      <c r="CM215" s="86"/>
      <c r="CN215" s="86"/>
      <c r="CO215" s="86"/>
    </row>
    <row r="216" spans="29:93" ht="15.75" customHeight="1">
      <c r="AC216" s="86"/>
      <c r="AD216" s="86"/>
      <c r="AE216" s="86"/>
      <c r="AF216" s="86"/>
      <c r="AG216" s="86"/>
      <c r="AW216" s="86"/>
      <c r="AX216" s="86"/>
      <c r="AY216" s="86"/>
      <c r="AZ216" s="86"/>
      <c r="BA216" s="86"/>
      <c r="BB216" s="86"/>
      <c r="BC216" s="86"/>
      <c r="BD216" s="86"/>
      <c r="BE216" s="86"/>
      <c r="BF216" s="86"/>
      <c r="BG216" s="86"/>
      <c r="BH216" s="86"/>
      <c r="BI216" s="86"/>
      <c r="BJ216" s="86"/>
      <c r="BK216" s="86"/>
      <c r="CK216" s="86"/>
      <c r="CL216" s="86"/>
      <c r="CM216" s="86"/>
      <c r="CN216" s="86"/>
      <c r="CO216" s="86"/>
    </row>
    <row r="217" spans="29:93" ht="15.75" customHeight="1">
      <c r="AC217" s="86"/>
      <c r="AD217" s="86"/>
      <c r="AE217" s="86"/>
      <c r="AF217" s="86"/>
      <c r="AG217" s="86"/>
      <c r="AW217" s="86"/>
      <c r="AX217" s="86"/>
      <c r="AY217" s="86"/>
      <c r="AZ217" s="86"/>
      <c r="BA217" s="86"/>
      <c r="BB217" s="86"/>
      <c r="BC217" s="86"/>
      <c r="BD217" s="86"/>
      <c r="BE217" s="86"/>
      <c r="BF217" s="86"/>
      <c r="BG217" s="86"/>
      <c r="BH217" s="86"/>
      <c r="BI217" s="86"/>
      <c r="BJ217" s="86"/>
      <c r="BK217" s="86"/>
      <c r="CK217" s="86"/>
      <c r="CL217" s="86"/>
      <c r="CM217" s="86"/>
      <c r="CN217" s="86"/>
      <c r="CO217" s="86"/>
    </row>
    <row r="218" spans="29:93" ht="15.75" customHeight="1">
      <c r="AC218" s="86"/>
      <c r="AD218" s="86"/>
      <c r="AE218" s="86"/>
      <c r="AF218" s="86"/>
      <c r="AG218" s="86"/>
      <c r="AW218" s="86"/>
      <c r="AX218" s="86"/>
      <c r="AY218" s="86"/>
      <c r="AZ218" s="86"/>
      <c r="BA218" s="86"/>
      <c r="BB218" s="86"/>
      <c r="BC218" s="86"/>
      <c r="BD218" s="86"/>
      <c r="BE218" s="86"/>
      <c r="BF218" s="86"/>
      <c r="BG218" s="86"/>
      <c r="BH218" s="86"/>
      <c r="BI218" s="86"/>
      <c r="BJ218" s="86"/>
      <c r="BK218" s="86"/>
      <c r="CK218" s="86"/>
      <c r="CL218" s="86"/>
      <c r="CM218" s="86"/>
      <c r="CN218" s="86"/>
      <c r="CO218" s="86"/>
    </row>
    <row r="219" spans="29:93" ht="15.75" customHeight="1">
      <c r="AC219" s="86"/>
      <c r="AD219" s="86"/>
      <c r="AE219" s="86"/>
      <c r="AF219" s="86"/>
      <c r="AG219" s="86"/>
      <c r="AW219" s="86"/>
      <c r="AX219" s="86"/>
      <c r="AY219" s="86"/>
      <c r="AZ219" s="86"/>
      <c r="BA219" s="86"/>
      <c r="BB219" s="86"/>
      <c r="BC219" s="86"/>
      <c r="BD219" s="86"/>
      <c r="BE219" s="86"/>
      <c r="BF219" s="86"/>
      <c r="BG219" s="86"/>
      <c r="BH219" s="86"/>
      <c r="BI219" s="86"/>
      <c r="BJ219" s="86"/>
      <c r="BK219" s="86"/>
      <c r="CK219" s="86"/>
      <c r="CL219" s="86"/>
      <c r="CM219" s="86"/>
      <c r="CN219" s="86"/>
      <c r="CO219" s="86"/>
    </row>
    <row r="220" spans="29:93" ht="15.75" customHeight="1">
      <c r="AC220" s="86"/>
      <c r="AD220" s="86"/>
      <c r="AE220" s="86"/>
      <c r="AF220" s="86"/>
      <c r="AG220" s="86"/>
      <c r="AW220" s="86"/>
      <c r="AX220" s="86"/>
      <c r="AY220" s="86"/>
      <c r="AZ220" s="86"/>
      <c r="BA220" s="86"/>
      <c r="BB220" s="86"/>
      <c r="BC220" s="86"/>
      <c r="BD220" s="86"/>
      <c r="BE220" s="86"/>
      <c r="BF220" s="86"/>
      <c r="BG220" s="86"/>
      <c r="BH220" s="86"/>
      <c r="BI220" s="86"/>
      <c r="BJ220" s="86"/>
      <c r="BK220" s="86"/>
      <c r="CK220" s="86"/>
      <c r="CL220" s="86"/>
      <c r="CM220" s="86"/>
      <c r="CN220" s="86"/>
      <c r="CO220" s="86"/>
    </row>
    <row r="221" spans="29:93" ht="15.75" customHeight="1">
      <c r="AC221" s="86"/>
      <c r="AD221" s="86"/>
      <c r="AE221" s="86"/>
      <c r="AF221" s="86"/>
      <c r="AG221" s="86"/>
      <c r="AW221" s="86"/>
      <c r="AX221" s="86"/>
      <c r="AY221" s="86"/>
      <c r="AZ221" s="86"/>
      <c r="BA221" s="86"/>
      <c r="BB221" s="86"/>
      <c r="BC221" s="86"/>
      <c r="BD221" s="86"/>
      <c r="BE221" s="86"/>
      <c r="BF221" s="86"/>
      <c r="BG221" s="86"/>
      <c r="BH221" s="86"/>
      <c r="BI221" s="86"/>
      <c r="BJ221" s="86"/>
      <c r="BK221" s="86"/>
      <c r="CK221" s="86"/>
      <c r="CL221" s="86"/>
      <c r="CM221" s="86"/>
      <c r="CN221" s="86"/>
      <c r="CO221" s="86"/>
    </row>
    <row r="222" spans="29:93" ht="15.75" customHeight="1">
      <c r="AC222" s="86"/>
      <c r="AD222" s="86"/>
      <c r="AE222" s="86"/>
      <c r="AF222" s="86"/>
      <c r="AG222" s="86"/>
      <c r="AW222" s="86"/>
      <c r="AX222" s="86"/>
      <c r="AY222" s="86"/>
      <c r="AZ222" s="86"/>
      <c r="BA222" s="86"/>
      <c r="BB222" s="86"/>
      <c r="BC222" s="86"/>
      <c r="BD222" s="86"/>
      <c r="BE222" s="86"/>
      <c r="BF222" s="86"/>
      <c r="BG222" s="86"/>
      <c r="BH222" s="86"/>
      <c r="BI222" s="86"/>
      <c r="BJ222" s="86"/>
      <c r="BK222" s="86"/>
      <c r="CK222" s="86"/>
      <c r="CL222" s="86"/>
      <c r="CM222" s="86"/>
      <c r="CN222" s="86"/>
      <c r="CO222" s="86"/>
    </row>
    <row r="223" spans="29:93" ht="15.75" customHeight="1">
      <c r="AC223" s="86"/>
      <c r="AD223" s="86"/>
      <c r="AE223" s="86"/>
      <c r="AF223" s="86"/>
      <c r="AG223" s="86"/>
      <c r="AW223" s="86"/>
      <c r="AX223" s="86"/>
      <c r="AY223" s="86"/>
      <c r="AZ223" s="86"/>
      <c r="BA223" s="86"/>
      <c r="BB223" s="86"/>
      <c r="BC223" s="86"/>
      <c r="BD223" s="86"/>
      <c r="BE223" s="86"/>
      <c r="BF223" s="86"/>
      <c r="BG223" s="86"/>
      <c r="BH223" s="86"/>
      <c r="BI223" s="86"/>
      <c r="BJ223" s="86"/>
      <c r="BK223" s="86"/>
      <c r="CK223" s="86"/>
      <c r="CL223" s="86"/>
      <c r="CM223" s="86"/>
      <c r="CN223" s="86"/>
      <c r="CO223" s="86"/>
    </row>
    <row r="224" spans="29:93" ht="15.75" customHeight="1">
      <c r="AC224" s="86"/>
      <c r="AD224" s="86"/>
      <c r="AE224" s="86"/>
      <c r="AF224" s="86"/>
      <c r="AG224" s="86"/>
      <c r="AW224" s="86"/>
      <c r="AX224" s="86"/>
      <c r="AY224" s="86"/>
      <c r="AZ224" s="86"/>
      <c r="BA224" s="86"/>
      <c r="BB224" s="86"/>
      <c r="BC224" s="86"/>
      <c r="BD224" s="86"/>
      <c r="BE224" s="86"/>
      <c r="BF224" s="86"/>
      <c r="BG224" s="86"/>
      <c r="BH224" s="86"/>
      <c r="BI224" s="86"/>
      <c r="BJ224" s="86"/>
      <c r="BK224" s="86"/>
      <c r="CK224" s="86"/>
      <c r="CL224" s="86"/>
      <c r="CM224" s="86"/>
      <c r="CN224" s="86"/>
      <c r="CO224" s="86"/>
    </row>
    <row r="225" spans="29:93" ht="15.75" customHeight="1">
      <c r="AC225" s="86"/>
      <c r="AD225" s="86"/>
      <c r="AE225" s="86"/>
      <c r="AF225" s="86"/>
      <c r="AG225" s="86"/>
      <c r="AW225" s="86"/>
      <c r="AX225" s="86"/>
      <c r="AY225" s="86"/>
      <c r="AZ225" s="86"/>
      <c r="BA225" s="86"/>
      <c r="BB225" s="86"/>
      <c r="BC225" s="86"/>
      <c r="BD225" s="86"/>
      <c r="BE225" s="86"/>
      <c r="BF225" s="86"/>
      <c r="BG225" s="86"/>
      <c r="BH225" s="86"/>
      <c r="BI225" s="86"/>
      <c r="BJ225" s="86"/>
      <c r="BK225" s="86"/>
      <c r="CK225" s="86"/>
      <c r="CL225" s="86"/>
      <c r="CM225" s="86"/>
      <c r="CN225" s="86"/>
      <c r="CO225" s="86"/>
    </row>
    <row r="226" spans="29:93" ht="15.75" customHeight="1">
      <c r="AC226" s="86"/>
      <c r="AD226" s="86"/>
      <c r="AE226" s="86"/>
      <c r="AF226" s="86"/>
      <c r="AG226" s="86"/>
      <c r="AW226" s="86"/>
      <c r="AX226" s="86"/>
      <c r="AY226" s="86"/>
      <c r="AZ226" s="86"/>
      <c r="BA226" s="86"/>
      <c r="BB226" s="86"/>
      <c r="BC226" s="86"/>
      <c r="BD226" s="86"/>
      <c r="BE226" s="86"/>
      <c r="BF226" s="86"/>
      <c r="BG226" s="86"/>
      <c r="BH226" s="86"/>
      <c r="BI226" s="86"/>
      <c r="BJ226" s="86"/>
      <c r="BK226" s="86"/>
      <c r="CK226" s="86"/>
      <c r="CL226" s="86"/>
      <c r="CM226" s="86"/>
      <c r="CN226" s="86"/>
      <c r="CO226" s="86"/>
    </row>
    <row r="227" spans="29:93" ht="15.75" customHeight="1">
      <c r="AC227" s="86"/>
      <c r="AD227" s="86"/>
      <c r="AE227" s="86"/>
      <c r="AF227" s="86"/>
      <c r="AG227" s="86"/>
      <c r="AW227" s="86"/>
      <c r="AX227" s="86"/>
      <c r="AY227" s="86"/>
      <c r="AZ227" s="86"/>
      <c r="BA227" s="86"/>
      <c r="BB227" s="86"/>
      <c r="BC227" s="86"/>
      <c r="BD227" s="86"/>
      <c r="BE227" s="86"/>
      <c r="BF227" s="86"/>
      <c r="BG227" s="86"/>
      <c r="BH227" s="86"/>
      <c r="BI227" s="86"/>
      <c r="BJ227" s="86"/>
      <c r="BK227" s="86"/>
      <c r="CK227" s="86"/>
      <c r="CL227" s="86"/>
      <c r="CM227" s="86"/>
      <c r="CN227" s="86"/>
      <c r="CO227" s="86"/>
    </row>
    <row r="228" spans="29:93" ht="15.75" customHeight="1">
      <c r="AC228" s="86"/>
      <c r="AD228" s="86"/>
      <c r="AE228" s="86"/>
      <c r="AF228" s="86"/>
      <c r="AG228" s="86"/>
      <c r="AW228" s="86"/>
      <c r="AX228" s="86"/>
      <c r="AY228" s="86"/>
      <c r="AZ228" s="86"/>
      <c r="BA228" s="86"/>
      <c r="BB228" s="86"/>
      <c r="BC228" s="86"/>
      <c r="BD228" s="86"/>
      <c r="BE228" s="86"/>
      <c r="BF228" s="86"/>
      <c r="BG228" s="86"/>
      <c r="BH228" s="86"/>
      <c r="BI228" s="86"/>
      <c r="BJ228" s="86"/>
      <c r="BK228" s="86"/>
      <c r="CK228" s="86"/>
      <c r="CL228" s="86"/>
      <c r="CM228" s="86"/>
      <c r="CN228" s="86"/>
      <c r="CO228" s="86"/>
    </row>
    <row r="229" spans="29:93" ht="15.75" customHeight="1">
      <c r="AC229" s="86"/>
      <c r="AD229" s="86"/>
      <c r="AE229" s="86"/>
      <c r="AF229" s="86"/>
      <c r="AG229" s="86"/>
      <c r="AW229" s="86"/>
      <c r="AX229" s="86"/>
      <c r="AY229" s="86"/>
      <c r="AZ229" s="86"/>
      <c r="BA229" s="86"/>
      <c r="BB229" s="86"/>
      <c r="BC229" s="86"/>
      <c r="BD229" s="86"/>
      <c r="BE229" s="86"/>
      <c r="BF229" s="86"/>
      <c r="BG229" s="86"/>
      <c r="BH229" s="86"/>
      <c r="BI229" s="86"/>
      <c r="BJ229" s="86"/>
      <c r="BK229" s="86"/>
      <c r="CK229" s="86"/>
      <c r="CL229" s="86"/>
      <c r="CM229" s="86"/>
      <c r="CN229" s="86"/>
      <c r="CO229" s="86"/>
    </row>
    <row r="230" spans="29:93" ht="15.75" customHeight="1">
      <c r="AC230" s="86"/>
      <c r="AD230" s="86"/>
      <c r="AE230" s="86"/>
      <c r="AF230" s="86"/>
      <c r="AG230" s="86"/>
      <c r="AW230" s="86"/>
      <c r="AX230" s="86"/>
      <c r="AY230" s="86"/>
      <c r="AZ230" s="86"/>
      <c r="BA230" s="86"/>
      <c r="BB230" s="86"/>
      <c r="BC230" s="86"/>
      <c r="BD230" s="86"/>
      <c r="BE230" s="86"/>
      <c r="BF230" s="86"/>
      <c r="BG230" s="86"/>
      <c r="BH230" s="86"/>
      <c r="BI230" s="86"/>
      <c r="BJ230" s="86"/>
      <c r="BK230" s="86"/>
      <c r="CK230" s="86"/>
      <c r="CL230" s="86"/>
      <c r="CM230" s="86"/>
      <c r="CN230" s="86"/>
      <c r="CO230" s="86"/>
    </row>
    <row r="231" spans="29:93" ht="15.75" customHeight="1">
      <c r="AC231" s="86"/>
      <c r="AD231" s="86"/>
      <c r="AE231" s="86"/>
      <c r="AF231" s="86"/>
      <c r="AG231" s="86"/>
      <c r="AW231" s="86"/>
      <c r="AX231" s="86"/>
      <c r="AY231" s="86"/>
      <c r="AZ231" s="86"/>
      <c r="BA231" s="86"/>
      <c r="BB231" s="86"/>
      <c r="BC231" s="86"/>
      <c r="BD231" s="86"/>
      <c r="BE231" s="86"/>
      <c r="BF231" s="86"/>
      <c r="BG231" s="86"/>
      <c r="BH231" s="86"/>
      <c r="BI231" s="86"/>
      <c r="BJ231" s="86"/>
      <c r="BK231" s="86"/>
      <c r="CK231" s="86"/>
      <c r="CL231" s="86"/>
      <c r="CM231" s="86"/>
      <c r="CN231" s="86"/>
      <c r="CO231" s="86"/>
    </row>
    <row r="232" spans="29:93" ht="15.75" customHeight="1">
      <c r="AC232" s="86"/>
      <c r="AD232" s="86"/>
      <c r="AE232" s="86"/>
      <c r="AF232" s="86"/>
      <c r="AG232" s="86"/>
      <c r="AW232" s="86"/>
      <c r="AX232" s="86"/>
      <c r="AY232" s="86"/>
      <c r="AZ232" s="86"/>
      <c r="BA232" s="86"/>
      <c r="BB232" s="86"/>
      <c r="BC232" s="86"/>
      <c r="BD232" s="86"/>
      <c r="BE232" s="86"/>
      <c r="BF232" s="86"/>
      <c r="BG232" s="86"/>
      <c r="BH232" s="86"/>
      <c r="BI232" s="86"/>
      <c r="BJ232" s="86"/>
      <c r="BK232" s="86"/>
      <c r="CK232" s="86"/>
      <c r="CL232" s="86"/>
      <c r="CM232" s="86"/>
      <c r="CN232" s="86"/>
      <c r="CO232" s="86"/>
    </row>
    <row r="233" spans="29:93" ht="15.75" customHeight="1">
      <c r="AC233" s="86"/>
      <c r="AD233" s="86"/>
      <c r="AE233" s="86"/>
      <c r="AF233" s="86"/>
      <c r="AG233" s="86"/>
      <c r="AW233" s="86"/>
      <c r="AX233" s="86"/>
      <c r="AY233" s="86"/>
      <c r="AZ233" s="86"/>
      <c r="BA233" s="86"/>
      <c r="BB233" s="86"/>
      <c r="BC233" s="86"/>
      <c r="BD233" s="86"/>
      <c r="BE233" s="86"/>
      <c r="BF233" s="86"/>
      <c r="BG233" s="86"/>
      <c r="BH233" s="86"/>
      <c r="BI233" s="86"/>
      <c r="BJ233" s="86"/>
      <c r="BK233" s="86"/>
      <c r="CK233" s="86"/>
      <c r="CL233" s="86"/>
      <c r="CM233" s="86"/>
      <c r="CN233" s="86"/>
      <c r="CO233" s="86"/>
    </row>
    <row r="234" spans="29:93" ht="15.75" customHeight="1">
      <c r="AC234" s="86"/>
      <c r="AD234" s="86"/>
      <c r="AE234" s="86"/>
      <c r="AF234" s="86"/>
      <c r="AG234" s="86"/>
      <c r="AW234" s="86"/>
      <c r="AX234" s="86"/>
      <c r="AY234" s="86"/>
      <c r="AZ234" s="86"/>
      <c r="BA234" s="86"/>
      <c r="BB234" s="86"/>
      <c r="BC234" s="86"/>
      <c r="BD234" s="86"/>
      <c r="BE234" s="86"/>
      <c r="BF234" s="86"/>
      <c r="BG234" s="86"/>
      <c r="BH234" s="86"/>
      <c r="BI234" s="86"/>
      <c r="BJ234" s="86"/>
      <c r="BK234" s="86"/>
      <c r="CK234" s="86"/>
      <c r="CL234" s="86"/>
      <c r="CM234" s="86"/>
      <c r="CN234" s="86"/>
      <c r="CO234" s="86"/>
    </row>
    <row r="235" spans="29:93" ht="15.75" customHeight="1">
      <c r="AC235" s="86"/>
      <c r="AD235" s="86"/>
      <c r="AE235" s="86"/>
      <c r="AF235" s="86"/>
      <c r="AG235" s="86"/>
      <c r="AW235" s="86"/>
      <c r="AX235" s="86"/>
      <c r="AY235" s="86"/>
      <c r="AZ235" s="86"/>
      <c r="BA235" s="86"/>
      <c r="BB235" s="86"/>
      <c r="BC235" s="86"/>
      <c r="BD235" s="86"/>
      <c r="BE235" s="86"/>
      <c r="BF235" s="86"/>
      <c r="BG235" s="86"/>
      <c r="BH235" s="86"/>
      <c r="BI235" s="86"/>
      <c r="BJ235" s="86"/>
      <c r="BK235" s="86"/>
      <c r="CK235" s="86"/>
      <c r="CL235" s="86"/>
      <c r="CM235" s="86"/>
      <c r="CN235" s="86"/>
      <c r="CO235" s="86"/>
    </row>
    <row r="236" spans="29:93" ht="15.75" customHeight="1">
      <c r="AC236" s="86"/>
      <c r="AD236" s="86"/>
      <c r="AE236" s="86"/>
      <c r="AF236" s="86"/>
      <c r="AG236" s="86"/>
      <c r="AW236" s="86"/>
      <c r="AX236" s="86"/>
      <c r="AY236" s="86"/>
      <c r="AZ236" s="86"/>
      <c r="BA236" s="86"/>
      <c r="BB236" s="86"/>
      <c r="BC236" s="86"/>
      <c r="BD236" s="86"/>
      <c r="BE236" s="86"/>
      <c r="BF236" s="86"/>
      <c r="BG236" s="86"/>
      <c r="BH236" s="86"/>
      <c r="BI236" s="86"/>
      <c r="BJ236" s="86"/>
      <c r="BK236" s="86"/>
      <c r="CK236" s="86"/>
      <c r="CL236" s="86"/>
      <c r="CM236" s="86"/>
      <c r="CN236" s="86"/>
      <c r="CO236" s="86"/>
    </row>
    <row r="237" spans="29:93" ht="15.75" customHeight="1">
      <c r="AC237" s="86"/>
      <c r="AD237" s="86"/>
      <c r="AE237" s="86"/>
      <c r="AF237" s="86"/>
      <c r="AG237" s="86"/>
      <c r="AW237" s="86"/>
      <c r="AX237" s="86"/>
      <c r="AY237" s="86"/>
      <c r="AZ237" s="86"/>
      <c r="BA237" s="86"/>
      <c r="BB237" s="86"/>
      <c r="BC237" s="86"/>
      <c r="BD237" s="86"/>
      <c r="BE237" s="86"/>
      <c r="BF237" s="86"/>
      <c r="BG237" s="86"/>
      <c r="BH237" s="86"/>
      <c r="BI237" s="86"/>
      <c r="BJ237" s="86"/>
      <c r="BK237" s="86"/>
      <c r="CK237" s="86"/>
      <c r="CL237" s="86"/>
      <c r="CM237" s="86"/>
      <c r="CN237" s="86"/>
      <c r="CO237" s="86"/>
    </row>
    <row r="238" spans="29:93" ht="15.75" customHeight="1">
      <c r="AC238" s="86"/>
      <c r="AD238" s="86"/>
      <c r="AE238" s="86"/>
      <c r="AF238" s="86"/>
      <c r="AG238" s="86"/>
      <c r="AW238" s="86"/>
      <c r="AX238" s="86"/>
      <c r="AY238" s="86"/>
      <c r="AZ238" s="86"/>
      <c r="BA238" s="86"/>
      <c r="BB238" s="86"/>
      <c r="BC238" s="86"/>
      <c r="BD238" s="86"/>
      <c r="BE238" s="86"/>
      <c r="BF238" s="86"/>
      <c r="BG238" s="86"/>
      <c r="BH238" s="86"/>
      <c r="BI238" s="86"/>
      <c r="BJ238" s="86"/>
      <c r="BK238" s="86"/>
      <c r="CK238" s="86"/>
      <c r="CL238" s="86"/>
      <c r="CM238" s="86"/>
      <c r="CN238" s="86"/>
      <c r="CO238" s="86"/>
    </row>
    <row r="239" spans="29:93" ht="15.75" customHeight="1">
      <c r="AC239" s="86"/>
      <c r="AD239" s="86"/>
      <c r="AE239" s="86"/>
      <c r="AF239" s="86"/>
      <c r="AG239" s="86"/>
      <c r="AW239" s="86"/>
      <c r="AX239" s="86"/>
      <c r="AY239" s="86"/>
      <c r="AZ239" s="86"/>
      <c r="BA239" s="86"/>
      <c r="BB239" s="86"/>
      <c r="BC239" s="86"/>
      <c r="BD239" s="86"/>
      <c r="BE239" s="86"/>
      <c r="BF239" s="86"/>
      <c r="BG239" s="86"/>
      <c r="BH239" s="86"/>
      <c r="BI239" s="86"/>
      <c r="BJ239" s="86"/>
      <c r="BK239" s="86"/>
      <c r="CK239" s="86"/>
      <c r="CL239" s="86"/>
      <c r="CM239" s="86"/>
      <c r="CN239" s="86"/>
      <c r="CO239" s="86"/>
    </row>
    <row r="240" spans="29:93" ht="15.75" customHeight="1">
      <c r="AC240" s="86"/>
      <c r="AD240" s="86"/>
      <c r="AE240" s="86"/>
      <c r="AF240" s="86"/>
      <c r="AG240" s="86"/>
      <c r="AW240" s="86"/>
      <c r="AX240" s="86"/>
      <c r="AY240" s="86"/>
      <c r="AZ240" s="86"/>
      <c r="BA240" s="86"/>
      <c r="BB240" s="86"/>
      <c r="BC240" s="86"/>
      <c r="BD240" s="86"/>
      <c r="BE240" s="86"/>
      <c r="BF240" s="86"/>
      <c r="BG240" s="86"/>
      <c r="BH240" s="86"/>
      <c r="BI240" s="86"/>
      <c r="BJ240" s="86"/>
      <c r="BK240" s="86"/>
      <c r="CK240" s="86"/>
      <c r="CL240" s="86"/>
      <c r="CM240" s="86"/>
      <c r="CN240" s="86"/>
      <c r="CO240" s="86"/>
    </row>
    <row r="241" spans="29:93" ht="15.75" customHeight="1">
      <c r="AC241" s="86"/>
      <c r="AD241" s="86"/>
      <c r="AE241" s="86"/>
      <c r="AF241" s="86"/>
      <c r="AG241" s="86"/>
      <c r="AW241" s="86"/>
      <c r="AX241" s="86"/>
      <c r="AY241" s="86"/>
      <c r="AZ241" s="86"/>
      <c r="BA241" s="86"/>
      <c r="BB241" s="86"/>
      <c r="BC241" s="86"/>
      <c r="BD241" s="86"/>
      <c r="BE241" s="86"/>
      <c r="BF241" s="86"/>
      <c r="BG241" s="86"/>
      <c r="BH241" s="86"/>
      <c r="BI241" s="86"/>
      <c r="BJ241" s="86"/>
      <c r="BK241" s="86"/>
      <c r="CK241" s="86"/>
      <c r="CL241" s="86"/>
      <c r="CM241" s="86"/>
      <c r="CN241" s="86"/>
      <c r="CO241" s="86"/>
    </row>
    <row r="242" spans="29:93" ht="15.75" customHeight="1">
      <c r="AC242" s="86"/>
      <c r="AD242" s="86"/>
      <c r="AE242" s="86"/>
      <c r="AF242" s="86"/>
      <c r="AG242" s="86"/>
      <c r="AW242" s="86"/>
      <c r="AX242" s="86"/>
      <c r="AY242" s="86"/>
      <c r="AZ242" s="86"/>
      <c r="BA242" s="86"/>
      <c r="BB242" s="86"/>
      <c r="BC242" s="86"/>
      <c r="BD242" s="86"/>
      <c r="BE242" s="86"/>
      <c r="BF242" s="86"/>
      <c r="BG242" s="86"/>
      <c r="BH242" s="86"/>
      <c r="BI242" s="86"/>
      <c r="BJ242" s="86"/>
      <c r="BK242" s="86"/>
      <c r="CK242" s="86"/>
      <c r="CL242" s="86"/>
      <c r="CM242" s="86"/>
      <c r="CN242" s="86"/>
      <c r="CO242" s="86"/>
    </row>
    <row r="243" spans="29:93" ht="15.75" customHeight="1">
      <c r="AC243" s="86"/>
      <c r="AD243" s="86"/>
      <c r="AE243" s="86"/>
      <c r="AF243" s="86"/>
      <c r="AG243" s="86"/>
      <c r="AW243" s="86"/>
      <c r="AX243" s="86"/>
      <c r="AY243" s="86"/>
      <c r="AZ243" s="86"/>
      <c r="BA243" s="86"/>
      <c r="BB243" s="86"/>
      <c r="BC243" s="86"/>
      <c r="BD243" s="86"/>
      <c r="BE243" s="86"/>
      <c r="BF243" s="86"/>
      <c r="BG243" s="86"/>
      <c r="BH243" s="86"/>
      <c r="BI243" s="86"/>
      <c r="BJ243" s="86"/>
      <c r="BK243" s="86"/>
      <c r="CK243" s="86"/>
      <c r="CL243" s="86"/>
      <c r="CM243" s="86"/>
      <c r="CN243" s="86"/>
      <c r="CO243" s="86"/>
    </row>
    <row r="244" spans="29:93" ht="15.75" customHeight="1">
      <c r="AC244" s="86"/>
      <c r="AD244" s="86"/>
      <c r="AE244" s="86"/>
      <c r="AF244" s="86"/>
      <c r="AG244" s="86"/>
      <c r="AW244" s="86"/>
      <c r="AX244" s="86"/>
      <c r="AY244" s="86"/>
      <c r="AZ244" s="86"/>
      <c r="BA244" s="86"/>
      <c r="BB244" s="86"/>
      <c r="BC244" s="86"/>
      <c r="BD244" s="86"/>
      <c r="BE244" s="86"/>
      <c r="BF244" s="86"/>
      <c r="BG244" s="86"/>
      <c r="BH244" s="86"/>
      <c r="BI244" s="86"/>
      <c r="BJ244" s="86"/>
      <c r="BK244" s="86"/>
      <c r="CK244" s="86"/>
      <c r="CL244" s="86"/>
      <c r="CM244" s="86"/>
      <c r="CN244" s="86"/>
      <c r="CO244" s="86"/>
    </row>
    <row r="245" spans="29:93" ht="15.75" customHeight="1">
      <c r="AC245" s="86"/>
      <c r="AD245" s="86"/>
      <c r="AE245" s="86"/>
      <c r="AF245" s="86"/>
      <c r="AG245" s="86"/>
      <c r="AW245" s="86"/>
      <c r="AX245" s="86"/>
      <c r="AY245" s="86"/>
      <c r="AZ245" s="86"/>
      <c r="BA245" s="86"/>
      <c r="BB245" s="86"/>
      <c r="BC245" s="86"/>
      <c r="BD245" s="86"/>
      <c r="BE245" s="86"/>
      <c r="BF245" s="86"/>
      <c r="BG245" s="86"/>
      <c r="BH245" s="86"/>
      <c r="BI245" s="86"/>
      <c r="BJ245" s="86"/>
      <c r="BK245" s="86"/>
      <c r="CK245" s="86"/>
      <c r="CL245" s="86"/>
      <c r="CM245" s="86"/>
      <c r="CN245" s="86"/>
      <c r="CO245" s="86"/>
    </row>
    <row r="246" spans="29:93" ht="15.75" customHeight="1">
      <c r="AC246" s="86"/>
      <c r="AD246" s="86"/>
      <c r="AE246" s="86"/>
      <c r="AF246" s="86"/>
      <c r="AG246" s="86"/>
      <c r="AW246" s="86"/>
      <c r="AX246" s="86"/>
      <c r="AY246" s="86"/>
      <c r="AZ246" s="86"/>
      <c r="BA246" s="86"/>
      <c r="BB246" s="86"/>
      <c r="BC246" s="86"/>
      <c r="BD246" s="86"/>
      <c r="BE246" s="86"/>
      <c r="BF246" s="86"/>
      <c r="BG246" s="86"/>
      <c r="BH246" s="86"/>
      <c r="BI246" s="86"/>
      <c r="BJ246" s="86"/>
      <c r="BK246" s="86"/>
      <c r="CK246" s="86"/>
      <c r="CL246" s="86"/>
      <c r="CM246" s="86"/>
      <c r="CN246" s="86"/>
      <c r="CO246" s="86"/>
    </row>
    <row r="247" spans="29:93" ht="15.75" customHeight="1">
      <c r="AC247" s="86"/>
      <c r="AD247" s="86"/>
      <c r="AE247" s="86"/>
      <c r="AF247" s="86"/>
      <c r="AG247" s="86"/>
      <c r="AW247" s="86"/>
      <c r="AX247" s="86"/>
      <c r="AY247" s="86"/>
      <c r="AZ247" s="86"/>
      <c r="BA247" s="86"/>
      <c r="BB247" s="86"/>
      <c r="BC247" s="86"/>
      <c r="BD247" s="86"/>
      <c r="BE247" s="86"/>
      <c r="BF247" s="86"/>
      <c r="BG247" s="86"/>
      <c r="BH247" s="86"/>
      <c r="BI247" s="86"/>
      <c r="BJ247" s="86"/>
      <c r="BK247" s="86"/>
      <c r="CK247" s="86"/>
      <c r="CL247" s="86"/>
      <c r="CM247" s="86"/>
      <c r="CN247" s="86"/>
      <c r="CO247" s="86"/>
    </row>
    <row r="248" spans="29:93" ht="15.75" customHeight="1">
      <c r="AC248" s="86"/>
      <c r="AD248" s="86"/>
      <c r="AE248" s="86"/>
      <c r="AF248" s="86"/>
      <c r="AG248" s="86"/>
      <c r="AW248" s="86"/>
      <c r="AX248" s="86"/>
      <c r="AY248" s="86"/>
      <c r="AZ248" s="86"/>
      <c r="BA248" s="86"/>
      <c r="BB248" s="86"/>
      <c r="BC248" s="86"/>
      <c r="BD248" s="86"/>
      <c r="BE248" s="86"/>
      <c r="BF248" s="86"/>
      <c r="BG248" s="86"/>
      <c r="BH248" s="86"/>
      <c r="BI248" s="86"/>
      <c r="BJ248" s="86"/>
      <c r="BK248" s="86"/>
      <c r="CK248" s="86"/>
      <c r="CL248" s="86"/>
      <c r="CM248" s="86"/>
      <c r="CN248" s="86"/>
      <c r="CO248" s="86"/>
    </row>
    <row r="249" spans="29:93" ht="15.75" customHeight="1">
      <c r="AC249" s="86"/>
      <c r="AD249" s="86"/>
      <c r="AE249" s="86"/>
      <c r="AF249" s="86"/>
      <c r="AG249" s="86"/>
      <c r="AW249" s="86"/>
      <c r="AX249" s="86"/>
      <c r="AY249" s="86"/>
      <c r="AZ249" s="86"/>
      <c r="BA249" s="86"/>
      <c r="BB249" s="86"/>
      <c r="BC249" s="86"/>
      <c r="BD249" s="86"/>
      <c r="BE249" s="86"/>
      <c r="BF249" s="86"/>
      <c r="BG249" s="86"/>
      <c r="BH249" s="86"/>
      <c r="BI249" s="86"/>
      <c r="BJ249" s="86"/>
      <c r="BK249" s="86"/>
      <c r="CK249" s="86"/>
      <c r="CL249" s="86"/>
      <c r="CM249" s="86"/>
      <c r="CN249" s="86"/>
      <c r="CO249" s="86"/>
    </row>
    <row r="250" spans="29:93" ht="15.75" customHeight="1">
      <c r="AC250" s="86"/>
      <c r="AD250" s="86"/>
      <c r="AE250" s="86"/>
      <c r="AF250" s="86"/>
      <c r="AG250" s="86"/>
      <c r="AW250" s="86"/>
      <c r="AX250" s="86"/>
      <c r="AY250" s="86"/>
      <c r="AZ250" s="86"/>
      <c r="BA250" s="86"/>
      <c r="BB250" s="86"/>
      <c r="BC250" s="86"/>
      <c r="BD250" s="86"/>
      <c r="BE250" s="86"/>
      <c r="BF250" s="86"/>
      <c r="BG250" s="86"/>
      <c r="BH250" s="86"/>
      <c r="BI250" s="86"/>
      <c r="BJ250" s="86"/>
      <c r="BK250" s="86"/>
      <c r="CK250" s="86"/>
      <c r="CL250" s="86"/>
      <c r="CM250" s="86"/>
      <c r="CN250" s="86"/>
      <c r="CO250" s="86"/>
    </row>
    <row r="251" spans="29:93" ht="15.75" customHeight="1">
      <c r="AC251" s="86"/>
      <c r="AD251" s="86"/>
      <c r="AE251" s="86"/>
      <c r="AF251" s="86"/>
      <c r="AG251" s="86"/>
      <c r="AW251" s="86"/>
      <c r="AX251" s="86"/>
      <c r="AY251" s="86"/>
      <c r="AZ251" s="86"/>
      <c r="BA251" s="86"/>
      <c r="BB251" s="86"/>
      <c r="BC251" s="86"/>
      <c r="BD251" s="86"/>
      <c r="BE251" s="86"/>
      <c r="BF251" s="86"/>
      <c r="BG251" s="86"/>
      <c r="BH251" s="86"/>
      <c r="BI251" s="86"/>
      <c r="BJ251" s="86"/>
      <c r="BK251" s="86"/>
      <c r="CK251" s="86"/>
      <c r="CL251" s="86"/>
      <c r="CM251" s="86"/>
      <c r="CN251" s="86"/>
      <c r="CO251" s="86"/>
    </row>
    <row r="252" spans="29:93" ht="15.75" customHeight="1">
      <c r="AC252" s="86"/>
      <c r="AD252" s="86"/>
      <c r="AE252" s="86"/>
      <c r="AF252" s="86"/>
      <c r="AG252" s="86"/>
      <c r="AW252" s="86"/>
      <c r="AX252" s="86"/>
      <c r="AY252" s="86"/>
      <c r="AZ252" s="86"/>
      <c r="BA252" s="86"/>
      <c r="BB252" s="86"/>
      <c r="BC252" s="86"/>
      <c r="BD252" s="86"/>
      <c r="BE252" s="86"/>
      <c r="BF252" s="86"/>
      <c r="BG252" s="86"/>
      <c r="BH252" s="86"/>
      <c r="BI252" s="86"/>
      <c r="BJ252" s="86"/>
      <c r="BK252" s="86"/>
      <c r="CK252" s="86"/>
      <c r="CL252" s="86"/>
      <c r="CM252" s="86"/>
      <c r="CN252" s="86"/>
      <c r="CO252" s="86"/>
    </row>
    <row r="253" spans="29:93" ht="15.75" customHeight="1">
      <c r="AC253" s="86"/>
      <c r="AD253" s="86"/>
      <c r="AE253" s="86"/>
      <c r="AF253" s="86"/>
      <c r="AG253" s="86"/>
      <c r="AW253" s="86"/>
      <c r="AX253" s="86"/>
      <c r="AY253" s="86"/>
      <c r="AZ253" s="86"/>
      <c r="BA253" s="86"/>
      <c r="BB253" s="86"/>
      <c r="BC253" s="86"/>
      <c r="BD253" s="86"/>
      <c r="BE253" s="86"/>
      <c r="BF253" s="86"/>
      <c r="BG253" s="86"/>
      <c r="BH253" s="86"/>
      <c r="BI253" s="86"/>
      <c r="BJ253" s="86"/>
      <c r="BK253" s="86"/>
      <c r="CK253" s="86"/>
      <c r="CL253" s="86"/>
      <c r="CM253" s="86"/>
      <c r="CN253" s="86"/>
      <c r="CO253" s="86"/>
    </row>
    <row r="254" spans="29:93" ht="15.75" customHeight="1">
      <c r="AC254" s="86"/>
      <c r="AD254" s="86"/>
      <c r="AE254" s="86"/>
      <c r="AF254" s="86"/>
      <c r="AG254" s="86"/>
      <c r="AW254" s="86"/>
      <c r="AX254" s="86"/>
      <c r="AY254" s="86"/>
      <c r="AZ254" s="86"/>
      <c r="BA254" s="86"/>
      <c r="BB254" s="86"/>
      <c r="BC254" s="86"/>
      <c r="BD254" s="86"/>
      <c r="BE254" s="86"/>
      <c r="BF254" s="86"/>
      <c r="BG254" s="86"/>
      <c r="BH254" s="86"/>
      <c r="BI254" s="86"/>
      <c r="BJ254" s="86"/>
      <c r="BK254" s="86"/>
      <c r="CK254" s="86"/>
      <c r="CL254" s="86"/>
      <c r="CM254" s="86"/>
      <c r="CN254" s="86"/>
      <c r="CO254" s="86"/>
    </row>
    <row r="255" spans="29:93" ht="15.75" customHeight="1">
      <c r="AC255" s="86"/>
      <c r="AD255" s="86"/>
      <c r="AE255" s="86"/>
      <c r="AF255" s="86"/>
      <c r="AG255" s="86"/>
      <c r="AW255" s="86"/>
      <c r="AX255" s="86"/>
      <c r="AY255" s="86"/>
      <c r="AZ255" s="86"/>
      <c r="BA255" s="86"/>
      <c r="BB255" s="86"/>
      <c r="BC255" s="86"/>
      <c r="BD255" s="86"/>
      <c r="BE255" s="86"/>
      <c r="BF255" s="86"/>
      <c r="BG255" s="86"/>
      <c r="BH255" s="86"/>
      <c r="BI255" s="86"/>
      <c r="BJ255" s="86"/>
      <c r="BK255" s="86"/>
      <c r="CK255" s="86"/>
      <c r="CL255" s="86"/>
      <c r="CM255" s="86"/>
      <c r="CN255" s="86"/>
      <c r="CO255" s="86"/>
    </row>
    <row r="256" spans="29:93" ht="15.75" customHeight="1">
      <c r="AC256" s="86"/>
      <c r="AD256" s="86"/>
      <c r="AE256" s="86"/>
      <c r="AF256" s="86"/>
      <c r="AG256" s="86"/>
      <c r="AW256" s="86"/>
      <c r="AX256" s="86"/>
      <c r="AY256" s="86"/>
      <c r="AZ256" s="86"/>
      <c r="BA256" s="86"/>
      <c r="BB256" s="86"/>
      <c r="BC256" s="86"/>
      <c r="BD256" s="86"/>
      <c r="BE256" s="86"/>
      <c r="BF256" s="86"/>
      <c r="BG256" s="86"/>
      <c r="BH256" s="86"/>
      <c r="BI256" s="86"/>
      <c r="BJ256" s="86"/>
      <c r="BK256" s="86"/>
      <c r="CK256" s="86"/>
      <c r="CL256" s="86"/>
      <c r="CM256" s="86"/>
      <c r="CN256" s="86"/>
      <c r="CO256" s="86"/>
    </row>
    <row r="257" spans="29:93" ht="15.75" customHeight="1">
      <c r="AC257" s="86"/>
      <c r="AD257" s="86"/>
      <c r="AE257" s="86"/>
      <c r="AF257" s="86"/>
      <c r="AG257" s="86"/>
      <c r="AW257" s="86"/>
      <c r="AX257" s="86"/>
      <c r="AY257" s="86"/>
      <c r="AZ257" s="86"/>
      <c r="BA257" s="86"/>
      <c r="BB257" s="86"/>
      <c r="BC257" s="86"/>
      <c r="BD257" s="86"/>
      <c r="BE257" s="86"/>
      <c r="BF257" s="86"/>
      <c r="BG257" s="86"/>
      <c r="BH257" s="86"/>
      <c r="BI257" s="86"/>
      <c r="BJ257" s="86"/>
      <c r="BK257" s="86"/>
      <c r="CK257" s="86"/>
      <c r="CL257" s="86"/>
      <c r="CM257" s="86"/>
      <c r="CN257" s="86"/>
      <c r="CO257" s="86"/>
    </row>
    <row r="258" spans="29:93" ht="15.75" customHeight="1">
      <c r="AC258" s="86"/>
      <c r="AD258" s="86"/>
      <c r="AE258" s="86"/>
      <c r="AF258" s="86"/>
      <c r="AG258" s="86"/>
      <c r="AW258" s="86"/>
      <c r="AX258" s="86"/>
      <c r="AY258" s="86"/>
      <c r="AZ258" s="86"/>
      <c r="BA258" s="86"/>
      <c r="BB258" s="86"/>
      <c r="BC258" s="86"/>
      <c r="BD258" s="86"/>
      <c r="BE258" s="86"/>
      <c r="BF258" s="86"/>
      <c r="BG258" s="86"/>
      <c r="BH258" s="86"/>
      <c r="BI258" s="86"/>
      <c r="BJ258" s="86"/>
      <c r="BK258" s="86"/>
      <c r="CK258" s="86"/>
      <c r="CL258" s="86"/>
      <c r="CM258" s="86"/>
      <c r="CN258" s="86"/>
      <c r="CO258" s="86"/>
    </row>
    <row r="259" spans="29:93" ht="15.75" customHeight="1">
      <c r="AC259" s="86"/>
      <c r="AD259" s="86"/>
      <c r="AE259" s="86"/>
      <c r="AF259" s="86"/>
      <c r="AG259" s="86"/>
      <c r="AW259" s="86"/>
      <c r="AX259" s="86"/>
      <c r="AY259" s="86"/>
      <c r="AZ259" s="86"/>
      <c r="BA259" s="86"/>
      <c r="BB259" s="86"/>
      <c r="BC259" s="86"/>
      <c r="BD259" s="86"/>
      <c r="BE259" s="86"/>
      <c r="BF259" s="86"/>
      <c r="BG259" s="86"/>
      <c r="BH259" s="86"/>
      <c r="BI259" s="86"/>
      <c r="BJ259" s="86"/>
      <c r="BK259" s="86"/>
      <c r="CK259" s="86"/>
      <c r="CL259" s="86"/>
      <c r="CM259" s="86"/>
      <c r="CN259" s="86"/>
      <c r="CO259" s="86"/>
    </row>
    <row r="260" spans="29:93" ht="15.75" customHeight="1">
      <c r="AC260" s="86"/>
      <c r="AD260" s="86"/>
      <c r="AE260" s="86"/>
      <c r="AF260" s="86"/>
      <c r="AG260" s="86"/>
      <c r="AW260" s="86"/>
      <c r="AX260" s="86"/>
      <c r="AY260" s="86"/>
      <c r="AZ260" s="86"/>
      <c r="BA260" s="86"/>
      <c r="BB260" s="86"/>
      <c r="BC260" s="86"/>
      <c r="BD260" s="86"/>
      <c r="BE260" s="86"/>
      <c r="BF260" s="86"/>
      <c r="BG260" s="86"/>
      <c r="BH260" s="86"/>
      <c r="BI260" s="86"/>
      <c r="BJ260" s="86"/>
      <c r="BK260" s="86"/>
      <c r="CK260" s="86"/>
      <c r="CL260" s="86"/>
      <c r="CM260" s="86"/>
      <c r="CN260" s="86"/>
      <c r="CO260" s="86"/>
    </row>
    <row r="261" spans="29:93" ht="15.75" customHeight="1">
      <c r="AC261" s="86"/>
      <c r="AD261" s="86"/>
      <c r="AE261" s="86"/>
      <c r="AF261" s="86"/>
      <c r="AG261" s="86"/>
      <c r="AW261" s="86"/>
      <c r="AX261" s="86"/>
      <c r="AY261" s="86"/>
      <c r="AZ261" s="86"/>
      <c r="BA261" s="86"/>
      <c r="BB261" s="86"/>
      <c r="BC261" s="86"/>
      <c r="BD261" s="86"/>
      <c r="BE261" s="86"/>
      <c r="BF261" s="86"/>
      <c r="BG261" s="86"/>
      <c r="BH261" s="86"/>
      <c r="BI261" s="86"/>
      <c r="BJ261" s="86"/>
      <c r="BK261" s="86"/>
      <c r="CK261" s="86"/>
      <c r="CL261" s="86"/>
      <c r="CM261" s="86"/>
      <c r="CN261" s="86"/>
      <c r="CO261" s="86"/>
    </row>
    <row r="262" spans="29:93" ht="15.75" customHeight="1">
      <c r="AC262" s="86"/>
      <c r="AD262" s="86"/>
      <c r="AE262" s="86"/>
      <c r="AF262" s="86"/>
      <c r="AG262" s="86"/>
      <c r="AW262" s="86"/>
      <c r="AX262" s="86"/>
      <c r="AY262" s="86"/>
      <c r="AZ262" s="86"/>
      <c r="BA262" s="86"/>
      <c r="BB262" s="86"/>
      <c r="BC262" s="86"/>
      <c r="BD262" s="86"/>
      <c r="BE262" s="86"/>
      <c r="BF262" s="86"/>
      <c r="BG262" s="86"/>
      <c r="BH262" s="86"/>
      <c r="BI262" s="86"/>
      <c r="BJ262" s="86"/>
      <c r="BK262" s="86"/>
      <c r="CK262" s="86"/>
      <c r="CL262" s="86"/>
      <c r="CM262" s="86"/>
      <c r="CN262" s="86"/>
      <c r="CO262" s="86"/>
    </row>
  </sheetData>
  <mergeCells count="102">
    <mergeCell ref="A58:B58"/>
    <mergeCell ref="AC60:AE60"/>
    <mergeCell ref="BL60:BN60"/>
    <mergeCell ref="BN61:BS61"/>
    <mergeCell ref="BN62:BS62"/>
    <mergeCell ref="BV7:BZ7"/>
    <mergeCell ref="CA7:CE7"/>
    <mergeCell ref="A1:CU1"/>
    <mergeCell ref="A2:CU2"/>
    <mergeCell ref="A3:CU3"/>
    <mergeCell ref="A5:CU5"/>
    <mergeCell ref="A6:A8"/>
    <mergeCell ref="B6:B8"/>
    <mergeCell ref="C6:C8"/>
    <mergeCell ref="CF7:CJ7"/>
    <mergeCell ref="CK7:CO7"/>
    <mergeCell ref="B60:I60"/>
    <mergeCell ref="B61:I61"/>
    <mergeCell ref="AD61:AK61"/>
    <mergeCell ref="B62:I62"/>
    <mergeCell ref="AD62:AK62"/>
    <mergeCell ref="A28:A36"/>
    <mergeCell ref="A38:A46"/>
    <mergeCell ref="A47:B47"/>
    <mergeCell ref="A48:A56"/>
    <mergeCell ref="A57:B57"/>
    <mergeCell ref="A9:A17"/>
    <mergeCell ref="A18:B18"/>
    <mergeCell ref="A19:A26"/>
    <mergeCell ref="A27:B27"/>
    <mergeCell ref="A37:B37"/>
    <mergeCell ref="N6:AG6"/>
    <mergeCell ref="AH6:BK6"/>
    <mergeCell ref="BL7:BP7"/>
    <mergeCell ref="BQ7:BU7"/>
    <mergeCell ref="DB15:DB16"/>
    <mergeCell ref="DC15:DC16"/>
    <mergeCell ref="DD15:DD16"/>
    <mergeCell ref="DE15:DE16"/>
    <mergeCell ref="DF15:DF16"/>
    <mergeCell ref="DE19:DE20"/>
    <mergeCell ref="DF19:DF20"/>
    <mergeCell ref="DF21:DF23"/>
    <mergeCell ref="CY17:CZ18"/>
    <mergeCell ref="DA17:DA18"/>
    <mergeCell ref="DB17:DB18"/>
    <mergeCell ref="DC17:DC18"/>
    <mergeCell ref="DD17:DD18"/>
    <mergeCell ref="DE17:DE18"/>
    <mergeCell ref="DF17:DF18"/>
    <mergeCell ref="CY15:CZ16"/>
    <mergeCell ref="DA15:DA16"/>
    <mergeCell ref="CY19:CZ20"/>
    <mergeCell ref="DA19:DA20"/>
    <mergeCell ref="DB19:DB20"/>
    <mergeCell ref="DC19:DC20"/>
    <mergeCell ref="DD19:DD20"/>
    <mergeCell ref="CY21:CZ23"/>
    <mergeCell ref="DE11:DE12"/>
    <mergeCell ref="DF11:DF12"/>
    <mergeCell ref="DE13:DE14"/>
    <mergeCell ref="DF13:DF14"/>
    <mergeCell ref="DE9:DE10"/>
    <mergeCell ref="DF9:DF10"/>
    <mergeCell ref="CY11:CZ12"/>
    <mergeCell ref="DA11:DA12"/>
    <mergeCell ref="DB11:DB12"/>
    <mergeCell ref="DC11:DC12"/>
    <mergeCell ref="DD11:DD12"/>
    <mergeCell ref="CY13:CZ14"/>
    <mergeCell ref="DA13:DA14"/>
    <mergeCell ref="DB13:DB14"/>
    <mergeCell ref="DC13:DC14"/>
    <mergeCell ref="DD13:DD14"/>
    <mergeCell ref="CY9:CZ10"/>
    <mergeCell ref="DA9:DA10"/>
    <mergeCell ref="DB9:DB10"/>
    <mergeCell ref="DC9:DC10"/>
    <mergeCell ref="DD9:DD10"/>
    <mergeCell ref="D6:H7"/>
    <mergeCell ref="I6:M7"/>
    <mergeCell ref="BL6:BZ6"/>
    <mergeCell ref="CA6:CO6"/>
    <mergeCell ref="DE6:DE8"/>
    <mergeCell ref="DF6:DF8"/>
    <mergeCell ref="CP6:CT7"/>
    <mergeCell ref="CU6:CU8"/>
    <mergeCell ref="CY6:CZ8"/>
    <mergeCell ref="DA6:DA8"/>
    <mergeCell ref="DB6:DB8"/>
    <mergeCell ref="DC6:DC8"/>
    <mergeCell ref="DD6:DD8"/>
    <mergeCell ref="N7:R7"/>
    <mergeCell ref="S7:W7"/>
    <mergeCell ref="X7:AB7"/>
    <mergeCell ref="AC7:AG7"/>
    <mergeCell ref="AH7:AL7"/>
    <mergeCell ref="AM7:AQ7"/>
    <mergeCell ref="BB7:BF7"/>
    <mergeCell ref="BG7:BK7"/>
    <mergeCell ref="AR7:AV7"/>
    <mergeCell ref="AW7:BA7"/>
  </mergeCells>
  <printOptions horizontalCentered="1"/>
  <pageMargins left="0.1" right="0.1" top="0.51180555555555596" bottom="0.39305555555555599" header="0" footer="0"/>
  <pageSetup paperSize="9" fitToHeight="0" orientation="landscape"/>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1000"/>
  <sheetViews>
    <sheetView workbookViewId="0">
      <pane xSplit="9" ySplit="7" topLeftCell="J8" activePane="bottomRight" state="frozen"/>
      <selection pane="topRight" activeCell="J1" sqref="J1"/>
      <selection pane="bottomLeft" activeCell="A8" sqref="A8"/>
      <selection pane="bottomRight" activeCell="J8" sqref="J8"/>
    </sheetView>
  </sheetViews>
  <sheetFormatPr defaultColWidth="12.625" defaultRowHeight="15" customHeight="1"/>
  <cols>
    <col min="1" max="1" width="23.75" customWidth="1"/>
    <col min="2" max="2" width="8" customWidth="1"/>
    <col min="3" max="3" width="6.25" customWidth="1"/>
    <col min="4" max="4" width="12.5" customWidth="1"/>
    <col min="5" max="5" width="19.375" customWidth="1"/>
    <col min="6" max="6" width="20" customWidth="1"/>
    <col min="7" max="7" width="18.875" customWidth="1"/>
    <col min="8" max="8" width="33.375" customWidth="1"/>
    <col min="9" max="9" width="22.25" customWidth="1"/>
    <col min="10" max="10" width="17.375" customWidth="1"/>
    <col min="11" max="11" width="15.625" customWidth="1"/>
    <col min="12" max="12" width="12.75" customWidth="1"/>
    <col min="13" max="13" width="16.5" customWidth="1"/>
    <col min="14" max="14" width="19.25" customWidth="1"/>
    <col min="15" max="15" width="20.25" customWidth="1"/>
    <col min="16" max="16" width="19.625" customWidth="1"/>
    <col min="17" max="17" width="19.5" customWidth="1"/>
    <col min="18" max="23" width="7.625" customWidth="1"/>
    <col min="24" max="24" width="31.125" customWidth="1"/>
    <col min="25" max="25" width="26.5" customWidth="1"/>
    <col min="26" max="26" width="14" customWidth="1"/>
    <col min="27" max="27" width="9.375" customWidth="1"/>
    <col min="28" max="28" width="7.875" customWidth="1"/>
  </cols>
  <sheetData>
    <row r="1" spans="1:28" ht="28.5" customHeight="1">
      <c r="A1" s="2025" t="s">
        <v>259</v>
      </c>
      <c r="B1" s="1874"/>
      <c r="C1" s="1874"/>
      <c r="D1" s="1874"/>
      <c r="E1" s="1874"/>
      <c r="F1" s="1874"/>
      <c r="G1" s="1874"/>
      <c r="H1" s="1874"/>
      <c r="I1" s="1874"/>
      <c r="J1" s="1874"/>
      <c r="K1" s="1874"/>
      <c r="L1" s="1874"/>
      <c r="M1" s="1874"/>
      <c r="N1" s="1874"/>
      <c r="O1" s="1874"/>
      <c r="P1" s="1874"/>
      <c r="Q1" s="1874"/>
      <c r="R1" s="1874"/>
      <c r="S1" s="1874"/>
      <c r="T1" s="1874"/>
      <c r="U1" s="1874"/>
      <c r="V1" s="1874"/>
      <c r="W1" s="1874"/>
      <c r="X1" s="1874"/>
      <c r="Y1" s="1874"/>
      <c r="Z1" s="1874"/>
      <c r="AA1" s="470"/>
      <c r="AB1" s="14"/>
    </row>
    <row r="2" spans="1:28" ht="30.75" customHeight="1">
      <c r="A2" s="2025" t="s">
        <v>815</v>
      </c>
      <c r="B2" s="1874"/>
      <c r="C2" s="1874"/>
      <c r="D2" s="1874"/>
      <c r="E2" s="1874"/>
      <c r="F2" s="1874"/>
      <c r="G2" s="1874"/>
      <c r="H2" s="1874"/>
      <c r="I2" s="1874"/>
      <c r="J2" s="1874"/>
      <c r="K2" s="1874"/>
      <c r="L2" s="1874"/>
      <c r="M2" s="1874"/>
      <c r="N2" s="1874"/>
      <c r="O2" s="1874"/>
      <c r="P2" s="1874"/>
      <c r="Q2" s="1874"/>
      <c r="R2" s="1874"/>
      <c r="S2" s="1874"/>
      <c r="T2" s="1874"/>
      <c r="U2" s="1874"/>
      <c r="V2" s="1874"/>
      <c r="W2" s="1874"/>
      <c r="X2" s="1874"/>
      <c r="Y2" s="1874"/>
      <c r="Z2" s="1874"/>
      <c r="AA2" s="470"/>
      <c r="AB2" s="14"/>
    </row>
    <row r="3" spans="1:28" ht="30.75" customHeight="1">
      <c r="A3" s="2029" t="str">
        <f>'2015 BUB-Others'!A3:Z3</f>
        <v>as of June 26, 2020</v>
      </c>
      <c r="B3" s="1943"/>
      <c r="C3" s="1943"/>
      <c r="D3" s="1943"/>
      <c r="E3" s="1943"/>
      <c r="F3" s="1943"/>
      <c r="G3" s="1943"/>
      <c r="H3" s="1943"/>
      <c r="I3" s="1943"/>
      <c r="J3" s="1943"/>
      <c r="K3" s="1943"/>
      <c r="L3" s="1943"/>
      <c r="M3" s="1943"/>
      <c r="N3" s="1943"/>
      <c r="O3" s="1943"/>
      <c r="P3" s="1943"/>
      <c r="Q3" s="1943"/>
      <c r="R3" s="1943"/>
      <c r="S3" s="1943"/>
      <c r="T3" s="1943"/>
      <c r="U3" s="1943"/>
      <c r="V3" s="1943"/>
      <c r="W3" s="1943"/>
      <c r="X3" s="1943"/>
      <c r="Y3" s="1943"/>
      <c r="Z3" s="1943"/>
      <c r="AA3" s="470"/>
      <c r="AB3" s="14"/>
    </row>
    <row r="4" spans="1:28" ht="15.75" customHeight="1">
      <c r="A4" s="2022" t="s">
        <v>261</v>
      </c>
      <c r="B4" s="2022" t="s">
        <v>122</v>
      </c>
      <c r="C4" s="2022" t="s">
        <v>123</v>
      </c>
      <c r="D4" s="2022" t="s">
        <v>262</v>
      </c>
      <c r="E4" s="2022" t="s">
        <v>4</v>
      </c>
      <c r="F4" s="2022" t="s">
        <v>125</v>
      </c>
      <c r="G4" s="2022" t="s">
        <v>126</v>
      </c>
      <c r="H4" s="2022" t="s">
        <v>127</v>
      </c>
      <c r="I4" s="2022" t="s">
        <v>128</v>
      </c>
      <c r="J4" s="2022" t="s">
        <v>263</v>
      </c>
      <c r="K4" s="2026" t="s">
        <v>172</v>
      </c>
      <c r="L4" s="1964"/>
      <c r="M4" s="1964"/>
      <c r="N4" s="1964"/>
      <c r="O4" s="1964"/>
      <c r="P4" s="1964"/>
      <c r="Q4" s="1964"/>
      <c r="R4" s="2028" t="s">
        <v>250</v>
      </c>
      <c r="S4" s="2028" t="s">
        <v>264</v>
      </c>
      <c r="T4" s="2028" t="s">
        <v>175</v>
      </c>
      <c r="U4" s="2028" t="s">
        <v>265</v>
      </c>
      <c r="V4" s="2028" t="s">
        <v>37</v>
      </c>
      <c r="W4" s="2028" t="s">
        <v>35</v>
      </c>
      <c r="X4" s="2022" t="s">
        <v>130</v>
      </c>
      <c r="Y4" s="2015" t="s">
        <v>131</v>
      </c>
      <c r="Z4" s="2036" t="s">
        <v>176</v>
      </c>
      <c r="AA4" s="458"/>
      <c r="AB4" s="458"/>
    </row>
    <row r="5" spans="1:28" ht="15.75" customHeight="1">
      <c r="A5" s="1856"/>
      <c r="B5" s="1856"/>
      <c r="C5" s="1856"/>
      <c r="D5" s="1856"/>
      <c r="E5" s="1856"/>
      <c r="F5" s="1856"/>
      <c r="G5" s="1856"/>
      <c r="H5" s="1856"/>
      <c r="I5" s="1856"/>
      <c r="J5" s="1856"/>
      <c r="K5" s="2026" t="s">
        <v>129</v>
      </c>
      <c r="L5" s="1964"/>
      <c r="M5" s="1964"/>
      <c r="N5" s="1964"/>
      <c r="O5" s="1964"/>
      <c r="P5" s="1964"/>
      <c r="Q5" s="1961"/>
      <c r="R5" s="1856"/>
      <c r="S5" s="1856"/>
      <c r="T5" s="1856"/>
      <c r="U5" s="1856"/>
      <c r="V5" s="1856"/>
      <c r="W5" s="1856"/>
      <c r="X5" s="1856"/>
      <c r="Y5" s="1856"/>
      <c r="Z5" s="1856"/>
      <c r="AA5" s="458"/>
      <c r="AB5" s="458"/>
    </row>
    <row r="6" spans="1:28" ht="97.5" customHeight="1">
      <c r="A6" s="1976"/>
      <c r="B6" s="1976"/>
      <c r="C6" s="1976"/>
      <c r="D6" s="1976"/>
      <c r="E6" s="1976"/>
      <c r="F6" s="1976"/>
      <c r="G6" s="1976"/>
      <c r="H6" s="1976"/>
      <c r="I6" s="1976"/>
      <c r="J6" s="1976"/>
      <c r="K6" s="436" t="s">
        <v>266</v>
      </c>
      <c r="L6" s="436" t="s">
        <v>267</v>
      </c>
      <c r="M6" s="436" t="s">
        <v>250</v>
      </c>
      <c r="N6" s="715" t="s">
        <v>268</v>
      </c>
      <c r="O6" s="715" t="s">
        <v>181</v>
      </c>
      <c r="P6" s="459" t="s">
        <v>182</v>
      </c>
      <c r="Q6" s="459" t="s">
        <v>183</v>
      </c>
      <c r="R6" s="1976"/>
      <c r="S6" s="1976"/>
      <c r="T6" s="1976"/>
      <c r="U6" s="1976"/>
      <c r="V6" s="1976"/>
      <c r="W6" s="1976"/>
      <c r="X6" s="1976"/>
      <c r="Y6" s="1976"/>
      <c r="Z6" s="1976"/>
      <c r="AA6" s="458"/>
      <c r="AB6" s="458"/>
    </row>
    <row r="7" spans="1:28" ht="15.75" customHeight="1">
      <c r="A7" s="786"/>
      <c r="B7" s="786"/>
      <c r="C7" s="716"/>
      <c r="D7" s="787"/>
      <c r="E7" s="786"/>
      <c r="F7" s="786"/>
      <c r="G7" s="786"/>
      <c r="H7" s="788"/>
      <c r="I7" s="716"/>
      <c r="J7" s="789"/>
      <c r="K7" s="789"/>
      <c r="L7" s="787"/>
      <c r="M7" s="787"/>
      <c r="N7" s="790"/>
      <c r="O7" s="790"/>
      <c r="P7" s="791"/>
      <c r="Q7" s="792"/>
      <c r="R7" s="793"/>
      <c r="S7" s="794"/>
      <c r="T7" s="794"/>
      <c r="U7" s="794"/>
      <c r="V7" s="794"/>
      <c r="W7" s="794"/>
      <c r="X7" s="786"/>
      <c r="Y7" s="795"/>
      <c r="Z7" s="796"/>
      <c r="AA7" s="470"/>
      <c r="AB7" s="14"/>
    </row>
    <row r="8" spans="1:28" ht="66" customHeight="1">
      <c r="A8" s="407" t="s">
        <v>816</v>
      </c>
      <c r="B8" s="407">
        <v>16</v>
      </c>
      <c r="C8" s="460">
        <v>2016</v>
      </c>
      <c r="D8" s="539" t="s">
        <v>119</v>
      </c>
      <c r="E8" s="407" t="s">
        <v>15</v>
      </c>
      <c r="F8" s="407" t="s">
        <v>137</v>
      </c>
      <c r="G8" s="407" t="s">
        <v>817</v>
      </c>
      <c r="H8" s="420" t="s">
        <v>818</v>
      </c>
      <c r="I8" s="407" t="s">
        <v>819</v>
      </c>
      <c r="J8" s="740">
        <v>500000</v>
      </c>
      <c r="K8" s="740">
        <v>500000</v>
      </c>
      <c r="L8" s="539"/>
      <c r="M8" s="539"/>
      <c r="N8" s="594">
        <v>500000</v>
      </c>
      <c r="O8" s="594">
        <v>500000</v>
      </c>
      <c r="P8" s="478">
        <v>499940</v>
      </c>
      <c r="Q8" s="464">
        <v>500000</v>
      </c>
      <c r="R8" s="741">
        <v>1</v>
      </c>
      <c r="S8" s="436"/>
      <c r="T8" s="436"/>
      <c r="U8" s="436"/>
      <c r="V8" s="436"/>
      <c r="W8" s="436"/>
      <c r="X8" s="582" t="s">
        <v>820</v>
      </c>
      <c r="Y8" s="407" t="s">
        <v>821</v>
      </c>
      <c r="Z8" s="620">
        <v>43887</v>
      </c>
      <c r="AA8" s="470"/>
      <c r="AB8" s="14"/>
    </row>
    <row r="9" spans="1:28" ht="97.5" customHeight="1">
      <c r="A9" s="407" t="s">
        <v>822</v>
      </c>
      <c r="B9" s="407">
        <v>16</v>
      </c>
      <c r="C9" s="460">
        <v>2016</v>
      </c>
      <c r="D9" s="539" t="s">
        <v>119</v>
      </c>
      <c r="E9" s="407" t="s">
        <v>15</v>
      </c>
      <c r="F9" s="407" t="s">
        <v>208</v>
      </c>
      <c r="G9" s="407" t="s">
        <v>817</v>
      </c>
      <c r="H9" s="420" t="s">
        <v>823</v>
      </c>
      <c r="I9" s="407" t="s">
        <v>819</v>
      </c>
      <c r="J9" s="740">
        <v>1500000</v>
      </c>
      <c r="K9" s="740">
        <v>1500000</v>
      </c>
      <c r="L9" s="539"/>
      <c r="M9" s="539"/>
      <c r="N9" s="594">
        <v>1500000</v>
      </c>
      <c r="O9" s="541">
        <v>1500000</v>
      </c>
      <c r="P9" s="537">
        <v>1500000</v>
      </c>
      <c r="Q9" s="464">
        <v>1500000</v>
      </c>
      <c r="R9" s="741">
        <v>1</v>
      </c>
      <c r="S9" s="797"/>
      <c r="T9" s="797"/>
      <c r="U9" s="797"/>
      <c r="V9" s="436"/>
      <c r="W9" s="797"/>
      <c r="X9" s="582" t="s">
        <v>820</v>
      </c>
      <c r="Y9" s="407" t="s">
        <v>821</v>
      </c>
      <c r="Z9" s="620">
        <v>43887</v>
      </c>
      <c r="AA9" s="470"/>
      <c r="AB9" s="14"/>
    </row>
    <row r="10" spans="1:28" ht="46.5" customHeight="1">
      <c r="A10" s="460" t="s">
        <v>824</v>
      </c>
      <c r="B10" s="407">
        <v>16</v>
      </c>
      <c r="C10" s="460">
        <v>2016</v>
      </c>
      <c r="D10" s="539" t="s">
        <v>119</v>
      </c>
      <c r="E10" s="407" t="s">
        <v>15</v>
      </c>
      <c r="F10" s="407" t="s">
        <v>212</v>
      </c>
      <c r="G10" s="407" t="s">
        <v>817</v>
      </c>
      <c r="H10" s="420" t="s">
        <v>825</v>
      </c>
      <c r="I10" s="407" t="s">
        <v>819</v>
      </c>
      <c r="J10" s="740">
        <v>2350000</v>
      </c>
      <c r="K10" s="740">
        <v>2350000</v>
      </c>
      <c r="L10" s="539"/>
      <c r="M10" s="539"/>
      <c r="N10" s="594">
        <v>2350000</v>
      </c>
      <c r="O10" s="594">
        <v>2350000</v>
      </c>
      <c r="P10" s="537">
        <v>2290177</v>
      </c>
      <c r="Q10" s="464">
        <v>2350000</v>
      </c>
      <c r="R10" s="741"/>
      <c r="S10" s="797"/>
      <c r="T10" s="797"/>
      <c r="U10" s="797"/>
      <c r="V10" s="436"/>
      <c r="W10" s="436">
        <v>1</v>
      </c>
      <c r="X10" s="582" t="s">
        <v>826</v>
      </c>
      <c r="Y10" s="407" t="s">
        <v>821</v>
      </c>
      <c r="Z10" s="620">
        <v>43887</v>
      </c>
      <c r="AA10" s="470"/>
      <c r="AB10" s="14"/>
    </row>
    <row r="11" spans="1:28" ht="57.75" customHeight="1">
      <c r="A11" s="460" t="s">
        <v>827</v>
      </c>
      <c r="B11" s="407">
        <v>16</v>
      </c>
      <c r="C11" s="460">
        <v>2016</v>
      </c>
      <c r="D11" s="539" t="s">
        <v>119</v>
      </c>
      <c r="E11" s="407" t="s">
        <v>15</v>
      </c>
      <c r="F11" s="407" t="s">
        <v>404</v>
      </c>
      <c r="G11" s="407" t="s">
        <v>817</v>
      </c>
      <c r="H11" s="420" t="s">
        <v>828</v>
      </c>
      <c r="I11" s="407" t="s">
        <v>819</v>
      </c>
      <c r="J11" s="740">
        <v>2125000</v>
      </c>
      <c r="K11" s="740">
        <v>2125000</v>
      </c>
      <c r="L11" s="539"/>
      <c r="M11" s="539"/>
      <c r="N11" s="594">
        <v>2125000</v>
      </c>
      <c r="O11" s="594">
        <v>2125000</v>
      </c>
      <c r="P11" s="478">
        <v>2096534</v>
      </c>
      <c r="Q11" s="464">
        <v>2125000</v>
      </c>
      <c r="R11" s="741">
        <v>1</v>
      </c>
      <c r="S11" s="797"/>
      <c r="T11" s="797"/>
      <c r="U11" s="797"/>
      <c r="V11" s="436"/>
      <c r="W11" s="797"/>
      <c r="X11" s="582" t="s">
        <v>820</v>
      </c>
      <c r="Y11" s="407" t="s">
        <v>821</v>
      </c>
      <c r="Z11" s="620">
        <v>43887</v>
      </c>
      <c r="AA11" s="470"/>
      <c r="AB11" s="14"/>
    </row>
    <row r="12" spans="1:28" ht="36" customHeight="1">
      <c r="A12" s="798" t="s">
        <v>20</v>
      </c>
      <c r="B12" s="799"/>
      <c r="C12" s="471"/>
      <c r="D12" s="472"/>
      <c r="E12" s="471"/>
      <c r="F12" s="471">
        <v>4</v>
      </c>
      <c r="G12" s="471"/>
      <c r="H12" s="471">
        <v>4</v>
      </c>
      <c r="I12" s="471"/>
      <c r="J12" s="473">
        <v>6475000</v>
      </c>
      <c r="K12" s="473">
        <v>6475000</v>
      </c>
      <c r="L12" s="473">
        <v>0</v>
      </c>
      <c r="M12" s="473">
        <v>0</v>
      </c>
      <c r="N12" s="474">
        <v>6475000</v>
      </c>
      <c r="O12" s="474">
        <v>6475000</v>
      </c>
      <c r="P12" s="474">
        <v>5321060.25</v>
      </c>
      <c r="Q12" s="474">
        <v>6475000</v>
      </c>
      <c r="R12" s="475">
        <f t="shared" ref="R12:W12" si="0">SUM(R8:R11)</f>
        <v>3</v>
      </c>
      <c r="S12" s="475">
        <f t="shared" si="0"/>
        <v>0</v>
      </c>
      <c r="T12" s="475">
        <f t="shared" si="0"/>
        <v>0</v>
      </c>
      <c r="U12" s="475">
        <f t="shared" si="0"/>
        <v>0</v>
      </c>
      <c r="V12" s="475">
        <f t="shared" si="0"/>
        <v>0</v>
      </c>
      <c r="W12" s="475">
        <f t="shared" si="0"/>
        <v>1</v>
      </c>
      <c r="X12" s="800"/>
      <c r="Y12" s="476"/>
      <c r="Z12" s="477"/>
      <c r="AA12" s="470"/>
      <c r="AB12" s="14"/>
    </row>
    <row r="13" spans="1:28" ht="48" customHeight="1">
      <c r="A13" s="460" t="s">
        <v>829</v>
      </c>
      <c r="B13" s="407">
        <v>16</v>
      </c>
      <c r="C13" s="460">
        <v>2016</v>
      </c>
      <c r="D13" s="539" t="s">
        <v>119</v>
      </c>
      <c r="E13" s="407" t="s">
        <v>17</v>
      </c>
      <c r="F13" s="407" t="s">
        <v>418</v>
      </c>
      <c r="G13" s="407" t="s">
        <v>830</v>
      </c>
      <c r="H13" s="420" t="s">
        <v>831</v>
      </c>
      <c r="I13" s="407" t="s">
        <v>819</v>
      </c>
      <c r="J13" s="740">
        <v>600000</v>
      </c>
      <c r="K13" s="740">
        <v>600000</v>
      </c>
      <c r="L13" s="539"/>
      <c r="M13" s="539"/>
      <c r="N13" s="594">
        <v>600000</v>
      </c>
      <c r="O13" s="594">
        <v>600000</v>
      </c>
      <c r="P13" s="478" t="s">
        <v>832</v>
      </c>
      <c r="Q13" s="464">
        <v>600000</v>
      </c>
      <c r="R13" s="741">
        <v>1</v>
      </c>
      <c r="S13" s="767"/>
      <c r="T13" s="767"/>
      <c r="U13" s="767"/>
      <c r="V13" s="467"/>
      <c r="W13" s="767"/>
      <c r="X13" s="582" t="s">
        <v>820</v>
      </c>
      <c r="Y13" s="407" t="s">
        <v>821</v>
      </c>
      <c r="Z13" s="620">
        <v>43887</v>
      </c>
      <c r="AA13" s="470"/>
      <c r="AB13" s="14"/>
    </row>
    <row r="14" spans="1:28" ht="61.5" customHeight="1">
      <c r="A14" s="460" t="s">
        <v>833</v>
      </c>
      <c r="B14" s="407">
        <v>16</v>
      </c>
      <c r="C14" s="460">
        <v>2016</v>
      </c>
      <c r="D14" s="539" t="s">
        <v>119</v>
      </c>
      <c r="E14" s="407" t="s">
        <v>17</v>
      </c>
      <c r="F14" s="407" t="s">
        <v>415</v>
      </c>
      <c r="G14" s="407" t="s">
        <v>830</v>
      </c>
      <c r="H14" s="420" t="s">
        <v>831</v>
      </c>
      <c r="I14" s="407" t="s">
        <v>819</v>
      </c>
      <c r="J14" s="740">
        <v>800000</v>
      </c>
      <c r="K14" s="740">
        <v>800000</v>
      </c>
      <c r="L14" s="539"/>
      <c r="M14" s="539"/>
      <c r="N14" s="594">
        <v>800000</v>
      </c>
      <c r="O14" s="594">
        <v>800000</v>
      </c>
      <c r="P14" s="478" t="s">
        <v>832</v>
      </c>
      <c r="Q14" s="464">
        <v>800000</v>
      </c>
      <c r="R14" s="741">
        <v>1</v>
      </c>
      <c r="S14" s="467"/>
      <c r="T14" s="467"/>
      <c r="U14" s="467"/>
      <c r="V14" s="467"/>
      <c r="W14" s="467"/>
      <c r="X14" s="582" t="s">
        <v>820</v>
      </c>
      <c r="Y14" s="407" t="s">
        <v>821</v>
      </c>
      <c r="Z14" s="620">
        <v>43887</v>
      </c>
      <c r="AA14" s="470"/>
      <c r="AB14" s="14"/>
    </row>
    <row r="15" spans="1:28" ht="63" customHeight="1">
      <c r="A15" s="460" t="s">
        <v>834</v>
      </c>
      <c r="B15" s="407">
        <v>16</v>
      </c>
      <c r="C15" s="460">
        <v>2016</v>
      </c>
      <c r="D15" s="539" t="s">
        <v>119</v>
      </c>
      <c r="E15" s="407" t="s">
        <v>17</v>
      </c>
      <c r="F15" s="407" t="s">
        <v>230</v>
      </c>
      <c r="G15" s="407" t="s">
        <v>830</v>
      </c>
      <c r="H15" s="420" t="s">
        <v>831</v>
      </c>
      <c r="I15" s="407" t="s">
        <v>819</v>
      </c>
      <c r="J15" s="740">
        <v>1500000</v>
      </c>
      <c r="K15" s="740">
        <v>1500000</v>
      </c>
      <c r="L15" s="539"/>
      <c r="M15" s="539"/>
      <c r="N15" s="594">
        <v>1500000</v>
      </c>
      <c r="O15" s="594">
        <v>1500000</v>
      </c>
      <c r="P15" s="478">
        <v>1212886.76</v>
      </c>
      <c r="Q15" s="464">
        <v>1500000</v>
      </c>
      <c r="R15" s="741">
        <v>1</v>
      </c>
      <c r="S15" s="767"/>
      <c r="T15" s="767"/>
      <c r="U15" s="767"/>
      <c r="V15" s="467"/>
      <c r="W15" s="767"/>
      <c r="X15" s="582" t="s">
        <v>820</v>
      </c>
      <c r="Y15" s="407" t="s">
        <v>821</v>
      </c>
      <c r="Z15" s="620">
        <v>43887</v>
      </c>
      <c r="AA15" s="470"/>
      <c r="AB15" s="14"/>
    </row>
    <row r="16" spans="1:28" ht="72" customHeight="1">
      <c r="A16" s="460" t="s">
        <v>835</v>
      </c>
      <c r="B16" s="407">
        <v>16</v>
      </c>
      <c r="C16" s="460">
        <v>2016</v>
      </c>
      <c r="D16" s="539" t="s">
        <v>119</v>
      </c>
      <c r="E16" s="407" t="s">
        <v>17</v>
      </c>
      <c r="F16" s="407" t="s">
        <v>276</v>
      </c>
      <c r="G16" s="407" t="s">
        <v>830</v>
      </c>
      <c r="H16" s="420" t="s">
        <v>836</v>
      </c>
      <c r="I16" s="407" t="s">
        <v>819</v>
      </c>
      <c r="J16" s="740">
        <v>1000000</v>
      </c>
      <c r="K16" s="740">
        <v>1000000</v>
      </c>
      <c r="L16" s="539"/>
      <c r="M16" s="539"/>
      <c r="N16" s="594">
        <v>1000000</v>
      </c>
      <c r="O16" s="594">
        <v>1000000</v>
      </c>
      <c r="P16" s="478" t="s">
        <v>832</v>
      </c>
      <c r="Q16" s="464">
        <v>1000000</v>
      </c>
      <c r="R16" s="741">
        <v>1</v>
      </c>
      <c r="S16" s="467"/>
      <c r="T16" s="467"/>
      <c r="U16" s="467"/>
      <c r="V16" s="467"/>
      <c r="W16" s="467"/>
      <c r="X16" s="582" t="s">
        <v>820</v>
      </c>
      <c r="Y16" s="407" t="s">
        <v>821</v>
      </c>
      <c r="Z16" s="620">
        <v>43887</v>
      </c>
      <c r="AA16" s="470"/>
      <c r="AB16" s="14"/>
    </row>
    <row r="17" spans="1:28" ht="64.5" customHeight="1">
      <c r="A17" s="460" t="s">
        <v>837</v>
      </c>
      <c r="B17" s="407">
        <v>16</v>
      </c>
      <c r="C17" s="460">
        <v>2016</v>
      </c>
      <c r="D17" s="539" t="s">
        <v>119</v>
      </c>
      <c r="E17" s="407" t="s">
        <v>17</v>
      </c>
      <c r="F17" s="407" t="s">
        <v>231</v>
      </c>
      <c r="G17" s="407" t="s">
        <v>830</v>
      </c>
      <c r="H17" s="420" t="s">
        <v>838</v>
      </c>
      <c r="I17" s="407" t="s">
        <v>819</v>
      </c>
      <c r="J17" s="740">
        <v>1250000</v>
      </c>
      <c r="K17" s="740">
        <v>1250000</v>
      </c>
      <c r="L17" s="539"/>
      <c r="M17" s="539"/>
      <c r="N17" s="594">
        <v>1250000</v>
      </c>
      <c r="O17" s="594">
        <v>1250000</v>
      </c>
      <c r="P17" s="464">
        <v>1250000</v>
      </c>
      <c r="Q17" s="464">
        <v>1250000</v>
      </c>
      <c r="R17" s="741">
        <v>1</v>
      </c>
      <c r="S17" s="767"/>
      <c r="T17" s="767"/>
      <c r="U17" s="767"/>
      <c r="V17" s="467"/>
      <c r="W17" s="767"/>
      <c r="X17" s="582" t="s">
        <v>820</v>
      </c>
      <c r="Y17" s="407" t="s">
        <v>821</v>
      </c>
      <c r="Z17" s="620">
        <v>43887</v>
      </c>
      <c r="AA17" s="470"/>
      <c r="AB17" s="14"/>
    </row>
    <row r="18" spans="1:28" ht="63.75" customHeight="1">
      <c r="A18" s="460" t="s">
        <v>839</v>
      </c>
      <c r="B18" s="407">
        <v>16</v>
      </c>
      <c r="C18" s="460">
        <v>2016</v>
      </c>
      <c r="D18" s="539" t="s">
        <v>119</v>
      </c>
      <c r="E18" s="407" t="s">
        <v>17</v>
      </c>
      <c r="F18" s="407" t="s">
        <v>279</v>
      </c>
      <c r="G18" s="407" t="s">
        <v>830</v>
      </c>
      <c r="H18" s="420" t="s">
        <v>831</v>
      </c>
      <c r="I18" s="407" t="s">
        <v>819</v>
      </c>
      <c r="J18" s="740">
        <v>900000</v>
      </c>
      <c r="K18" s="740">
        <v>900000</v>
      </c>
      <c r="L18" s="539"/>
      <c r="M18" s="539"/>
      <c r="N18" s="594">
        <v>900000</v>
      </c>
      <c r="O18" s="541">
        <v>900000</v>
      </c>
      <c r="P18" s="537">
        <v>900000</v>
      </c>
      <c r="Q18" s="464">
        <v>900000</v>
      </c>
      <c r="R18" s="741">
        <v>1</v>
      </c>
      <c r="S18" s="467"/>
      <c r="T18" s="467"/>
      <c r="U18" s="467"/>
      <c r="V18" s="467"/>
      <c r="W18" s="467"/>
      <c r="X18" s="582" t="s">
        <v>820</v>
      </c>
      <c r="Y18" s="407" t="s">
        <v>821</v>
      </c>
      <c r="Z18" s="620">
        <v>43887</v>
      </c>
      <c r="AA18" s="470"/>
      <c r="AB18" s="14"/>
    </row>
    <row r="19" spans="1:28" ht="45" customHeight="1">
      <c r="A19" s="460" t="s">
        <v>840</v>
      </c>
      <c r="B19" s="407">
        <v>16</v>
      </c>
      <c r="C19" s="460">
        <v>2016</v>
      </c>
      <c r="D19" s="539" t="s">
        <v>119</v>
      </c>
      <c r="E19" s="407" t="s">
        <v>17</v>
      </c>
      <c r="F19" s="407" t="s">
        <v>670</v>
      </c>
      <c r="G19" s="407" t="s">
        <v>841</v>
      </c>
      <c r="H19" s="420" t="s">
        <v>831</v>
      </c>
      <c r="I19" s="407" t="s">
        <v>819</v>
      </c>
      <c r="J19" s="740">
        <v>542160</v>
      </c>
      <c r="K19" s="740">
        <v>542160</v>
      </c>
      <c r="L19" s="539"/>
      <c r="M19" s="539"/>
      <c r="N19" s="594">
        <v>542160</v>
      </c>
      <c r="O19" s="594">
        <v>542160</v>
      </c>
      <c r="P19" s="478">
        <v>542160</v>
      </c>
      <c r="Q19" s="464">
        <v>542160</v>
      </c>
      <c r="R19" s="741"/>
      <c r="S19" s="767"/>
      <c r="T19" s="767"/>
      <c r="U19" s="767"/>
      <c r="V19" s="467"/>
      <c r="W19" s="467">
        <v>1</v>
      </c>
      <c r="X19" s="582" t="s">
        <v>35</v>
      </c>
      <c r="Y19" s="407" t="s">
        <v>821</v>
      </c>
      <c r="Z19" s="620">
        <v>43887</v>
      </c>
      <c r="AA19" s="470"/>
      <c r="AB19" s="14"/>
    </row>
    <row r="20" spans="1:28" ht="34.5" customHeight="1">
      <c r="A20" s="798" t="s">
        <v>20</v>
      </c>
      <c r="B20" s="799"/>
      <c r="C20" s="471"/>
      <c r="D20" s="472"/>
      <c r="E20" s="471"/>
      <c r="F20" s="471">
        <v>7</v>
      </c>
      <c r="G20" s="471"/>
      <c r="H20" s="471">
        <v>7</v>
      </c>
      <c r="I20" s="471"/>
      <c r="J20" s="473">
        <v>6592160</v>
      </c>
      <c r="K20" s="473">
        <v>6592160</v>
      </c>
      <c r="L20" s="473">
        <v>0</v>
      </c>
      <c r="M20" s="473">
        <v>0</v>
      </c>
      <c r="N20" s="474">
        <v>6592160</v>
      </c>
      <c r="O20" s="474">
        <v>6592160</v>
      </c>
      <c r="P20" s="474">
        <v>3546070.26</v>
      </c>
      <c r="Q20" s="474">
        <v>6592160</v>
      </c>
      <c r="R20" s="475">
        <f>SUM(R13:R19)</f>
        <v>6</v>
      </c>
      <c r="S20" s="475">
        <f t="shared" ref="S20:W20" si="1">SUM(S14:S19)</f>
        <v>0</v>
      </c>
      <c r="T20" s="475">
        <f t="shared" si="1"/>
        <v>0</v>
      </c>
      <c r="U20" s="475">
        <f t="shared" si="1"/>
        <v>0</v>
      </c>
      <c r="V20" s="475">
        <f t="shared" si="1"/>
        <v>0</v>
      </c>
      <c r="W20" s="475">
        <f t="shared" si="1"/>
        <v>1</v>
      </c>
      <c r="X20" s="800"/>
      <c r="Y20" s="476"/>
      <c r="Z20" s="477"/>
      <c r="AA20" s="470"/>
      <c r="AB20" s="14"/>
    </row>
    <row r="21" spans="1:28" ht="56.25" customHeight="1">
      <c r="A21" s="460" t="s">
        <v>842</v>
      </c>
      <c r="B21" s="407">
        <v>16</v>
      </c>
      <c r="C21" s="460">
        <v>2016</v>
      </c>
      <c r="D21" s="539" t="s">
        <v>119</v>
      </c>
      <c r="E21" s="407" t="s">
        <v>18</v>
      </c>
      <c r="F21" s="407" t="s">
        <v>241</v>
      </c>
      <c r="G21" s="407" t="s">
        <v>830</v>
      </c>
      <c r="H21" s="420" t="s">
        <v>843</v>
      </c>
      <c r="I21" s="407" t="s">
        <v>819</v>
      </c>
      <c r="J21" s="740">
        <v>700000</v>
      </c>
      <c r="K21" s="740">
        <v>700000</v>
      </c>
      <c r="L21" s="539"/>
      <c r="M21" s="539"/>
      <c r="N21" s="594">
        <v>700000</v>
      </c>
      <c r="O21" s="594">
        <v>700000</v>
      </c>
      <c r="P21" s="537">
        <v>571793</v>
      </c>
      <c r="Q21" s="464">
        <v>700000</v>
      </c>
      <c r="R21" s="741">
        <v>1</v>
      </c>
      <c r="S21" s="767"/>
      <c r="T21" s="767"/>
      <c r="U21" s="767"/>
      <c r="V21" s="467"/>
      <c r="W21" s="767"/>
      <c r="X21" s="582" t="s">
        <v>820</v>
      </c>
      <c r="Y21" s="407" t="s">
        <v>821</v>
      </c>
      <c r="Z21" s="620">
        <v>43887</v>
      </c>
      <c r="AA21" s="470"/>
      <c r="AB21" s="14"/>
    </row>
    <row r="22" spans="1:28" ht="51.75" customHeight="1">
      <c r="A22" s="460" t="s">
        <v>844</v>
      </c>
      <c r="B22" s="407">
        <v>16</v>
      </c>
      <c r="C22" s="460">
        <v>2016</v>
      </c>
      <c r="D22" s="539" t="s">
        <v>119</v>
      </c>
      <c r="E22" s="407" t="s">
        <v>18</v>
      </c>
      <c r="F22" s="407" t="s">
        <v>447</v>
      </c>
      <c r="G22" s="407" t="s">
        <v>144</v>
      </c>
      <c r="H22" s="420" t="s">
        <v>843</v>
      </c>
      <c r="I22" s="407" t="s">
        <v>819</v>
      </c>
      <c r="J22" s="740">
        <v>500000</v>
      </c>
      <c r="K22" s="740">
        <v>500000</v>
      </c>
      <c r="L22" s="539"/>
      <c r="M22" s="539"/>
      <c r="N22" s="594">
        <v>500000</v>
      </c>
      <c r="O22" s="594">
        <v>500000</v>
      </c>
      <c r="P22" s="478">
        <v>417618</v>
      </c>
      <c r="Q22" s="464">
        <v>500000</v>
      </c>
      <c r="R22" s="741">
        <v>1</v>
      </c>
      <c r="S22" s="767"/>
      <c r="T22" s="767"/>
      <c r="U22" s="767"/>
      <c r="V22" s="467"/>
      <c r="W22" s="767"/>
      <c r="X22" s="582" t="s">
        <v>820</v>
      </c>
      <c r="Y22" s="407" t="s">
        <v>821</v>
      </c>
      <c r="Z22" s="620">
        <v>43887</v>
      </c>
      <c r="AA22" s="470"/>
      <c r="AB22" s="14"/>
    </row>
    <row r="23" spans="1:28" ht="53.25" customHeight="1">
      <c r="A23" s="460" t="s">
        <v>845</v>
      </c>
      <c r="B23" s="407">
        <v>16</v>
      </c>
      <c r="C23" s="460">
        <v>2016</v>
      </c>
      <c r="D23" s="539" t="s">
        <v>119</v>
      </c>
      <c r="E23" s="407" t="s">
        <v>18</v>
      </c>
      <c r="F23" s="407" t="s">
        <v>292</v>
      </c>
      <c r="G23" s="407" t="s">
        <v>144</v>
      </c>
      <c r="H23" s="420" t="s">
        <v>843</v>
      </c>
      <c r="I23" s="407" t="s">
        <v>819</v>
      </c>
      <c r="J23" s="740">
        <v>1000000</v>
      </c>
      <c r="K23" s="740">
        <v>1000000</v>
      </c>
      <c r="L23" s="539"/>
      <c r="M23" s="539"/>
      <c r="N23" s="594">
        <v>1000000</v>
      </c>
      <c r="O23" s="594">
        <v>1000000</v>
      </c>
      <c r="P23" s="537">
        <v>945904.23</v>
      </c>
      <c r="Q23" s="464">
        <v>1000000</v>
      </c>
      <c r="R23" s="741">
        <v>1</v>
      </c>
      <c r="S23" s="767"/>
      <c r="T23" s="767"/>
      <c r="U23" s="767"/>
      <c r="V23" s="467"/>
      <c r="W23" s="767"/>
      <c r="X23" s="582" t="s">
        <v>820</v>
      </c>
      <c r="Y23" s="407" t="s">
        <v>821</v>
      </c>
      <c r="Z23" s="620">
        <v>43887</v>
      </c>
      <c r="AA23" s="470"/>
      <c r="AB23" s="14"/>
    </row>
    <row r="24" spans="1:28" ht="105.75" customHeight="1">
      <c r="A24" s="460" t="s">
        <v>846</v>
      </c>
      <c r="B24" s="407">
        <v>16</v>
      </c>
      <c r="C24" s="460">
        <v>2016</v>
      </c>
      <c r="D24" s="539" t="s">
        <v>119</v>
      </c>
      <c r="E24" s="407" t="s">
        <v>18</v>
      </c>
      <c r="F24" s="407" t="s">
        <v>847</v>
      </c>
      <c r="G24" s="407" t="s">
        <v>144</v>
      </c>
      <c r="H24" s="420" t="s">
        <v>843</v>
      </c>
      <c r="I24" s="407" t="s">
        <v>819</v>
      </c>
      <c r="J24" s="740">
        <v>541000</v>
      </c>
      <c r="K24" s="740">
        <v>541000</v>
      </c>
      <c r="L24" s="539"/>
      <c r="M24" s="539"/>
      <c r="N24" s="594">
        <v>541000</v>
      </c>
      <c r="O24" s="594">
        <v>541000</v>
      </c>
      <c r="P24" s="478" t="s">
        <v>832</v>
      </c>
      <c r="Q24" s="464">
        <v>541000</v>
      </c>
      <c r="R24" s="741">
        <v>1</v>
      </c>
      <c r="S24" s="767"/>
      <c r="T24" s="767"/>
      <c r="U24" s="767"/>
      <c r="V24" s="467"/>
      <c r="W24" s="767"/>
      <c r="X24" s="582" t="s">
        <v>820</v>
      </c>
      <c r="Y24" s="407" t="s">
        <v>821</v>
      </c>
      <c r="Z24" s="620">
        <v>43887</v>
      </c>
      <c r="AA24" s="470"/>
      <c r="AB24" s="14"/>
    </row>
    <row r="25" spans="1:28" ht="53.25" customHeight="1">
      <c r="A25" s="460" t="s">
        <v>848</v>
      </c>
      <c r="B25" s="407">
        <v>16</v>
      </c>
      <c r="C25" s="460">
        <v>2016</v>
      </c>
      <c r="D25" s="539" t="s">
        <v>119</v>
      </c>
      <c r="E25" s="407" t="s">
        <v>18</v>
      </c>
      <c r="F25" s="407" t="s">
        <v>450</v>
      </c>
      <c r="G25" s="407" t="s">
        <v>849</v>
      </c>
      <c r="H25" s="420" t="s">
        <v>843</v>
      </c>
      <c r="I25" s="407" t="s">
        <v>819</v>
      </c>
      <c r="J25" s="740">
        <v>500000</v>
      </c>
      <c r="K25" s="740">
        <v>500000</v>
      </c>
      <c r="L25" s="539"/>
      <c r="M25" s="539"/>
      <c r="N25" s="594">
        <v>500000</v>
      </c>
      <c r="O25" s="541">
        <v>500000</v>
      </c>
      <c r="P25" s="537">
        <v>500000</v>
      </c>
      <c r="Q25" s="464">
        <v>500000</v>
      </c>
      <c r="R25" s="741">
        <v>1</v>
      </c>
      <c r="S25" s="767"/>
      <c r="T25" s="767"/>
      <c r="U25" s="767"/>
      <c r="V25" s="467"/>
      <c r="W25" s="767"/>
      <c r="X25" s="582" t="s">
        <v>820</v>
      </c>
      <c r="Y25" s="407" t="s">
        <v>821</v>
      </c>
      <c r="Z25" s="620">
        <v>43887</v>
      </c>
      <c r="AA25" s="470"/>
      <c r="AB25" s="14"/>
    </row>
    <row r="26" spans="1:28" ht="39.75" customHeight="1">
      <c r="A26" s="460" t="s">
        <v>850</v>
      </c>
      <c r="B26" s="407">
        <v>16</v>
      </c>
      <c r="C26" s="460">
        <v>2016</v>
      </c>
      <c r="D26" s="539" t="s">
        <v>119</v>
      </c>
      <c r="E26" s="407" t="s">
        <v>18</v>
      </c>
      <c r="F26" s="407" t="s">
        <v>254</v>
      </c>
      <c r="G26" s="407" t="s">
        <v>851</v>
      </c>
      <c r="H26" s="420" t="s">
        <v>852</v>
      </c>
      <c r="I26" s="407" t="s">
        <v>819</v>
      </c>
      <c r="J26" s="740">
        <v>540000</v>
      </c>
      <c r="K26" s="740">
        <v>540000</v>
      </c>
      <c r="L26" s="539"/>
      <c r="M26" s="539"/>
      <c r="N26" s="594">
        <v>540000</v>
      </c>
      <c r="O26" s="594">
        <v>540000</v>
      </c>
      <c r="P26" s="537">
        <v>193080</v>
      </c>
      <c r="Q26" s="464">
        <v>540000</v>
      </c>
      <c r="R26" s="741">
        <v>1</v>
      </c>
      <c r="S26" s="767"/>
      <c r="T26" s="767"/>
      <c r="U26" s="767"/>
      <c r="V26" s="467"/>
      <c r="W26" s="767"/>
      <c r="X26" s="582" t="s">
        <v>820</v>
      </c>
      <c r="Y26" s="407" t="s">
        <v>821</v>
      </c>
      <c r="Z26" s="620">
        <v>43887</v>
      </c>
      <c r="AA26" s="470"/>
      <c r="AB26" s="14"/>
    </row>
    <row r="27" spans="1:28" ht="97.5" customHeight="1">
      <c r="A27" s="460" t="s">
        <v>853</v>
      </c>
      <c r="B27" s="407">
        <v>16</v>
      </c>
      <c r="C27" s="460">
        <v>2016</v>
      </c>
      <c r="D27" s="539" t="s">
        <v>119</v>
      </c>
      <c r="E27" s="407" t="s">
        <v>18</v>
      </c>
      <c r="F27" s="407" t="s">
        <v>854</v>
      </c>
      <c r="G27" s="407"/>
      <c r="H27" s="420" t="s">
        <v>855</v>
      </c>
      <c r="I27" s="407" t="s">
        <v>819</v>
      </c>
      <c r="J27" s="740">
        <v>1700000</v>
      </c>
      <c r="K27" s="740">
        <v>1700000</v>
      </c>
      <c r="L27" s="539"/>
      <c r="M27" s="539"/>
      <c r="N27" s="594">
        <v>1700000</v>
      </c>
      <c r="O27" s="594">
        <v>1700000</v>
      </c>
      <c r="P27" s="478">
        <v>1262679.1000000001</v>
      </c>
      <c r="Q27" s="464">
        <v>2700000</v>
      </c>
      <c r="R27" s="741"/>
      <c r="S27" s="767"/>
      <c r="T27" s="767"/>
      <c r="U27" s="767"/>
      <c r="V27" s="467"/>
      <c r="W27" s="467">
        <v>1</v>
      </c>
      <c r="X27" s="582" t="s">
        <v>826</v>
      </c>
      <c r="Y27" s="407" t="s">
        <v>821</v>
      </c>
      <c r="Z27" s="620">
        <v>43887</v>
      </c>
      <c r="AA27" s="470"/>
      <c r="AB27" s="14"/>
    </row>
    <row r="28" spans="1:28" ht="34.5" customHeight="1">
      <c r="A28" s="798" t="s">
        <v>20</v>
      </c>
      <c r="B28" s="799"/>
      <c r="C28" s="471"/>
      <c r="D28" s="472"/>
      <c r="E28" s="471"/>
      <c r="F28" s="471">
        <v>7</v>
      </c>
      <c r="G28" s="471"/>
      <c r="H28" s="471">
        <v>7</v>
      </c>
      <c r="I28" s="471"/>
      <c r="J28" s="473">
        <v>5481000</v>
      </c>
      <c r="K28" s="473">
        <v>5481000</v>
      </c>
      <c r="L28" s="473">
        <v>0</v>
      </c>
      <c r="M28" s="473">
        <v>0</v>
      </c>
      <c r="N28" s="474">
        <v>5481000</v>
      </c>
      <c r="O28" s="474">
        <v>5481000</v>
      </c>
      <c r="P28" s="474">
        <v>2525396.1</v>
      </c>
      <c r="Q28" s="474">
        <v>6481000</v>
      </c>
      <c r="R28" s="475">
        <f t="shared" ref="R28:W28" si="2">SUM(R21:R27)</f>
        <v>6</v>
      </c>
      <c r="S28" s="475">
        <f t="shared" si="2"/>
        <v>0</v>
      </c>
      <c r="T28" s="475">
        <f t="shared" si="2"/>
        <v>0</v>
      </c>
      <c r="U28" s="475">
        <f t="shared" si="2"/>
        <v>0</v>
      </c>
      <c r="V28" s="475">
        <f t="shared" si="2"/>
        <v>0</v>
      </c>
      <c r="W28" s="475">
        <f t="shared" si="2"/>
        <v>1</v>
      </c>
      <c r="X28" s="800"/>
      <c r="Y28" s="476"/>
      <c r="Z28" s="477"/>
      <c r="AA28" s="470"/>
      <c r="AB28" s="14"/>
    </row>
    <row r="29" spans="1:28" ht="62.25" customHeight="1">
      <c r="A29" s="460" t="s">
        <v>856</v>
      </c>
      <c r="B29" s="407">
        <v>16</v>
      </c>
      <c r="C29" s="460">
        <v>2016</v>
      </c>
      <c r="D29" s="539" t="s">
        <v>119</v>
      </c>
      <c r="E29" s="460" t="s">
        <v>19</v>
      </c>
      <c r="F29" s="407" t="s">
        <v>300</v>
      </c>
      <c r="G29" s="407" t="s">
        <v>857</v>
      </c>
      <c r="H29" s="420" t="s">
        <v>858</v>
      </c>
      <c r="I29" s="407" t="s">
        <v>819</v>
      </c>
      <c r="J29" s="740">
        <v>500000</v>
      </c>
      <c r="K29" s="740">
        <v>500000</v>
      </c>
      <c r="L29" s="539"/>
      <c r="M29" s="539"/>
      <c r="N29" s="594">
        <v>500000</v>
      </c>
      <c r="O29" s="594">
        <v>500000</v>
      </c>
      <c r="P29" s="537">
        <v>463069.05</v>
      </c>
      <c r="Q29" s="464">
        <v>500000</v>
      </c>
      <c r="R29" s="741">
        <v>1</v>
      </c>
      <c r="S29" s="467"/>
      <c r="T29" s="467"/>
      <c r="U29" s="467"/>
      <c r="V29" s="467"/>
      <c r="W29" s="467"/>
      <c r="X29" s="582" t="s">
        <v>820</v>
      </c>
      <c r="Y29" s="407" t="s">
        <v>821</v>
      </c>
      <c r="Z29" s="620">
        <v>43887</v>
      </c>
      <c r="AA29" s="470"/>
      <c r="AB29" s="14"/>
    </row>
    <row r="30" spans="1:28" ht="69.75" customHeight="1">
      <c r="A30" s="460" t="s">
        <v>859</v>
      </c>
      <c r="B30" s="407">
        <v>16</v>
      </c>
      <c r="C30" s="460">
        <v>2016</v>
      </c>
      <c r="D30" s="539" t="s">
        <v>119</v>
      </c>
      <c r="E30" s="460" t="s">
        <v>19</v>
      </c>
      <c r="F30" s="407" t="s">
        <v>860</v>
      </c>
      <c r="G30" s="407" t="s">
        <v>861</v>
      </c>
      <c r="H30" s="420" t="s">
        <v>843</v>
      </c>
      <c r="I30" s="407" t="s">
        <v>819</v>
      </c>
      <c r="J30" s="740">
        <v>1500000</v>
      </c>
      <c r="K30" s="740">
        <v>1500000</v>
      </c>
      <c r="L30" s="539"/>
      <c r="M30" s="539"/>
      <c r="N30" s="594">
        <v>1500000</v>
      </c>
      <c r="O30" s="594">
        <v>1500000</v>
      </c>
      <c r="P30" s="537">
        <v>1499998.5</v>
      </c>
      <c r="Q30" s="464">
        <v>1500000</v>
      </c>
      <c r="R30" s="741">
        <v>1</v>
      </c>
      <c r="S30" s="467"/>
      <c r="T30" s="467"/>
      <c r="U30" s="467"/>
      <c r="V30" s="467"/>
      <c r="W30" s="467"/>
      <c r="X30" s="582" t="s">
        <v>820</v>
      </c>
      <c r="Y30" s="407" t="s">
        <v>821</v>
      </c>
      <c r="Z30" s="620">
        <v>43887</v>
      </c>
      <c r="AA30" s="470"/>
      <c r="AB30" s="14"/>
    </row>
    <row r="31" spans="1:28" ht="52.5" customHeight="1">
      <c r="A31" s="460" t="s">
        <v>862</v>
      </c>
      <c r="B31" s="407">
        <v>16</v>
      </c>
      <c r="C31" s="460">
        <v>2016</v>
      </c>
      <c r="D31" s="539" t="s">
        <v>119</v>
      </c>
      <c r="E31" s="460" t="s">
        <v>19</v>
      </c>
      <c r="F31" s="407" t="s">
        <v>591</v>
      </c>
      <c r="G31" s="407" t="s">
        <v>830</v>
      </c>
      <c r="H31" s="420" t="s">
        <v>863</v>
      </c>
      <c r="I31" s="407" t="s">
        <v>819</v>
      </c>
      <c r="J31" s="740">
        <v>500000</v>
      </c>
      <c r="K31" s="740">
        <v>500000</v>
      </c>
      <c r="L31" s="539"/>
      <c r="M31" s="539"/>
      <c r="N31" s="594">
        <v>500000</v>
      </c>
      <c r="O31" s="594">
        <v>500000</v>
      </c>
      <c r="P31" s="478">
        <v>466295.2</v>
      </c>
      <c r="Q31" s="464">
        <v>500000</v>
      </c>
      <c r="R31" s="741">
        <v>1</v>
      </c>
      <c r="S31" s="767"/>
      <c r="T31" s="767"/>
      <c r="U31" s="767"/>
      <c r="V31" s="467"/>
      <c r="W31" s="767"/>
      <c r="X31" s="582" t="s">
        <v>820</v>
      </c>
      <c r="Y31" s="407" t="s">
        <v>821</v>
      </c>
      <c r="Z31" s="620">
        <v>43887</v>
      </c>
      <c r="AA31" s="470"/>
      <c r="AB31" s="14"/>
    </row>
    <row r="32" spans="1:28" ht="61.5" customHeight="1">
      <c r="A32" s="460" t="s">
        <v>864</v>
      </c>
      <c r="B32" s="407">
        <v>16</v>
      </c>
      <c r="C32" s="460">
        <v>2016</v>
      </c>
      <c r="D32" s="539" t="s">
        <v>119</v>
      </c>
      <c r="E32" s="460" t="s">
        <v>19</v>
      </c>
      <c r="F32" s="407" t="s">
        <v>865</v>
      </c>
      <c r="G32" s="407" t="s">
        <v>830</v>
      </c>
      <c r="H32" s="420" t="s">
        <v>866</v>
      </c>
      <c r="I32" s="407" t="s">
        <v>819</v>
      </c>
      <c r="J32" s="740">
        <v>800000</v>
      </c>
      <c r="K32" s="740">
        <v>800000</v>
      </c>
      <c r="L32" s="539"/>
      <c r="M32" s="539"/>
      <c r="N32" s="594">
        <v>800000</v>
      </c>
      <c r="O32" s="594">
        <v>800000</v>
      </c>
      <c r="P32" s="537">
        <v>800000</v>
      </c>
      <c r="Q32" s="464">
        <v>800000</v>
      </c>
      <c r="R32" s="741"/>
      <c r="S32" s="767"/>
      <c r="T32" s="767"/>
      <c r="U32" s="767"/>
      <c r="V32" s="467"/>
      <c r="W32" s="467">
        <v>1</v>
      </c>
      <c r="X32" s="582" t="s">
        <v>35</v>
      </c>
      <c r="Y32" s="407" t="s">
        <v>821</v>
      </c>
      <c r="Z32" s="620">
        <v>43887</v>
      </c>
      <c r="AA32" s="470"/>
      <c r="AB32" s="14"/>
    </row>
    <row r="33" spans="1:28" ht="153.75" customHeight="1">
      <c r="A33" s="460" t="s">
        <v>867</v>
      </c>
      <c r="B33" s="407">
        <v>16</v>
      </c>
      <c r="C33" s="460">
        <v>2016</v>
      </c>
      <c r="D33" s="539" t="s">
        <v>119</v>
      </c>
      <c r="E33" s="460" t="s">
        <v>19</v>
      </c>
      <c r="F33" s="407" t="s">
        <v>868</v>
      </c>
      <c r="G33" s="407" t="s">
        <v>869</v>
      </c>
      <c r="H33" s="420" t="s">
        <v>870</v>
      </c>
      <c r="I33" s="407" t="s">
        <v>819</v>
      </c>
      <c r="J33" s="740">
        <v>500000</v>
      </c>
      <c r="K33" s="740">
        <v>500000</v>
      </c>
      <c r="L33" s="539"/>
      <c r="M33" s="539"/>
      <c r="N33" s="594">
        <v>500000</v>
      </c>
      <c r="O33" s="594">
        <v>500000</v>
      </c>
      <c r="P33" s="537">
        <v>395780</v>
      </c>
      <c r="Q33" s="464">
        <v>500000</v>
      </c>
      <c r="R33" s="741">
        <v>1</v>
      </c>
      <c r="S33" s="767"/>
      <c r="T33" s="767"/>
      <c r="U33" s="767"/>
      <c r="V33" s="467"/>
      <c r="W33" s="767"/>
      <c r="X33" s="582" t="s">
        <v>820</v>
      </c>
      <c r="Y33" s="407" t="s">
        <v>821</v>
      </c>
      <c r="Z33" s="620">
        <v>43887</v>
      </c>
      <c r="AA33" s="470"/>
      <c r="AB33" s="14" t="s">
        <v>2</v>
      </c>
    </row>
    <row r="34" spans="1:28" ht="69" customHeight="1">
      <c r="A34" s="460" t="s">
        <v>871</v>
      </c>
      <c r="B34" s="407">
        <v>16</v>
      </c>
      <c r="C34" s="460">
        <v>2016</v>
      </c>
      <c r="D34" s="539" t="s">
        <v>119</v>
      </c>
      <c r="E34" s="460" t="s">
        <v>19</v>
      </c>
      <c r="F34" s="407" t="s">
        <v>165</v>
      </c>
      <c r="G34" s="407" t="s">
        <v>830</v>
      </c>
      <c r="H34" s="420" t="s">
        <v>825</v>
      </c>
      <c r="I34" s="407" t="s">
        <v>819</v>
      </c>
      <c r="J34" s="740">
        <v>1568000</v>
      </c>
      <c r="K34" s="740">
        <v>1568000</v>
      </c>
      <c r="L34" s="539"/>
      <c r="M34" s="539"/>
      <c r="N34" s="594">
        <v>1568000</v>
      </c>
      <c r="O34" s="594">
        <v>1568000</v>
      </c>
      <c r="P34" s="537">
        <v>1384430.25</v>
      </c>
      <c r="Q34" s="464">
        <v>1568000</v>
      </c>
      <c r="R34" s="741">
        <v>1</v>
      </c>
      <c r="S34" s="767"/>
      <c r="T34" s="767"/>
      <c r="U34" s="767"/>
      <c r="V34" s="467"/>
      <c r="W34" s="767"/>
      <c r="X34" s="582" t="s">
        <v>820</v>
      </c>
      <c r="Y34" s="407" t="s">
        <v>821</v>
      </c>
      <c r="Z34" s="620">
        <v>43887</v>
      </c>
      <c r="AA34" s="470"/>
      <c r="AB34" s="14"/>
    </row>
    <row r="35" spans="1:28" ht="57.75" customHeight="1">
      <c r="A35" s="460" t="s">
        <v>872</v>
      </c>
      <c r="B35" s="407">
        <v>16</v>
      </c>
      <c r="C35" s="460">
        <v>2016</v>
      </c>
      <c r="D35" s="772" t="s">
        <v>119</v>
      </c>
      <c r="E35" s="460" t="s">
        <v>19</v>
      </c>
      <c r="F35" s="801" t="s">
        <v>156</v>
      </c>
      <c r="G35" s="407" t="s">
        <v>873</v>
      </c>
      <c r="H35" s="802" t="s">
        <v>825</v>
      </c>
      <c r="I35" s="407" t="s">
        <v>819</v>
      </c>
      <c r="J35" s="740">
        <v>648000</v>
      </c>
      <c r="K35" s="740">
        <v>648000</v>
      </c>
      <c r="L35" s="539"/>
      <c r="M35" s="539"/>
      <c r="N35" s="594">
        <v>648000</v>
      </c>
      <c r="O35" s="594">
        <v>648000</v>
      </c>
      <c r="P35" s="537">
        <v>630632.37</v>
      </c>
      <c r="Q35" s="464">
        <v>648000</v>
      </c>
      <c r="R35" s="741">
        <v>1</v>
      </c>
      <c r="S35" s="767"/>
      <c r="T35" s="767"/>
      <c r="U35" s="767"/>
      <c r="V35" s="467"/>
      <c r="W35" s="767"/>
      <c r="X35" s="582" t="s">
        <v>820</v>
      </c>
      <c r="Y35" s="407" t="s">
        <v>821</v>
      </c>
      <c r="Z35" s="620">
        <v>43887</v>
      </c>
      <c r="AA35" s="470"/>
      <c r="AB35" s="14"/>
    </row>
    <row r="36" spans="1:28" ht="43.5" customHeight="1">
      <c r="A36" s="798" t="s">
        <v>20</v>
      </c>
      <c r="B36" s="799"/>
      <c r="C36" s="471"/>
      <c r="D36" s="472"/>
      <c r="E36" s="471"/>
      <c r="F36" s="471">
        <v>7</v>
      </c>
      <c r="G36" s="471"/>
      <c r="H36" s="471">
        <v>7</v>
      </c>
      <c r="I36" s="471"/>
      <c r="J36" s="473">
        <v>6016000</v>
      </c>
      <c r="K36" s="473">
        <v>6016000</v>
      </c>
      <c r="L36" s="473">
        <v>0</v>
      </c>
      <c r="M36" s="473">
        <v>0</v>
      </c>
      <c r="N36" s="474">
        <v>6016000</v>
      </c>
      <c r="O36" s="474">
        <v>6016000</v>
      </c>
      <c r="P36" s="474">
        <v>3233373.97</v>
      </c>
      <c r="Q36" s="474">
        <v>6016000</v>
      </c>
      <c r="R36" s="475">
        <f t="shared" ref="R36:W36" si="3">SUM(R29:R35)</f>
        <v>6</v>
      </c>
      <c r="S36" s="475">
        <f t="shared" si="3"/>
        <v>0</v>
      </c>
      <c r="T36" s="475">
        <f t="shared" si="3"/>
        <v>0</v>
      </c>
      <c r="U36" s="475">
        <f t="shared" si="3"/>
        <v>0</v>
      </c>
      <c r="V36" s="475">
        <f t="shared" si="3"/>
        <v>0</v>
      </c>
      <c r="W36" s="475">
        <f t="shared" si="3"/>
        <v>1</v>
      </c>
      <c r="X36" s="800"/>
      <c r="Y36" s="476"/>
      <c r="Z36" s="477"/>
      <c r="AA36" s="470"/>
      <c r="AB36" s="14"/>
    </row>
    <row r="37" spans="1:28" ht="34.5" customHeight="1">
      <c r="A37" s="803"/>
      <c r="B37" s="804"/>
      <c r="C37" s="804"/>
      <c r="D37" s="805"/>
      <c r="E37" s="804"/>
      <c r="F37" s="806">
        <v>25</v>
      </c>
      <c r="G37" s="804"/>
      <c r="H37" s="806">
        <v>25</v>
      </c>
      <c r="I37" s="807"/>
      <c r="J37" s="808">
        <v>24564160</v>
      </c>
      <c r="K37" s="808">
        <v>24564160</v>
      </c>
      <c r="L37" s="808">
        <v>0</v>
      </c>
      <c r="M37" s="808">
        <v>0</v>
      </c>
      <c r="N37" s="809">
        <v>24564160</v>
      </c>
      <c r="O37" s="809">
        <v>24564160</v>
      </c>
      <c r="P37" s="809">
        <v>14625900.58</v>
      </c>
      <c r="Q37" s="809">
        <v>25564160</v>
      </c>
      <c r="R37" s="808">
        <f t="shared" ref="R37:W37" si="4">R12+R20+R28+R36</f>
        <v>21</v>
      </c>
      <c r="S37" s="808">
        <f t="shared" si="4"/>
        <v>0</v>
      </c>
      <c r="T37" s="808">
        <f t="shared" si="4"/>
        <v>0</v>
      </c>
      <c r="U37" s="808">
        <f t="shared" si="4"/>
        <v>0</v>
      </c>
      <c r="V37" s="808">
        <f t="shared" si="4"/>
        <v>0</v>
      </c>
      <c r="W37" s="808">
        <f t="shared" si="4"/>
        <v>4</v>
      </c>
      <c r="X37" s="810"/>
      <c r="Y37" s="811"/>
      <c r="Z37" s="812"/>
      <c r="AA37" s="470"/>
      <c r="AB37" s="14"/>
    </row>
    <row r="38" spans="1:28" ht="51.75" customHeight="1">
      <c r="A38" s="813" t="s">
        <v>874</v>
      </c>
      <c r="B38" s="813" t="s">
        <v>270</v>
      </c>
      <c r="C38" s="491">
        <v>2016</v>
      </c>
      <c r="D38" s="692" t="s">
        <v>271</v>
      </c>
      <c r="E38" s="813" t="s">
        <v>15</v>
      </c>
      <c r="F38" s="813" t="s">
        <v>494</v>
      </c>
      <c r="G38" s="813"/>
      <c r="H38" s="814" t="s">
        <v>875</v>
      </c>
      <c r="I38" s="491" t="s">
        <v>625</v>
      </c>
      <c r="J38" s="815">
        <v>700000</v>
      </c>
      <c r="K38" s="815">
        <v>700000</v>
      </c>
      <c r="L38" s="692"/>
      <c r="M38" s="692"/>
      <c r="N38" s="495">
        <v>700000</v>
      </c>
      <c r="O38" s="495">
        <v>700000</v>
      </c>
      <c r="P38" s="816">
        <v>700000</v>
      </c>
      <c r="Q38" s="495">
        <v>700000</v>
      </c>
      <c r="R38" s="817"/>
      <c r="S38" s="818"/>
      <c r="T38" s="818"/>
      <c r="U38" s="818"/>
      <c r="V38" s="818"/>
      <c r="W38" s="818">
        <v>1</v>
      </c>
      <c r="X38" s="534" t="s">
        <v>35</v>
      </c>
      <c r="Y38" s="819" t="s">
        <v>191</v>
      </c>
      <c r="Z38" s="501">
        <v>42747</v>
      </c>
      <c r="AA38" s="470"/>
      <c r="AB38" s="14"/>
    </row>
    <row r="39" spans="1:28" ht="36" customHeight="1">
      <c r="A39" s="2030" t="s">
        <v>20</v>
      </c>
      <c r="B39" s="2031"/>
      <c r="C39" s="820"/>
      <c r="D39" s="821"/>
      <c r="E39" s="820"/>
      <c r="F39" s="820">
        <v>1</v>
      </c>
      <c r="G39" s="820"/>
      <c r="H39" s="820">
        <v>1</v>
      </c>
      <c r="I39" s="820"/>
      <c r="J39" s="822">
        <f t="shared" ref="J39:W39" si="5">SUM(J38)</f>
        <v>700000</v>
      </c>
      <c r="K39" s="822">
        <f t="shared" si="5"/>
        <v>700000</v>
      </c>
      <c r="L39" s="822">
        <f t="shared" si="5"/>
        <v>0</v>
      </c>
      <c r="M39" s="822">
        <f t="shared" si="5"/>
        <v>0</v>
      </c>
      <c r="N39" s="823">
        <f t="shared" si="5"/>
        <v>700000</v>
      </c>
      <c r="O39" s="823">
        <f t="shared" si="5"/>
        <v>700000</v>
      </c>
      <c r="P39" s="823">
        <f t="shared" si="5"/>
        <v>700000</v>
      </c>
      <c r="Q39" s="823">
        <f t="shared" si="5"/>
        <v>700000</v>
      </c>
      <c r="R39" s="824">
        <f t="shared" si="5"/>
        <v>0</v>
      </c>
      <c r="S39" s="824">
        <f t="shared" si="5"/>
        <v>0</v>
      </c>
      <c r="T39" s="824">
        <f t="shared" si="5"/>
        <v>0</v>
      </c>
      <c r="U39" s="824">
        <f t="shared" si="5"/>
        <v>0</v>
      </c>
      <c r="V39" s="824">
        <f t="shared" si="5"/>
        <v>0</v>
      </c>
      <c r="W39" s="824">
        <f t="shared" si="5"/>
        <v>1</v>
      </c>
      <c r="X39" s="471"/>
      <c r="Y39" s="825"/>
      <c r="Z39" s="826"/>
      <c r="AA39" s="470"/>
      <c r="AB39" s="14"/>
    </row>
    <row r="40" spans="1:28" ht="48" customHeight="1">
      <c r="A40" s="460" t="s">
        <v>876</v>
      </c>
      <c r="B40" s="407" t="s">
        <v>270</v>
      </c>
      <c r="C40" s="460">
        <v>2016</v>
      </c>
      <c r="D40" s="539" t="s">
        <v>271</v>
      </c>
      <c r="E40" s="407" t="s">
        <v>16</v>
      </c>
      <c r="F40" s="407" t="s">
        <v>147</v>
      </c>
      <c r="G40" s="407"/>
      <c r="H40" s="420" t="s">
        <v>877</v>
      </c>
      <c r="I40" s="460" t="s">
        <v>625</v>
      </c>
      <c r="J40" s="740">
        <v>3300000</v>
      </c>
      <c r="K40" s="740">
        <v>3300000</v>
      </c>
      <c r="L40" s="539"/>
      <c r="M40" s="539"/>
      <c r="N40" s="464">
        <v>3300000</v>
      </c>
      <c r="O40" s="541">
        <v>2989956.83</v>
      </c>
      <c r="P40" s="537">
        <v>3239372.48</v>
      </c>
      <c r="Q40" s="464">
        <v>3300000</v>
      </c>
      <c r="R40" s="741"/>
      <c r="S40" s="436"/>
      <c r="T40" s="436"/>
      <c r="U40" s="436"/>
      <c r="V40" s="436"/>
      <c r="W40" s="827">
        <v>1</v>
      </c>
      <c r="X40" s="534" t="s">
        <v>35</v>
      </c>
      <c r="Y40" s="828" t="s">
        <v>878</v>
      </c>
      <c r="Z40" s="829">
        <v>43907</v>
      </c>
      <c r="AA40" s="470"/>
      <c r="AB40" s="14"/>
    </row>
    <row r="41" spans="1:28" ht="43.5" customHeight="1">
      <c r="A41" s="460" t="s">
        <v>879</v>
      </c>
      <c r="B41" s="460" t="s">
        <v>270</v>
      </c>
      <c r="C41" s="460">
        <v>2016</v>
      </c>
      <c r="D41" s="461" t="s">
        <v>271</v>
      </c>
      <c r="E41" s="460" t="s">
        <v>16</v>
      </c>
      <c r="F41" s="460" t="s">
        <v>532</v>
      </c>
      <c r="G41" s="460"/>
      <c r="H41" s="462" t="s">
        <v>880</v>
      </c>
      <c r="I41" s="460" t="s">
        <v>625</v>
      </c>
      <c r="J41" s="463">
        <v>1500000</v>
      </c>
      <c r="K41" s="463">
        <v>1500000</v>
      </c>
      <c r="L41" s="461"/>
      <c r="M41" s="461"/>
      <c r="N41" s="465">
        <v>1500000</v>
      </c>
      <c r="O41" s="464">
        <v>1500000</v>
      </c>
      <c r="P41" s="464">
        <v>1500000</v>
      </c>
      <c r="Q41" s="465">
        <v>1500000</v>
      </c>
      <c r="R41" s="466"/>
      <c r="S41" s="467"/>
      <c r="T41" s="467"/>
      <c r="U41" s="467"/>
      <c r="V41" s="467"/>
      <c r="W41" s="467">
        <v>1</v>
      </c>
      <c r="X41" s="534" t="s">
        <v>35</v>
      </c>
      <c r="Y41" s="819" t="s">
        <v>191</v>
      </c>
      <c r="Z41" s="469">
        <v>43012</v>
      </c>
      <c r="AA41" s="470" t="s">
        <v>881</v>
      </c>
      <c r="AB41" s="14"/>
    </row>
    <row r="42" spans="1:28" ht="36" customHeight="1">
      <c r="A42" s="2030" t="s">
        <v>20</v>
      </c>
      <c r="B42" s="2031"/>
      <c r="C42" s="820"/>
      <c r="D42" s="821"/>
      <c r="E42" s="820"/>
      <c r="F42" s="820">
        <v>2</v>
      </c>
      <c r="G42" s="820"/>
      <c r="H42" s="820">
        <v>2</v>
      </c>
      <c r="I42" s="820"/>
      <c r="J42" s="822">
        <f t="shared" ref="J42:W42" si="6">SUM(J40:J41)</f>
        <v>4800000</v>
      </c>
      <c r="K42" s="822">
        <f t="shared" si="6"/>
        <v>4800000</v>
      </c>
      <c r="L42" s="822">
        <f t="shared" si="6"/>
        <v>0</v>
      </c>
      <c r="M42" s="822">
        <f t="shared" si="6"/>
        <v>0</v>
      </c>
      <c r="N42" s="823">
        <f t="shared" si="6"/>
        <v>4800000</v>
      </c>
      <c r="O42" s="823">
        <f t="shared" si="6"/>
        <v>4489956.83</v>
      </c>
      <c r="P42" s="823">
        <f t="shared" si="6"/>
        <v>4739372.4800000004</v>
      </c>
      <c r="Q42" s="823">
        <f t="shared" si="6"/>
        <v>4800000</v>
      </c>
      <c r="R42" s="824">
        <f t="shared" si="6"/>
        <v>0</v>
      </c>
      <c r="S42" s="824">
        <f t="shared" si="6"/>
        <v>0</v>
      </c>
      <c r="T42" s="824">
        <f t="shared" si="6"/>
        <v>0</v>
      </c>
      <c r="U42" s="824">
        <f t="shared" si="6"/>
        <v>0</v>
      </c>
      <c r="V42" s="824">
        <f t="shared" si="6"/>
        <v>0</v>
      </c>
      <c r="W42" s="824">
        <f t="shared" si="6"/>
        <v>2</v>
      </c>
      <c r="X42" s="471"/>
      <c r="Y42" s="825"/>
      <c r="Z42" s="826"/>
      <c r="AA42" s="470"/>
      <c r="AB42" s="14"/>
    </row>
    <row r="43" spans="1:28" ht="39.75" customHeight="1">
      <c r="A43" s="460" t="s">
        <v>882</v>
      </c>
      <c r="B43" s="407" t="s">
        <v>270</v>
      </c>
      <c r="C43" s="460">
        <v>2016</v>
      </c>
      <c r="D43" s="539" t="s">
        <v>271</v>
      </c>
      <c r="E43" s="407" t="s">
        <v>883</v>
      </c>
      <c r="F43" s="407" t="s">
        <v>232</v>
      </c>
      <c r="G43" s="407"/>
      <c r="H43" s="420" t="s">
        <v>884</v>
      </c>
      <c r="I43" s="460" t="s">
        <v>625</v>
      </c>
      <c r="J43" s="740">
        <v>5000000</v>
      </c>
      <c r="K43" s="740">
        <v>5000000</v>
      </c>
      <c r="L43" s="539"/>
      <c r="M43" s="539"/>
      <c r="N43" s="464">
        <v>5000000</v>
      </c>
      <c r="O43" s="464">
        <v>5000000</v>
      </c>
      <c r="P43" s="478">
        <v>5000000</v>
      </c>
      <c r="Q43" s="464">
        <v>5000000</v>
      </c>
      <c r="R43" s="741"/>
      <c r="S43" s="467"/>
      <c r="T43" s="467"/>
      <c r="U43" s="467"/>
      <c r="V43" s="467"/>
      <c r="W43" s="467">
        <v>1</v>
      </c>
      <c r="X43" s="534" t="s">
        <v>35</v>
      </c>
      <c r="Y43" s="819" t="s">
        <v>191</v>
      </c>
      <c r="Z43" s="469">
        <v>43032</v>
      </c>
      <c r="AA43" s="470"/>
      <c r="AB43" s="14"/>
    </row>
    <row r="44" spans="1:28" ht="34.5" customHeight="1">
      <c r="A44" s="2030" t="s">
        <v>20</v>
      </c>
      <c r="B44" s="2031"/>
      <c r="C44" s="820"/>
      <c r="D44" s="821"/>
      <c r="E44" s="820"/>
      <c r="F44" s="820">
        <v>1</v>
      </c>
      <c r="G44" s="820"/>
      <c r="H44" s="820">
        <v>1</v>
      </c>
      <c r="I44" s="820"/>
      <c r="J44" s="822">
        <f t="shared" ref="J44:W44" si="7">SUM(J43)</f>
        <v>5000000</v>
      </c>
      <c r="K44" s="822">
        <f t="shared" si="7"/>
        <v>5000000</v>
      </c>
      <c r="L44" s="822">
        <f t="shared" si="7"/>
        <v>0</v>
      </c>
      <c r="M44" s="822">
        <f t="shared" si="7"/>
        <v>0</v>
      </c>
      <c r="N44" s="823">
        <f t="shared" si="7"/>
        <v>5000000</v>
      </c>
      <c r="O44" s="823">
        <f t="shared" si="7"/>
        <v>5000000</v>
      </c>
      <c r="P44" s="823">
        <f t="shared" si="7"/>
        <v>5000000</v>
      </c>
      <c r="Q44" s="823">
        <f t="shared" si="7"/>
        <v>5000000</v>
      </c>
      <c r="R44" s="824">
        <f t="shared" si="7"/>
        <v>0</v>
      </c>
      <c r="S44" s="824">
        <f t="shared" si="7"/>
        <v>0</v>
      </c>
      <c r="T44" s="824">
        <f t="shared" si="7"/>
        <v>0</v>
      </c>
      <c r="U44" s="824">
        <f t="shared" si="7"/>
        <v>0</v>
      </c>
      <c r="V44" s="824">
        <f t="shared" si="7"/>
        <v>0</v>
      </c>
      <c r="W44" s="824">
        <f t="shared" si="7"/>
        <v>1</v>
      </c>
      <c r="X44" s="471"/>
      <c r="Y44" s="825"/>
      <c r="Z44" s="826"/>
      <c r="AA44" s="470"/>
      <c r="AB44" s="14"/>
    </row>
    <row r="45" spans="1:28" ht="63" customHeight="1">
      <c r="A45" s="460" t="s">
        <v>885</v>
      </c>
      <c r="B45" s="407" t="s">
        <v>270</v>
      </c>
      <c r="C45" s="460">
        <v>2016</v>
      </c>
      <c r="D45" s="539" t="s">
        <v>271</v>
      </c>
      <c r="E45" s="407" t="s">
        <v>18</v>
      </c>
      <c r="F45" s="407" t="s">
        <v>239</v>
      </c>
      <c r="G45" s="407"/>
      <c r="H45" s="420" t="s">
        <v>886</v>
      </c>
      <c r="I45" s="460" t="s">
        <v>625</v>
      </c>
      <c r="J45" s="740">
        <v>2000000</v>
      </c>
      <c r="K45" s="740">
        <v>2000000</v>
      </c>
      <c r="L45" s="539"/>
      <c r="M45" s="539"/>
      <c r="N45" s="464">
        <v>2000000</v>
      </c>
      <c r="O45" s="464">
        <v>1928567.2</v>
      </c>
      <c r="P45" s="464">
        <v>1928567.2</v>
      </c>
      <c r="Q45" s="464">
        <v>2000000</v>
      </c>
      <c r="R45" s="741"/>
      <c r="S45" s="467"/>
      <c r="T45" s="467"/>
      <c r="U45" s="467"/>
      <c r="V45" s="467"/>
      <c r="W45" s="467">
        <v>1</v>
      </c>
      <c r="X45" s="534" t="s">
        <v>35</v>
      </c>
      <c r="Y45" s="468"/>
      <c r="Z45" s="469">
        <v>43661</v>
      </c>
      <c r="AA45" s="830" t="s">
        <v>252</v>
      </c>
      <c r="AB45" s="14"/>
    </row>
    <row r="46" spans="1:28" ht="59.25" customHeight="1">
      <c r="A46" s="460" t="s">
        <v>887</v>
      </c>
      <c r="B46" s="407" t="s">
        <v>270</v>
      </c>
      <c r="C46" s="460">
        <v>2016</v>
      </c>
      <c r="D46" s="539" t="s">
        <v>271</v>
      </c>
      <c r="E46" s="407" t="s">
        <v>18</v>
      </c>
      <c r="F46" s="407" t="s">
        <v>239</v>
      </c>
      <c r="G46" s="407"/>
      <c r="H46" s="420" t="s">
        <v>888</v>
      </c>
      <c r="I46" s="460" t="s">
        <v>625</v>
      </c>
      <c r="J46" s="740">
        <v>500000</v>
      </c>
      <c r="K46" s="740">
        <v>500000</v>
      </c>
      <c r="L46" s="539"/>
      <c r="M46" s="539"/>
      <c r="N46" s="464">
        <v>500000</v>
      </c>
      <c r="O46" s="464">
        <v>465500</v>
      </c>
      <c r="P46" s="478">
        <v>465500</v>
      </c>
      <c r="Q46" s="464">
        <v>500000</v>
      </c>
      <c r="R46" s="741"/>
      <c r="S46" s="467"/>
      <c r="T46" s="467"/>
      <c r="U46" s="467"/>
      <c r="V46" s="467"/>
      <c r="W46" s="467">
        <v>1</v>
      </c>
      <c r="X46" s="534" t="s">
        <v>35</v>
      </c>
      <c r="Y46" s="403"/>
      <c r="Z46" s="469"/>
      <c r="AA46" s="470"/>
      <c r="AB46" s="14"/>
    </row>
    <row r="47" spans="1:28" ht="63" customHeight="1">
      <c r="A47" s="460" t="s">
        <v>889</v>
      </c>
      <c r="B47" s="407" t="s">
        <v>270</v>
      </c>
      <c r="C47" s="460">
        <v>2016</v>
      </c>
      <c r="D47" s="539" t="s">
        <v>271</v>
      </c>
      <c r="E47" s="407" t="s">
        <v>18</v>
      </c>
      <c r="F47" s="407" t="s">
        <v>239</v>
      </c>
      <c r="G47" s="407"/>
      <c r="H47" s="420" t="s">
        <v>890</v>
      </c>
      <c r="I47" s="460" t="s">
        <v>625</v>
      </c>
      <c r="J47" s="740">
        <v>500000</v>
      </c>
      <c r="K47" s="740">
        <v>500000</v>
      </c>
      <c r="L47" s="539"/>
      <c r="M47" s="539"/>
      <c r="N47" s="464">
        <v>500000</v>
      </c>
      <c r="O47" s="464">
        <v>461750</v>
      </c>
      <c r="P47" s="478">
        <v>461750</v>
      </c>
      <c r="Q47" s="464">
        <v>500000</v>
      </c>
      <c r="R47" s="741"/>
      <c r="S47" s="467"/>
      <c r="T47" s="467"/>
      <c r="U47" s="467"/>
      <c r="V47" s="467"/>
      <c r="W47" s="467">
        <v>1</v>
      </c>
      <c r="X47" s="534" t="s">
        <v>35</v>
      </c>
      <c r="Y47" s="403"/>
      <c r="Z47" s="469"/>
      <c r="AA47" s="470"/>
      <c r="AB47" s="14"/>
    </row>
    <row r="48" spans="1:28" ht="60.75" customHeight="1">
      <c r="A48" s="460" t="s">
        <v>891</v>
      </c>
      <c r="B48" s="407" t="s">
        <v>270</v>
      </c>
      <c r="C48" s="460">
        <v>2016</v>
      </c>
      <c r="D48" s="539" t="s">
        <v>271</v>
      </c>
      <c r="E48" s="407" t="s">
        <v>18</v>
      </c>
      <c r="F48" s="407" t="s">
        <v>239</v>
      </c>
      <c r="G48" s="407"/>
      <c r="H48" s="420" t="s">
        <v>892</v>
      </c>
      <c r="I48" s="460" t="s">
        <v>625</v>
      </c>
      <c r="J48" s="740">
        <v>500000</v>
      </c>
      <c r="K48" s="740">
        <v>500000</v>
      </c>
      <c r="L48" s="539"/>
      <c r="M48" s="539"/>
      <c r="N48" s="464">
        <v>500000</v>
      </c>
      <c r="O48" s="541">
        <v>475893.18</v>
      </c>
      <c r="P48" s="464">
        <v>400000</v>
      </c>
      <c r="Q48" s="464">
        <v>500000</v>
      </c>
      <c r="R48" s="741"/>
      <c r="S48" s="467"/>
      <c r="T48" s="467"/>
      <c r="U48" s="467"/>
      <c r="V48" s="467"/>
      <c r="W48" s="467">
        <v>1</v>
      </c>
      <c r="X48" s="534" t="s">
        <v>35</v>
      </c>
      <c r="Y48" s="468" t="s">
        <v>893</v>
      </c>
      <c r="Z48" s="469">
        <v>43522</v>
      </c>
      <c r="AA48" s="830"/>
      <c r="AB48" s="14"/>
    </row>
    <row r="49" spans="1:28" ht="53.25" customHeight="1">
      <c r="A49" s="460" t="s">
        <v>894</v>
      </c>
      <c r="B49" s="407" t="s">
        <v>270</v>
      </c>
      <c r="C49" s="460">
        <v>2016</v>
      </c>
      <c r="D49" s="539" t="s">
        <v>271</v>
      </c>
      <c r="E49" s="407" t="s">
        <v>18</v>
      </c>
      <c r="F49" s="407" t="s">
        <v>447</v>
      </c>
      <c r="G49" s="407"/>
      <c r="H49" s="420" t="s">
        <v>895</v>
      </c>
      <c r="I49" s="460" t="s">
        <v>625</v>
      </c>
      <c r="J49" s="740">
        <v>700000</v>
      </c>
      <c r="K49" s="740">
        <v>700000</v>
      </c>
      <c r="L49" s="539"/>
      <c r="M49" s="539"/>
      <c r="N49" s="464">
        <v>700000</v>
      </c>
      <c r="O49" s="464">
        <v>700000</v>
      </c>
      <c r="P49" s="478">
        <v>698803.24</v>
      </c>
      <c r="Q49" s="464">
        <v>700000</v>
      </c>
      <c r="R49" s="741"/>
      <c r="S49" s="767"/>
      <c r="T49" s="767"/>
      <c r="U49" s="767"/>
      <c r="V49" s="467"/>
      <c r="W49" s="768">
        <v>1</v>
      </c>
      <c r="X49" s="534" t="s">
        <v>35</v>
      </c>
      <c r="Y49" s="403" t="s">
        <v>896</v>
      </c>
      <c r="Z49" s="469">
        <v>43081</v>
      </c>
      <c r="AA49" s="470"/>
      <c r="AB49" s="14"/>
    </row>
    <row r="50" spans="1:28" ht="49.5" customHeight="1">
      <c r="A50" s="460" t="s">
        <v>897</v>
      </c>
      <c r="B50" s="407" t="s">
        <v>270</v>
      </c>
      <c r="C50" s="460">
        <v>2016</v>
      </c>
      <c r="D50" s="539" t="s">
        <v>271</v>
      </c>
      <c r="E50" s="407" t="s">
        <v>18</v>
      </c>
      <c r="F50" s="407" t="s">
        <v>295</v>
      </c>
      <c r="G50" s="407"/>
      <c r="H50" s="420" t="s">
        <v>898</v>
      </c>
      <c r="I50" s="460" t="s">
        <v>625</v>
      </c>
      <c r="J50" s="740">
        <v>2700000</v>
      </c>
      <c r="K50" s="740">
        <v>2700000</v>
      </c>
      <c r="L50" s="539"/>
      <c r="M50" s="539"/>
      <c r="N50" s="464">
        <v>2700000</v>
      </c>
      <c r="O50" s="464">
        <v>2160000</v>
      </c>
      <c r="P50" s="478">
        <v>1892860.94</v>
      </c>
      <c r="Q50" s="464">
        <v>2700000</v>
      </c>
      <c r="R50" s="741"/>
      <c r="S50" s="767"/>
      <c r="T50" s="767"/>
      <c r="U50" s="767"/>
      <c r="V50" s="467"/>
      <c r="W50" s="768">
        <v>1</v>
      </c>
      <c r="X50" s="534" t="s">
        <v>35</v>
      </c>
      <c r="Y50" s="403" t="s">
        <v>899</v>
      </c>
      <c r="Z50" s="469">
        <v>43685</v>
      </c>
      <c r="AA50" s="470"/>
      <c r="AB50" s="14"/>
    </row>
    <row r="51" spans="1:28" ht="67.5" customHeight="1">
      <c r="A51" s="460" t="s">
        <v>900</v>
      </c>
      <c r="B51" s="407" t="s">
        <v>270</v>
      </c>
      <c r="C51" s="460">
        <v>2016</v>
      </c>
      <c r="D51" s="539" t="s">
        <v>271</v>
      </c>
      <c r="E51" s="407" t="s">
        <v>18</v>
      </c>
      <c r="F51" s="407" t="s">
        <v>292</v>
      </c>
      <c r="G51" s="407"/>
      <c r="H51" s="420" t="s">
        <v>901</v>
      </c>
      <c r="I51" s="460" t="s">
        <v>625</v>
      </c>
      <c r="J51" s="740">
        <v>5000000</v>
      </c>
      <c r="K51" s="740">
        <v>5000000</v>
      </c>
      <c r="L51" s="539"/>
      <c r="M51" s="539"/>
      <c r="N51" s="464">
        <v>5000000</v>
      </c>
      <c r="O51" s="464">
        <v>4883989.0599999996</v>
      </c>
      <c r="P51" s="478">
        <v>4883989.0599999996</v>
      </c>
      <c r="Q51" s="464">
        <v>5000000</v>
      </c>
      <c r="R51" s="741"/>
      <c r="S51" s="467"/>
      <c r="T51" s="467"/>
      <c r="U51" s="467"/>
      <c r="V51" s="467"/>
      <c r="W51" s="467">
        <v>1</v>
      </c>
      <c r="X51" s="534" t="s">
        <v>35</v>
      </c>
      <c r="Y51" s="403" t="s">
        <v>191</v>
      </c>
      <c r="Z51" s="469" t="s">
        <v>902</v>
      </c>
      <c r="AA51" s="470"/>
      <c r="AB51" s="14"/>
    </row>
    <row r="52" spans="1:28" ht="75" customHeight="1">
      <c r="A52" s="460" t="s">
        <v>903</v>
      </c>
      <c r="B52" s="460" t="s">
        <v>270</v>
      </c>
      <c r="C52" s="460">
        <v>2016</v>
      </c>
      <c r="D52" s="461" t="s">
        <v>271</v>
      </c>
      <c r="E52" s="460" t="s">
        <v>18</v>
      </c>
      <c r="F52" s="460" t="s">
        <v>255</v>
      </c>
      <c r="G52" s="460"/>
      <c r="H52" s="462" t="s">
        <v>904</v>
      </c>
      <c r="I52" s="460" t="s">
        <v>625</v>
      </c>
      <c r="J52" s="463">
        <v>1500000</v>
      </c>
      <c r="K52" s="463">
        <v>1500000</v>
      </c>
      <c r="L52" s="461"/>
      <c r="M52" s="461"/>
      <c r="N52" s="465">
        <v>1500000</v>
      </c>
      <c r="O52" s="464">
        <v>1497763.36</v>
      </c>
      <c r="P52" s="464">
        <v>1497763.36</v>
      </c>
      <c r="Q52" s="465">
        <v>1500000</v>
      </c>
      <c r="R52" s="466"/>
      <c r="S52" s="467"/>
      <c r="T52" s="467"/>
      <c r="U52" s="467"/>
      <c r="V52" s="467"/>
      <c r="W52" s="467">
        <v>1</v>
      </c>
      <c r="X52" s="534" t="s">
        <v>35</v>
      </c>
      <c r="Y52" s="468"/>
      <c r="Z52" s="469"/>
      <c r="AA52" s="470"/>
      <c r="AB52" s="14"/>
    </row>
    <row r="53" spans="1:28" ht="56.25" customHeight="1">
      <c r="A53" s="460" t="s">
        <v>905</v>
      </c>
      <c r="B53" s="460" t="s">
        <v>270</v>
      </c>
      <c r="C53" s="460">
        <v>2016</v>
      </c>
      <c r="D53" s="461" t="s">
        <v>271</v>
      </c>
      <c r="E53" s="460" t="s">
        <v>18</v>
      </c>
      <c r="F53" s="460" t="s">
        <v>256</v>
      </c>
      <c r="G53" s="460"/>
      <c r="H53" s="462" t="s">
        <v>694</v>
      </c>
      <c r="I53" s="460" t="s">
        <v>625</v>
      </c>
      <c r="J53" s="463">
        <v>1773000</v>
      </c>
      <c r="K53" s="463">
        <v>1773000</v>
      </c>
      <c r="L53" s="461"/>
      <c r="M53" s="461"/>
      <c r="N53" s="465">
        <v>1773000</v>
      </c>
      <c r="O53" s="464">
        <v>1742537.28</v>
      </c>
      <c r="P53" s="464">
        <v>1742537.28</v>
      </c>
      <c r="Q53" s="465">
        <v>1773000</v>
      </c>
      <c r="R53" s="466"/>
      <c r="S53" s="467"/>
      <c r="T53" s="467"/>
      <c r="U53" s="467"/>
      <c r="V53" s="467"/>
      <c r="W53" s="467">
        <v>1</v>
      </c>
      <c r="X53" s="534" t="s">
        <v>35</v>
      </c>
      <c r="Y53" s="468"/>
      <c r="Z53" s="469"/>
      <c r="AA53" s="470"/>
      <c r="AB53" s="14" t="s">
        <v>2</v>
      </c>
    </row>
    <row r="54" spans="1:28" ht="34.5" customHeight="1">
      <c r="A54" s="2030" t="s">
        <v>20</v>
      </c>
      <c r="B54" s="2031"/>
      <c r="C54" s="820"/>
      <c r="D54" s="821"/>
      <c r="E54" s="820"/>
      <c r="F54" s="820">
        <v>6</v>
      </c>
      <c r="G54" s="820"/>
      <c r="H54" s="820">
        <v>9</v>
      </c>
      <c r="I54" s="820"/>
      <c r="J54" s="822">
        <f t="shared" ref="J54:W54" si="8">SUM(J45:J53)</f>
        <v>15173000</v>
      </c>
      <c r="K54" s="822">
        <f t="shared" si="8"/>
        <v>15173000</v>
      </c>
      <c r="L54" s="822">
        <f t="shared" si="8"/>
        <v>0</v>
      </c>
      <c r="M54" s="822">
        <f t="shared" si="8"/>
        <v>0</v>
      </c>
      <c r="N54" s="823">
        <f t="shared" si="8"/>
        <v>15173000</v>
      </c>
      <c r="O54" s="823">
        <f t="shared" si="8"/>
        <v>14316000.08</v>
      </c>
      <c r="P54" s="823">
        <f t="shared" si="8"/>
        <v>13971771.08</v>
      </c>
      <c r="Q54" s="823">
        <f t="shared" si="8"/>
        <v>15173000</v>
      </c>
      <c r="R54" s="824">
        <f t="shared" si="8"/>
        <v>0</v>
      </c>
      <c r="S54" s="824">
        <f t="shared" si="8"/>
        <v>0</v>
      </c>
      <c r="T54" s="824">
        <f t="shared" si="8"/>
        <v>0</v>
      </c>
      <c r="U54" s="824">
        <f t="shared" si="8"/>
        <v>0</v>
      </c>
      <c r="V54" s="824">
        <f t="shared" si="8"/>
        <v>0</v>
      </c>
      <c r="W54" s="824">
        <f t="shared" si="8"/>
        <v>9</v>
      </c>
      <c r="X54" s="471"/>
      <c r="Y54" s="825"/>
      <c r="Z54" s="826"/>
      <c r="AA54" s="470"/>
      <c r="AB54" s="14"/>
    </row>
    <row r="55" spans="1:28" ht="46.5" customHeight="1">
      <c r="A55" s="460" t="s">
        <v>906</v>
      </c>
      <c r="B55" s="407" t="s">
        <v>270</v>
      </c>
      <c r="C55" s="460">
        <v>2016</v>
      </c>
      <c r="D55" s="539" t="s">
        <v>271</v>
      </c>
      <c r="E55" s="460" t="s">
        <v>19</v>
      </c>
      <c r="F55" s="407" t="s">
        <v>573</v>
      </c>
      <c r="G55" s="407"/>
      <c r="H55" s="420" t="s">
        <v>907</v>
      </c>
      <c r="I55" s="460" t="s">
        <v>625</v>
      </c>
      <c r="J55" s="740">
        <v>5000000</v>
      </c>
      <c r="K55" s="740">
        <v>5000000</v>
      </c>
      <c r="L55" s="539"/>
      <c r="M55" s="539"/>
      <c r="N55" s="464">
        <v>5000000</v>
      </c>
      <c r="O55" s="464">
        <v>4562641.93</v>
      </c>
      <c r="P55" s="478">
        <v>4562641.93</v>
      </c>
      <c r="Q55" s="464">
        <v>5000000</v>
      </c>
      <c r="R55" s="741"/>
      <c r="S55" s="767"/>
      <c r="T55" s="767"/>
      <c r="U55" s="767"/>
      <c r="V55" s="467"/>
      <c r="W55" s="768">
        <v>1</v>
      </c>
      <c r="X55" s="534" t="s">
        <v>35</v>
      </c>
      <c r="Y55" s="403"/>
      <c r="Z55" s="469">
        <v>43658</v>
      </c>
      <c r="AA55" s="830" t="s">
        <v>760</v>
      </c>
      <c r="AB55" s="14"/>
    </row>
    <row r="56" spans="1:28" ht="109.5" customHeight="1">
      <c r="A56" s="460" t="s">
        <v>908</v>
      </c>
      <c r="B56" s="407" t="s">
        <v>270</v>
      </c>
      <c r="C56" s="460">
        <v>2016</v>
      </c>
      <c r="D56" s="539" t="s">
        <v>271</v>
      </c>
      <c r="E56" s="460" t="s">
        <v>19</v>
      </c>
      <c r="F56" s="407" t="s">
        <v>764</v>
      </c>
      <c r="G56" s="407"/>
      <c r="H56" s="420" t="s">
        <v>909</v>
      </c>
      <c r="I56" s="460" t="s">
        <v>625</v>
      </c>
      <c r="J56" s="740">
        <v>3000000</v>
      </c>
      <c r="K56" s="740">
        <v>3000000</v>
      </c>
      <c r="L56" s="539"/>
      <c r="M56" s="539"/>
      <c r="N56" s="464">
        <v>3000000</v>
      </c>
      <c r="O56" s="464">
        <v>2400000</v>
      </c>
      <c r="P56" s="478">
        <v>2400000</v>
      </c>
      <c r="Q56" s="464">
        <v>3000000</v>
      </c>
      <c r="R56" s="741"/>
      <c r="S56" s="467"/>
      <c r="T56" s="467"/>
      <c r="U56" s="467"/>
      <c r="V56" s="467"/>
      <c r="W56" s="467">
        <v>1</v>
      </c>
      <c r="X56" s="534" t="s">
        <v>35</v>
      </c>
      <c r="Y56" s="419" t="s">
        <v>910</v>
      </c>
      <c r="Z56" s="469">
        <v>43271</v>
      </c>
      <c r="AA56" s="470" t="s">
        <v>563</v>
      </c>
      <c r="AB56" s="14"/>
    </row>
    <row r="57" spans="1:28" ht="41.25" customHeight="1">
      <c r="A57" s="460" t="s">
        <v>911</v>
      </c>
      <c r="B57" s="407" t="s">
        <v>270</v>
      </c>
      <c r="C57" s="460">
        <v>2016</v>
      </c>
      <c r="D57" s="539" t="s">
        <v>271</v>
      </c>
      <c r="E57" s="460" t="s">
        <v>19</v>
      </c>
      <c r="F57" s="407" t="s">
        <v>768</v>
      </c>
      <c r="G57" s="407"/>
      <c r="H57" s="420" t="s">
        <v>624</v>
      </c>
      <c r="I57" s="460" t="s">
        <v>625</v>
      </c>
      <c r="J57" s="740">
        <v>5000000</v>
      </c>
      <c r="K57" s="740">
        <v>5000000</v>
      </c>
      <c r="L57" s="539"/>
      <c r="M57" s="539"/>
      <c r="N57" s="464">
        <v>5000000</v>
      </c>
      <c r="O57" s="464">
        <v>4986850.6500000004</v>
      </c>
      <c r="P57" s="478">
        <v>4986850.5999999996</v>
      </c>
      <c r="Q57" s="464">
        <v>5000000</v>
      </c>
      <c r="R57" s="741"/>
      <c r="S57" s="467"/>
      <c r="T57" s="467"/>
      <c r="U57" s="467"/>
      <c r="V57" s="467"/>
      <c r="W57" s="467">
        <v>1</v>
      </c>
      <c r="X57" s="534" t="s">
        <v>35</v>
      </c>
      <c r="Y57" s="403" t="s">
        <v>912</v>
      </c>
      <c r="Z57" s="469">
        <v>43675</v>
      </c>
      <c r="AA57" s="470"/>
      <c r="AB57" s="14"/>
    </row>
    <row r="58" spans="1:28" ht="39.75" customHeight="1">
      <c r="A58" s="460" t="s">
        <v>913</v>
      </c>
      <c r="B58" s="407" t="s">
        <v>270</v>
      </c>
      <c r="C58" s="460">
        <v>2016</v>
      </c>
      <c r="D58" s="539" t="s">
        <v>271</v>
      </c>
      <c r="E58" s="460" t="s">
        <v>19</v>
      </c>
      <c r="F58" s="407" t="s">
        <v>914</v>
      </c>
      <c r="G58" s="407"/>
      <c r="H58" s="420" t="s">
        <v>915</v>
      </c>
      <c r="I58" s="460" t="s">
        <v>625</v>
      </c>
      <c r="J58" s="740">
        <v>8500000</v>
      </c>
      <c r="K58" s="740">
        <v>8500000</v>
      </c>
      <c r="L58" s="539"/>
      <c r="M58" s="539"/>
      <c r="N58" s="464">
        <v>8500000</v>
      </c>
      <c r="O58" s="541">
        <v>8111705.5999999996</v>
      </c>
      <c r="P58" s="464">
        <v>8111705.6500000004</v>
      </c>
      <c r="Q58" s="464">
        <v>8500000</v>
      </c>
      <c r="R58" s="741"/>
      <c r="S58" s="767"/>
      <c r="T58" s="767"/>
      <c r="U58" s="767"/>
      <c r="V58" s="467"/>
      <c r="W58" s="768">
        <v>1</v>
      </c>
      <c r="X58" s="774" t="s">
        <v>35</v>
      </c>
      <c r="Y58" s="403" t="s">
        <v>191</v>
      </c>
      <c r="Z58" s="469">
        <v>43081</v>
      </c>
      <c r="AA58" s="470"/>
      <c r="AB58" s="14"/>
    </row>
    <row r="59" spans="1:28" ht="41.25" customHeight="1">
      <c r="A59" s="479" t="s">
        <v>916</v>
      </c>
      <c r="B59" s="801" t="s">
        <v>270</v>
      </c>
      <c r="C59" s="479">
        <v>2016</v>
      </c>
      <c r="D59" s="772" t="s">
        <v>271</v>
      </c>
      <c r="E59" s="479" t="s">
        <v>19</v>
      </c>
      <c r="F59" s="801" t="s">
        <v>482</v>
      </c>
      <c r="G59" s="801"/>
      <c r="H59" s="802" t="s">
        <v>917</v>
      </c>
      <c r="I59" s="460" t="s">
        <v>625</v>
      </c>
      <c r="J59" s="740">
        <v>4000000</v>
      </c>
      <c r="K59" s="740">
        <v>4000000</v>
      </c>
      <c r="L59" s="539"/>
      <c r="M59" s="539"/>
      <c r="N59" s="464">
        <v>4000000</v>
      </c>
      <c r="O59" s="464">
        <v>4000000</v>
      </c>
      <c r="P59" s="464">
        <v>4000000</v>
      </c>
      <c r="Q59" s="464">
        <v>7200000</v>
      </c>
      <c r="R59" s="741"/>
      <c r="S59" s="767"/>
      <c r="T59" s="767"/>
      <c r="U59" s="767"/>
      <c r="V59" s="467"/>
      <c r="W59" s="768">
        <v>1</v>
      </c>
      <c r="X59" s="774" t="s">
        <v>35</v>
      </c>
      <c r="Y59" s="403"/>
      <c r="Z59" s="469">
        <v>43179</v>
      </c>
      <c r="AA59" s="470" t="s">
        <v>563</v>
      </c>
      <c r="AB59" s="14"/>
    </row>
    <row r="60" spans="1:28" ht="36" customHeight="1">
      <c r="A60" s="2030" t="s">
        <v>20</v>
      </c>
      <c r="B60" s="2031"/>
      <c r="C60" s="471"/>
      <c r="D60" s="472"/>
      <c r="E60" s="471"/>
      <c r="F60" s="471">
        <v>5</v>
      </c>
      <c r="G60" s="471"/>
      <c r="H60" s="471">
        <v>5</v>
      </c>
      <c r="I60" s="729"/>
      <c r="J60" s="831">
        <f t="shared" ref="J60:W60" si="9">SUM(J55:J59)</f>
        <v>25500000</v>
      </c>
      <c r="K60" s="473">
        <f t="shared" si="9"/>
        <v>25500000</v>
      </c>
      <c r="L60" s="473">
        <f t="shared" si="9"/>
        <v>0</v>
      </c>
      <c r="M60" s="473">
        <f t="shared" si="9"/>
        <v>0</v>
      </c>
      <c r="N60" s="474">
        <f t="shared" si="9"/>
        <v>25500000</v>
      </c>
      <c r="O60" s="474">
        <f t="shared" si="9"/>
        <v>24061198.18</v>
      </c>
      <c r="P60" s="474">
        <f t="shared" si="9"/>
        <v>24061198.18</v>
      </c>
      <c r="Q60" s="474">
        <f t="shared" si="9"/>
        <v>28700000</v>
      </c>
      <c r="R60" s="475">
        <f t="shared" si="9"/>
        <v>0</v>
      </c>
      <c r="S60" s="475">
        <f t="shared" si="9"/>
        <v>0</v>
      </c>
      <c r="T60" s="475">
        <f t="shared" si="9"/>
        <v>0</v>
      </c>
      <c r="U60" s="475">
        <f t="shared" si="9"/>
        <v>0</v>
      </c>
      <c r="V60" s="475">
        <f t="shared" si="9"/>
        <v>0</v>
      </c>
      <c r="W60" s="475">
        <f t="shared" si="9"/>
        <v>5</v>
      </c>
      <c r="X60" s="800"/>
      <c r="Y60" s="476"/>
      <c r="Z60" s="477"/>
      <c r="AA60" s="470"/>
      <c r="AB60" s="14"/>
    </row>
    <row r="61" spans="1:28" ht="34.5" customHeight="1">
      <c r="A61" s="803"/>
      <c r="B61" s="804"/>
      <c r="C61" s="804"/>
      <c r="D61" s="832"/>
      <c r="E61" s="833"/>
      <c r="F61" s="833">
        <f>F60+F54+F44+F42+F39</f>
        <v>15</v>
      </c>
      <c r="G61" s="804"/>
      <c r="H61" s="833">
        <f>H60+H54+H44+H42+H39</f>
        <v>18</v>
      </c>
      <c r="I61" s="834"/>
      <c r="J61" s="835">
        <f t="shared" ref="J61:W61" si="10">J60+J54+J44+J42+J39</f>
        <v>51173000</v>
      </c>
      <c r="K61" s="835">
        <f t="shared" si="10"/>
        <v>51173000</v>
      </c>
      <c r="L61" s="835">
        <f t="shared" si="10"/>
        <v>0</v>
      </c>
      <c r="M61" s="835">
        <f t="shared" si="10"/>
        <v>0</v>
      </c>
      <c r="N61" s="836">
        <f t="shared" si="10"/>
        <v>51173000</v>
      </c>
      <c r="O61" s="836">
        <f t="shared" si="10"/>
        <v>48567155.089999996</v>
      </c>
      <c r="P61" s="836">
        <f t="shared" si="10"/>
        <v>48472341.739999995</v>
      </c>
      <c r="Q61" s="836">
        <f t="shared" si="10"/>
        <v>54373000</v>
      </c>
      <c r="R61" s="734">
        <f t="shared" si="10"/>
        <v>0</v>
      </c>
      <c r="S61" s="734">
        <f t="shared" si="10"/>
        <v>0</v>
      </c>
      <c r="T61" s="734">
        <f t="shared" si="10"/>
        <v>0</v>
      </c>
      <c r="U61" s="734">
        <f t="shared" si="10"/>
        <v>0</v>
      </c>
      <c r="V61" s="734">
        <f t="shared" si="10"/>
        <v>0</v>
      </c>
      <c r="W61" s="734">
        <f t="shared" si="10"/>
        <v>18</v>
      </c>
      <c r="X61" s="810"/>
      <c r="Y61" s="837"/>
      <c r="Z61" s="838"/>
      <c r="AA61" s="470"/>
      <c r="AB61" s="14"/>
    </row>
    <row r="62" spans="1:28" ht="39.75" customHeight="1">
      <c r="A62" s="2063" t="s">
        <v>814</v>
      </c>
      <c r="B62" s="1964"/>
      <c r="C62" s="1964"/>
      <c r="D62" s="1961"/>
      <c r="E62" s="839"/>
      <c r="F62" s="839">
        <f>F61+F37</f>
        <v>40</v>
      </c>
      <c r="G62" s="840"/>
      <c r="H62" s="839">
        <f>H61+H37</f>
        <v>43</v>
      </c>
      <c r="I62" s="841"/>
      <c r="J62" s="842">
        <f t="shared" ref="J62:W62" si="11">J61+J37</f>
        <v>75737160</v>
      </c>
      <c r="K62" s="842">
        <f t="shared" si="11"/>
        <v>75737160</v>
      </c>
      <c r="L62" s="842">
        <f t="shared" si="11"/>
        <v>0</v>
      </c>
      <c r="M62" s="842">
        <f t="shared" si="11"/>
        <v>0</v>
      </c>
      <c r="N62" s="843">
        <f t="shared" si="11"/>
        <v>75737160</v>
      </c>
      <c r="O62" s="843">
        <f t="shared" si="11"/>
        <v>73131315.090000004</v>
      </c>
      <c r="P62" s="843">
        <f t="shared" si="11"/>
        <v>63098242.319999993</v>
      </c>
      <c r="Q62" s="843">
        <f t="shared" si="11"/>
        <v>79937160</v>
      </c>
      <c r="R62" s="842">
        <f t="shared" si="11"/>
        <v>21</v>
      </c>
      <c r="S62" s="842">
        <f t="shared" si="11"/>
        <v>0</v>
      </c>
      <c r="T62" s="842">
        <f t="shared" si="11"/>
        <v>0</v>
      </c>
      <c r="U62" s="842">
        <f t="shared" si="11"/>
        <v>0</v>
      </c>
      <c r="V62" s="842">
        <f t="shared" si="11"/>
        <v>0</v>
      </c>
      <c r="W62" s="842">
        <f t="shared" si="11"/>
        <v>22</v>
      </c>
      <c r="X62" s="844"/>
      <c r="Y62" s="845"/>
      <c r="Z62" s="846"/>
      <c r="AA62" s="470"/>
      <c r="AB62" s="14"/>
    </row>
    <row r="63" spans="1:28" ht="15.75" customHeight="1">
      <c r="A63" s="456"/>
      <c r="B63" s="456"/>
      <c r="C63" s="456"/>
      <c r="D63" s="458"/>
      <c r="E63" s="399"/>
      <c r="F63" s="399"/>
      <c r="G63" s="399"/>
      <c r="H63" s="554"/>
      <c r="I63" s="555"/>
      <c r="J63" s="14"/>
      <c r="K63" s="14"/>
      <c r="L63" s="14"/>
      <c r="M63" s="14"/>
      <c r="N63" s="556"/>
      <c r="O63" s="556"/>
      <c r="P63" s="557"/>
      <c r="Q63" s="556"/>
      <c r="R63" s="558"/>
      <c r="S63" s="559"/>
      <c r="T63" s="559"/>
      <c r="U63" s="559"/>
      <c r="V63" s="559"/>
      <c r="W63" s="559"/>
      <c r="X63" s="555"/>
      <c r="Y63" s="555"/>
      <c r="Z63" s="560"/>
      <c r="AA63" s="470"/>
      <c r="AB63" s="14"/>
    </row>
    <row r="64" spans="1:28" ht="15.75" customHeight="1">
      <c r="A64" s="456"/>
      <c r="B64" s="456"/>
      <c r="C64" s="456"/>
      <c r="D64" s="458"/>
      <c r="E64" s="399"/>
      <c r="F64" s="399"/>
      <c r="G64" s="399"/>
      <c r="H64" s="554"/>
      <c r="I64" s="555"/>
      <c r="J64" s="14"/>
      <c r="K64" s="14"/>
      <c r="L64" s="14"/>
      <c r="M64" s="14"/>
      <c r="N64" s="556"/>
      <c r="O64" s="556"/>
      <c r="P64" s="557"/>
      <c r="Q64" s="556"/>
      <c r="R64" s="558"/>
      <c r="S64" s="559"/>
      <c r="T64" s="559"/>
      <c r="U64" s="559"/>
      <c r="V64" s="559"/>
      <c r="W64" s="559"/>
      <c r="X64" s="555"/>
      <c r="Y64" s="555"/>
      <c r="Z64" s="560"/>
      <c r="AA64" s="470"/>
      <c r="AB64" s="14"/>
    </row>
    <row r="65" spans="1:28" ht="15.75" customHeight="1">
      <c r="A65" s="456"/>
      <c r="B65" s="456"/>
      <c r="C65" s="456"/>
      <c r="D65" s="458"/>
      <c r="E65" s="399"/>
      <c r="F65" s="399"/>
      <c r="G65" s="399"/>
      <c r="H65" s="554"/>
      <c r="I65" s="555"/>
      <c r="J65" s="14"/>
      <c r="K65" s="14"/>
      <c r="L65" s="14"/>
      <c r="M65" s="14"/>
      <c r="N65" s="556"/>
      <c r="O65" s="556"/>
      <c r="P65" s="557"/>
      <c r="Q65" s="556"/>
      <c r="R65" s="558"/>
      <c r="S65" s="559"/>
      <c r="T65" s="559"/>
      <c r="U65" s="559"/>
      <c r="V65" s="559"/>
      <c r="W65" s="559"/>
      <c r="X65" s="555"/>
      <c r="Y65" s="555"/>
      <c r="Z65" s="560"/>
      <c r="AA65" s="470"/>
      <c r="AB65" s="14"/>
    </row>
    <row r="66" spans="1:28" ht="15.75" customHeight="1">
      <c r="A66" s="456"/>
      <c r="B66" s="456"/>
      <c r="C66" s="456"/>
      <c r="D66" s="458"/>
      <c r="E66" s="399"/>
      <c r="F66" s="399"/>
      <c r="G66" s="399"/>
      <c r="H66" s="554"/>
      <c r="I66" s="555"/>
      <c r="J66" s="14"/>
      <c r="K66" s="14"/>
      <c r="L66" s="14"/>
      <c r="M66" s="14"/>
      <c r="N66" s="556"/>
      <c r="O66" s="556"/>
      <c r="P66" s="557"/>
      <c r="Q66" s="556"/>
      <c r="R66" s="558"/>
      <c r="S66" s="559"/>
      <c r="T66" s="559"/>
      <c r="U66" s="559"/>
      <c r="V66" s="559"/>
      <c r="W66" s="559"/>
      <c r="X66" s="555"/>
      <c r="Y66" s="555"/>
      <c r="Z66" s="560"/>
      <c r="AA66" s="470"/>
      <c r="AB66" s="14"/>
    </row>
    <row r="67" spans="1:28" ht="15.75" customHeight="1">
      <c r="A67" s="456"/>
      <c r="B67" s="456"/>
      <c r="C67" s="456"/>
      <c r="D67" s="458"/>
      <c r="E67" s="399"/>
      <c r="F67" s="399"/>
      <c r="G67" s="399"/>
      <c r="H67" s="554"/>
      <c r="I67" s="555"/>
      <c r="J67" s="14"/>
      <c r="K67" s="14"/>
      <c r="L67" s="14"/>
      <c r="M67" s="14"/>
      <c r="N67" s="556"/>
      <c r="O67" s="556"/>
      <c r="P67" s="557"/>
      <c r="Q67" s="556"/>
      <c r="R67" s="558"/>
      <c r="S67" s="559"/>
      <c r="T67" s="559"/>
      <c r="U67" s="559"/>
      <c r="V67" s="559"/>
      <c r="W67" s="559"/>
      <c r="X67" s="555"/>
      <c r="Y67" s="555"/>
      <c r="Z67" s="560"/>
      <c r="AA67" s="470"/>
      <c r="AB67" s="14"/>
    </row>
    <row r="68" spans="1:28" ht="15.75" customHeight="1">
      <c r="A68" s="456"/>
      <c r="B68" s="456"/>
      <c r="C68" s="456"/>
      <c r="D68" s="458"/>
      <c r="E68" s="399"/>
      <c r="F68" s="399"/>
      <c r="G68" s="399"/>
      <c r="H68" s="554"/>
      <c r="I68" s="555"/>
      <c r="J68" s="14"/>
      <c r="K68" s="14"/>
      <c r="L68" s="14"/>
      <c r="M68" s="14"/>
      <c r="N68" s="556"/>
      <c r="O68" s="556"/>
      <c r="P68" s="557"/>
      <c r="Q68" s="556"/>
      <c r="R68" s="558"/>
      <c r="S68" s="559"/>
      <c r="T68" s="559"/>
      <c r="U68" s="559"/>
      <c r="V68" s="559"/>
      <c r="W68" s="559"/>
      <c r="X68" s="555"/>
      <c r="Y68" s="555"/>
      <c r="Z68" s="560"/>
      <c r="AA68" s="470"/>
      <c r="AB68" s="14"/>
    </row>
    <row r="69" spans="1:28" ht="15.75" customHeight="1">
      <c r="A69" s="456"/>
      <c r="B69" s="456"/>
      <c r="C69" s="456"/>
      <c r="D69" s="458"/>
      <c r="E69" s="399"/>
      <c r="F69" s="399"/>
      <c r="G69" s="399"/>
      <c r="H69" s="554"/>
      <c r="I69" s="555"/>
      <c r="J69" s="14"/>
      <c r="K69" s="14"/>
      <c r="L69" s="14"/>
      <c r="M69" s="14"/>
      <c r="N69" s="556"/>
      <c r="O69" s="556"/>
      <c r="P69" s="557"/>
      <c r="Q69" s="556"/>
      <c r="R69" s="558"/>
      <c r="S69" s="559"/>
      <c r="T69" s="559"/>
      <c r="U69" s="559"/>
      <c r="V69" s="559"/>
      <c r="W69" s="559"/>
      <c r="X69" s="555"/>
      <c r="Y69" s="555"/>
      <c r="Z69" s="560"/>
      <c r="AA69" s="470"/>
      <c r="AB69" s="14"/>
    </row>
    <row r="70" spans="1:28" ht="15.75" customHeight="1">
      <c r="A70" s="456"/>
      <c r="B70" s="456"/>
      <c r="C70" s="456"/>
      <c r="D70" s="458"/>
      <c r="E70" s="399"/>
      <c r="F70" s="399"/>
      <c r="G70" s="399"/>
      <c r="H70" s="554"/>
      <c r="I70" s="555"/>
      <c r="J70" s="14"/>
      <c r="K70" s="14"/>
      <c r="L70" s="14"/>
      <c r="M70" s="14"/>
      <c r="N70" s="556"/>
      <c r="O70" s="556"/>
      <c r="P70" s="557"/>
      <c r="Q70" s="556"/>
      <c r="R70" s="558"/>
      <c r="S70" s="559"/>
      <c r="T70" s="559"/>
      <c r="U70" s="559"/>
      <c r="V70" s="559"/>
      <c r="W70" s="559"/>
      <c r="X70" s="555"/>
      <c r="Y70" s="555"/>
      <c r="Z70" s="560"/>
      <c r="AA70" s="470"/>
      <c r="AB70" s="14"/>
    </row>
    <row r="71" spans="1:28" ht="15.75" customHeight="1">
      <c r="A71" s="456"/>
      <c r="B71" s="456"/>
      <c r="C71" s="456"/>
      <c r="D71" s="458"/>
      <c r="E71" s="399"/>
      <c r="F71" s="399"/>
      <c r="G71" s="399"/>
      <c r="H71" s="554"/>
      <c r="I71" s="555"/>
      <c r="J71" s="14"/>
      <c r="K71" s="14"/>
      <c r="L71" s="14"/>
      <c r="M71" s="14"/>
      <c r="N71" s="556"/>
      <c r="O71" s="556"/>
      <c r="P71" s="557"/>
      <c r="Q71" s="556"/>
      <c r="R71" s="558"/>
      <c r="S71" s="559"/>
      <c r="T71" s="559"/>
      <c r="U71" s="559"/>
      <c r="V71" s="559"/>
      <c r="W71" s="559"/>
      <c r="X71" s="555"/>
      <c r="Y71" s="555"/>
      <c r="Z71" s="560"/>
      <c r="AA71" s="470"/>
      <c r="AB71" s="14"/>
    </row>
    <row r="72" spans="1:28" ht="15.75" customHeight="1">
      <c r="A72" s="456"/>
      <c r="B72" s="456"/>
      <c r="C72" s="456"/>
      <c r="D72" s="458"/>
      <c r="E72" s="399"/>
      <c r="F72" s="399"/>
      <c r="G72" s="399"/>
      <c r="H72" s="554"/>
      <c r="I72" s="555"/>
      <c r="J72" s="14"/>
      <c r="K72" s="14"/>
      <c r="L72" s="14"/>
      <c r="M72" s="14"/>
      <c r="N72" s="556"/>
      <c r="O72" s="556"/>
      <c r="P72" s="557"/>
      <c r="Q72" s="556"/>
      <c r="R72" s="558"/>
      <c r="S72" s="559"/>
      <c r="T72" s="559"/>
      <c r="U72" s="559"/>
      <c r="V72" s="559"/>
      <c r="W72" s="559"/>
      <c r="X72" s="555"/>
      <c r="Y72" s="555"/>
      <c r="Z72" s="560"/>
      <c r="AA72" s="470"/>
      <c r="AB72" s="14"/>
    </row>
    <row r="73" spans="1:28" ht="15.75" customHeight="1">
      <c r="A73" s="456"/>
      <c r="B73" s="456"/>
      <c r="C73" s="456"/>
      <c r="D73" s="458"/>
      <c r="E73" s="399"/>
      <c r="F73" s="399"/>
      <c r="G73" s="399"/>
      <c r="H73" s="554"/>
      <c r="I73" s="555"/>
      <c r="J73" s="14"/>
      <c r="K73" s="14"/>
      <c r="L73" s="14"/>
      <c r="M73" s="14"/>
      <c r="N73" s="556"/>
      <c r="O73" s="556"/>
      <c r="P73" s="557"/>
      <c r="Q73" s="556"/>
      <c r="R73" s="558"/>
      <c r="S73" s="559"/>
      <c r="T73" s="559"/>
      <c r="U73" s="559"/>
      <c r="V73" s="559"/>
      <c r="W73" s="559"/>
      <c r="X73" s="555"/>
      <c r="Y73" s="555"/>
      <c r="Z73" s="560"/>
      <c r="AA73" s="470"/>
      <c r="AB73" s="14"/>
    </row>
    <row r="74" spans="1:28" ht="15.75" customHeight="1">
      <c r="A74" s="456"/>
      <c r="B74" s="456"/>
      <c r="C74" s="456"/>
      <c r="D74" s="458"/>
      <c r="E74" s="399"/>
      <c r="F74" s="399"/>
      <c r="G74" s="399"/>
      <c r="H74" s="554"/>
      <c r="I74" s="555"/>
      <c r="J74" s="14"/>
      <c r="K74" s="14"/>
      <c r="L74" s="14"/>
      <c r="M74" s="14"/>
      <c r="N74" s="556"/>
      <c r="O74" s="556"/>
      <c r="P74" s="557"/>
      <c r="Q74" s="556"/>
      <c r="R74" s="558"/>
      <c r="S74" s="559"/>
      <c r="T74" s="559"/>
      <c r="U74" s="559"/>
      <c r="V74" s="559"/>
      <c r="W74" s="559"/>
      <c r="X74" s="555"/>
      <c r="Y74" s="555"/>
      <c r="Z74" s="560"/>
      <c r="AA74" s="470"/>
      <c r="AB74" s="14"/>
    </row>
    <row r="75" spans="1:28" ht="15.75" customHeight="1">
      <c r="A75" s="456"/>
      <c r="B75" s="456"/>
      <c r="C75" s="456"/>
      <c r="D75" s="458"/>
      <c r="E75" s="399"/>
      <c r="F75" s="399"/>
      <c r="G75" s="399"/>
      <c r="H75" s="554"/>
      <c r="I75" s="555"/>
      <c r="J75" s="14"/>
      <c r="K75" s="14"/>
      <c r="L75" s="14"/>
      <c r="M75" s="14"/>
      <c r="N75" s="556"/>
      <c r="O75" s="556"/>
      <c r="P75" s="557"/>
      <c r="Q75" s="556"/>
      <c r="R75" s="558"/>
      <c r="S75" s="559"/>
      <c r="T75" s="559"/>
      <c r="U75" s="559"/>
      <c r="V75" s="559"/>
      <c r="W75" s="559"/>
      <c r="X75" s="555"/>
      <c r="Y75" s="555"/>
      <c r="Z75" s="560"/>
      <c r="AA75" s="470"/>
      <c r="AB75" s="14"/>
    </row>
    <row r="76" spans="1:28" ht="15.75" customHeight="1">
      <c r="A76" s="456"/>
      <c r="B76" s="456"/>
      <c r="C76" s="456"/>
      <c r="D76" s="458"/>
      <c r="E76" s="399"/>
      <c r="F76" s="399"/>
      <c r="G76" s="399"/>
      <c r="H76" s="554"/>
      <c r="I76" s="555"/>
      <c r="J76" s="14"/>
      <c r="K76" s="14"/>
      <c r="L76" s="14"/>
      <c r="M76" s="14"/>
      <c r="N76" s="556"/>
      <c r="O76" s="556"/>
      <c r="P76" s="557"/>
      <c r="Q76" s="556"/>
      <c r="R76" s="558"/>
      <c r="S76" s="559"/>
      <c r="T76" s="559"/>
      <c r="U76" s="559"/>
      <c r="V76" s="559"/>
      <c r="W76" s="559"/>
      <c r="X76" s="555"/>
      <c r="Y76" s="555"/>
      <c r="Z76" s="560"/>
      <c r="AA76" s="470"/>
      <c r="AB76" s="14"/>
    </row>
    <row r="77" spans="1:28" ht="15.75" customHeight="1">
      <c r="A77" s="456"/>
      <c r="B77" s="456"/>
      <c r="C77" s="456"/>
      <c r="D77" s="458"/>
      <c r="E77" s="399"/>
      <c r="F77" s="399"/>
      <c r="G77" s="399"/>
      <c r="H77" s="554"/>
      <c r="I77" s="555"/>
      <c r="J77" s="14"/>
      <c r="K77" s="14"/>
      <c r="L77" s="14"/>
      <c r="M77" s="14"/>
      <c r="N77" s="556"/>
      <c r="O77" s="556"/>
      <c r="P77" s="557"/>
      <c r="Q77" s="556"/>
      <c r="R77" s="558"/>
      <c r="S77" s="559"/>
      <c r="T77" s="559"/>
      <c r="U77" s="559"/>
      <c r="V77" s="559"/>
      <c r="W77" s="559"/>
      <c r="X77" s="555"/>
      <c r="Y77" s="555"/>
      <c r="Z77" s="560"/>
      <c r="AA77" s="470"/>
      <c r="AB77" s="14"/>
    </row>
    <row r="78" spans="1:28" ht="15.75" customHeight="1">
      <c r="A78" s="456"/>
      <c r="B78" s="456"/>
      <c r="C78" s="456"/>
      <c r="D78" s="458"/>
      <c r="E78" s="399"/>
      <c r="F78" s="399"/>
      <c r="G78" s="399"/>
      <c r="H78" s="554"/>
      <c r="I78" s="555"/>
      <c r="J78" s="14"/>
      <c r="K78" s="14"/>
      <c r="L78" s="14"/>
      <c r="M78" s="14"/>
      <c r="N78" s="556"/>
      <c r="O78" s="556"/>
      <c r="P78" s="557"/>
      <c r="Q78" s="556"/>
      <c r="R78" s="558"/>
      <c r="S78" s="559"/>
      <c r="T78" s="559"/>
      <c r="U78" s="559"/>
      <c r="V78" s="559"/>
      <c r="W78" s="559"/>
      <c r="X78" s="555"/>
      <c r="Y78" s="555"/>
      <c r="Z78" s="560"/>
      <c r="AA78" s="470"/>
      <c r="AB78" s="14"/>
    </row>
    <row r="79" spans="1:28" ht="15.75" customHeight="1">
      <c r="A79" s="456"/>
      <c r="B79" s="456"/>
      <c r="C79" s="456"/>
      <c r="D79" s="458"/>
      <c r="E79" s="399"/>
      <c r="F79" s="399"/>
      <c r="G79" s="399"/>
      <c r="H79" s="554"/>
      <c r="I79" s="555"/>
      <c r="J79" s="14"/>
      <c r="K79" s="14"/>
      <c r="L79" s="14"/>
      <c r="M79" s="14"/>
      <c r="N79" s="556"/>
      <c r="O79" s="556"/>
      <c r="P79" s="557"/>
      <c r="Q79" s="556"/>
      <c r="R79" s="558"/>
      <c r="S79" s="559"/>
      <c r="T79" s="559"/>
      <c r="U79" s="559"/>
      <c r="V79" s="559"/>
      <c r="W79" s="559"/>
      <c r="X79" s="555"/>
      <c r="Y79" s="555"/>
      <c r="Z79" s="560"/>
      <c r="AA79" s="470"/>
      <c r="AB79" s="14"/>
    </row>
    <row r="80" spans="1:28" ht="15.75" customHeight="1">
      <c r="A80" s="456"/>
      <c r="B80" s="456"/>
      <c r="C80" s="456"/>
      <c r="D80" s="458"/>
      <c r="E80" s="399"/>
      <c r="F80" s="399"/>
      <c r="G80" s="399"/>
      <c r="H80" s="554"/>
      <c r="I80" s="555"/>
      <c r="J80" s="14"/>
      <c r="K80" s="14"/>
      <c r="L80" s="14"/>
      <c r="M80" s="14"/>
      <c r="N80" s="556"/>
      <c r="O80" s="556"/>
      <c r="P80" s="557"/>
      <c r="Q80" s="556"/>
      <c r="R80" s="558"/>
      <c r="S80" s="559"/>
      <c r="T80" s="559"/>
      <c r="U80" s="559"/>
      <c r="V80" s="559"/>
      <c r="W80" s="559"/>
      <c r="X80" s="555"/>
      <c r="Y80" s="555"/>
      <c r="Z80" s="560"/>
      <c r="AA80" s="470"/>
      <c r="AB80" s="14"/>
    </row>
    <row r="81" spans="1:28" ht="15.75" customHeight="1">
      <c r="A81" s="456"/>
      <c r="B81" s="456"/>
      <c r="C81" s="456"/>
      <c r="D81" s="458"/>
      <c r="E81" s="399"/>
      <c r="F81" s="399"/>
      <c r="G81" s="399"/>
      <c r="H81" s="554"/>
      <c r="I81" s="555"/>
      <c r="J81" s="14"/>
      <c r="K81" s="14"/>
      <c r="L81" s="14"/>
      <c r="M81" s="14"/>
      <c r="N81" s="556"/>
      <c r="O81" s="556"/>
      <c r="P81" s="557"/>
      <c r="Q81" s="556"/>
      <c r="R81" s="558"/>
      <c r="S81" s="559"/>
      <c r="T81" s="559"/>
      <c r="U81" s="559"/>
      <c r="V81" s="559"/>
      <c r="W81" s="559"/>
      <c r="X81" s="555"/>
      <c r="Y81" s="555"/>
      <c r="Z81" s="560"/>
      <c r="AA81" s="470"/>
      <c r="AB81" s="14"/>
    </row>
    <row r="82" spans="1:28" ht="15.75" customHeight="1">
      <c r="A82" s="456"/>
      <c r="B82" s="456"/>
      <c r="C82" s="456"/>
      <c r="D82" s="458"/>
      <c r="E82" s="399"/>
      <c r="F82" s="399"/>
      <c r="G82" s="399"/>
      <c r="H82" s="554"/>
      <c r="I82" s="555"/>
      <c r="J82" s="14"/>
      <c r="K82" s="14"/>
      <c r="L82" s="14"/>
      <c r="M82" s="14"/>
      <c r="N82" s="556"/>
      <c r="O82" s="556"/>
      <c r="P82" s="557"/>
      <c r="Q82" s="556"/>
      <c r="R82" s="558"/>
      <c r="S82" s="559"/>
      <c r="T82" s="559"/>
      <c r="U82" s="559"/>
      <c r="V82" s="559"/>
      <c r="W82" s="559"/>
      <c r="X82" s="555"/>
      <c r="Y82" s="555"/>
      <c r="Z82" s="560"/>
      <c r="AA82" s="470"/>
      <c r="AB82" s="14"/>
    </row>
    <row r="83" spans="1:28" ht="15.75" customHeight="1">
      <c r="A83" s="456"/>
      <c r="B83" s="456"/>
      <c r="C83" s="456"/>
      <c r="D83" s="458"/>
      <c r="E83" s="399"/>
      <c r="F83" s="399"/>
      <c r="G83" s="399"/>
      <c r="H83" s="554"/>
      <c r="I83" s="555"/>
      <c r="J83" s="14"/>
      <c r="K83" s="14"/>
      <c r="L83" s="14"/>
      <c r="M83" s="14"/>
      <c r="N83" s="556"/>
      <c r="O83" s="556"/>
      <c r="P83" s="557"/>
      <c r="Q83" s="556"/>
      <c r="R83" s="558"/>
      <c r="S83" s="559"/>
      <c r="T83" s="559"/>
      <c r="U83" s="559"/>
      <c r="V83" s="559"/>
      <c r="W83" s="559"/>
      <c r="X83" s="555"/>
      <c r="Y83" s="555"/>
      <c r="Z83" s="560"/>
      <c r="AA83" s="470"/>
      <c r="AB83" s="14"/>
    </row>
    <row r="84" spans="1:28" ht="15.75" customHeight="1">
      <c r="A84" s="456"/>
      <c r="B84" s="456"/>
      <c r="C84" s="456"/>
      <c r="D84" s="458"/>
      <c r="E84" s="399"/>
      <c r="F84" s="399"/>
      <c r="G84" s="399"/>
      <c r="H84" s="554"/>
      <c r="I84" s="555"/>
      <c r="J84" s="14"/>
      <c r="K84" s="14"/>
      <c r="L84" s="14"/>
      <c r="M84" s="14"/>
      <c r="N84" s="556"/>
      <c r="O84" s="556"/>
      <c r="P84" s="557"/>
      <c r="Q84" s="556"/>
      <c r="R84" s="558"/>
      <c r="S84" s="559"/>
      <c r="T84" s="559"/>
      <c r="U84" s="559"/>
      <c r="V84" s="559"/>
      <c r="W84" s="559"/>
      <c r="X84" s="555"/>
      <c r="Y84" s="555"/>
      <c r="Z84" s="560"/>
      <c r="AA84" s="470"/>
      <c r="AB84" s="14"/>
    </row>
    <row r="85" spans="1:28" ht="15.75" customHeight="1">
      <c r="A85" s="456"/>
      <c r="B85" s="456"/>
      <c r="C85" s="456"/>
      <c r="D85" s="458"/>
      <c r="E85" s="399"/>
      <c r="F85" s="399"/>
      <c r="G85" s="399"/>
      <c r="H85" s="554"/>
      <c r="I85" s="555"/>
      <c r="J85" s="14"/>
      <c r="K85" s="14"/>
      <c r="L85" s="14"/>
      <c r="M85" s="14"/>
      <c r="N85" s="556"/>
      <c r="O85" s="556"/>
      <c r="P85" s="557"/>
      <c r="Q85" s="556"/>
      <c r="R85" s="558"/>
      <c r="S85" s="559"/>
      <c r="T85" s="559"/>
      <c r="U85" s="559"/>
      <c r="V85" s="559"/>
      <c r="W85" s="559"/>
      <c r="X85" s="555"/>
      <c r="Y85" s="555"/>
      <c r="Z85" s="560"/>
      <c r="AA85" s="470"/>
      <c r="AB85" s="14"/>
    </row>
    <row r="86" spans="1:28" ht="15.75" customHeight="1">
      <c r="A86" s="456"/>
      <c r="B86" s="456"/>
      <c r="C86" s="456"/>
      <c r="D86" s="458"/>
      <c r="E86" s="399"/>
      <c r="F86" s="399"/>
      <c r="G86" s="399"/>
      <c r="H86" s="554"/>
      <c r="I86" s="555"/>
      <c r="J86" s="14"/>
      <c r="K86" s="14"/>
      <c r="L86" s="14"/>
      <c r="M86" s="14"/>
      <c r="N86" s="556"/>
      <c r="O86" s="556"/>
      <c r="P86" s="557"/>
      <c r="Q86" s="556"/>
      <c r="R86" s="558"/>
      <c r="S86" s="559"/>
      <c r="T86" s="559"/>
      <c r="U86" s="559"/>
      <c r="V86" s="559"/>
      <c r="W86" s="559"/>
      <c r="X86" s="555"/>
      <c r="Y86" s="555"/>
      <c r="Z86" s="560"/>
      <c r="AA86" s="470"/>
      <c r="AB86" s="14"/>
    </row>
    <row r="87" spans="1:28" ht="15.75" customHeight="1">
      <c r="A87" s="456"/>
      <c r="B87" s="456"/>
      <c r="C87" s="456"/>
      <c r="D87" s="458"/>
      <c r="E87" s="399"/>
      <c r="F87" s="399"/>
      <c r="G87" s="399"/>
      <c r="H87" s="554"/>
      <c r="I87" s="555"/>
      <c r="J87" s="14"/>
      <c r="K87" s="14"/>
      <c r="L87" s="14"/>
      <c r="M87" s="14"/>
      <c r="N87" s="556"/>
      <c r="O87" s="556"/>
      <c r="P87" s="557"/>
      <c r="Q87" s="556"/>
      <c r="R87" s="558"/>
      <c r="S87" s="559"/>
      <c r="T87" s="559"/>
      <c r="U87" s="559"/>
      <c r="V87" s="559"/>
      <c r="W87" s="559"/>
      <c r="X87" s="555"/>
      <c r="Y87" s="555"/>
      <c r="Z87" s="560"/>
      <c r="AA87" s="470"/>
      <c r="AB87" s="14"/>
    </row>
    <row r="88" spans="1:28" ht="15.75" customHeight="1">
      <c r="A88" s="456"/>
      <c r="B88" s="456"/>
      <c r="C88" s="456"/>
      <c r="D88" s="458"/>
      <c r="E88" s="399"/>
      <c r="F88" s="399"/>
      <c r="G88" s="399"/>
      <c r="H88" s="554"/>
      <c r="I88" s="555"/>
      <c r="J88" s="14"/>
      <c r="K88" s="14"/>
      <c r="L88" s="14"/>
      <c r="M88" s="14"/>
      <c r="N88" s="556"/>
      <c r="O88" s="556"/>
      <c r="P88" s="557"/>
      <c r="Q88" s="556"/>
      <c r="R88" s="558"/>
      <c r="S88" s="559"/>
      <c r="T88" s="559"/>
      <c r="U88" s="559"/>
      <c r="V88" s="559"/>
      <c r="W88" s="559"/>
      <c r="X88" s="555"/>
      <c r="Y88" s="555"/>
      <c r="Z88" s="560"/>
      <c r="AA88" s="470"/>
      <c r="AB88" s="14"/>
    </row>
    <row r="89" spans="1:28" ht="15.75" customHeight="1">
      <c r="A89" s="456"/>
      <c r="B89" s="456"/>
      <c r="C89" s="456"/>
      <c r="D89" s="458"/>
      <c r="E89" s="399"/>
      <c r="F89" s="399"/>
      <c r="G89" s="399"/>
      <c r="H89" s="554"/>
      <c r="I89" s="555"/>
      <c r="J89" s="14"/>
      <c r="K89" s="14"/>
      <c r="L89" s="14"/>
      <c r="M89" s="14"/>
      <c r="N89" s="556"/>
      <c r="O89" s="556"/>
      <c r="P89" s="557"/>
      <c r="Q89" s="556"/>
      <c r="R89" s="558"/>
      <c r="S89" s="559"/>
      <c r="T89" s="559"/>
      <c r="U89" s="559"/>
      <c r="V89" s="559"/>
      <c r="W89" s="559"/>
      <c r="X89" s="555"/>
      <c r="Y89" s="555"/>
      <c r="Z89" s="560"/>
      <c r="AA89" s="470"/>
      <c r="AB89" s="14"/>
    </row>
    <row r="90" spans="1:28" ht="15.75" customHeight="1">
      <c r="A90" s="456"/>
      <c r="B90" s="456"/>
      <c r="C90" s="456"/>
      <c r="D90" s="458"/>
      <c r="E90" s="399"/>
      <c r="F90" s="399"/>
      <c r="G90" s="399"/>
      <c r="H90" s="554"/>
      <c r="I90" s="555"/>
      <c r="J90" s="14"/>
      <c r="K90" s="14"/>
      <c r="L90" s="14"/>
      <c r="M90" s="14"/>
      <c r="N90" s="556"/>
      <c r="O90" s="556"/>
      <c r="P90" s="557"/>
      <c r="Q90" s="556"/>
      <c r="R90" s="558"/>
      <c r="S90" s="559"/>
      <c r="T90" s="559"/>
      <c r="U90" s="559"/>
      <c r="V90" s="559"/>
      <c r="W90" s="559"/>
      <c r="X90" s="555"/>
      <c r="Y90" s="555"/>
      <c r="Z90" s="560"/>
      <c r="AA90" s="470"/>
      <c r="AB90" s="14"/>
    </row>
    <row r="91" spans="1:28" ht="15.75" customHeight="1">
      <c r="A91" s="456"/>
      <c r="B91" s="456"/>
      <c r="C91" s="456"/>
      <c r="D91" s="458"/>
      <c r="E91" s="399"/>
      <c r="F91" s="399"/>
      <c r="G91" s="399"/>
      <c r="H91" s="554"/>
      <c r="I91" s="555"/>
      <c r="J91" s="14"/>
      <c r="K91" s="14"/>
      <c r="L91" s="14"/>
      <c r="M91" s="14"/>
      <c r="N91" s="556"/>
      <c r="O91" s="556"/>
      <c r="P91" s="557"/>
      <c r="Q91" s="556"/>
      <c r="R91" s="558"/>
      <c r="S91" s="559"/>
      <c r="T91" s="559"/>
      <c r="U91" s="559"/>
      <c r="V91" s="559"/>
      <c r="W91" s="559"/>
      <c r="X91" s="555"/>
      <c r="Y91" s="555"/>
      <c r="Z91" s="560"/>
      <c r="AA91" s="470"/>
      <c r="AB91" s="14"/>
    </row>
    <row r="92" spans="1:28" ht="15.75" customHeight="1">
      <c r="A92" s="456"/>
      <c r="B92" s="456"/>
      <c r="C92" s="456"/>
      <c r="D92" s="458"/>
      <c r="E92" s="399"/>
      <c r="F92" s="399"/>
      <c r="G92" s="399"/>
      <c r="H92" s="554"/>
      <c r="I92" s="555"/>
      <c r="J92" s="14"/>
      <c r="K92" s="14"/>
      <c r="L92" s="14"/>
      <c r="M92" s="14"/>
      <c r="N92" s="556"/>
      <c r="O92" s="556"/>
      <c r="P92" s="557"/>
      <c r="Q92" s="556"/>
      <c r="R92" s="558"/>
      <c r="S92" s="559"/>
      <c r="T92" s="559"/>
      <c r="U92" s="559"/>
      <c r="V92" s="559"/>
      <c r="W92" s="559"/>
      <c r="X92" s="555"/>
      <c r="Y92" s="555"/>
      <c r="Z92" s="560"/>
      <c r="AA92" s="470"/>
      <c r="AB92" s="14"/>
    </row>
    <row r="93" spans="1:28" ht="15.75" customHeight="1">
      <c r="A93" s="456"/>
      <c r="B93" s="456"/>
      <c r="C93" s="456"/>
      <c r="D93" s="458"/>
      <c r="E93" s="399"/>
      <c r="F93" s="399"/>
      <c r="G93" s="399"/>
      <c r="H93" s="554"/>
      <c r="I93" s="555"/>
      <c r="J93" s="14"/>
      <c r="K93" s="14"/>
      <c r="L93" s="14"/>
      <c r="M93" s="14"/>
      <c r="N93" s="556"/>
      <c r="O93" s="556"/>
      <c r="P93" s="557"/>
      <c r="Q93" s="556"/>
      <c r="R93" s="558"/>
      <c r="S93" s="559"/>
      <c r="T93" s="559"/>
      <c r="U93" s="559"/>
      <c r="V93" s="559"/>
      <c r="W93" s="559"/>
      <c r="X93" s="555"/>
      <c r="Y93" s="555"/>
      <c r="Z93" s="560"/>
      <c r="AA93" s="470"/>
      <c r="AB93" s="14"/>
    </row>
    <row r="94" spans="1:28" ht="15.75" customHeight="1">
      <c r="A94" s="456"/>
      <c r="B94" s="456"/>
      <c r="C94" s="456"/>
      <c r="D94" s="458"/>
      <c r="E94" s="399"/>
      <c r="F94" s="399"/>
      <c r="G94" s="399"/>
      <c r="H94" s="554"/>
      <c r="I94" s="555"/>
      <c r="J94" s="14"/>
      <c r="K94" s="14"/>
      <c r="L94" s="14"/>
      <c r="M94" s="14"/>
      <c r="N94" s="556"/>
      <c r="O94" s="556"/>
      <c r="P94" s="557"/>
      <c r="Q94" s="556"/>
      <c r="R94" s="558"/>
      <c r="S94" s="559"/>
      <c r="T94" s="559"/>
      <c r="U94" s="559"/>
      <c r="V94" s="559"/>
      <c r="W94" s="559"/>
      <c r="X94" s="555"/>
      <c r="Y94" s="555"/>
      <c r="Z94" s="560"/>
      <c r="AA94" s="470"/>
      <c r="AB94" s="14"/>
    </row>
    <row r="95" spans="1:28" ht="15.75" customHeight="1">
      <c r="A95" s="456"/>
      <c r="B95" s="456"/>
      <c r="C95" s="456"/>
      <c r="D95" s="458"/>
      <c r="E95" s="399"/>
      <c r="F95" s="399"/>
      <c r="G95" s="399"/>
      <c r="H95" s="554"/>
      <c r="I95" s="555"/>
      <c r="J95" s="14"/>
      <c r="K95" s="14"/>
      <c r="L95" s="14"/>
      <c r="M95" s="14"/>
      <c r="N95" s="556"/>
      <c r="O95" s="556"/>
      <c r="P95" s="557"/>
      <c r="Q95" s="556"/>
      <c r="R95" s="558"/>
      <c r="S95" s="559"/>
      <c r="T95" s="559"/>
      <c r="U95" s="559"/>
      <c r="V95" s="559"/>
      <c r="W95" s="559"/>
      <c r="X95" s="555"/>
      <c r="Y95" s="555"/>
      <c r="Z95" s="560"/>
      <c r="AA95" s="470"/>
      <c r="AB95" s="14"/>
    </row>
    <row r="96" spans="1:28" ht="15.75" customHeight="1">
      <c r="A96" s="456"/>
      <c r="B96" s="456"/>
      <c r="C96" s="456"/>
      <c r="D96" s="458"/>
      <c r="E96" s="399"/>
      <c r="F96" s="399"/>
      <c r="G96" s="399"/>
      <c r="H96" s="554"/>
      <c r="I96" s="555"/>
      <c r="J96" s="14"/>
      <c r="K96" s="14"/>
      <c r="L96" s="14"/>
      <c r="M96" s="14"/>
      <c r="N96" s="556"/>
      <c r="O96" s="556"/>
      <c r="P96" s="557"/>
      <c r="Q96" s="556"/>
      <c r="R96" s="558"/>
      <c r="S96" s="559"/>
      <c r="T96" s="559"/>
      <c r="U96" s="559"/>
      <c r="V96" s="559"/>
      <c r="W96" s="559"/>
      <c r="X96" s="555"/>
      <c r="Y96" s="555"/>
      <c r="Z96" s="560"/>
      <c r="AA96" s="470"/>
      <c r="AB96" s="14"/>
    </row>
    <row r="97" spans="1:28" ht="15.75" customHeight="1">
      <c r="A97" s="456"/>
      <c r="B97" s="456"/>
      <c r="C97" s="456"/>
      <c r="D97" s="458"/>
      <c r="E97" s="399"/>
      <c r="F97" s="399"/>
      <c r="G97" s="399"/>
      <c r="H97" s="554"/>
      <c r="I97" s="555"/>
      <c r="J97" s="14"/>
      <c r="K97" s="14"/>
      <c r="L97" s="14"/>
      <c r="M97" s="14"/>
      <c r="N97" s="556"/>
      <c r="O97" s="556"/>
      <c r="P97" s="557"/>
      <c r="Q97" s="556"/>
      <c r="R97" s="558"/>
      <c r="S97" s="559"/>
      <c r="T97" s="559"/>
      <c r="U97" s="559"/>
      <c r="V97" s="559"/>
      <c r="W97" s="559"/>
      <c r="X97" s="555"/>
      <c r="Y97" s="555"/>
      <c r="Z97" s="560"/>
      <c r="AA97" s="470"/>
      <c r="AB97" s="14"/>
    </row>
    <row r="98" spans="1:28" ht="15.75" customHeight="1">
      <c r="A98" s="456"/>
      <c r="B98" s="456"/>
      <c r="C98" s="456"/>
      <c r="D98" s="458"/>
      <c r="E98" s="399"/>
      <c r="F98" s="399"/>
      <c r="G98" s="399"/>
      <c r="H98" s="554"/>
      <c r="I98" s="555"/>
      <c r="J98" s="14"/>
      <c r="K98" s="14"/>
      <c r="L98" s="14"/>
      <c r="M98" s="14"/>
      <c r="N98" s="556"/>
      <c r="O98" s="556"/>
      <c r="P98" s="557"/>
      <c r="Q98" s="556"/>
      <c r="R98" s="558"/>
      <c r="S98" s="559"/>
      <c r="T98" s="559"/>
      <c r="U98" s="559"/>
      <c r="V98" s="559"/>
      <c r="W98" s="559"/>
      <c r="X98" s="555"/>
      <c r="Y98" s="555"/>
      <c r="Z98" s="560"/>
      <c r="AA98" s="470"/>
      <c r="AB98" s="14"/>
    </row>
    <row r="99" spans="1:28" ht="15.75" customHeight="1">
      <c r="A99" s="456"/>
      <c r="B99" s="456"/>
      <c r="C99" s="456"/>
      <c r="D99" s="458"/>
      <c r="E99" s="399"/>
      <c r="F99" s="399"/>
      <c r="G99" s="399"/>
      <c r="H99" s="554"/>
      <c r="I99" s="555"/>
      <c r="J99" s="14"/>
      <c r="K99" s="14"/>
      <c r="L99" s="14"/>
      <c r="M99" s="14"/>
      <c r="N99" s="556"/>
      <c r="O99" s="556"/>
      <c r="P99" s="557"/>
      <c r="Q99" s="556"/>
      <c r="R99" s="558"/>
      <c r="S99" s="559"/>
      <c r="T99" s="559"/>
      <c r="U99" s="559"/>
      <c r="V99" s="559"/>
      <c r="W99" s="559"/>
      <c r="X99" s="555"/>
      <c r="Y99" s="555"/>
      <c r="Z99" s="560"/>
      <c r="AA99" s="470"/>
      <c r="AB99" s="14"/>
    </row>
    <row r="100" spans="1:28" ht="15.75" customHeight="1">
      <c r="A100" s="456"/>
      <c r="B100" s="456"/>
      <c r="C100" s="456"/>
      <c r="D100" s="458"/>
      <c r="E100" s="399"/>
      <c r="F100" s="399"/>
      <c r="G100" s="399"/>
      <c r="H100" s="554"/>
      <c r="I100" s="555"/>
      <c r="J100" s="14"/>
      <c r="K100" s="14"/>
      <c r="L100" s="14"/>
      <c r="M100" s="14"/>
      <c r="N100" s="556"/>
      <c r="O100" s="556"/>
      <c r="P100" s="557"/>
      <c r="Q100" s="556"/>
      <c r="R100" s="558"/>
      <c r="S100" s="559"/>
      <c r="T100" s="559"/>
      <c r="U100" s="559"/>
      <c r="V100" s="559"/>
      <c r="W100" s="559"/>
      <c r="X100" s="555"/>
      <c r="Y100" s="555"/>
      <c r="Z100" s="560"/>
      <c r="AA100" s="470"/>
      <c r="AB100" s="14"/>
    </row>
    <row r="101" spans="1:28" ht="15.75" customHeight="1">
      <c r="A101" s="456"/>
      <c r="B101" s="456"/>
      <c r="C101" s="456"/>
      <c r="D101" s="458"/>
      <c r="E101" s="399"/>
      <c r="F101" s="399"/>
      <c r="G101" s="399"/>
      <c r="H101" s="554"/>
      <c r="I101" s="555"/>
      <c r="J101" s="14"/>
      <c r="K101" s="14"/>
      <c r="L101" s="14"/>
      <c r="M101" s="14"/>
      <c r="N101" s="556"/>
      <c r="O101" s="556"/>
      <c r="P101" s="557"/>
      <c r="Q101" s="556"/>
      <c r="R101" s="558"/>
      <c r="S101" s="559"/>
      <c r="T101" s="559"/>
      <c r="U101" s="559"/>
      <c r="V101" s="559"/>
      <c r="W101" s="559"/>
      <c r="X101" s="555"/>
      <c r="Y101" s="555"/>
      <c r="Z101" s="560"/>
      <c r="AA101" s="470"/>
      <c r="AB101" s="14"/>
    </row>
    <row r="102" spans="1:28" ht="15.75" customHeight="1">
      <c r="A102" s="456"/>
      <c r="B102" s="456"/>
      <c r="C102" s="456"/>
      <c r="D102" s="458"/>
      <c r="E102" s="399"/>
      <c r="F102" s="399"/>
      <c r="G102" s="399"/>
      <c r="H102" s="554"/>
      <c r="I102" s="555"/>
      <c r="J102" s="14"/>
      <c r="K102" s="14"/>
      <c r="L102" s="14"/>
      <c r="M102" s="14"/>
      <c r="N102" s="556"/>
      <c r="O102" s="556"/>
      <c r="P102" s="557"/>
      <c r="Q102" s="556"/>
      <c r="R102" s="558"/>
      <c r="S102" s="559"/>
      <c r="T102" s="559"/>
      <c r="U102" s="559"/>
      <c r="V102" s="559"/>
      <c r="W102" s="559"/>
      <c r="X102" s="555"/>
      <c r="Y102" s="555"/>
      <c r="Z102" s="560"/>
      <c r="AA102" s="470"/>
      <c r="AB102" s="14"/>
    </row>
    <row r="103" spans="1:28" ht="15.75" customHeight="1">
      <c r="A103" s="456"/>
      <c r="B103" s="456"/>
      <c r="C103" s="456"/>
      <c r="D103" s="458"/>
      <c r="E103" s="399"/>
      <c r="F103" s="399"/>
      <c r="G103" s="399"/>
      <c r="H103" s="554"/>
      <c r="I103" s="555"/>
      <c r="J103" s="14"/>
      <c r="K103" s="14"/>
      <c r="L103" s="14"/>
      <c r="M103" s="14"/>
      <c r="N103" s="556"/>
      <c r="O103" s="556"/>
      <c r="P103" s="557"/>
      <c r="Q103" s="556"/>
      <c r="R103" s="558"/>
      <c r="S103" s="559"/>
      <c r="T103" s="559"/>
      <c r="U103" s="559"/>
      <c r="V103" s="559"/>
      <c r="W103" s="559"/>
      <c r="X103" s="555"/>
      <c r="Y103" s="555"/>
      <c r="Z103" s="560"/>
      <c r="AA103" s="470"/>
      <c r="AB103" s="14"/>
    </row>
    <row r="104" spans="1:28" ht="15.75" customHeight="1">
      <c r="A104" s="456"/>
      <c r="B104" s="456"/>
      <c r="C104" s="456"/>
      <c r="D104" s="458"/>
      <c r="E104" s="399"/>
      <c r="F104" s="399"/>
      <c r="G104" s="399"/>
      <c r="H104" s="554"/>
      <c r="I104" s="555"/>
      <c r="J104" s="14"/>
      <c r="K104" s="14"/>
      <c r="L104" s="14"/>
      <c r="M104" s="14"/>
      <c r="N104" s="556"/>
      <c r="O104" s="556"/>
      <c r="P104" s="557"/>
      <c r="Q104" s="556"/>
      <c r="R104" s="558"/>
      <c r="S104" s="559"/>
      <c r="T104" s="559"/>
      <c r="U104" s="559"/>
      <c r="V104" s="559"/>
      <c r="W104" s="559"/>
      <c r="X104" s="555"/>
      <c r="Y104" s="555"/>
      <c r="Z104" s="560"/>
      <c r="AA104" s="470"/>
      <c r="AB104" s="14"/>
    </row>
    <row r="105" spans="1:28" ht="15.75" customHeight="1">
      <c r="A105" s="456"/>
      <c r="B105" s="456"/>
      <c r="C105" s="456"/>
      <c r="D105" s="458"/>
      <c r="E105" s="399"/>
      <c r="F105" s="399"/>
      <c r="G105" s="399"/>
      <c r="H105" s="554"/>
      <c r="I105" s="555"/>
      <c r="J105" s="14"/>
      <c r="K105" s="14"/>
      <c r="L105" s="14"/>
      <c r="M105" s="14"/>
      <c r="N105" s="556"/>
      <c r="O105" s="556"/>
      <c r="P105" s="557"/>
      <c r="Q105" s="556"/>
      <c r="R105" s="558"/>
      <c r="S105" s="559"/>
      <c r="T105" s="559"/>
      <c r="U105" s="559"/>
      <c r="V105" s="559"/>
      <c r="W105" s="559"/>
      <c r="X105" s="555"/>
      <c r="Y105" s="555"/>
      <c r="Z105" s="560"/>
      <c r="AA105" s="470"/>
      <c r="AB105" s="14"/>
    </row>
    <row r="106" spans="1:28" ht="15.75" customHeight="1">
      <c r="A106" s="456"/>
      <c r="B106" s="456"/>
      <c r="C106" s="456"/>
      <c r="D106" s="458"/>
      <c r="E106" s="399"/>
      <c r="F106" s="399"/>
      <c r="G106" s="399"/>
      <c r="H106" s="554"/>
      <c r="I106" s="555"/>
      <c r="J106" s="14"/>
      <c r="K106" s="14"/>
      <c r="L106" s="14"/>
      <c r="M106" s="14"/>
      <c r="N106" s="556"/>
      <c r="O106" s="556"/>
      <c r="P106" s="557"/>
      <c r="Q106" s="556"/>
      <c r="R106" s="558"/>
      <c r="S106" s="559"/>
      <c r="T106" s="559"/>
      <c r="U106" s="559"/>
      <c r="V106" s="559"/>
      <c r="W106" s="559"/>
      <c r="X106" s="555"/>
      <c r="Y106" s="555"/>
      <c r="Z106" s="560"/>
      <c r="AA106" s="470"/>
      <c r="AB106" s="14"/>
    </row>
    <row r="107" spans="1:28" ht="15.75" customHeight="1">
      <c r="A107" s="456"/>
      <c r="B107" s="456"/>
      <c r="C107" s="456"/>
      <c r="D107" s="458"/>
      <c r="E107" s="399"/>
      <c r="F107" s="399"/>
      <c r="G107" s="399"/>
      <c r="H107" s="554"/>
      <c r="I107" s="555"/>
      <c r="J107" s="14"/>
      <c r="K107" s="14"/>
      <c r="L107" s="14"/>
      <c r="M107" s="14"/>
      <c r="N107" s="556"/>
      <c r="O107" s="556"/>
      <c r="P107" s="557"/>
      <c r="Q107" s="556"/>
      <c r="R107" s="558"/>
      <c r="S107" s="559"/>
      <c r="T107" s="559"/>
      <c r="U107" s="559"/>
      <c r="V107" s="559"/>
      <c r="W107" s="559"/>
      <c r="X107" s="555"/>
      <c r="Y107" s="555"/>
      <c r="Z107" s="560"/>
      <c r="AA107" s="470"/>
      <c r="AB107" s="14"/>
    </row>
    <row r="108" spans="1:28" ht="15.75" customHeight="1">
      <c r="A108" s="456"/>
      <c r="B108" s="456"/>
      <c r="C108" s="456"/>
      <c r="D108" s="458"/>
      <c r="E108" s="399"/>
      <c r="F108" s="399"/>
      <c r="G108" s="399"/>
      <c r="H108" s="554"/>
      <c r="I108" s="555"/>
      <c r="J108" s="14"/>
      <c r="K108" s="14"/>
      <c r="L108" s="14"/>
      <c r="M108" s="14"/>
      <c r="N108" s="556"/>
      <c r="O108" s="556"/>
      <c r="P108" s="557"/>
      <c r="Q108" s="556"/>
      <c r="R108" s="558"/>
      <c r="S108" s="559"/>
      <c r="T108" s="559"/>
      <c r="U108" s="559"/>
      <c r="V108" s="559"/>
      <c r="W108" s="559"/>
      <c r="X108" s="555"/>
      <c r="Y108" s="555"/>
      <c r="Z108" s="560"/>
      <c r="AA108" s="470"/>
      <c r="AB108" s="14"/>
    </row>
    <row r="109" spans="1:28" ht="15.75" customHeight="1">
      <c r="A109" s="456"/>
      <c r="B109" s="456"/>
      <c r="C109" s="456"/>
      <c r="D109" s="458"/>
      <c r="E109" s="399"/>
      <c r="F109" s="399"/>
      <c r="G109" s="399"/>
      <c r="H109" s="554"/>
      <c r="I109" s="555"/>
      <c r="J109" s="14"/>
      <c r="K109" s="14"/>
      <c r="L109" s="14"/>
      <c r="M109" s="14"/>
      <c r="N109" s="556"/>
      <c r="O109" s="556"/>
      <c r="P109" s="557"/>
      <c r="Q109" s="556"/>
      <c r="R109" s="558"/>
      <c r="S109" s="559"/>
      <c r="T109" s="559"/>
      <c r="U109" s="559"/>
      <c r="V109" s="559"/>
      <c r="W109" s="559"/>
      <c r="X109" s="555"/>
      <c r="Y109" s="555"/>
      <c r="Z109" s="560"/>
      <c r="AA109" s="470"/>
      <c r="AB109" s="14"/>
    </row>
    <row r="110" spans="1:28" ht="15.75" customHeight="1">
      <c r="A110" s="456"/>
      <c r="B110" s="456"/>
      <c r="C110" s="456"/>
      <c r="D110" s="458"/>
      <c r="E110" s="399"/>
      <c r="F110" s="399"/>
      <c r="G110" s="399"/>
      <c r="H110" s="554"/>
      <c r="I110" s="555"/>
      <c r="J110" s="14"/>
      <c r="K110" s="14"/>
      <c r="L110" s="14"/>
      <c r="M110" s="14"/>
      <c r="N110" s="556"/>
      <c r="O110" s="556"/>
      <c r="P110" s="557"/>
      <c r="Q110" s="556"/>
      <c r="R110" s="558"/>
      <c r="S110" s="559"/>
      <c r="T110" s="559"/>
      <c r="U110" s="559"/>
      <c r="V110" s="559"/>
      <c r="W110" s="559"/>
      <c r="X110" s="555"/>
      <c r="Y110" s="555"/>
      <c r="Z110" s="560"/>
      <c r="AA110" s="470"/>
      <c r="AB110" s="14"/>
    </row>
    <row r="111" spans="1:28" ht="15.75" customHeight="1">
      <c r="A111" s="456"/>
      <c r="B111" s="456"/>
      <c r="C111" s="456"/>
      <c r="D111" s="458"/>
      <c r="E111" s="399"/>
      <c r="F111" s="399"/>
      <c r="G111" s="399"/>
      <c r="H111" s="554"/>
      <c r="I111" s="555"/>
      <c r="J111" s="14"/>
      <c r="K111" s="14"/>
      <c r="L111" s="14"/>
      <c r="M111" s="14"/>
      <c r="N111" s="556"/>
      <c r="O111" s="556"/>
      <c r="P111" s="557"/>
      <c r="Q111" s="556"/>
      <c r="R111" s="558"/>
      <c r="S111" s="559"/>
      <c r="T111" s="559"/>
      <c r="U111" s="559"/>
      <c r="V111" s="559"/>
      <c r="W111" s="559"/>
      <c r="X111" s="555"/>
      <c r="Y111" s="555"/>
      <c r="Z111" s="560"/>
      <c r="AA111" s="470"/>
      <c r="AB111" s="14"/>
    </row>
    <row r="112" spans="1:28" ht="15.75" customHeight="1">
      <c r="A112" s="456"/>
      <c r="B112" s="456"/>
      <c r="C112" s="456"/>
      <c r="D112" s="458"/>
      <c r="E112" s="399"/>
      <c r="F112" s="399"/>
      <c r="G112" s="399"/>
      <c r="H112" s="554"/>
      <c r="I112" s="555"/>
      <c r="J112" s="14"/>
      <c r="K112" s="14"/>
      <c r="L112" s="14"/>
      <c r="M112" s="14"/>
      <c r="N112" s="556"/>
      <c r="O112" s="556"/>
      <c r="P112" s="557"/>
      <c r="Q112" s="556"/>
      <c r="R112" s="558"/>
      <c r="S112" s="559"/>
      <c r="T112" s="559"/>
      <c r="U112" s="559"/>
      <c r="V112" s="559"/>
      <c r="W112" s="559"/>
      <c r="X112" s="555"/>
      <c r="Y112" s="555"/>
      <c r="Z112" s="560"/>
      <c r="AA112" s="470"/>
      <c r="AB112" s="14"/>
    </row>
    <row r="113" spans="1:28" ht="15.75" customHeight="1">
      <c r="A113" s="456"/>
      <c r="B113" s="456"/>
      <c r="C113" s="456"/>
      <c r="D113" s="458"/>
      <c r="E113" s="399"/>
      <c r="F113" s="399"/>
      <c r="G113" s="399"/>
      <c r="H113" s="554"/>
      <c r="I113" s="555"/>
      <c r="J113" s="14"/>
      <c r="K113" s="14"/>
      <c r="L113" s="14"/>
      <c r="M113" s="14"/>
      <c r="N113" s="556"/>
      <c r="O113" s="556"/>
      <c r="P113" s="557"/>
      <c r="Q113" s="556"/>
      <c r="R113" s="558"/>
      <c r="S113" s="559"/>
      <c r="T113" s="559"/>
      <c r="U113" s="559"/>
      <c r="V113" s="559"/>
      <c r="W113" s="559"/>
      <c r="X113" s="555"/>
      <c r="Y113" s="555"/>
      <c r="Z113" s="560"/>
      <c r="AA113" s="470"/>
      <c r="AB113" s="14"/>
    </row>
    <row r="114" spans="1:28" ht="15.75" customHeight="1">
      <c r="A114" s="456"/>
      <c r="B114" s="456"/>
      <c r="C114" s="456"/>
      <c r="D114" s="458"/>
      <c r="E114" s="399"/>
      <c r="F114" s="399"/>
      <c r="G114" s="399"/>
      <c r="H114" s="554"/>
      <c r="I114" s="555"/>
      <c r="J114" s="14"/>
      <c r="K114" s="14"/>
      <c r="L114" s="14"/>
      <c r="M114" s="14"/>
      <c r="N114" s="556"/>
      <c r="O114" s="556"/>
      <c r="P114" s="557"/>
      <c r="Q114" s="556"/>
      <c r="R114" s="558"/>
      <c r="S114" s="559"/>
      <c r="T114" s="559"/>
      <c r="U114" s="559"/>
      <c r="V114" s="559"/>
      <c r="W114" s="559"/>
      <c r="X114" s="555"/>
      <c r="Y114" s="555"/>
      <c r="Z114" s="560"/>
      <c r="AA114" s="470"/>
      <c r="AB114" s="14"/>
    </row>
    <row r="115" spans="1:28" ht="15.75" customHeight="1">
      <c r="A115" s="456"/>
      <c r="B115" s="456"/>
      <c r="C115" s="456"/>
      <c r="D115" s="458"/>
      <c r="E115" s="399"/>
      <c r="F115" s="399"/>
      <c r="G115" s="399"/>
      <c r="H115" s="554"/>
      <c r="I115" s="555"/>
      <c r="J115" s="14"/>
      <c r="K115" s="14"/>
      <c r="L115" s="14"/>
      <c r="M115" s="14"/>
      <c r="N115" s="556"/>
      <c r="O115" s="556"/>
      <c r="P115" s="557"/>
      <c r="Q115" s="556"/>
      <c r="R115" s="558"/>
      <c r="S115" s="559"/>
      <c r="T115" s="559"/>
      <c r="U115" s="559"/>
      <c r="V115" s="559"/>
      <c r="W115" s="559"/>
      <c r="X115" s="555"/>
      <c r="Y115" s="555"/>
      <c r="Z115" s="560"/>
      <c r="AA115" s="470"/>
      <c r="AB115" s="14"/>
    </row>
    <row r="116" spans="1:28" ht="15.75" customHeight="1">
      <c r="A116" s="456"/>
      <c r="B116" s="456"/>
      <c r="C116" s="456"/>
      <c r="D116" s="458"/>
      <c r="E116" s="399"/>
      <c r="F116" s="399"/>
      <c r="G116" s="399"/>
      <c r="H116" s="554"/>
      <c r="I116" s="555"/>
      <c r="J116" s="14"/>
      <c r="K116" s="14"/>
      <c r="L116" s="14"/>
      <c r="M116" s="14"/>
      <c r="N116" s="556"/>
      <c r="O116" s="556"/>
      <c r="P116" s="557"/>
      <c r="Q116" s="556"/>
      <c r="R116" s="558"/>
      <c r="S116" s="559"/>
      <c r="T116" s="559"/>
      <c r="U116" s="559"/>
      <c r="V116" s="559"/>
      <c r="W116" s="559"/>
      <c r="X116" s="555"/>
      <c r="Y116" s="555"/>
      <c r="Z116" s="560"/>
      <c r="AA116" s="470"/>
      <c r="AB116" s="14"/>
    </row>
    <row r="117" spans="1:28" ht="15.75" customHeight="1">
      <c r="A117" s="456"/>
      <c r="B117" s="456"/>
      <c r="C117" s="456"/>
      <c r="D117" s="458"/>
      <c r="E117" s="399"/>
      <c r="F117" s="399"/>
      <c r="G117" s="399"/>
      <c r="H117" s="554"/>
      <c r="I117" s="555"/>
      <c r="J117" s="14"/>
      <c r="K117" s="14"/>
      <c r="L117" s="14"/>
      <c r="M117" s="14"/>
      <c r="N117" s="556"/>
      <c r="O117" s="556"/>
      <c r="P117" s="557"/>
      <c r="Q117" s="556"/>
      <c r="R117" s="558"/>
      <c r="S117" s="559"/>
      <c r="T117" s="559"/>
      <c r="U117" s="559"/>
      <c r="V117" s="559"/>
      <c r="W117" s="559"/>
      <c r="X117" s="555"/>
      <c r="Y117" s="555"/>
      <c r="Z117" s="560"/>
      <c r="AA117" s="470"/>
      <c r="AB117" s="14"/>
    </row>
    <row r="118" spans="1:28" ht="15.75" customHeight="1">
      <c r="A118" s="456"/>
      <c r="B118" s="456"/>
      <c r="C118" s="456"/>
      <c r="D118" s="458"/>
      <c r="E118" s="399"/>
      <c r="F118" s="399"/>
      <c r="G118" s="399"/>
      <c r="H118" s="554"/>
      <c r="I118" s="555"/>
      <c r="J118" s="14"/>
      <c r="K118" s="14"/>
      <c r="L118" s="14"/>
      <c r="M118" s="14"/>
      <c r="N118" s="556"/>
      <c r="O118" s="556"/>
      <c r="P118" s="557"/>
      <c r="Q118" s="556"/>
      <c r="R118" s="558"/>
      <c r="S118" s="559"/>
      <c r="T118" s="559"/>
      <c r="U118" s="559"/>
      <c r="V118" s="559"/>
      <c r="W118" s="559"/>
      <c r="X118" s="555"/>
      <c r="Y118" s="555"/>
      <c r="Z118" s="560"/>
      <c r="AA118" s="470"/>
      <c r="AB118" s="14"/>
    </row>
    <row r="119" spans="1:28" ht="15.75" customHeight="1">
      <c r="A119" s="456"/>
      <c r="B119" s="456"/>
      <c r="C119" s="456"/>
      <c r="D119" s="458"/>
      <c r="E119" s="399"/>
      <c r="F119" s="399"/>
      <c r="G119" s="399"/>
      <c r="H119" s="554"/>
      <c r="I119" s="555"/>
      <c r="J119" s="14"/>
      <c r="K119" s="14"/>
      <c r="L119" s="14"/>
      <c r="M119" s="14"/>
      <c r="N119" s="556"/>
      <c r="O119" s="556"/>
      <c r="P119" s="557"/>
      <c r="Q119" s="556"/>
      <c r="R119" s="558"/>
      <c r="S119" s="559"/>
      <c r="T119" s="559"/>
      <c r="U119" s="559"/>
      <c r="V119" s="559"/>
      <c r="W119" s="559"/>
      <c r="X119" s="555"/>
      <c r="Y119" s="555"/>
      <c r="Z119" s="560"/>
      <c r="AA119" s="470"/>
      <c r="AB119" s="14"/>
    </row>
    <row r="120" spans="1:28" ht="15.75" customHeight="1">
      <c r="A120" s="456"/>
      <c r="B120" s="456"/>
      <c r="C120" s="456"/>
      <c r="D120" s="458"/>
      <c r="E120" s="399"/>
      <c r="F120" s="399"/>
      <c r="G120" s="399"/>
      <c r="H120" s="554"/>
      <c r="I120" s="555"/>
      <c r="J120" s="14"/>
      <c r="K120" s="14"/>
      <c r="L120" s="14"/>
      <c r="M120" s="14"/>
      <c r="N120" s="556"/>
      <c r="O120" s="556"/>
      <c r="P120" s="557"/>
      <c r="Q120" s="556"/>
      <c r="R120" s="558"/>
      <c r="S120" s="559"/>
      <c r="T120" s="559"/>
      <c r="U120" s="559"/>
      <c r="V120" s="559"/>
      <c r="W120" s="559"/>
      <c r="X120" s="555"/>
      <c r="Y120" s="555"/>
      <c r="Z120" s="560"/>
      <c r="AA120" s="470"/>
      <c r="AB120" s="14"/>
    </row>
    <row r="121" spans="1:28" ht="15.75" customHeight="1">
      <c r="A121" s="456"/>
      <c r="B121" s="456"/>
      <c r="C121" s="456"/>
      <c r="D121" s="458"/>
      <c r="E121" s="399"/>
      <c r="F121" s="399"/>
      <c r="G121" s="399"/>
      <c r="H121" s="554"/>
      <c r="I121" s="555"/>
      <c r="J121" s="14"/>
      <c r="K121" s="14"/>
      <c r="L121" s="14"/>
      <c r="M121" s="14"/>
      <c r="N121" s="556"/>
      <c r="O121" s="556"/>
      <c r="P121" s="557"/>
      <c r="Q121" s="556"/>
      <c r="R121" s="558"/>
      <c r="S121" s="559"/>
      <c r="T121" s="559"/>
      <c r="U121" s="559"/>
      <c r="V121" s="559"/>
      <c r="W121" s="559"/>
      <c r="X121" s="555"/>
      <c r="Y121" s="555"/>
      <c r="Z121" s="560"/>
      <c r="AA121" s="470"/>
      <c r="AB121" s="14"/>
    </row>
    <row r="122" spans="1:28" ht="15.75" customHeight="1">
      <c r="A122" s="456"/>
      <c r="B122" s="456"/>
      <c r="C122" s="456"/>
      <c r="D122" s="458"/>
      <c r="E122" s="399"/>
      <c r="F122" s="399"/>
      <c r="G122" s="399"/>
      <c r="H122" s="554"/>
      <c r="I122" s="555"/>
      <c r="J122" s="14"/>
      <c r="K122" s="14"/>
      <c r="L122" s="14"/>
      <c r="M122" s="14"/>
      <c r="N122" s="556"/>
      <c r="O122" s="556"/>
      <c r="P122" s="557"/>
      <c r="Q122" s="556"/>
      <c r="R122" s="558"/>
      <c r="S122" s="559"/>
      <c r="T122" s="559"/>
      <c r="U122" s="559"/>
      <c r="V122" s="559"/>
      <c r="W122" s="559"/>
      <c r="X122" s="555"/>
      <c r="Y122" s="555"/>
      <c r="Z122" s="560"/>
      <c r="AA122" s="470"/>
      <c r="AB122" s="14"/>
    </row>
    <row r="123" spans="1:28" ht="15.75" customHeight="1">
      <c r="A123" s="456"/>
      <c r="B123" s="456"/>
      <c r="C123" s="456"/>
      <c r="D123" s="458"/>
      <c r="E123" s="399"/>
      <c r="F123" s="399"/>
      <c r="G123" s="399"/>
      <c r="H123" s="554"/>
      <c r="I123" s="555"/>
      <c r="J123" s="14"/>
      <c r="K123" s="14"/>
      <c r="L123" s="14"/>
      <c r="M123" s="14"/>
      <c r="N123" s="556"/>
      <c r="O123" s="556"/>
      <c r="P123" s="557"/>
      <c r="Q123" s="556"/>
      <c r="R123" s="558"/>
      <c r="S123" s="559"/>
      <c r="T123" s="559"/>
      <c r="U123" s="559"/>
      <c r="V123" s="559"/>
      <c r="W123" s="559"/>
      <c r="X123" s="555"/>
      <c r="Y123" s="555"/>
      <c r="Z123" s="560"/>
      <c r="AA123" s="470"/>
      <c r="AB123" s="14"/>
    </row>
    <row r="124" spans="1:28" ht="15.75" customHeight="1">
      <c r="A124" s="456"/>
      <c r="B124" s="456"/>
      <c r="C124" s="456"/>
      <c r="D124" s="458"/>
      <c r="E124" s="399"/>
      <c r="F124" s="399"/>
      <c r="G124" s="399"/>
      <c r="H124" s="554"/>
      <c r="I124" s="555"/>
      <c r="J124" s="14"/>
      <c r="K124" s="14"/>
      <c r="L124" s="14"/>
      <c r="M124" s="14"/>
      <c r="N124" s="556"/>
      <c r="O124" s="556"/>
      <c r="P124" s="557"/>
      <c r="Q124" s="556"/>
      <c r="R124" s="558"/>
      <c r="S124" s="559"/>
      <c r="T124" s="559"/>
      <c r="U124" s="559"/>
      <c r="V124" s="559"/>
      <c r="W124" s="559"/>
      <c r="X124" s="555"/>
      <c r="Y124" s="555"/>
      <c r="Z124" s="560"/>
      <c r="AA124" s="470"/>
      <c r="AB124" s="14"/>
    </row>
    <row r="125" spans="1:28" ht="15.75" customHeight="1">
      <c r="A125" s="456"/>
      <c r="B125" s="456"/>
      <c r="C125" s="456"/>
      <c r="D125" s="458"/>
      <c r="E125" s="399"/>
      <c r="F125" s="399"/>
      <c r="G125" s="399"/>
      <c r="H125" s="554"/>
      <c r="I125" s="555"/>
      <c r="J125" s="14"/>
      <c r="K125" s="14"/>
      <c r="L125" s="14"/>
      <c r="M125" s="14"/>
      <c r="N125" s="556"/>
      <c r="O125" s="556"/>
      <c r="P125" s="557"/>
      <c r="Q125" s="556"/>
      <c r="R125" s="558"/>
      <c r="S125" s="559"/>
      <c r="T125" s="559"/>
      <c r="U125" s="559"/>
      <c r="V125" s="559"/>
      <c r="W125" s="559"/>
      <c r="X125" s="555"/>
      <c r="Y125" s="555"/>
      <c r="Z125" s="560"/>
      <c r="AA125" s="470"/>
      <c r="AB125" s="14"/>
    </row>
    <row r="126" spans="1:28" ht="15.75" customHeight="1">
      <c r="A126" s="456"/>
      <c r="B126" s="456"/>
      <c r="C126" s="456"/>
      <c r="D126" s="458"/>
      <c r="E126" s="399"/>
      <c r="F126" s="399"/>
      <c r="G126" s="399"/>
      <c r="H126" s="554"/>
      <c r="I126" s="555"/>
      <c r="J126" s="14"/>
      <c r="K126" s="14"/>
      <c r="L126" s="14"/>
      <c r="M126" s="14"/>
      <c r="N126" s="556"/>
      <c r="O126" s="556"/>
      <c r="P126" s="557"/>
      <c r="Q126" s="556"/>
      <c r="R126" s="558"/>
      <c r="S126" s="559"/>
      <c r="T126" s="559"/>
      <c r="U126" s="559"/>
      <c r="V126" s="559"/>
      <c r="W126" s="559"/>
      <c r="X126" s="555"/>
      <c r="Y126" s="555"/>
      <c r="Z126" s="560"/>
      <c r="AA126" s="470"/>
      <c r="AB126" s="14"/>
    </row>
    <row r="127" spans="1:28" ht="15.75" customHeight="1">
      <c r="A127" s="456"/>
      <c r="B127" s="456"/>
      <c r="C127" s="456"/>
      <c r="D127" s="458"/>
      <c r="E127" s="399"/>
      <c r="F127" s="399"/>
      <c r="G127" s="399"/>
      <c r="H127" s="554"/>
      <c r="I127" s="555"/>
      <c r="J127" s="14"/>
      <c r="K127" s="14"/>
      <c r="L127" s="14"/>
      <c r="M127" s="14"/>
      <c r="N127" s="556"/>
      <c r="O127" s="556"/>
      <c r="P127" s="557"/>
      <c r="Q127" s="556"/>
      <c r="R127" s="558"/>
      <c r="S127" s="559"/>
      <c r="T127" s="559"/>
      <c r="U127" s="559"/>
      <c r="V127" s="559"/>
      <c r="W127" s="559"/>
      <c r="X127" s="555"/>
      <c r="Y127" s="555"/>
      <c r="Z127" s="560"/>
      <c r="AA127" s="470"/>
      <c r="AB127" s="14"/>
    </row>
    <row r="128" spans="1:28" ht="15.75" customHeight="1">
      <c r="A128" s="456"/>
      <c r="B128" s="456"/>
      <c r="C128" s="456"/>
      <c r="D128" s="458"/>
      <c r="E128" s="399"/>
      <c r="F128" s="399"/>
      <c r="G128" s="399"/>
      <c r="H128" s="554"/>
      <c r="I128" s="555"/>
      <c r="J128" s="14"/>
      <c r="K128" s="14"/>
      <c r="L128" s="14"/>
      <c r="M128" s="14"/>
      <c r="N128" s="556"/>
      <c r="O128" s="556"/>
      <c r="P128" s="557"/>
      <c r="Q128" s="556"/>
      <c r="R128" s="558"/>
      <c r="S128" s="559"/>
      <c r="T128" s="559"/>
      <c r="U128" s="559"/>
      <c r="V128" s="559"/>
      <c r="W128" s="559"/>
      <c r="X128" s="555"/>
      <c r="Y128" s="555"/>
      <c r="Z128" s="560"/>
      <c r="AA128" s="470"/>
      <c r="AB128" s="14"/>
    </row>
    <row r="129" spans="1:28" ht="15.75" customHeight="1">
      <c r="A129" s="456"/>
      <c r="B129" s="456"/>
      <c r="C129" s="456"/>
      <c r="D129" s="458"/>
      <c r="E129" s="399"/>
      <c r="F129" s="399"/>
      <c r="G129" s="399"/>
      <c r="H129" s="554"/>
      <c r="I129" s="555"/>
      <c r="J129" s="14"/>
      <c r="K129" s="14"/>
      <c r="L129" s="14"/>
      <c r="M129" s="14"/>
      <c r="N129" s="556"/>
      <c r="O129" s="556"/>
      <c r="P129" s="557"/>
      <c r="Q129" s="556"/>
      <c r="R129" s="558"/>
      <c r="S129" s="559"/>
      <c r="T129" s="559"/>
      <c r="U129" s="559"/>
      <c r="V129" s="559"/>
      <c r="W129" s="559"/>
      <c r="X129" s="555"/>
      <c r="Y129" s="555"/>
      <c r="Z129" s="560"/>
      <c r="AA129" s="470"/>
      <c r="AB129" s="14"/>
    </row>
    <row r="130" spans="1:28" ht="15.75" customHeight="1">
      <c r="A130" s="456"/>
      <c r="B130" s="456"/>
      <c r="C130" s="456"/>
      <c r="D130" s="458"/>
      <c r="E130" s="399"/>
      <c r="F130" s="399"/>
      <c r="G130" s="399"/>
      <c r="H130" s="554"/>
      <c r="I130" s="555"/>
      <c r="J130" s="14"/>
      <c r="K130" s="14"/>
      <c r="L130" s="14"/>
      <c r="M130" s="14"/>
      <c r="N130" s="556"/>
      <c r="O130" s="556"/>
      <c r="P130" s="557"/>
      <c r="Q130" s="556"/>
      <c r="R130" s="558"/>
      <c r="S130" s="559"/>
      <c r="T130" s="559"/>
      <c r="U130" s="559"/>
      <c r="V130" s="559"/>
      <c r="W130" s="559"/>
      <c r="X130" s="555"/>
      <c r="Y130" s="555"/>
      <c r="Z130" s="560"/>
      <c r="AA130" s="470"/>
      <c r="AB130" s="14"/>
    </row>
    <row r="131" spans="1:28" ht="15.75" customHeight="1">
      <c r="A131" s="456"/>
      <c r="B131" s="456"/>
      <c r="C131" s="456"/>
      <c r="D131" s="458"/>
      <c r="E131" s="399"/>
      <c r="F131" s="399"/>
      <c r="G131" s="399"/>
      <c r="H131" s="554"/>
      <c r="I131" s="555"/>
      <c r="J131" s="14"/>
      <c r="K131" s="14"/>
      <c r="L131" s="14"/>
      <c r="M131" s="14"/>
      <c r="N131" s="556"/>
      <c r="O131" s="556"/>
      <c r="P131" s="557"/>
      <c r="Q131" s="556"/>
      <c r="R131" s="558"/>
      <c r="S131" s="559"/>
      <c r="T131" s="559"/>
      <c r="U131" s="559"/>
      <c r="V131" s="559"/>
      <c r="W131" s="559"/>
      <c r="X131" s="555"/>
      <c r="Y131" s="555"/>
      <c r="Z131" s="560"/>
      <c r="AA131" s="470"/>
      <c r="AB131" s="14"/>
    </row>
    <row r="132" spans="1:28" ht="15.75" customHeight="1">
      <c r="A132" s="456"/>
      <c r="B132" s="456"/>
      <c r="C132" s="456"/>
      <c r="D132" s="458"/>
      <c r="E132" s="399"/>
      <c r="F132" s="399"/>
      <c r="G132" s="399"/>
      <c r="H132" s="554"/>
      <c r="I132" s="555"/>
      <c r="J132" s="14"/>
      <c r="K132" s="14"/>
      <c r="L132" s="14"/>
      <c r="M132" s="14"/>
      <c r="N132" s="556"/>
      <c r="O132" s="556"/>
      <c r="P132" s="557"/>
      <c r="Q132" s="556"/>
      <c r="R132" s="558"/>
      <c r="S132" s="559"/>
      <c r="T132" s="559"/>
      <c r="U132" s="559"/>
      <c r="V132" s="559"/>
      <c r="W132" s="559"/>
      <c r="X132" s="555"/>
      <c r="Y132" s="555"/>
      <c r="Z132" s="560"/>
      <c r="AA132" s="470"/>
      <c r="AB132" s="14"/>
    </row>
    <row r="133" spans="1:28" ht="15.75" customHeight="1">
      <c r="A133" s="456"/>
      <c r="B133" s="456"/>
      <c r="C133" s="456"/>
      <c r="D133" s="458"/>
      <c r="E133" s="399"/>
      <c r="F133" s="399"/>
      <c r="G133" s="399"/>
      <c r="H133" s="554"/>
      <c r="I133" s="555"/>
      <c r="J133" s="14"/>
      <c r="K133" s="14"/>
      <c r="L133" s="14"/>
      <c r="M133" s="14"/>
      <c r="N133" s="556"/>
      <c r="O133" s="556"/>
      <c r="P133" s="557"/>
      <c r="Q133" s="556"/>
      <c r="R133" s="558"/>
      <c r="S133" s="559"/>
      <c r="T133" s="559"/>
      <c r="U133" s="559"/>
      <c r="V133" s="559"/>
      <c r="W133" s="559"/>
      <c r="X133" s="555"/>
      <c r="Y133" s="555"/>
      <c r="Z133" s="560"/>
      <c r="AA133" s="470"/>
      <c r="AB133" s="14"/>
    </row>
    <row r="134" spans="1:28" ht="15.75" customHeight="1">
      <c r="A134" s="456"/>
      <c r="B134" s="456"/>
      <c r="C134" s="456"/>
      <c r="D134" s="458"/>
      <c r="E134" s="399"/>
      <c r="F134" s="399"/>
      <c r="G134" s="399"/>
      <c r="H134" s="554"/>
      <c r="I134" s="555"/>
      <c r="J134" s="14"/>
      <c r="K134" s="14"/>
      <c r="L134" s="14"/>
      <c r="M134" s="14"/>
      <c r="N134" s="556"/>
      <c r="O134" s="556"/>
      <c r="P134" s="557"/>
      <c r="Q134" s="556"/>
      <c r="R134" s="558"/>
      <c r="S134" s="559"/>
      <c r="T134" s="559"/>
      <c r="U134" s="559"/>
      <c r="V134" s="559"/>
      <c r="W134" s="559"/>
      <c r="X134" s="555"/>
      <c r="Y134" s="555"/>
      <c r="Z134" s="560"/>
      <c r="AA134" s="470"/>
      <c r="AB134" s="14"/>
    </row>
    <row r="135" spans="1:28" ht="15.75" customHeight="1">
      <c r="A135" s="456"/>
      <c r="B135" s="456"/>
      <c r="C135" s="456"/>
      <c r="D135" s="458"/>
      <c r="E135" s="399"/>
      <c r="F135" s="399"/>
      <c r="G135" s="399"/>
      <c r="H135" s="554"/>
      <c r="I135" s="555"/>
      <c r="J135" s="14"/>
      <c r="K135" s="14"/>
      <c r="L135" s="14"/>
      <c r="M135" s="14"/>
      <c r="N135" s="556"/>
      <c r="O135" s="556"/>
      <c r="P135" s="557"/>
      <c r="Q135" s="556"/>
      <c r="R135" s="558"/>
      <c r="S135" s="559"/>
      <c r="T135" s="559"/>
      <c r="U135" s="559"/>
      <c r="V135" s="559"/>
      <c r="W135" s="559"/>
      <c r="X135" s="555"/>
      <c r="Y135" s="555"/>
      <c r="Z135" s="560"/>
      <c r="AA135" s="470"/>
      <c r="AB135" s="14"/>
    </row>
    <row r="136" spans="1:28" ht="15.75" customHeight="1">
      <c r="A136" s="456"/>
      <c r="B136" s="456"/>
      <c r="C136" s="456"/>
      <c r="D136" s="458"/>
      <c r="E136" s="399"/>
      <c r="F136" s="399"/>
      <c r="G136" s="399"/>
      <c r="H136" s="554"/>
      <c r="I136" s="555"/>
      <c r="J136" s="14"/>
      <c r="K136" s="14"/>
      <c r="L136" s="14"/>
      <c r="M136" s="14"/>
      <c r="N136" s="556"/>
      <c r="O136" s="556"/>
      <c r="P136" s="557"/>
      <c r="Q136" s="556"/>
      <c r="R136" s="558"/>
      <c r="S136" s="559"/>
      <c r="T136" s="559"/>
      <c r="U136" s="559"/>
      <c r="V136" s="559"/>
      <c r="W136" s="559"/>
      <c r="X136" s="555"/>
      <c r="Y136" s="555"/>
      <c r="Z136" s="560"/>
      <c r="AA136" s="470"/>
      <c r="AB136" s="14"/>
    </row>
    <row r="137" spans="1:28" ht="15.75" customHeight="1">
      <c r="A137" s="456"/>
      <c r="B137" s="456"/>
      <c r="C137" s="456"/>
      <c r="D137" s="458"/>
      <c r="E137" s="399"/>
      <c r="F137" s="399"/>
      <c r="G137" s="399"/>
      <c r="H137" s="554"/>
      <c r="I137" s="555"/>
      <c r="J137" s="14"/>
      <c r="K137" s="14"/>
      <c r="L137" s="14"/>
      <c r="M137" s="14"/>
      <c r="N137" s="556"/>
      <c r="O137" s="556"/>
      <c r="P137" s="557"/>
      <c r="Q137" s="556"/>
      <c r="R137" s="558"/>
      <c r="S137" s="559"/>
      <c r="T137" s="559"/>
      <c r="U137" s="559"/>
      <c r="V137" s="559"/>
      <c r="W137" s="559"/>
      <c r="X137" s="555"/>
      <c r="Y137" s="555"/>
      <c r="Z137" s="560"/>
      <c r="AA137" s="470"/>
      <c r="AB137" s="14"/>
    </row>
    <row r="138" spans="1:28" ht="15.75" customHeight="1">
      <c r="A138" s="456"/>
      <c r="B138" s="456"/>
      <c r="C138" s="456"/>
      <c r="D138" s="458"/>
      <c r="E138" s="399"/>
      <c r="F138" s="399"/>
      <c r="G138" s="399"/>
      <c r="H138" s="554"/>
      <c r="I138" s="555"/>
      <c r="J138" s="14"/>
      <c r="K138" s="14"/>
      <c r="L138" s="14"/>
      <c r="M138" s="14"/>
      <c r="N138" s="556"/>
      <c r="O138" s="556"/>
      <c r="P138" s="557"/>
      <c r="Q138" s="556"/>
      <c r="R138" s="558"/>
      <c r="S138" s="559"/>
      <c r="T138" s="559"/>
      <c r="U138" s="559"/>
      <c r="V138" s="559"/>
      <c r="W138" s="559"/>
      <c r="X138" s="555"/>
      <c r="Y138" s="555"/>
      <c r="Z138" s="560"/>
      <c r="AA138" s="470"/>
      <c r="AB138" s="14"/>
    </row>
    <row r="139" spans="1:28" ht="15.75" customHeight="1">
      <c r="A139" s="456"/>
      <c r="B139" s="456"/>
      <c r="C139" s="456"/>
      <c r="D139" s="458"/>
      <c r="E139" s="399"/>
      <c r="F139" s="399"/>
      <c r="G139" s="399"/>
      <c r="H139" s="554"/>
      <c r="I139" s="555"/>
      <c r="J139" s="14"/>
      <c r="K139" s="14"/>
      <c r="L139" s="14"/>
      <c r="M139" s="14"/>
      <c r="N139" s="556"/>
      <c r="O139" s="556"/>
      <c r="P139" s="557"/>
      <c r="Q139" s="556"/>
      <c r="R139" s="558"/>
      <c r="S139" s="559"/>
      <c r="T139" s="559"/>
      <c r="U139" s="559"/>
      <c r="V139" s="559"/>
      <c r="W139" s="559"/>
      <c r="X139" s="555"/>
      <c r="Y139" s="555"/>
      <c r="Z139" s="560"/>
      <c r="AA139" s="470"/>
      <c r="AB139" s="14"/>
    </row>
    <row r="140" spans="1:28" ht="15.75" customHeight="1">
      <c r="A140" s="456"/>
      <c r="B140" s="456"/>
      <c r="C140" s="456"/>
      <c r="D140" s="458"/>
      <c r="E140" s="399"/>
      <c r="F140" s="399"/>
      <c r="G140" s="399"/>
      <c r="H140" s="554"/>
      <c r="I140" s="555"/>
      <c r="J140" s="14"/>
      <c r="K140" s="14"/>
      <c r="L140" s="14"/>
      <c r="M140" s="14"/>
      <c r="N140" s="556"/>
      <c r="O140" s="556"/>
      <c r="P140" s="557"/>
      <c r="Q140" s="556"/>
      <c r="R140" s="558"/>
      <c r="S140" s="559"/>
      <c r="T140" s="559"/>
      <c r="U140" s="559"/>
      <c r="V140" s="559"/>
      <c r="W140" s="559"/>
      <c r="X140" s="555"/>
      <c r="Y140" s="555"/>
      <c r="Z140" s="560"/>
      <c r="AA140" s="470"/>
      <c r="AB140" s="14"/>
    </row>
    <row r="141" spans="1:28" ht="15.75" customHeight="1">
      <c r="A141" s="456"/>
      <c r="B141" s="456"/>
      <c r="C141" s="456"/>
      <c r="D141" s="458"/>
      <c r="E141" s="399"/>
      <c r="F141" s="399"/>
      <c r="G141" s="399"/>
      <c r="H141" s="554"/>
      <c r="I141" s="555"/>
      <c r="J141" s="14"/>
      <c r="K141" s="14"/>
      <c r="L141" s="14"/>
      <c r="M141" s="14"/>
      <c r="N141" s="556"/>
      <c r="O141" s="556"/>
      <c r="P141" s="557"/>
      <c r="Q141" s="556"/>
      <c r="R141" s="558"/>
      <c r="S141" s="559"/>
      <c r="T141" s="559"/>
      <c r="U141" s="559"/>
      <c r="V141" s="559"/>
      <c r="W141" s="559"/>
      <c r="X141" s="555"/>
      <c r="Y141" s="555"/>
      <c r="Z141" s="560"/>
      <c r="AA141" s="470"/>
      <c r="AB141" s="14"/>
    </row>
    <row r="142" spans="1:28" ht="15.75" customHeight="1">
      <c r="A142" s="456"/>
      <c r="B142" s="456"/>
      <c r="C142" s="456"/>
      <c r="D142" s="458"/>
      <c r="E142" s="399"/>
      <c r="F142" s="399"/>
      <c r="G142" s="399"/>
      <c r="H142" s="554"/>
      <c r="I142" s="555"/>
      <c r="J142" s="14"/>
      <c r="K142" s="14"/>
      <c r="L142" s="14"/>
      <c r="M142" s="14"/>
      <c r="N142" s="556"/>
      <c r="O142" s="556"/>
      <c r="P142" s="557"/>
      <c r="Q142" s="556"/>
      <c r="R142" s="558"/>
      <c r="S142" s="559"/>
      <c r="T142" s="559"/>
      <c r="U142" s="559"/>
      <c r="V142" s="559"/>
      <c r="W142" s="559"/>
      <c r="X142" s="555"/>
      <c r="Y142" s="555"/>
      <c r="Z142" s="560"/>
      <c r="AA142" s="470"/>
      <c r="AB142" s="14"/>
    </row>
    <row r="143" spans="1:28" ht="15.75" customHeight="1">
      <c r="A143" s="456"/>
      <c r="B143" s="456"/>
      <c r="C143" s="456"/>
      <c r="D143" s="458"/>
      <c r="E143" s="399"/>
      <c r="F143" s="399"/>
      <c r="G143" s="399"/>
      <c r="H143" s="554"/>
      <c r="I143" s="555"/>
      <c r="J143" s="14"/>
      <c r="K143" s="14"/>
      <c r="L143" s="14"/>
      <c r="M143" s="14"/>
      <c r="N143" s="556"/>
      <c r="O143" s="556"/>
      <c r="P143" s="557"/>
      <c r="Q143" s="556"/>
      <c r="R143" s="558"/>
      <c r="S143" s="559"/>
      <c r="T143" s="559"/>
      <c r="U143" s="559"/>
      <c r="V143" s="559"/>
      <c r="W143" s="559"/>
      <c r="X143" s="555"/>
      <c r="Y143" s="555"/>
      <c r="Z143" s="560"/>
      <c r="AA143" s="470"/>
      <c r="AB143" s="14"/>
    </row>
    <row r="144" spans="1:28" ht="15.75" customHeight="1">
      <c r="A144" s="456"/>
      <c r="B144" s="456"/>
      <c r="C144" s="456"/>
      <c r="D144" s="458"/>
      <c r="E144" s="399"/>
      <c r="F144" s="399"/>
      <c r="G144" s="399"/>
      <c r="H144" s="554"/>
      <c r="I144" s="555"/>
      <c r="J144" s="14"/>
      <c r="K144" s="14"/>
      <c r="L144" s="14"/>
      <c r="M144" s="14"/>
      <c r="N144" s="556"/>
      <c r="O144" s="556"/>
      <c r="P144" s="557"/>
      <c r="Q144" s="556"/>
      <c r="R144" s="558"/>
      <c r="S144" s="559"/>
      <c r="T144" s="559"/>
      <c r="U144" s="559"/>
      <c r="V144" s="559"/>
      <c r="W144" s="559"/>
      <c r="X144" s="555"/>
      <c r="Y144" s="555"/>
      <c r="Z144" s="560"/>
      <c r="AA144" s="470"/>
      <c r="AB144" s="14"/>
    </row>
    <row r="145" spans="1:28" ht="15.75" customHeight="1">
      <c r="A145" s="456"/>
      <c r="B145" s="456"/>
      <c r="C145" s="456"/>
      <c r="D145" s="458"/>
      <c r="E145" s="399"/>
      <c r="F145" s="399"/>
      <c r="G145" s="399"/>
      <c r="H145" s="554"/>
      <c r="I145" s="555"/>
      <c r="J145" s="14"/>
      <c r="K145" s="14"/>
      <c r="L145" s="14"/>
      <c r="M145" s="14"/>
      <c r="N145" s="556"/>
      <c r="O145" s="556"/>
      <c r="P145" s="557"/>
      <c r="Q145" s="556"/>
      <c r="R145" s="558"/>
      <c r="S145" s="559"/>
      <c r="T145" s="559"/>
      <c r="U145" s="559"/>
      <c r="V145" s="559"/>
      <c r="W145" s="559"/>
      <c r="X145" s="555"/>
      <c r="Y145" s="555"/>
      <c r="Z145" s="560"/>
      <c r="AA145" s="470"/>
      <c r="AB145" s="14"/>
    </row>
    <row r="146" spans="1:28" ht="15.75" customHeight="1">
      <c r="A146" s="456"/>
      <c r="B146" s="456"/>
      <c r="C146" s="456"/>
      <c r="D146" s="458"/>
      <c r="E146" s="399"/>
      <c r="F146" s="399"/>
      <c r="G146" s="399"/>
      <c r="H146" s="554"/>
      <c r="I146" s="555"/>
      <c r="J146" s="14"/>
      <c r="K146" s="14"/>
      <c r="L146" s="14"/>
      <c r="M146" s="14"/>
      <c r="N146" s="556"/>
      <c r="O146" s="556"/>
      <c r="P146" s="557"/>
      <c r="Q146" s="556"/>
      <c r="R146" s="558"/>
      <c r="S146" s="559"/>
      <c r="T146" s="559"/>
      <c r="U146" s="559"/>
      <c r="V146" s="559"/>
      <c r="W146" s="559"/>
      <c r="X146" s="555"/>
      <c r="Y146" s="555"/>
      <c r="Z146" s="560"/>
      <c r="AA146" s="470"/>
      <c r="AB146" s="14"/>
    </row>
    <row r="147" spans="1:28" ht="15.75" customHeight="1">
      <c r="A147" s="456"/>
      <c r="B147" s="456"/>
      <c r="C147" s="456"/>
      <c r="D147" s="458"/>
      <c r="E147" s="399"/>
      <c r="F147" s="399"/>
      <c r="G147" s="399"/>
      <c r="H147" s="554"/>
      <c r="I147" s="555"/>
      <c r="J147" s="14"/>
      <c r="K147" s="14"/>
      <c r="L147" s="14"/>
      <c r="M147" s="14"/>
      <c r="N147" s="556"/>
      <c r="O147" s="556"/>
      <c r="P147" s="557"/>
      <c r="Q147" s="556"/>
      <c r="R147" s="558"/>
      <c r="S147" s="559"/>
      <c r="T147" s="559"/>
      <c r="U147" s="559"/>
      <c r="V147" s="559"/>
      <c r="W147" s="559"/>
      <c r="X147" s="555"/>
      <c r="Y147" s="555"/>
      <c r="Z147" s="560"/>
      <c r="AA147" s="470"/>
      <c r="AB147" s="14"/>
    </row>
    <row r="148" spans="1:28" ht="15.75" customHeight="1">
      <c r="A148" s="456"/>
      <c r="B148" s="456"/>
      <c r="C148" s="456"/>
      <c r="D148" s="458"/>
      <c r="E148" s="399"/>
      <c r="F148" s="399"/>
      <c r="G148" s="399"/>
      <c r="H148" s="554"/>
      <c r="I148" s="555"/>
      <c r="J148" s="14"/>
      <c r="K148" s="14"/>
      <c r="L148" s="14"/>
      <c r="M148" s="14"/>
      <c r="N148" s="556"/>
      <c r="O148" s="556"/>
      <c r="P148" s="557"/>
      <c r="Q148" s="556"/>
      <c r="R148" s="558"/>
      <c r="S148" s="559"/>
      <c r="T148" s="559"/>
      <c r="U148" s="559"/>
      <c r="V148" s="559"/>
      <c r="W148" s="559"/>
      <c r="X148" s="555"/>
      <c r="Y148" s="555"/>
      <c r="Z148" s="560"/>
      <c r="AA148" s="470"/>
      <c r="AB148" s="14"/>
    </row>
    <row r="149" spans="1:28" ht="15.75" customHeight="1">
      <c r="A149" s="456"/>
      <c r="B149" s="456"/>
      <c r="C149" s="456"/>
      <c r="D149" s="458"/>
      <c r="E149" s="399"/>
      <c r="F149" s="399"/>
      <c r="G149" s="399"/>
      <c r="H149" s="554"/>
      <c r="I149" s="555"/>
      <c r="J149" s="14"/>
      <c r="K149" s="14"/>
      <c r="L149" s="14"/>
      <c r="M149" s="14"/>
      <c r="N149" s="556"/>
      <c r="O149" s="556"/>
      <c r="P149" s="557"/>
      <c r="Q149" s="556"/>
      <c r="R149" s="558"/>
      <c r="S149" s="559"/>
      <c r="T149" s="559"/>
      <c r="U149" s="559"/>
      <c r="V149" s="559"/>
      <c r="W149" s="559"/>
      <c r="X149" s="555"/>
      <c r="Y149" s="555"/>
      <c r="Z149" s="560"/>
      <c r="AA149" s="470"/>
      <c r="AB149" s="14"/>
    </row>
    <row r="150" spans="1:28" ht="15.75" customHeight="1">
      <c r="A150" s="456"/>
      <c r="B150" s="456"/>
      <c r="C150" s="456"/>
      <c r="D150" s="458"/>
      <c r="E150" s="399"/>
      <c r="F150" s="399"/>
      <c r="G150" s="399"/>
      <c r="H150" s="554"/>
      <c r="I150" s="555"/>
      <c r="J150" s="14"/>
      <c r="K150" s="14"/>
      <c r="L150" s="14"/>
      <c r="M150" s="14"/>
      <c r="N150" s="556"/>
      <c r="O150" s="556"/>
      <c r="P150" s="557"/>
      <c r="Q150" s="556"/>
      <c r="R150" s="558"/>
      <c r="S150" s="559"/>
      <c r="T150" s="559"/>
      <c r="U150" s="559"/>
      <c r="V150" s="559"/>
      <c r="W150" s="559"/>
      <c r="X150" s="555"/>
      <c r="Y150" s="555"/>
      <c r="Z150" s="560"/>
      <c r="AA150" s="470"/>
      <c r="AB150" s="14"/>
    </row>
    <row r="151" spans="1:28" ht="15.75" customHeight="1">
      <c r="A151" s="456"/>
      <c r="B151" s="456"/>
      <c r="C151" s="456"/>
      <c r="D151" s="458"/>
      <c r="E151" s="399"/>
      <c r="F151" s="399"/>
      <c r="G151" s="399"/>
      <c r="H151" s="554"/>
      <c r="I151" s="555"/>
      <c r="J151" s="14"/>
      <c r="K151" s="14"/>
      <c r="L151" s="14"/>
      <c r="M151" s="14"/>
      <c r="N151" s="556"/>
      <c r="O151" s="556"/>
      <c r="P151" s="557"/>
      <c r="Q151" s="556"/>
      <c r="R151" s="558"/>
      <c r="S151" s="559"/>
      <c r="T151" s="559"/>
      <c r="U151" s="559"/>
      <c r="V151" s="559"/>
      <c r="W151" s="559"/>
      <c r="X151" s="555"/>
      <c r="Y151" s="555"/>
      <c r="Z151" s="560"/>
      <c r="AA151" s="470"/>
      <c r="AB151" s="14"/>
    </row>
    <row r="152" spans="1:28" ht="15.75" customHeight="1">
      <c r="A152" s="456"/>
      <c r="B152" s="456"/>
      <c r="C152" s="456"/>
      <c r="D152" s="458"/>
      <c r="E152" s="399"/>
      <c r="F152" s="399"/>
      <c r="G152" s="399"/>
      <c r="H152" s="554"/>
      <c r="I152" s="555"/>
      <c r="J152" s="14"/>
      <c r="K152" s="14"/>
      <c r="L152" s="14"/>
      <c r="M152" s="14"/>
      <c r="N152" s="556"/>
      <c r="O152" s="556"/>
      <c r="P152" s="557"/>
      <c r="Q152" s="556"/>
      <c r="R152" s="558"/>
      <c r="S152" s="559"/>
      <c r="T152" s="559"/>
      <c r="U152" s="559"/>
      <c r="V152" s="559"/>
      <c r="W152" s="559"/>
      <c r="X152" s="555"/>
      <c r="Y152" s="555"/>
      <c r="Z152" s="560"/>
      <c r="AA152" s="470"/>
      <c r="AB152" s="14"/>
    </row>
    <row r="153" spans="1:28" ht="15.75" customHeight="1">
      <c r="A153" s="456"/>
      <c r="B153" s="456"/>
      <c r="C153" s="456"/>
      <c r="D153" s="458"/>
      <c r="E153" s="399"/>
      <c r="F153" s="399"/>
      <c r="G153" s="399"/>
      <c r="H153" s="554"/>
      <c r="I153" s="555"/>
      <c r="J153" s="14"/>
      <c r="K153" s="14"/>
      <c r="L153" s="14"/>
      <c r="M153" s="14"/>
      <c r="N153" s="556"/>
      <c r="O153" s="556"/>
      <c r="P153" s="557"/>
      <c r="Q153" s="556"/>
      <c r="R153" s="558"/>
      <c r="S153" s="559"/>
      <c r="T153" s="559"/>
      <c r="U153" s="559"/>
      <c r="V153" s="559"/>
      <c r="W153" s="559"/>
      <c r="X153" s="555"/>
      <c r="Y153" s="555"/>
      <c r="Z153" s="560"/>
      <c r="AA153" s="470"/>
      <c r="AB153" s="14"/>
    </row>
    <row r="154" spans="1:28" ht="15.75" customHeight="1">
      <c r="A154" s="456"/>
      <c r="B154" s="456"/>
      <c r="C154" s="456"/>
      <c r="D154" s="458"/>
      <c r="E154" s="399"/>
      <c r="F154" s="399"/>
      <c r="G154" s="399"/>
      <c r="H154" s="554"/>
      <c r="I154" s="555"/>
      <c r="J154" s="14"/>
      <c r="K154" s="14"/>
      <c r="L154" s="14"/>
      <c r="M154" s="14"/>
      <c r="N154" s="556"/>
      <c r="O154" s="556"/>
      <c r="P154" s="557"/>
      <c r="Q154" s="556"/>
      <c r="R154" s="558"/>
      <c r="S154" s="559"/>
      <c r="T154" s="559"/>
      <c r="U154" s="559"/>
      <c r="V154" s="559"/>
      <c r="W154" s="559"/>
      <c r="X154" s="555"/>
      <c r="Y154" s="555"/>
      <c r="Z154" s="560"/>
      <c r="AA154" s="470"/>
      <c r="AB154" s="14"/>
    </row>
    <row r="155" spans="1:28" ht="15.75" customHeight="1">
      <c r="A155" s="456"/>
      <c r="B155" s="456"/>
      <c r="C155" s="456"/>
      <c r="D155" s="458"/>
      <c r="E155" s="399"/>
      <c r="F155" s="399"/>
      <c r="G155" s="399"/>
      <c r="H155" s="554"/>
      <c r="I155" s="555"/>
      <c r="J155" s="14"/>
      <c r="K155" s="14"/>
      <c r="L155" s="14"/>
      <c r="M155" s="14"/>
      <c r="N155" s="556"/>
      <c r="O155" s="556"/>
      <c r="P155" s="557"/>
      <c r="Q155" s="556"/>
      <c r="R155" s="558"/>
      <c r="S155" s="559"/>
      <c r="T155" s="559"/>
      <c r="U155" s="559"/>
      <c r="V155" s="559"/>
      <c r="W155" s="559"/>
      <c r="X155" s="555"/>
      <c r="Y155" s="555"/>
      <c r="Z155" s="560"/>
      <c r="AA155" s="470"/>
      <c r="AB155" s="14"/>
    </row>
    <row r="156" spans="1:28" ht="15.75" customHeight="1">
      <c r="A156" s="456"/>
      <c r="B156" s="456"/>
      <c r="C156" s="456"/>
      <c r="D156" s="458"/>
      <c r="E156" s="399"/>
      <c r="F156" s="399"/>
      <c r="G156" s="399"/>
      <c r="H156" s="554"/>
      <c r="I156" s="555"/>
      <c r="J156" s="14"/>
      <c r="K156" s="14"/>
      <c r="L156" s="14"/>
      <c r="M156" s="14"/>
      <c r="N156" s="556"/>
      <c r="O156" s="556"/>
      <c r="P156" s="557"/>
      <c r="Q156" s="556"/>
      <c r="R156" s="558"/>
      <c r="S156" s="559"/>
      <c r="T156" s="559"/>
      <c r="U156" s="559"/>
      <c r="V156" s="559"/>
      <c r="W156" s="559"/>
      <c r="X156" s="555"/>
      <c r="Y156" s="555"/>
      <c r="Z156" s="560"/>
      <c r="AA156" s="470"/>
      <c r="AB156" s="14"/>
    </row>
    <row r="157" spans="1:28" ht="15.75" customHeight="1">
      <c r="A157" s="456"/>
      <c r="B157" s="456"/>
      <c r="C157" s="456"/>
      <c r="D157" s="458"/>
      <c r="E157" s="399"/>
      <c r="F157" s="399"/>
      <c r="G157" s="399"/>
      <c r="H157" s="554"/>
      <c r="I157" s="555"/>
      <c r="J157" s="14"/>
      <c r="K157" s="14"/>
      <c r="L157" s="14"/>
      <c r="M157" s="14"/>
      <c r="N157" s="556"/>
      <c r="O157" s="556"/>
      <c r="P157" s="557"/>
      <c r="Q157" s="556"/>
      <c r="R157" s="558"/>
      <c r="S157" s="559"/>
      <c r="T157" s="559"/>
      <c r="U157" s="559"/>
      <c r="V157" s="559"/>
      <c r="W157" s="559"/>
      <c r="X157" s="555"/>
      <c r="Y157" s="555"/>
      <c r="Z157" s="560"/>
      <c r="AA157" s="470"/>
      <c r="AB157" s="14"/>
    </row>
    <row r="158" spans="1:28" ht="15.75" customHeight="1">
      <c r="A158" s="456"/>
      <c r="B158" s="456"/>
      <c r="C158" s="456"/>
      <c r="D158" s="458"/>
      <c r="E158" s="399"/>
      <c r="F158" s="399"/>
      <c r="G158" s="399"/>
      <c r="H158" s="554"/>
      <c r="I158" s="555"/>
      <c r="J158" s="14"/>
      <c r="K158" s="14"/>
      <c r="L158" s="14"/>
      <c r="M158" s="14"/>
      <c r="N158" s="556"/>
      <c r="O158" s="556"/>
      <c r="P158" s="557"/>
      <c r="Q158" s="556"/>
      <c r="R158" s="558"/>
      <c r="S158" s="559"/>
      <c r="T158" s="559"/>
      <c r="U158" s="559"/>
      <c r="V158" s="559"/>
      <c r="W158" s="559"/>
      <c r="X158" s="555"/>
      <c r="Y158" s="555"/>
      <c r="Z158" s="560"/>
      <c r="AA158" s="470"/>
      <c r="AB158" s="14"/>
    </row>
    <row r="159" spans="1:28" ht="15.75" customHeight="1">
      <c r="A159" s="456"/>
      <c r="B159" s="456"/>
      <c r="C159" s="456"/>
      <c r="D159" s="458"/>
      <c r="E159" s="399"/>
      <c r="F159" s="399"/>
      <c r="G159" s="399"/>
      <c r="H159" s="554"/>
      <c r="I159" s="555"/>
      <c r="J159" s="14"/>
      <c r="K159" s="14"/>
      <c r="L159" s="14"/>
      <c r="M159" s="14"/>
      <c r="N159" s="556"/>
      <c r="O159" s="556"/>
      <c r="P159" s="557"/>
      <c r="Q159" s="556"/>
      <c r="R159" s="558"/>
      <c r="S159" s="559"/>
      <c r="T159" s="559"/>
      <c r="U159" s="559"/>
      <c r="V159" s="559"/>
      <c r="W159" s="559"/>
      <c r="X159" s="555"/>
      <c r="Y159" s="555"/>
      <c r="Z159" s="560"/>
      <c r="AA159" s="470"/>
      <c r="AB159" s="14"/>
    </row>
    <row r="160" spans="1:28" ht="15.75" customHeight="1">
      <c r="A160" s="456"/>
      <c r="B160" s="456"/>
      <c r="C160" s="456"/>
      <c r="D160" s="458"/>
      <c r="E160" s="399"/>
      <c r="F160" s="399"/>
      <c r="G160" s="399"/>
      <c r="H160" s="554"/>
      <c r="I160" s="555"/>
      <c r="J160" s="14"/>
      <c r="K160" s="14"/>
      <c r="L160" s="14"/>
      <c r="M160" s="14"/>
      <c r="N160" s="556"/>
      <c r="O160" s="556"/>
      <c r="P160" s="557"/>
      <c r="Q160" s="556"/>
      <c r="R160" s="558"/>
      <c r="S160" s="559"/>
      <c r="T160" s="559"/>
      <c r="U160" s="559"/>
      <c r="V160" s="559"/>
      <c r="W160" s="559"/>
      <c r="X160" s="555"/>
      <c r="Y160" s="555"/>
      <c r="Z160" s="560"/>
      <c r="AA160" s="470"/>
      <c r="AB160" s="14"/>
    </row>
    <row r="161" spans="1:28" ht="15.75" customHeight="1">
      <c r="A161" s="456"/>
      <c r="B161" s="456"/>
      <c r="C161" s="456"/>
      <c r="D161" s="458"/>
      <c r="E161" s="399"/>
      <c r="F161" s="399"/>
      <c r="G161" s="399"/>
      <c r="H161" s="554"/>
      <c r="I161" s="555"/>
      <c r="J161" s="14"/>
      <c r="K161" s="14"/>
      <c r="L161" s="14"/>
      <c r="M161" s="14"/>
      <c r="N161" s="556"/>
      <c r="O161" s="556"/>
      <c r="P161" s="557"/>
      <c r="Q161" s="556"/>
      <c r="R161" s="558"/>
      <c r="S161" s="559"/>
      <c r="T161" s="559"/>
      <c r="U161" s="559"/>
      <c r="V161" s="559"/>
      <c r="W161" s="559"/>
      <c r="X161" s="555"/>
      <c r="Y161" s="555"/>
      <c r="Z161" s="560"/>
      <c r="AA161" s="470"/>
      <c r="AB161" s="14"/>
    </row>
    <row r="162" spans="1:28" ht="15.75" customHeight="1">
      <c r="A162" s="456"/>
      <c r="B162" s="456"/>
      <c r="C162" s="456"/>
      <c r="D162" s="458"/>
      <c r="E162" s="399"/>
      <c r="F162" s="399"/>
      <c r="G162" s="399"/>
      <c r="H162" s="554"/>
      <c r="I162" s="555"/>
      <c r="J162" s="14"/>
      <c r="K162" s="14"/>
      <c r="L162" s="14"/>
      <c r="M162" s="14"/>
      <c r="N162" s="556"/>
      <c r="O162" s="556"/>
      <c r="P162" s="557"/>
      <c r="Q162" s="556"/>
      <c r="R162" s="558"/>
      <c r="S162" s="559"/>
      <c r="T162" s="559"/>
      <c r="U162" s="559"/>
      <c r="V162" s="559"/>
      <c r="W162" s="559"/>
      <c r="X162" s="555"/>
      <c r="Y162" s="555"/>
      <c r="Z162" s="560"/>
      <c r="AA162" s="470"/>
      <c r="AB162" s="14"/>
    </row>
    <row r="163" spans="1:28" ht="15.75" customHeight="1">
      <c r="A163" s="456"/>
      <c r="B163" s="456"/>
      <c r="C163" s="456"/>
      <c r="D163" s="458"/>
      <c r="E163" s="399"/>
      <c r="F163" s="399"/>
      <c r="G163" s="399"/>
      <c r="H163" s="554"/>
      <c r="I163" s="555"/>
      <c r="J163" s="14"/>
      <c r="K163" s="14"/>
      <c r="L163" s="14"/>
      <c r="M163" s="14"/>
      <c r="N163" s="556"/>
      <c r="O163" s="556"/>
      <c r="P163" s="557"/>
      <c r="Q163" s="556"/>
      <c r="R163" s="558"/>
      <c r="S163" s="559"/>
      <c r="T163" s="559"/>
      <c r="U163" s="559"/>
      <c r="V163" s="559"/>
      <c r="W163" s="559"/>
      <c r="X163" s="555"/>
      <c r="Y163" s="555"/>
      <c r="Z163" s="560"/>
      <c r="AA163" s="470"/>
      <c r="AB163" s="14"/>
    </row>
    <row r="164" spans="1:28" ht="15.75" customHeight="1">
      <c r="A164" s="456"/>
      <c r="B164" s="456"/>
      <c r="C164" s="456"/>
      <c r="D164" s="458"/>
      <c r="E164" s="399"/>
      <c r="F164" s="399"/>
      <c r="G164" s="399"/>
      <c r="H164" s="554"/>
      <c r="I164" s="555"/>
      <c r="J164" s="14"/>
      <c r="K164" s="14"/>
      <c r="L164" s="14"/>
      <c r="M164" s="14"/>
      <c r="N164" s="556"/>
      <c r="O164" s="556"/>
      <c r="P164" s="557"/>
      <c r="Q164" s="556"/>
      <c r="R164" s="558"/>
      <c r="S164" s="559"/>
      <c r="T164" s="559"/>
      <c r="U164" s="559"/>
      <c r="V164" s="559"/>
      <c r="W164" s="559"/>
      <c r="X164" s="555"/>
      <c r="Y164" s="555"/>
      <c r="Z164" s="560"/>
      <c r="AA164" s="470"/>
      <c r="AB164" s="14"/>
    </row>
    <row r="165" spans="1:28" ht="15.75" customHeight="1">
      <c r="A165" s="456"/>
      <c r="B165" s="456"/>
      <c r="C165" s="456"/>
      <c r="D165" s="458"/>
      <c r="E165" s="399"/>
      <c r="F165" s="399"/>
      <c r="G165" s="399"/>
      <c r="H165" s="554"/>
      <c r="I165" s="555"/>
      <c r="J165" s="14"/>
      <c r="K165" s="14"/>
      <c r="L165" s="14"/>
      <c r="M165" s="14"/>
      <c r="N165" s="556"/>
      <c r="O165" s="556"/>
      <c r="P165" s="557"/>
      <c r="Q165" s="556"/>
      <c r="R165" s="558"/>
      <c r="S165" s="559"/>
      <c r="T165" s="559"/>
      <c r="U165" s="559"/>
      <c r="V165" s="559"/>
      <c r="W165" s="559"/>
      <c r="X165" s="555"/>
      <c r="Y165" s="555"/>
      <c r="Z165" s="560"/>
      <c r="AA165" s="470"/>
      <c r="AB165" s="14"/>
    </row>
    <row r="166" spans="1:28" ht="15.75" customHeight="1">
      <c r="A166" s="456"/>
      <c r="B166" s="456"/>
      <c r="C166" s="456"/>
      <c r="D166" s="458"/>
      <c r="E166" s="399"/>
      <c r="F166" s="399"/>
      <c r="G166" s="399"/>
      <c r="H166" s="554"/>
      <c r="I166" s="555"/>
      <c r="J166" s="14"/>
      <c r="K166" s="14"/>
      <c r="L166" s="14"/>
      <c r="M166" s="14"/>
      <c r="N166" s="556"/>
      <c r="O166" s="556"/>
      <c r="P166" s="557"/>
      <c r="Q166" s="556"/>
      <c r="R166" s="558"/>
      <c r="S166" s="559"/>
      <c r="T166" s="559"/>
      <c r="U166" s="559"/>
      <c r="V166" s="559"/>
      <c r="W166" s="559"/>
      <c r="X166" s="555"/>
      <c r="Y166" s="555"/>
      <c r="Z166" s="560"/>
      <c r="AA166" s="470"/>
      <c r="AB166" s="14"/>
    </row>
    <row r="167" spans="1:28" ht="15.75" customHeight="1">
      <c r="A167" s="456"/>
      <c r="B167" s="456"/>
      <c r="C167" s="456"/>
      <c r="D167" s="458"/>
      <c r="E167" s="399"/>
      <c r="F167" s="399"/>
      <c r="G167" s="399"/>
      <c r="H167" s="554"/>
      <c r="I167" s="555"/>
      <c r="J167" s="14"/>
      <c r="K167" s="14"/>
      <c r="L167" s="14"/>
      <c r="M167" s="14"/>
      <c r="N167" s="556"/>
      <c r="O167" s="556"/>
      <c r="P167" s="557"/>
      <c r="Q167" s="556"/>
      <c r="R167" s="558"/>
      <c r="S167" s="559"/>
      <c r="T167" s="559"/>
      <c r="U167" s="559"/>
      <c r="V167" s="559"/>
      <c r="W167" s="559"/>
      <c r="X167" s="555"/>
      <c r="Y167" s="555"/>
      <c r="Z167" s="560"/>
      <c r="AA167" s="470"/>
      <c r="AB167" s="14"/>
    </row>
    <row r="168" spans="1:28" ht="15.75" customHeight="1">
      <c r="A168" s="456"/>
      <c r="B168" s="456"/>
      <c r="C168" s="456"/>
      <c r="D168" s="458"/>
      <c r="E168" s="399"/>
      <c r="F168" s="399"/>
      <c r="G168" s="399"/>
      <c r="H168" s="554"/>
      <c r="I168" s="555"/>
      <c r="J168" s="14"/>
      <c r="K168" s="14"/>
      <c r="L168" s="14"/>
      <c r="M168" s="14"/>
      <c r="N168" s="556"/>
      <c r="O168" s="556"/>
      <c r="P168" s="557"/>
      <c r="Q168" s="556"/>
      <c r="R168" s="558"/>
      <c r="S168" s="559"/>
      <c r="T168" s="559"/>
      <c r="U168" s="559"/>
      <c r="V168" s="559"/>
      <c r="W168" s="559"/>
      <c r="X168" s="555"/>
      <c r="Y168" s="555"/>
      <c r="Z168" s="560"/>
      <c r="AA168" s="470"/>
      <c r="AB168" s="14"/>
    </row>
    <row r="169" spans="1:28" ht="15.75" customHeight="1">
      <c r="A169" s="456"/>
      <c r="B169" s="456"/>
      <c r="C169" s="456"/>
      <c r="D169" s="458"/>
      <c r="E169" s="399"/>
      <c r="F169" s="399"/>
      <c r="G169" s="399"/>
      <c r="H169" s="554"/>
      <c r="I169" s="555"/>
      <c r="J169" s="14"/>
      <c r="K169" s="14"/>
      <c r="L169" s="14"/>
      <c r="M169" s="14"/>
      <c r="N169" s="556"/>
      <c r="O169" s="556"/>
      <c r="P169" s="557"/>
      <c r="Q169" s="556"/>
      <c r="R169" s="558"/>
      <c r="S169" s="559"/>
      <c r="T169" s="559"/>
      <c r="U169" s="559"/>
      <c r="V169" s="559"/>
      <c r="W169" s="559"/>
      <c r="X169" s="555"/>
      <c r="Y169" s="555"/>
      <c r="Z169" s="560"/>
      <c r="AA169" s="470"/>
      <c r="AB169" s="14"/>
    </row>
    <row r="170" spans="1:28" ht="15.75" customHeight="1">
      <c r="A170" s="456"/>
      <c r="B170" s="456"/>
      <c r="C170" s="456"/>
      <c r="D170" s="458"/>
      <c r="E170" s="399"/>
      <c r="F170" s="399"/>
      <c r="G170" s="399"/>
      <c r="H170" s="554"/>
      <c r="I170" s="555"/>
      <c r="J170" s="14"/>
      <c r="K170" s="14"/>
      <c r="L170" s="14"/>
      <c r="M170" s="14"/>
      <c r="N170" s="556"/>
      <c r="O170" s="556"/>
      <c r="P170" s="557"/>
      <c r="Q170" s="556"/>
      <c r="R170" s="558"/>
      <c r="S170" s="559"/>
      <c r="T170" s="559"/>
      <c r="U170" s="559"/>
      <c r="V170" s="559"/>
      <c r="W170" s="559"/>
      <c r="X170" s="555"/>
      <c r="Y170" s="555"/>
      <c r="Z170" s="560"/>
      <c r="AA170" s="470"/>
      <c r="AB170" s="14"/>
    </row>
    <row r="171" spans="1:28" ht="15.75" customHeight="1">
      <c r="A171" s="456"/>
      <c r="B171" s="456"/>
      <c r="C171" s="456"/>
      <c r="D171" s="458"/>
      <c r="E171" s="399"/>
      <c r="F171" s="399"/>
      <c r="G171" s="399"/>
      <c r="H171" s="554"/>
      <c r="I171" s="555"/>
      <c r="J171" s="14"/>
      <c r="K171" s="14"/>
      <c r="L171" s="14"/>
      <c r="M171" s="14"/>
      <c r="N171" s="556"/>
      <c r="O171" s="556"/>
      <c r="P171" s="557"/>
      <c r="Q171" s="556"/>
      <c r="R171" s="558"/>
      <c r="S171" s="559"/>
      <c r="T171" s="559"/>
      <c r="U171" s="559"/>
      <c r="V171" s="559"/>
      <c r="W171" s="559"/>
      <c r="X171" s="555"/>
      <c r="Y171" s="555"/>
      <c r="Z171" s="560"/>
      <c r="AA171" s="470"/>
      <c r="AB171" s="14"/>
    </row>
    <row r="172" spans="1:28" ht="15.75" customHeight="1">
      <c r="A172" s="456"/>
      <c r="B172" s="456"/>
      <c r="C172" s="456"/>
      <c r="D172" s="458"/>
      <c r="E172" s="399"/>
      <c r="F172" s="399"/>
      <c r="G172" s="399"/>
      <c r="H172" s="554"/>
      <c r="I172" s="555"/>
      <c r="J172" s="14"/>
      <c r="K172" s="14"/>
      <c r="L172" s="14"/>
      <c r="M172" s="14"/>
      <c r="N172" s="556"/>
      <c r="O172" s="556"/>
      <c r="P172" s="557"/>
      <c r="Q172" s="556"/>
      <c r="R172" s="558"/>
      <c r="S172" s="559"/>
      <c r="T172" s="559"/>
      <c r="U172" s="559"/>
      <c r="V172" s="559"/>
      <c r="W172" s="559"/>
      <c r="X172" s="555"/>
      <c r="Y172" s="555"/>
      <c r="Z172" s="560"/>
      <c r="AA172" s="470"/>
      <c r="AB172" s="14"/>
    </row>
    <row r="173" spans="1:28" ht="15.75" customHeight="1">
      <c r="A173" s="456"/>
      <c r="B173" s="456"/>
      <c r="C173" s="456"/>
      <c r="D173" s="458"/>
      <c r="E173" s="399"/>
      <c r="F173" s="399"/>
      <c r="G173" s="399"/>
      <c r="H173" s="554"/>
      <c r="I173" s="555"/>
      <c r="J173" s="14"/>
      <c r="K173" s="14"/>
      <c r="L173" s="14"/>
      <c r="M173" s="14"/>
      <c r="N173" s="556"/>
      <c r="O173" s="556"/>
      <c r="P173" s="557"/>
      <c r="Q173" s="556"/>
      <c r="R173" s="558"/>
      <c r="S173" s="559"/>
      <c r="T173" s="559"/>
      <c r="U173" s="559"/>
      <c r="V173" s="559"/>
      <c r="W173" s="559"/>
      <c r="X173" s="555"/>
      <c r="Y173" s="555"/>
      <c r="Z173" s="560"/>
      <c r="AA173" s="470"/>
      <c r="AB173" s="14"/>
    </row>
    <row r="174" spans="1:28" ht="15.75" customHeight="1">
      <c r="A174" s="456"/>
      <c r="B174" s="456"/>
      <c r="C174" s="456"/>
      <c r="D174" s="458"/>
      <c r="E174" s="399"/>
      <c r="F174" s="399"/>
      <c r="G174" s="399"/>
      <c r="H174" s="554"/>
      <c r="I174" s="555"/>
      <c r="J174" s="14"/>
      <c r="K174" s="14"/>
      <c r="L174" s="14"/>
      <c r="M174" s="14"/>
      <c r="N174" s="556"/>
      <c r="O174" s="556"/>
      <c r="P174" s="557"/>
      <c r="Q174" s="556"/>
      <c r="R174" s="558"/>
      <c r="S174" s="559"/>
      <c r="T174" s="559"/>
      <c r="U174" s="559"/>
      <c r="V174" s="559"/>
      <c r="W174" s="559"/>
      <c r="X174" s="555"/>
      <c r="Y174" s="555"/>
      <c r="Z174" s="560"/>
      <c r="AA174" s="470"/>
      <c r="AB174" s="14"/>
    </row>
    <row r="175" spans="1:28" ht="15.75" customHeight="1">
      <c r="A175" s="456"/>
      <c r="B175" s="456"/>
      <c r="C175" s="456"/>
      <c r="D175" s="458"/>
      <c r="E175" s="399"/>
      <c r="F175" s="399"/>
      <c r="G175" s="399"/>
      <c r="H175" s="554"/>
      <c r="I175" s="555"/>
      <c r="J175" s="14"/>
      <c r="K175" s="14"/>
      <c r="L175" s="14"/>
      <c r="M175" s="14"/>
      <c r="N175" s="556"/>
      <c r="O175" s="556"/>
      <c r="P175" s="557"/>
      <c r="Q175" s="556"/>
      <c r="R175" s="558"/>
      <c r="S175" s="559"/>
      <c r="T175" s="559"/>
      <c r="U175" s="559"/>
      <c r="V175" s="559"/>
      <c r="W175" s="559"/>
      <c r="X175" s="555"/>
      <c r="Y175" s="555"/>
      <c r="Z175" s="560"/>
      <c r="AA175" s="470"/>
      <c r="AB175" s="14"/>
    </row>
    <row r="176" spans="1:28" ht="15.75" customHeight="1">
      <c r="A176" s="456"/>
      <c r="B176" s="456"/>
      <c r="C176" s="456"/>
      <c r="D176" s="458"/>
      <c r="E176" s="399"/>
      <c r="F176" s="399"/>
      <c r="G176" s="399"/>
      <c r="H176" s="554"/>
      <c r="I176" s="555"/>
      <c r="J176" s="14"/>
      <c r="K176" s="14"/>
      <c r="L176" s="14"/>
      <c r="M176" s="14"/>
      <c r="N176" s="556"/>
      <c r="O176" s="556"/>
      <c r="P176" s="557"/>
      <c r="Q176" s="556"/>
      <c r="R176" s="558"/>
      <c r="S176" s="559"/>
      <c r="T176" s="559"/>
      <c r="U176" s="559"/>
      <c r="V176" s="559"/>
      <c r="W176" s="559"/>
      <c r="X176" s="555"/>
      <c r="Y176" s="555"/>
      <c r="Z176" s="560"/>
      <c r="AA176" s="470"/>
      <c r="AB176" s="14"/>
    </row>
    <row r="177" spans="1:28" ht="15.75" customHeight="1">
      <c r="A177" s="456"/>
      <c r="B177" s="456"/>
      <c r="C177" s="456"/>
      <c r="D177" s="458"/>
      <c r="E177" s="399"/>
      <c r="F177" s="399"/>
      <c r="G177" s="399"/>
      <c r="H177" s="554"/>
      <c r="I177" s="555"/>
      <c r="J177" s="14"/>
      <c r="K177" s="14"/>
      <c r="L177" s="14"/>
      <c r="M177" s="14"/>
      <c r="N177" s="556"/>
      <c r="O177" s="556"/>
      <c r="P177" s="557"/>
      <c r="Q177" s="556"/>
      <c r="R177" s="558"/>
      <c r="S177" s="559"/>
      <c r="T177" s="559"/>
      <c r="U177" s="559"/>
      <c r="V177" s="559"/>
      <c r="W177" s="559"/>
      <c r="X177" s="555"/>
      <c r="Y177" s="555"/>
      <c r="Z177" s="560"/>
      <c r="AA177" s="470"/>
      <c r="AB177" s="14"/>
    </row>
    <row r="178" spans="1:28" ht="15.75" customHeight="1">
      <c r="A178" s="456"/>
      <c r="B178" s="456"/>
      <c r="C178" s="456"/>
      <c r="D178" s="458"/>
      <c r="E178" s="399"/>
      <c r="F178" s="399"/>
      <c r="G178" s="399"/>
      <c r="H178" s="554"/>
      <c r="I178" s="555"/>
      <c r="J178" s="14"/>
      <c r="K178" s="14"/>
      <c r="L178" s="14"/>
      <c r="M178" s="14"/>
      <c r="N178" s="556"/>
      <c r="O178" s="556"/>
      <c r="P178" s="557"/>
      <c r="Q178" s="556"/>
      <c r="R178" s="558"/>
      <c r="S178" s="559"/>
      <c r="T178" s="559"/>
      <c r="U178" s="559"/>
      <c r="V178" s="559"/>
      <c r="W178" s="559"/>
      <c r="X178" s="555"/>
      <c r="Y178" s="555"/>
      <c r="Z178" s="560"/>
      <c r="AA178" s="470"/>
      <c r="AB178" s="14"/>
    </row>
    <row r="179" spans="1:28" ht="15.75" customHeight="1">
      <c r="A179" s="456"/>
      <c r="B179" s="456"/>
      <c r="C179" s="456"/>
      <c r="D179" s="458"/>
      <c r="E179" s="399"/>
      <c r="F179" s="399"/>
      <c r="G179" s="399"/>
      <c r="H179" s="554"/>
      <c r="I179" s="555"/>
      <c r="J179" s="14"/>
      <c r="K179" s="14"/>
      <c r="L179" s="14"/>
      <c r="M179" s="14"/>
      <c r="N179" s="556"/>
      <c r="O179" s="556"/>
      <c r="P179" s="557"/>
      <c r="Q179" s="556"/>
      <c r="R179" s="558"/>
      <c r="S179" s="559"/>
      <c r="T179" s="559"/>
      <c r="U179" s="559"/>
      <c r="V179" s="559"/>
      <c r="W179" s="559"/>
      <c r="X179" s="555"/>
      <c r="Y179" s="555"/>
      <c r="Z179" s="560"/>
      <c r="AA179" s="470"/>
      <c r="AB179" s="14"/>
    </row>
    <row r="180" spans="1:28" ht="15.75" customHeight="1">
      <c r="A180" s="456"/>
      <c r="B180" s="456"/>
      <c r="C180" s="456"/>
      <c r="D180" s="458"/>
      <c r="E180" s="399"/>
      <c r="F180" s="399"/>
      <c r="G180" s="399"/>
      <c r="H180" s="554"/>
      <c r="I180" s="555"/>
      <c r="J180" s="14"/>
      <c r="K180" s="14"/>
      <c r="L180" s="14"/>
      <c r="M180" s="14"/>
      <c r="N180" s="556"/>
      <c r="O180" s="556"/>
      <c r="P180" s="557"/>
      <c r="Q180" s="556"/>
      <c r="R180" s="558"/>
      <c r="S180" s="559"/>
      <c r="T180" s="559"/>
      <c r="U180" s="559"/>
      <c r="V180" s="559"/>
      <c r="W180" s="559"/>
      <c r="X180" s="555"/>
      <c r="Y180" s="555"/>
      <c r="Z180" s="560"/>
      <c r="AA180" s="470"/>
      <c r="AB180" s="14"/>
    </row>
    <row r="181" spans="1:28" ht="15.75" customHeight="1">
      <c r="A181" s="456"/>
      <c r="B181" s="456"/>
      <c r="C181" s="456"/>
      <c r="D181" s="458"/>
      <c r="E181" s="399"/>
      <c r="F181" s="399"/>
      <c r="G181" s="399"/>
      <c r="H181" s="554"/>
      <c r="I181" s="555"/>
      <c r="J181" s="14"/>
      <c r="K181" s="14"/>
      <c r="L181" s="14"/>
      <c r="M181" s="14"/>
      <c r="N181" s="556"/>
      <c r="O181" s="556"/>
      <c r="P181" s="557"/>
      <c r="Q181" s="556"/>
      <c r="R181" s="558"/>
      <c r="S181" s="559"/>
      <c r="T181" s="559"/>
      <c r="U181" s="559"/>
      <c r="V181" s="559"/>
      <c r="W181" s="559"/>
      <c r="X181" s="555"/>
      <c r="Y181" s="555"/>
      <c r="Z181" s="560"/>
      <c r="AA181" s="470"/>
      <c r="AB181" s="14"/>
    </row>
    <row r="182" spans="1:28" ht="15.75" customHeight="1">
      <c r="A182" s="456"/>
      <c r="B182" s="456"/>
      <c r="C182" s="456"/>
      <c r="D182" s="458"/>
      <c r="E182" s="399"/>
      <c r="F182" s="399"/>
      <c r="G182" s="399"/>
      <c r="H182" s="554"/>
      <c r="I182" s="555"/>
      <c r="J182" s="14"/>
      <c r="K182" s="14"/>
      <c r="L182" s="14"/>
      <c r="M182" s="14"/>
      <c r="N182" s="556"/>
      <c r="O182" s="556"/>
      <c r="P182" s="557"/>
      <c r="Q182" s="556"/>
      <c r="R182" s="558"/>
      <c r="S182" s="559"/>
      <c r="T182" s="559"/>
      <c r="U182" s="559"/>
      <c r="V182" s="559"/>
      <c r="W182" s="559"/>
      <c r="X182" s="555"/>
      <c r="Y182" s="555"/>
      <c r="Z182" s="560"/>
      <c r="AA182" s="470"/>
      <c r="AB182" s="14"/>
    </row>
    <row r="183" spans="1:28" ht="15.75" customHeight="1">
      <c r="A183" s="456"/>
      <c r="B183" s="456"/>
      <c r="C183" s="456"/>
      <c r="D183" s="458"/>
      <c r="E183" s="399"/>
      <c r="F183" s="399"/>
      <c r="G183" s="399"/>
      <c r="H183" s="554"/>
      <c r="I183" s="555"/>
      <c r="J183" s="14"/>
      <c r="K183" s="14"/>
      <c r="L183" s="14"/>
      <c r="M183" s="14"/>
      <c r="N183" s="556"/>
      <c r="O183" s="556"/>
      <c r="P183" s="557"/>
      <c r="Q183" s="556"/>
      <c r="R183" s="558"/>
      <c r="S183" s="559"/>
      <c r="T183" s="559"/>
      <c r="U183" s="559"/>
      <c r="V183" s="559"/>
      <c r="W183" s="559"/>
      <c r="X183" s="555"/>
      <c r="Y183" s="555"/>
      <c r="Z183" s="560"/>
      <c r="AA183" s="470"/>
      <c r="AB183" s="14"/>
    </row>
    <row r="184" spans="1:28" ht="15.75" customHeight="1">
      <c r="A184" s="456"/>
      <c r="B184" s="456"/>
      <c r="C184" s="456"/>
      <c r="D184" s="458"/>
      <c r="E184" s="399"/>
      <c r="F184" s="399"/>
      <c r="G184" s="399"/>
      <c r="H184" s="554"/>
      <c r="I184" s="555"/>
      <c r="J184" s="14"/>
      <c r="K184" s="14"/>
      <c r="L184" s="14"/>
      <c r="M184" s="14"/>
      <c r="N184" s="556"/>
      <c r="O184" s="556"/>
      <c r="P184" s="557"/>
      <c r="Q184" s="556"/>
      <c r="R184" s="558"/>
      <c r="S184" s="559"/>
      <c r="T184" s="559"/>
      <c r="U184" s="559"/>
      <c r="V184" s="559"/>
      <c r="W184" s="559"/>
      <c r="X184" s="555"/>
      <c r="Y184" s="555"/>
      <c r="Z184" s="560"/>
      <c r="AA184" s="470"/>
      <c r="AB184" s="14"/>
    </row>
    <row r="185" spans="1:28" ht="15.75" customHeight="1">
      <c r="A185" s="456"/>
      <c r="B185" s="456"/>
      <c r="C185" s="456"/>
      <c r="D185" s="458"/>
      <c r="E185" s="399"/>
      <c r="F185" s="399"/>
      <c r="G185" s="399"/>
      <c r="H185" s="554"/>
      <c r="I185" s="555"/>
      <c r="J185" s="14"/>
      <c r="K185" s="14"/>
      <c r="L185" s="14"/>
      <c r="M185" s="14"/>
      <c r="N185" s="556"/>
      <c r="O185" s="556"/>
      <c r="P185" s="557"/>
      <c r="Q185" s="556"/>
      <c r="R185" s="558"/>
      <c r="S185" s="559"/>
      <c r="T185" s="559"/>
      <c r="U185" s="559"/>
      <c r="V185" s="559"/>
      <c r="W185" s="559"/>
      <c r="X185" s="555"/>
      <c r="Y185" s="555"/>
      <c r="Z185" s="560"/>
      <c r="AA185" s="470"/>
      <c r="AB185" s="14"/>
    </row>
    <row r="186" spans="1:28" ht="15.75" customHeight="1">
      <c r="A186" s="456"/>
      <c r="B186" s="456"/>
      <c r="C186" s="456"/>
      <c r="D186" s="458"/>
      <c r="E186" s="399"/>
      <c r="F186" s="399"/>
      <c r="G186" s="399"/>
      <c r="H186" s="554"/>
      <c r="I186" s="555"/>
      <c r="J186" s="14"/>
      <c r="K186" s="14"/>
      <c r="L186" s="14"/>
      <c r="M186" s="14"/>
      <c r="N186" s="556"/>
      <c r="O186" s="556"/>
      <c r="P186" s="557"/>
      <c r="Q186" s="556"/>
      <c r="R186" s="558"/>
      <c r="S186" s="559"/>
      <c r="T186" s="559"/>
      <c r="U186" s="559"/>
      <c r="V186" s="559"/>
      <c r="W186" s="559"/>
      <c r="X186" s="555"/>
      <c r="Y186" s="555"/>
      <c r="Z186" s="560"/>
      <c r="AA186" s="470"/>
      <c r="AB186" s="14"/>
    </row>
    <row r="187" spans="1:28" ht="15.75" customHeight="1">
      <c r="A187" s="456"/>
      <c r="B187" s="456"/>
      <c r="C187" s="456"/>
      <c r="D187" s="458"/>
      <c r="E187" s="399"/>
      <c r="F187" s="399"/>
      <c r="G187" s="399"/>
      <c r="H187" s="554"/>
      <c r="I187" s="555"/>
      <c r="J187" s="14"/>
      <c r="K187" s="14"/>
      <c r="L187" s="14"/>
      <c r="M187" s="14"/>
      <c r="N187" s="556"/>
      <c r="O187" s="556"/>
      <c r="P187" s="557"/>
      <c r="Q187" s="556"/>
      <c r="R187" s="558"/>
      <c r="S187" s="559"/>
      <c r="T187" s="559"/>
      <c r="U187" s="559"/>
      <c r="V187" s="559"/>
      <c r="W187" s="559"/>
      <c r="X187" s="555"/>
      <c r="Y187" s="555"/>
      <c r="Z187" s="560"/>
      <c r="AA187" s="470"/>
      <c r="AB187" s="14"/>
    </row>
    <row r="188" spans="1:28" ht="15.75" customHeight="1">
      <c r="A188" s="456"/>
      <c r="B188" s="456"/>
      <c r="C188" s="456"/>
      <c r="D188" s="458"/>
      <c r="E188" s="399"/>
      <c r="F188" s="399"/>
      <c r="G188" s="399"/>
      <c r="H188" s="554"/>
      <c r="I188" s="555"/>
      <c r="J188" s="14"/>
      <c r="K188" s="14"/>
      <c r="L188" s="14"/>
      <c r="M188" s="14"/>
      <c r="N188" s="556"/>
      <c r="O188" s="556"/>
      <c r="P188" s="557"/>
      <c r="Q188" s="556"/>
      <c r="R188" s="558"/>
      <c r="S188" s="559"/>
      <c r="T188" s="559"/>
      <c r="U188" s="559"/>
      <c r="V188" s="559"/>
      <c r="W188" s="559"/>
      <c r="X188" s="555"/>
      <c r="Y188" s="555"/>
      <c r="Z188" s="560"/>
      <c r="AA188" s="470"/>
      <c r="AB188" s="14"/>
    </row>
    <row r="189" spans="1:28" ht="15.75" customHeight="1">
      <c r="A189" s="456"/>
      <c r="B189" s="456"/>
      <c r="C189" s="456"/>
      <c r="D189" s="458"/>
      <c r="E189" s="399"/>
      <c r="F189" s="399"/>
      <c r="G189" s="399"/>
      <c r="H189" s="554"/>
      <c r="I189" s="555"/>
      <c r="J189" s="14"/>
      <c r="K189" s="14"/>
      <c r="L189" s="14"/>
      <c r="M189" s="14"/>
      <c r="N189" s="556"/>
      <c r="O189" s="556"/>
      <c r="P189" s="557"/>
      <c r="Q189" s="556"/>
      <c r="R189" s="558"/>
      <c r="S189" s="559"/>
      <c r="T189" s="559"/>
      <c r="U189" s="559"/>
      <c r="V189" s="559"/>
      <c r="W189" s="559"/>
      <c r="X189" s="555"/>
      <c r="Y189" s="555"/>
      <c r="Z189" s="560"/>
      <c r="AA189" s="470"/>
      <c r="AB189" s="14"/>
    </row>
    <row r="190" spans="1:28" ht="15.75" customHeight="1">
      <c r="A190" s="456"/>
      <c r="B190" s="456"/>
      <c r="C190" s="456"/>
      <c r="D190" s="458"/>
      <c r="E190" s="399"/>
      <c r="F190" s="399"/>
      <c r="G190" s="399"/>
      <c r="H190" s="554"/>
      <c r="I190" s="555"/>
      <c r="J190" s="14"/>
      <c r="K190" s="14"/>
      <c r="L190" s="14"/>
      <c r="M190" s="14"/>
      <c r="N190" s="556"/>
      <c r="O190" s="556"/>
      <c r="P190" s="557"/>
      <c r="Q190" s="556"/>
      <c r="R190" s="558"/>
      <c r="S190" s="559"/>
      <c r="T190" s="559"/>
      <c r="U190" s="559"/>
      <c r="V190" s="559"/>
      <c r="W190" s="559"/>
      <c r="X190" s="555"/>
      <c r="Y190" s="555"/>
      <c r="Z190" s="560"/>
      <c r="AA190" s="470"/>
      <c r="AB190" s="14"/>
    </row>
    <row r="191" spans="1:28" ht="15.75" customHeight="1">
      <c r="A191" s="456"/>
      <c r="B191" s="456"/>
      <c r="C191" s="456"/>
      <c r="D191" s="458"/>
      <c r="E191" s="399"/>
      <c r="F191" s="399"/>
      <c r="G191" s="399"/>
      <c r="H191" s="554"/>
      <c r="I191" s="555"/>
      <c r="J191" s="14"/>
      <c r="K191" s="14"/>
      <c r="L191" s="14"/>
      <c r="M191" s="14"/>
      <c r="N191" s="556"/>
      <c r="O191" s="556"/>
      <c r="P191" s="557"/>
      <c r="Q191" s="556"/>
      <c r="R191" s="558"/>
      <c r="S191" s="559"/>
      <c r="T191" s="559"/>
      <c r="U191" s="559"/>
      <c r="V191" s="559"/>
      <c r="W191" s="559"/>
      <c r="X191" s="555"/>
      <c r="Y191" s="555"/>
      <c r="Z191" s="560"/>
      <c r="AA191" s="470"/>
      <c r="AB191" s="14"/>
    </row>
    <row r="192" spans="1:28" ht="15.75" customHeight="1">
      <c r="A192" s="456"/>
      <c r="B192" s="456"/>
      <c r="C192" s="456"/>
      <c r="D192" s="458"/>
      <c r="E192" s="399"/>
      <c r="F192" s="399"/>
      <c r="G192" s="399"/>
      <c r="H192" s="554"/>
      <c r="I192" s="555"/>
      <c r="J192" s="14"/>
      <c r="K192" s="14"/>
      <c r="L192" s="14"/>
      <c r="M192" s="14"/>
      <c r="N192" s="556"/>
      <c r="O192" s="556"/>
      <c r="P192" s="557"/>
      <c r="Q192" s="556"/>
      <c r="R192" s="558"/>
      <c r="S192" s="559"/>
      <c r="T192" s="559"/>
      <c r="U192" s="559"/>
      <c r="V192" s="559"/>
      <c r="W192" s="559"/>
      <c r="X192" s="555"/>
      <c r="Y192" s="555"/>
      <c r="Z192" s="560"/>
      <c r="AA192" s="470"/>
      <c r="AB192" s="14"/>
    </row>
    <row r="193" spans="1:28" ht="15.75" customHeight="1">
      <c r="A193" s="456"/>
      <c r="B193" s="456"/>
      <c r="C193" s="456"/>
      <c r="D193" s="458"/>
      <c r="E193" s="399"/>
      <c r="F193" s="399"/>
      <c r="G193" s="399"/>
      <c r="H193" s="554"/>
      <c r="I193" s="555"/>
      <c r="J193" s="14"/>
      <c r="K193" s="14"/>
      <c r="L193" s="14"/>
      <c r="M193" s="14"/>
      <c r="N193" s="556"/>
      <c r="O193" s="556"/>
      <c r="P193" s="557"/>
      <c r="Q193" s="556"/>
      <c r="R193" s="558"/>
      <c r="S193" s="559"/>
      <c r="T193" s="559"/>
      <c r="U193" s="559"/>
      <c r="V193" s="559"/>
      <c r="W193" s="559"/>
      <c r="X193" s="555"/>
      <c r="Y193" s="555"/>
      <c r="Z193" s="560"/>
      <c r="AA193" s="470"/>
      <c r="AB193" s="14"/>
    </row>
    <row r="194" spans="1:28" ht="15.75" customHeight="1">
      <c r="A194" s="456"/>
      <c r="B194" s="456"/>
      <c r="C194" s="456"/>
      <c r="D194" s="458"/>
      <c r="E194" s="399"/>
      <c r="F194" s="399"/>
      <c r="G194" s="399"/>
      <c r="H194" s="554"/>
      <c r="I194" s="555"/>
      <c r="J194" s="14"/>
      <c r="K194" s="14"/>
      <c r="L194" s="14"/>
      <c r="M194" s="14"/>
      <c r="N194" s="556"/>
      <c r="O194" s="556"/>
      <c r="P194" s="557"/>
      <c r="Q194" s="556"/>
      <c r="R194" s="558"/>
      <c r="S194" s="559"/>
      <c r="T194" s="559"/>
      <c r="U194" s="559"/>
      <c r="V194" s="559"/>
      <c r="W194" s="559"/>
      <c r="X194" s="555"/>
      <c r="Y194" s="555"/>
      <c r="Z194" s="560"/>
      <c r="AA194" s="470"/>
      <c r="AB194" s="14"/>
    </row>
    <row r="195" spans="1:28" ht="15.75" customHeight="1">
      <c r="A195" s="456"/>
      <c r="B195" s="456"/>
      <c r="C195" s="456"/>
      <c r="D195" s="458"/>
      <c r="E195" s="399"/>
      <c r="F195" s="399"/>
      <c r="G195" s="399"/>
      <c r="H195" s="554"/>
      <c r="I195" s="555"/>
      <c r="J195" s="14"/>
      <c r="K195" s="14"/>
      <c r="L195" s="14"/>
      <c r="M195" s="14"/>
      <c r="N195" s="556"/>
      <c r="O195" s="556"/>
      <c r="P195" s="557"/>
      <c r="Q195" s="556"/>
      <c r="R195" s="558"/>
      <c r="S195" s="559"/>
      <c r="T195" s="559"/>
      <c r="U195" s="559"/>
      <c r="V195" s="559"/>
      <c r="W195" s="559"/>
      <c r="X195" s="555"/>
      <c r="Y195" s="555"/>
      <c r="Z195" s="560"/>
      <c r="AA195" s="470"/>
      <c r="AB195" s="14"/>
    </row>
    <row r="196" spans="1:28" ht="15.75" customHeight="1">
      <c r="A196" s="456"/>
      <c r="B196" s="456"/>
      <c r="C196" s="456"/>
      <c r="D196" s="458"/>
      <c r="E196" s="399"/>
      <c r="F196" s="399"/>
      <c r="G196" s="399"/>
      <c r="H196" s="554"/>
      <c r="I196" s="555"/>
      <c r="J196" s="14"/>
      <c r="K196" s="14"/>
      <c r="L196" s="14"/>
      <c r="M196" s="14"/>
      <c r="N196" s="556"/>
      <c r="O196" s="556"/>
      <c r="P196" s="557"/>
      <c r="Q196" s="556"/>
      <c r="R196" s="558"/>
      <c r="S196" s="559"/>
      <c r="T196" s="559"/>
      <c r="U196" s="559"/>
      <c r="V196" s="559"/>
      <c r="W196" s="559"/>
      <c r="X196" s="555"/>
      <c r="Y196" s="555"/>
      <c r="Z196" s="560"/>
      <c r="AA196" s="470"/>
      <c r="AB196" s="14"/>
    </row>
    <row r="197" spans="1:28" ht="15.75" customHeight="1">
      <c r="A197" s="456"/>
      <c r="B197" s="456"/>
      <c r="C197" s="456"/>
      <c r="D197" s="458"/>
      <c r="E197" s="399"/>
      <c r="F197" s="399"/>
      <c r="G197" s="399"/>
      <c r="H197" s="554"/>
      <c r="I197" s="555"/>
      <c r="J197" s="14"/>
      <c r="K197" s="14"/>
      <c r="L197" s="14"/>
      <c r="M197" s="14"/>
      <c r="N197" s="556"/>
      <c r="O197" s="556"/>
      <c r="P197" s="557"/>
      <c r="Q197" s="556"/>
      <c r="R197" s="558"/>
      <c r="S197" s="559"/>
      <c r="T197" s="559"/>
      <c r="U197" s="559"/>
      <c r="V197" s="559"/>
      <c r="W197" s="559"/>
      <c r="X197" s="555"/>
      <c r="Y197" s="555"/>
      <c r="Z197" s="560"/>
      <c r="AA197" s="470"/>
      <c r="AB197" s="14"/>
    </row>
    <row r="198" spans="1:28" ht="15.75" customHeight="1">
      <c r="A198" s="456"/>
      <c r="B198" s="456"/>
      <c r="C198" s="456"/>
      <c r="D198" s="458"/>
      <c r="E198" s="399"/>
      <c r="F198" s="399"/>
      <c r="G198" s="399"/>
      <c r="H198" s="554"/>
      <c r="I198" s="555"/>
      <c r="J198" s="14"/>
      <c r="K198" s="14"/>
      <c r="L198" s="14"/>
      <c r="M198" s="14"/>
      <c r="N198" s="556"/>
      <c r="O198" s="556"/>
      <c r="P198" s="557"/>
      <c r="Q198" s="556"/>
      <c r="R198" s="558"/>
      <c r="S198" s="559"/>
      <c r="T198" s="559"/>
      <c r="U198" s="559"/>
      <c r="V198" s="559"/>
      <c r="W198" s="559"/>
      <c r="X198" s="555"/>
      <c r="Y198" s="555"/>
      <c r="Z198" s="560"/>
      <c r="AA198" s="470"/>
      <c r="AB198" s="14"/>
    </row>
    <row r="199" spans="1:28" ht="15.75" customHeight="1">
      <c r="A199" s="456"/>
      <c r="B199" s="456"/>
      <c r="C199" s="456"/>
      <c r="D199" s="458"/>
      <c r="E199" s="399"/>
      <c r="F199" s="399"/>
      <c r="G199" s="399"/>
      <c r="H199" s="554"/>
      <c r="I199" s="555"/>
      <c r="J199" s="14"/>
      <c r="K199" s="14"/>
      <c r="L199" s="14"/>
      <c r="M199" s="14"/>
      <c r="N199" s="556"/>
      <c r="O199" s="556"/>
      <c r="P199" s="557"/>
      <c r="Q199" s="556"/>
      <c r="R199" s="558"/>
      <c r="S199" s="559"/>
      <c r="T199" s="559"/>
      <c r="U199" s="559"/>
      <c r="V199" s="559"/>
      <c r="W199" s="559"/>
      <c r="X199" s="555"/>
      <c r="Y199" s="555"/>
      <c r="Z199" s="560"/>
      <c r="AA199" s="470"/>
      <c r="AB199" s="14"/>
    </row>
    <row r="200" spans="1:28" ht="15.75" customHeight="1">
      <c r="A200" s="456"/>
      <c r="B200" s="456"/>
      <c r="C200" s="456"/>
      <c r="D200" s="458"/>
      <c r="E200" s="399"/>
      <c r="F200" s="399"/>
      <c r="G200" s="399"/>
      <c r="H200" s="554"/>
      <c r="I200" s="555"/>
      <c r="J200" s="14"/>
      <c r="K200" s="14"/>
      <c r="L200" s="14"/>
      <c r="M200" s="14"/>
      <c r="N200" s="556"/>
      <c r="O200" s="556"/>
      <c r="P200" s="557"/>
      <c r="Q200" s="556"/>
      <c r="R200" s="558"/>
      <c r="S200" s="559"/>
      <c r="T200" s="559"/>
      <c r="U200" s="559"/>
      <c r="V200" s="559"/>
      <c r="W200" s="559"/>
      <c r="X200" s="555"/>
      <c r="Y200" s="555"/>
      <c r="Z200" s="560"/>
      <c r="AA200" s="470"/>
      <c r="AB200" s="14"/>
    </row>
    <row r="201" spans="1:28" ht="15.75" customHeight="1">
      <c r="A201" s="456"/>
      <c r="B201" s="456"/>
      <c r="C201" s="456"/>
      <c r="D201" s="458"/>
      <c r="E201" s="399"/>
      <c r="F201" s="399"/>
      <c r="G201" s="399"/>
      <c r="H201" s="554"/>
      <c r="I201" s="555"/>
      <c r="J201" s="14"/>
      <c r="K201" s="14"/>
      <c r="L201" s="14"/>
      <c r="M201" s="14"/>
      <c r="N201" s="556"/>
      <c r="O201" s="556"/>
      <c r="P201" s="557"/>
      <c r="Q201" s="556"/>
      <c r="R201" s="558"/>
      <c r="S201" s="559"/>
      <c r="T201" s="559"/>
      <c r="U201" s="559"/>
      <c r="V201" s="559"/>
      <c r="W201" s="559"/>
      <c r="X201" s="555"/>
      <c r="Y201" s="555"/>
      <c r="Z201" s="560"/>
      <c r="AA201" s="470"/>
      <c r="AB201" s="14"/>
    </row>
    <row r="202" spans="1:28" ht="15.75" customHeight="1">
      <c r="A202" s="456"/>
      <c r="B202" s="456"/>
      <c r="C202" s="456"/>
      <c r="D202" s="458"/>
      <c r="E202" s="399"/>
      <c r="F202" s="399"/>
      <c r="G202" s="399"/>
      <c r="H202" s="554"/>
      <c r="I202" s="555"/>
      <c r="J202" s="14"/>
      <c r="K202" s="14"/>
      <c r="L202" s="14"/>
      <c r="M202" s="14"/>
      <c r="N202" s="556"/>
      <c r="O202" s="556"/>
      <c r="P202" s="557"/>
      <c r="Q202" s="556"/>
      <c r="R202" s="558"/>
      <c r="S202" s="559"/>
      <c r="T202" s="559"/>
      <c r="U202" s="559"/>
      <c r="V202" s="559"/>
      <c r="W202" s="559"/>
      <c r="X202" s="555"/>
      <c r="Y202" s="555"/>
      <c r="Z202" s="560"/>
      <c r="AA202" s="470"/>
      <c r="AB202" s="14"/>
    </row>
    <row r="203" spans="1:28" ht="15.75" customHeight="1">
      <c r="A203" s="456"/>
      <c r="B203" s="456"/>
      <c r="C203" s="456"/>
      <c r="D203" s="458"/>
      <c r="E203" s="399"/>
      <c r="F203" s="399"/>
      <c r="G203" s="399"/>
      <c r="H203" s="554"/>
      <c r="I203" s="555"/>
      <c r="J203" s="14"/>
      <c r="K203" s="14"/>
      <c r="L203" s="14"/>
      <c r="M203" s="14"/>
      <c r="N203" s="556"/>
      <c r="O203" s="556"/>
      <c r="P203" s="557"/>
      <c r="Q203" s="556"/>
      <c r="R203" s="558"/>
      <c r="S203" s="559"/>
      <c r="T203" s="559"/>
      <c r="U203" s="559"/>
      <c r="V203" s="559"/>
      <c r="W203" s="559"/>
      <c r="X203" s="555"/>
      <c r="Y203" s="555"/>
      <c r="Z203" s="560"/>
      <c r="AA203" s="470"/>
      <c r="AB203" s="14"/>
    </row>
    <row r="204" spans="1:28" ht="15.75" customHeight="1">
      <c r="A204" s="456"/>
      <c r="B204" s="456"/>
      <c r="C204" s="456"/>
      <c r="D204" s="458"/>
      <c r="E204" s="399"/>
      <c r="F204" s="399"/>
      <c r="G204" s="399"/>
      <c r="H204" s="554"/>
      <c r="I204" s="555"/>
      <c r="J204" s="14"/>
      <c r="K204" s="14"/>
      <c r="L204" s="14"/>
      <c r="M204" s="14"/>
      <c r="N204" s="556"/>
      <c r="O204" s="556"/>
      <c r="P204" s="557"/>
      <c r="Q204" s="556"/>
      <c r="R204" s="558"/>
      <c r="S204" s="559"/>
      <c r="T204" s="559"/>
      <c r="U204" s="559"/>
      <c r="V204" s="559"/>
      <c r="W204" s="559"/>
      <c r="X204" s="555"/>
      <c r="Y204" s="555"/>
      <c r="Z204" s="560"/>
      <c r="AA204" s="470"/>
      <c r="AB204" s="14"/>
    </row>
    <row r="205" spans="1:28" ht="15.75" customHeight="1">
      <c r="A205" s="456"/>
      <c r="B205" s="456"/>
      <c r="C205" s="456"/>
      <c r="D205" s="458"/>
      <c r="E205" s="399"/>
      <c r="F205" s="399"/>
      <c r="G205" s="399"/>
      <c r="H205" s="554"/>
      <c r="I205" s="555"/>
      <c r="J205" s="14"/>
      <c r="K205" s="14"/>
      <c r="L205" s="14"/>
      <c r="M205" s="14"/>
      <c r="N205" s="556"/>
      <c r="O205" s="556"/>
      <c r="P205" s="557"/>
      <c r="Q205" s="556"/>
      <c r="R205" s="558"/>
      <c r="S205" s="559"/>
      <c r="T205" s="559"/>
      <c r="U205" s="559"/>
      <c r="V205" s="559"/>
      <c r="W205" s="559"/>
      <c r="X205" s="555"/>
      <c r="Y205" s="555"/>
      <c r="Z205" s="560"/>
      <c r="AA205" s="470"/>
      <c r="AB205" s="14"/>
    </row>
    <row r="206" spans="1:28" ht="15.75" customHeight="1">
      <c r="A206" s="456"/>
      <c r="B206" s="456"/>
      <c r="C206" s="456"/>
      <c r="D206" s="458"/>
      <c r="E206" s="399"/>
      <c r="F206" s="399"/>
      <c r="G206" s="399"/>
      <c r="H206" s="554"/>
      <c r="I206" s="555"/>
      <c r="J206" s="14"/>
      <c r="K206" s="14"/>
      <c r="L206" s="14"/>
      <c r="M206" s="14"/>
      <c r="N206" s="556"/>
      <c r="O206" s="556"/>
      <c r="P206" s="557"/>
      <c r="Q206" s="556"/>
      <c r="R206" s="558"/>
      <c r="S206" s="559"/>
      <c r="T206" s="559"/>
      <c r="U206" s="559"/>
      <c r="V206" s="559"/>
      <c r="W206" s="559"/>
      <c r="X206" s="555"/>
      <c r="Y206" s="555"/>
      <c r="Z206" s="560"/>
      <c r="AA206" s="470"/>
      <c r="AB206" s="14"/>
    </row>
    <row r="207" spans="1:28" ht="15.75" customHeight="1">
      <c r="A207" s="456"/>
      <c r="B207" s="456"/>
      <c r="C207" s="456"/>
      <c r="D207" s="458"/>
      <c r="E207" s="399"/>
      <c r="F207" s="399"/>
      <c r="G207" s="399"/>
      <c r="H207" s="554"/>
      <c r="I207" s="555"/>
      <c r="J207" s="14"/>
      <c r="K207" s="14"/>
      <c r="L207" s="14"/>
      <c r="M207" s="14"/>
      <c r="N207" s="556"/>
      <c r="O207" s="556"/>
      <c r="P207" s="557"/>
      <c r="Q207" s="556"/>
      <c r="R207" s="558"/>
      <c r="S207" s="559"/>
      <c r="T207" s="559"/>
      <c r="U207" s="559"/>
      <c r="V207" s="559"/>
      <c r="W207" s="559"/>
      <c r="X207" s="555"/>
      <c r="Y207" s="555"/>
      <c r="Z207" s="560"/>
      <c r="AA207" s="470"/>
      <c r="AB207" s="14"/>
    </row>
    <row r="208" spans="1:28" ht="15.75" customHeight="1">
      <c r="A208" s="456"/>
      <c r="B208" s="456"/>
      <c r="C208" s="456"/>
      <c r="D208" s="458"/>
      <c r="E208" s="399"/>
      <c r="F208" s="399"/>
      <c r="G208" s="399"/>
      <c r="H208" s="554"/>
      <c r="I208" s="555"/>
      <c r="J208" s="14"/>
      <c r="K208" s="14"/>
      <c r="L208" s="14"/>
      <c r="M208" s="14"/>
      <c r="N208" s="556"/>
      <c r="O208" s="556"/>
      <c r="P208" s="557"/>
      <c r="Q208" s="556"/>
      <c r="R208" s="558"/>
      <c r="S208" s="559"/>
      <c r="T208" s="559"/>
      <c r="U208" s="559"/>
      <c r="V208" s="559"/>
      <c r="W208" s="559"/>
      <c r="X208" s="555"/>
      <c r="Y208" s="555"/>
      <c r="Z208" s="560"/>
      <c r="AA208" s="470"/>
      <c r="AB208" s="14"/>
    </row>
    <row r="209" spans="1:28" ht="15.75" customHeight="1">
      <c r="A209" s="456"/>
      <c r="B209" s="456"/>
      <c r="C209" s="456"/>
      <c r="D209" s="458"/>
      <c r="E209" s="399"/>
      <c r="F209" s="399"/>
      <c r="G209" s="399"/>
      <c r="H209" s="554"/>
      <c r="I209" s="555"/>
      <c r="J209" s="14"/>
      <c r="K209" s="14"/>
      <c r="L209" s="14"/>
      <c r="M209" s="14"/>
      <c r="N209" s="556"/>
      <c r="O209" s="556"/>
      <c r="P209" s="557"/>
      <c r="Q209" s="556"/>
      <c r="R209" s="558"/>
      <c r="S209" s="559"/>
      <c r="T209" s="559"/>
      <c r="U209" s="559"/>
      <c r="V209" s="559"/>
      <c r="W209" s="559"/>
      <c r="X209" s="555"/>
      <c r="Y209" s="555"/>
      <c r="Z209" s="560"/>
      <c r="AA209" s="470"/>
      <c r="AB209" s="14"/>
    </row>
    <row r="210" spans="1:28" ht="15.75" customHeight="1">
      <c r="A210" s="456"/>
      <c r="B210" s="456"/>
      <c r="C210" s="456"/>
      <c r="D210" s="458"/>
      <c r="E210" s="399"/>
      <c r="F210" s="399"/>
      <c r="G210" s="399"/>
      <c r="H210" s="554"/>
      <c r="I210" s="555"/>
      <c r="J210" s="14"/>
      <c r="K210" s="14"/>
      <c r="L210" s="14"/>
      <c r="M210" s="14"/>
      <c r="N210" s="556"/>
      <c r="O210" s="556"/>
      <c r="P210" s="557"/>
      <c r="Q210" s="556"/>
      <c r="R210" s="558"/>
      <c r="S210" s="559"/>
      <c r="T210" s="559"/>
      <c r="U210" s="559"/>
      <c r="V210" s="559"/>
      <c r="W210" s="559"/>
      <c r="X210" s="555"/>
      <c r="Y210" s="555"/>
      <c r="Z210" s="560"/>
      <c r="AA210" s="470"/>
      <c r="AB210" s="14"/>
    </row>
    <row r="211" spans="1:28" ht="15.75" customHeight="1">
      <c r="A211" s="456"/>
      <c r="B211" s="456"/>
      <c r="C211" s="456"/>
      <c r="D211" s="458"/>
      <c r="E211" s="399"/>
      <c r="F211" s="399"/>
      <c r="G211" s="399"/>
      <c r="H211" s="554"/>
      <c r="I211" s="555"/>
      <c r="J211" s="14"/>
      <c r="K211" s="14"/>
      <c r="L211" s="14"/>
      <c r="M211" s="14"/>
      <c r="N211" s="556"/>
      <c r="O211" s="556"/>
      <c r="P211" s="557"/>
      <c r="Q211" s="556"/>
      <c r="R211" s="558"/>
      <c r="S211" s="559"/>
      <c r="T211" s="559"/>
      <c r="U211" s="559"/>
      <c r="V211" s="559"/>
      <c r="W211" s="559"/>
      <c r="X211" s="555"/>
      <c r="Y211" s="555"/>
      <c r="Z211" s="560"/>
      <c r="AA211" s="470"/>
      <c r="AB211" s="14"/>
    </row>
    <row r="212" spans="1:28" ht="15.75" customHeight="1">
      <c r="A212" s="456"/>
      <c r="B212" s="456"/>
      <c r="C212" s="456"/>
      <c r="D212" s="458"/>
      <c r="E212" s="399"/>
      <c r="F212" s="399"/>
      <c r="G212" s="399"/>
      <c r="H212" s="554"/>
      <c r="I212" s="555"/>
      <c r="J212" s="14"/>
      <c r="K212" s="14"/>
      <c r="L212" s="14"/>
      <c r="M212" s="14"/>
      <c r="N212" s="556"/>
      <c r="O212" s="556"/>
      <c r="P212" s="557"/>
      <c r="Q212" s="556"/>
      <c r="R212" s="558"/>
      <c r="S212" s="559"/>
      <c r="T212" s="559"/>
      <c r="U212" s="559"/>
      <c r="V212" s="559"/>
      <c r="W212" s="559"/>
      <c r="X212" s="555"/>
      <c r="Y212" s="555"/>
      <c r="Z212" s="560"/>
      <c r="AA212" s="470"/>
      <c r="AB212" s="14"/>
    </row>
    <row r="213" spans="1:28" ht="15.75" customHeight="1">
      <c r="A213" s="456"/>
      <c r="B213" s="456"/>
      <c r="C213" s="456"/>
      <c r="D213" s="458"/>
      <c r="E213" s="399"/>
      <c r="F213" s="399"/>
      <c r="G213" s="399"/>
      <c r="H213" s="554"/>
      <c r="I213" s="555"/>
      <c r="J213" s="14"/>
      <c r="K213" s="14"/>
      <c r="L213" s="14"/>
      <c r="M213" s="14"/>
      <c r="N213" s="556"/>
      <c r="O213" s="556"/>
      <c r="P213" s="557"/>
      <c r="Q213" s="556"/>
      <c r="R213" s="558"/>
      <c r="S213" s="559"/>
      <c r="T213" s="559"/>
      <c r="U213" s="559"/>
      <c r="V213" s="559"/>
      <c r="W213" s="559"/>
      <c r="X213" s="555"/>
      <c r="Y213" s="555"/>
      <c r="Z213" s="560"/>
      <c r="AA213" s="470"/>
      <c r="AB213" s="14"/>
    </row>
    <row r="214" spans="1:28" ht="15.75" customHeight="1">
      <c r="A214" s="456"/>
      <c r="B214" s="456"/>
      <c r="C214" s="456"/>
      <c r="D214" s="458"/>
      <c r="E214" s="399"/>
      <c r="F214" s="399"/>
      <c r="G214" s="399"/>
      <c r="H214" s="554"/>
      <c r="I214" s="555"/>
      <c r="J214" s="14"/>
      <c r="K214" s="14"/>
      <c r="L214" s="14"/>
      <c r="M214" s="14"/>
      <c r="N214" s="556"/>
      <c r="O214" s="556"/>
      <c r="P214" s="557"/>
      <c r="Q214" s="556"/>
      <c r="R214" s="558"/>
      <c r="S214" s="559"/>
      <c r="T214" s="559"/>
      <c r="U214" s="559"/>
      <c r="V214" s="559"/>
      <c r="W214" s="559"/>
      <c r="X214" s="555"/>
      <c r="Y214" s="555"/>
      <c r="Z214" s="560"/>
      <c r="AA214" s="470"/>
      <c r="AB214" s="14"/>
    </row>
    <row r="215" spans="1:28" ht="15.75" customHeight="1">
      <c r="A215" s="456"/>
      <c r="B215" s="456"/>
      <c r="C215" s="456"/>
      <c r="D215" s="458"/>
      <c r="E215" s="399"/>
      <c r="F215" s="399"/>
      <c r="G215" s="399"/>
      <c r="H215" s="554"/>
      <c r="I215" s="555"/>
      <c r="J215" s="14"/>
      <c r="K215" s="14"/>
      <c r="L215" s="14"/>
      <c r="M215" s="14"/>
      <c r="N215" s="556"/>
      <c r="O215" s="556"/>
      <c r="P215" s="557"/>
      <c r="Q215" s="556"/>
      <c r="R215" s="558"/>
      <c r="S215" s="559"/>
      <c r="T215" s="559"/>
      <c r="U215" s="559"/>
      <c r="V215" s="559"/>
      <c r="W215" s="559"/>
      <c r="X215" s="555"/>
      <c r="Y215" s="555"/>
      <c r="Z215" s="560"/>
      <c r="AA215" s="470"/>
      <c r="AB215" s="14"/>
    </row>
    <row r="216" spans="1:28" ht="15.75" customHeight="1">
      <c r="A216" s="456"/>
      <c r="B216" s="456"/>
      <c r="C216" s="456"/>
      <c r="D216" s="458"/>
      <c r="E216" s="399"/>
      <c r="F216" s="399"/>
      <c r="G216" s="399"/>
      <c r="H216" s="554"/>
      <c r="I216" s="555"/>
      <c r="J216" s="14"/>
      <c r="K216" s="14"/>
      <c r="L216" s="14"/>
      <c r="M216" s="14"/>
      <c r="N216" s="556"/>
      <c r="O216" s="556"/>
      <c r="P216" s="557"/>
      <c r="Q216" s="556"/>
      <c r="R216" s="558"/>
      <c r="S216" s="559"/>
      <c r="T216" s="559"/>
      <c r="U216" s="559"/>
      <c r="V216" s="559"/>
      <c r="W216" s="559"/>
      <c r="X216" s="555"/>
      <c r="Y216" s="555"/>
      <c r="Z216" s="560"/>
      <c r="AA216" s="470"/>
      <c r="AB216" s="14"/>
    </row>
    <row r="217" spans="1:28" ht="15.75" customHeight="1">
      <c r="A217" s="456"/>
      <c r="B217" s="456"/>
      <c r="C217" s="456"/>
      <c r="D217" s="458"/>
      <c r="E217" s="399"/>
      <c r="F217" s="399"/>
      <c r="G217" s="399"/>
      <c r="H217" s="554"/>
      <c r="I217" s="555"/>
      <c r="J217" s="14"/>
      <c r="K217" s="14"/>
      <c r="L217" s="14"/>
      <c r="M217" s="14"/>
      <c r="N217" s="556"/>
      <c r="O217" s="556"/>
      <c r="P217" s="557"/>
      <c r="Q217" s="556"/>
      <c r="R217" s="558"/>
      <c r="S217" s="559"/>
      <c r="T217" s="559"/>
      <c r="U217" s="559"/>
      <c r="V217" s="559"/>
      <c r="W217" s="559"/>
      <c r="X217" s="555"/>
      <c r="Y217" s="555"/>
      <c r="Z217" s="560"/>
      <c r="AA217" s="470"/>
      <c r="AB217" s="14"/>
    </row>
    <row r="218" spans="1:28" ht="15.75" customHeight="1">
      <c r="A218" s="456"/>
      <c r="B218" s="456"/>
      <c r="C218" s="456"/>
      <c r="D218" s="458"/>
      <c r="E218" s="399"/>
      <c r="F218" s="399"/>
      <c r="G218" s="399"/>
      <c r="H218" s="554"/>
      <c r="I218" s="555"/>
      <c r="J218" s="14"/>
      <c r="K218" s="14"/>
      <c r="L218" s="14"/>
      <c r="M218" s="14"/>
      <c r="N218" s="556"/>
      <c r="O218" s="556"/>
      <c r="P218" s="557"/>
      <c r="Q218" s="556"/>
      <c r="R218" s="558"/>
      <c r="S218" s="559"/>
      <c r="T218" s="559"/>
      <c r="U218" s="559"/>
      <c r="V218" s="559"/>
      <c r="W218" s="559"/>
      <c r="X218" s="555"/>
      <c r="Y218" s="555"/>
      <c r="Z218" s="560"/>
      <c r="AA218" s="470"/>
      <c r="AB218" s="14"/>
    </row>
    <row r="219" spans="1:28" ht="15.75" customHeight="1">
      <c r="A219" s="456"/>
      <c r="B219" s="456"/>
      <c r="C219" s="456"/>
      <c r="D219" s="458"/>
      <c r="E219" s="399"/>
      <c r="F219" s="399"/>
      <c r="G219" s="399"/>
      <c r="H219" s="554"/>
      <c r="I219" s="555"/>
      <c r="J219" s="14"/>
      <c r="K219" s="14"/>
      <c r="L219" s="14"/>
      <c r="M219" s="14"/>
      <c r="N219" s="556"/>
      <c r="O219" s="556"/>
      <c r="P219" s="557"/>
      <c r="Q219" s="556"/>
      <c r="R219" s="558"/>
      <c r="S219" s="559"/>
      <c r="T219" s="559"/>
      <c r="U219" s="559"/>
      <c r="V219" s="559"/>
      <c r="W219" s="559"/>
      <c r="X219" s="555"/>
      <c r="Y219" s="555"/>
      <c r="Z219" s="560"/>
      <c r="AA219" s="470"/>
      <c r="AB219" s="14"/>
    </row>
    <row r="220" spans="1:28" ht="15.75" customHeight="1">
      <c r="A220" s="456"/>
      <c r="B220" s="456"/>
      <c r="C220" s="456"/>
      <c r="D220" s="458"/>
      <c r="E220" s="399"/>
      <c r="F220" s="399"/>
      <c r="G220" s="399"/>
      <c r="H220" s="554"/>
      <c r="I220" s="555"/>
      <c r="J220" s="14"/>
      <c r="K220" s="14"/>
      <c r="L220" s="14"/>
      <c r="M220" s="14"/>
      <c r="N220" s="556"/>
      <c r="O220" s="556"/>
      <c r="P220" s="557"/>
      <c r="Q220" s="556"/>
      <c r="R220" s="558"/>
      <c r="S220" s="559"/>
      <c r="T220" s="559"/>
      <c r="U220" s="559"/>
      <c r="V220" s="559"/>
      <c r="W220" s="559"/>
      <c r="X220" s="555"/>
      <c r="Y220" s="555"/>
      <c r="Z220" s="560"/>
      <c r="AA220" s="470"/>
      <c r="AB220" s="14"/>
    </row>
    <row r="221" spans="1:28" ht="15.75" customHeight="1">
      <c r="A221" s="456"/>
      <c r="B221" s="456"/>
      <c r="C221" s="456"/>
      <c r="D221" s="458"/>
      <c r="E221" s="399"/>
      <c r="F221" s="399"/>
      <c r="G221" s="399"/>
      <c r="H221" s="554"/>
      <c r="I221" s="555"/>
      <c r="J221" s="14"/>
      <c r="K221" s="14"/>
      <c r="L221" s="14"/>
      <c r="M221" s="14"/>
      <c r="N221" s="556"/>
      <c r="O221" s="556"/>
      <c r="P221" s="557"/>
      <c r="Q221" s="556"/>
      <c r="R221" s="558"/>
      <c r="S221" s="559"/>
      <c r="T221" s="559"/>
      <c r="U221" s="559"/>
      <c r="V221" s="559"/>
      <c r="W221" s="559"/>
      <c r="X221" s="555"/>
      <c r="Y221" s="555"/>
      <c r="Z221" s="560"/>
      <c r="AA221" s="470"/>
      <c r="AB221" s="14"/>
    </row>
    <row r="222" spans="1:28" ht="15.75" customHeight="1">
      <c r="A222" s="456"/>
      <c r="B222" s="456"/>
      <c r="C222" s="456"/>
      <c r="D222" s="458"/>
      <c r="E222" s="399"/>
      <c r="F222" s="399"/>
      <c r="G222" s="399"/>
      <c r="H222" s="554"/>
      <c r="I222" s="555"/>
      <c r="J222" s="14"/>
      <c r="K222" s="14"/>
      <c r="L222" s="14"/>
      <c r="M222" s="14"/>
      <c r="N222" s="556"/>
      <c r="O222" s="556"/>
      <c r="P222" s="557"/>
      <c r="Q222" s="556"/>
      <c r="R222" s="558"/>
      <c r="S222" s="559"/>
      <c r="T222" s="559"/>
      <c r="U222" s="559"/>
      <c r="V222" s="559"/>
      <c r="W222" s="559"/>
      <c r="X222" s="555"/>
      <c r="Y222" s="555"/>
      <c r="Z222" s="560"/>
      <c r="AA222" s="470"/>
      <c r="AB222" s="14"/>
    </row>
    <row r="223" spans="1:28" ht="15.75" customHeight="1">
      <c r="A223" s="456"/>
      <c r="B223" s="456"/>
      <c r="C223" s="456"/>
      <c r="D223" s="458"/>
      <c r="E223" s="399"/>
      <c r="F223" s="399"/>
      <c r="G223" s="399"/>
      <c r="H223" s="554"/>
      <c r="I223" s="555"/>
      <c r="J223" s="14"/>
      <c r="K223" s="14"/>
      <c r="L223" s="14"/>
      <c r="M223" s="14"/>
      <c r="N223" s="556"/>
      <c r="O223" s="556"/>
      <c r="P223" s="557"/>
      <c r="Q223" s="556"/>
      <c r="R223" s="558"/>
      <c r="S223" s="559"/>
      <c r="T223" s="559"/>
      <c r="U223" s="559"/>
      <c r="V223" s="559"/>
      <c r="W223" s="559"/>
      <c r="X223" s="555"/>
      <c r="Y223" s="555"/>
      <c r="Z223" s="560"/>
      <c r="AA223" s="470"/>
      <c r="AB223" s="14"/>
    </row>
    <row r="224" spans="1:28" ht="15.75" customHeight="1">
      <c r="A224" s="456"/>
      <c r="B224" s="456"/>
      <c r="C224" s="456"/>
      <c r="D224" s="458"/>
      <c r="E224" s="399"/>
      <c r="F224" s="399"/>
      <c r="G224" s="399"/>
      <c r="H224" s="554"/>
      <c r="I224" s="555"/>
      <c r="J224" s="14"/>
      <c r="K224" s="14"/>
      <c r="L224" s="14"/>
      <c r="M224" s="14"/>
      <c r="N224" s="556"/>
      <c r="O224" s="556"/>
      <c r="P224" s="557"/>
      <c r="Q224" s="556"/>
      <c r="R224" s="558"/>
      <c r="S224" s="559"/>
      <c r="T224" s="559"/>
      <c r="U224" s="559"/>
      <c r="V224" s="559"/>
      <c r="W224" s="559"/>
      <c r="X224" s="555"/>
      <c r="Y224" s="555"/>
      <c r="Z224" s="560"/>
      <c r="AA224" s="470"/>
      <c r="AB224" s="14"/>
    </row>
    <row r="225" spans="1:28" ht="15.75" customHeight="1">
      <c r="A225" s="456"/>
      <c r="B225" s="456"/>
      <c r="C225" s="456"/>
      <c r="D225" s="458"/>
      <c r="E225" s="399"/>
      <c r="F225" s="399"/>
      <c r="G225" s="399"/>
      <c r="H225" s="554"/>
      <c r="I225" s="555"/>
      <c r="J225" s="14"/>
      <c r="K225" s="14"/>
      <c r="L225" s="14"/>
      <c r="M225" s="14"/>
      <c r="N225" s="556"/>
      <c r="O225" s="556"/>
      <c r="P225" s="557"/>
      <c r="Q225" s="556"/>
      <c r="R225" s="558"/>
      <c r="S225" s="559"/>
      <c r="T225" s="559"/>
      <c r="U225" s="559"/>
      <c r="V225" s="559"/>
      <c r="W225" s="559"/>
      <c r="X225" s="555"/>
      <c r="Y225" s="555"/>
      <c r="Z225" s="560"/>
      <c r="AA225" s="470"/>
      <c r="AB225" s="14"/>
    </row>
    <row r="226" spans="1:28" ht="15.75" customHeight="1">
      <c r="A226" s="456"/>
      <c r="B226" s="456"/>
      <c r="C226" s="456"/>
      <c r="D226" s="458"/>
      <c r="E226" s="399"/>
      <c r="F226" s="399"/>
      <c r="G226" s="399"/>
      <c r="H226" s="554"/>
      <c r="I226" s="555"/>
      <c r="J226" s="14"/>
      <c r="K226" s="14"/>
      <c r="L226" s="14"/>
      <c r="M226" s="14"/>
      <c r="N226" s="556"/>
      <c r="O226" s="556"/>
      <c r="P226" s="557"/>
      <c r="Q226" s="556"/>
      <c r="R226" s="558"/>
      <c r="S226" s="559"/>
      <c r="T226" s="559"/>
      <c r="U226" s="559"/>
      <c r="V226" s="559"/>
      <c r="W226" s="559"/>
      <c r="X226" s="555"/>
      <c r="Y226" s="555"/>
      <c r="Z226" s="560"/>
      <c r="AA226" s="470"/>
      <c r="AB226" s="14"/>
    </row>
    <row r="227" spans="1:28" ht="15.75" customHeight="1">
      <c r="A227" s="456"/>
      <c r="B227" s="456"/>
      <c r="C227" s="456"/>
      <c r="D227" s="458"/>
      <c r="E227" s="399"/>
      <c r="F227" s="399"/>
      <c r="G227" s="399"/>
      <c r="H227" s="554"/>
      <c r="I227" s="555"/>
      <c r="J227" s="14"/>
      <c r="K227" s="14"/>
      <c r="L227" s="14"/>
      <c r="M227" s="14"/>
      <c r="N227" s="556"/>
      <c r="O227" s="556"/>
      <c r="P227" s="557"/>
      <c r="Q227" s="556"/>
      <c r="R227" s="558"/>
      <c r="S227" s="559"/>
      <c r="T227" s="559"/>
      <c r="U227" s="559"/>
      <c r="V227" s="559"/>
      <c r="W227" s="559"/>
      <c r="X227" s="555"/>
      <c r="Y227" s="555"/>
      <c r="Z227" s="560"/>
      <c r="AA227" s="470"/>
      <c r="AB227" s="14"/>
    </row>
    <row r="228" spans="1:28" ht="15.75" customHeight="1">
      <c r="A228" s="456"/>
      <c r="B228" s="456"/>
      <c r="C228" s="456"/>
      <c r="D228" s="458"/>
      <c r="E228" s="399"/>
      <c r="F228" s="399"/>
      <c r="G228" s="399"/>
      <c r="H228" s="554"/>
      <c r="I228" s="555"/>
      <c r="J228" s="14"/>
      <c r="K228" s="14"/>
      <c r="L228" s="14"/>
      <c r="M228" s="14"/>
      <c r="N228" s="556"/>
      <c r="O228" s="556"/>
      <c r="P228" s="557"/>
      <c r="Q228" s="556"/>
      <c r="R228" s="558"/>
      <c r="S228" s="559"/>
      <c r="T228" s="559"/>
      <c r="U228" s="559"/>
      <c r="V228" s="559"/>
      <c r="W228" s="559"/>
      <c r="X228" s="555"/>
      <c r="Y228" s="555"/>
      <c r="Z228" s="560"/>
      <c r="AA228" s="470"/>
      <c r="AB228" s="14"/>
    </row>
    <row r="229" spans="1:28" ht="15.75" customHeight="1">
      <c r="A229" s="456"/>
      <c r="B229" s="456"/>
      <c r="C229" s="456"/>
      <c r="D229" s="458"/>
      <c r="E229" s="399"/>
      <c r="F229" s="399"/>
      <c r="G229" s="399"/>
      <c r="H229" s="554"/>
      <c r="I229" s="555"/>
      <c r="J229" s="14"/>
      <c r="K229" s="14"/>
      <c r="L229" s="14"/>
      <c r="M229" s="14"/>
      <c r="N229" s="556"/>
      <c r="O229" s="556"/>
      <c r="P229" s="557"/>
      <c r="Q229" s="556"/>
      <c r="R229" s="558"/>
      <c r="S229" s="559"/>
      <c r="T229" s="559"/>
      <c r="U229" s="559"/>
      <c r="V229" s="559"/>
      <c r="W229" s="559"/>
      <c r="X229" s="555"/>
      <c r="Y229" s="555"/>
      <c r="Z229" s="560"/>
      <c r="AA229" s="470"/>
      <c r="AB229" s="14"/>
    </row>
    <row r="230" spans="1:28" ht="15.75" customHeight="1">
      <c r="A230" s="456"/>
      <c r="B230" s="456"/>
      <c r="C230" s="456"/>
      <c r="D230" s="458"/>
      <c r="E230" s="399"/>
      <c r="F230" s="399"/>
      <c r="G230" s="399"/>
      <c r="H230" s="554"/>
      <c r="I230" s="555"/>
      <c r="J230" s="14"/>
      <c r="K230" s="14"/>
      <c r="L230" s="14"/>
      <c r="M230" s="14"/>
      <c r="N230" s="556"/>
      <c r="O230" s="556"/>
      <c r="P230" s="557"/>
      <c r="Q230" s="556"/>
      <c r="R230" s="558"/>
      <c r="S230" s="559"/>
      <c r="T230" s="559"/>
      <c r="U230" s="559"/>
      <c r="V230" s="559"/>
      <c r="W230" s="559"/>
      <c r="X230" s="555"/>
      <c r="Y230" s="555"/>
      <c r="Z230" s="560"/>
      <c r="AA230" s="470"/>
      <c r="AB230" s="14"/>
    </row>
    <row r="231" spans="1:28" ht="15.75" customHeight="1">
      <c r="A231" s="456"/>
      <c r="B231" s="456"/>
      <c r="C231" s="456"/>
      <c r="D231" s="458"/>
      <c r="E231" s="399"/>
      <c r="F231" s="399"/>
      <c r="G231" s="399"/>
      <c r="H231" s="554"/>
      <c r="I231" s="555"/>
      <c r="J231" s="14"/>
      <c r="K231" s="14"/>
      <c r="L231" s="14"/>
      <c r="M231" s="14"/>
      <c r="N231" s="556"/>
      <c r="O231" s="556"/>
      <c r="P231" s="557"/>
      <c r="Q231" s="556"/>
      <c r="R231" s="558"/>
      <c r="S231" s="559"/>
      <c r="T231" s="559"/>
      <c r="U231" s="559"/>
      <c r="V231" s="559"/>
      <c r="W231" s="559"/>
      <c r="X231" s="555"/>
      <c r="Y231" s="555"/>
      <c r="Z231" s="560"/>
      <c r="AA231" s="470"/>
      <c r="AB231" s="14"/>
    </row>
    <row r="232" spans="1:28" ht="15.75" customHeight="1">
      <c r="A232" s="456"/>
      <c r="B232" s="456"/>
      <c r="C232" s="456"/>
      <c r="D232" s="458"/>
      <c r="E232" s="399"/>
      <c r="F232" s="399"/>
      <c r="G232" s="399"/>
      <c r="H232" s="554"/>
      <c r="I232" s="555"/>
      <c r="J232" s="14"/>
      <c r="K232" s="14"/>
      <c r="L232" s="14"/>
      <c r="M232" s="14"/>
      <c r="N232" s="556"/>
      <c r="O232" s="556"/>
      <c r="P232" s="557"/>
      <c r="Q232" s="556"/>
      <c r="R232" s="558"/>
      <c r="S232" s="559"/>
      <c r="T232" s="559"/>
      <c r="U232" s="559"/>
      <c r="V232" s="559"/>
      <c r="W232" s="559"/>
      <c r="X232" s="555"/>
      <c r="Y232" s="555"/>
      <c r="Z232" s="560"/>
      <c r="AA232" s="470"/>
      <c r="AB232" s="14"/>
    </row>
    <row r="233" spans="1:28" ht="15.75" customHeight="1">
      <c r="A233" s="456"/>
      <c r="B233" s="456"/>
      <c r="C233" s="456"/>
      <c r="D233" s="458"/>
      <c r="E233" s="399"/>
      <c r="F233" s="399"/>
      <c r="G233" s="399"/>
      <c r="H233" s="554"/>
      <c r="I233" s="555"/>
      <c r="J233" s="14"/>
      <c r="K233" s="14"/>
      <c r="L233" s="14"/>
      <c r="M233" s="14"/>
      <c r="N233" s="556"/>
      <c r="O233" s="556"/>
      <c r="P233" s="557"/>
      <c r="Q233" s="556"/>
      <c r="R233" s="558"/>
      <c r="S233" s="559"/>
      <c r="T233" s="559"/>
      <c r="U233" s="559"/>
      <c r="V233" s="559"/>
      <c r="W233" s="559"/>
      <c r="X233" s="555"/>
      <c r="Y233" s="555"/>
      <c r="Z233" s="560"/>
      <c r="AA233" s="470"/>
      <c r="AB233" s="14"/>
    </row>
    <row r="234" spans="1:28" ht="15.75" customHeight="1">
      <c r="A234" s="456"/>
      <c r="B234" s="456"/>
      <c r="C234" s="456"/>
      <c r="D234" s="458"/>
      <c r="E234" s="399"/>
      <c r="F234" s="399"/>
      <c r="G234" s="399"/>
      <c r="H234" s="554"/>
      <c r="I234" s="555"/>
      <c r="J234" s="14"/>
      <c r="K234" s="14"/>
      <c r="L234" s="14"/>
      <c r="M234" s="14"/>
      <c r="N234" s="556"/>
      <c r="O234" s="556"/>
      <c r="P234" s="557"/>
      <c r="Q234" s="556"/>
      <c r="R234" s="558"/>
      <c r="S234" s="559"/>
      <c r="T234" s="559"/>
      <c r="U234" s="559"/>
      <c r="V234" s="559"/>
      <c r="W234" s="559"/>
      <c r="X234" s="555"/>
      <c r="Y234" s="555"/>
      <c r="Z234" s="560"/>
      <c r="AA234" s="470"/>
      <c r="AB234" s="14"/>
    </row>
    <row r="235" spans="1:28" ht="15.75" customHeight="1">
      <c r="A235" s="456"/>
      <c r="B235" s="456"/>
      <c r="C235" s="456"/>
      <c r="D235" s="458"/>
      <c r="E235" s="399"/>
      <c r="F235" s="399"/>
      <c r="G235" s="399"/>
      <c r="H235" s="554"/>
      <c r="I235" s="555"/>
      <c r="J235" s="14"/>
      <c r="K235" s="14"/>
      <c r="L235" s="14"/>
      <c r="M235" s="14"/>
      <c r="N235" s="556"/>
      <c r="O235" s="556"/>
      <c r="P235" s="557"/>
      <c r="Q235" s="556"/>
      <c r="R235" s="558"/>
      <c r="S235" s="559"/>
      <c r="T235" s="559"/>
      <c r="U235" s="559"/>
      <c r="V235" s="559"/>
      <c r="W235" s="559"/>
      <c r="X235" s="555"/>
      <c r="Y235" s="555"/>
      <c r="Z235" s="560"/>
      <c r="AA235" s="470"/>
      <c r="AB235" s="14"/>
    </row>
    <row r="236" spans="1:28" ht="15.75" customHeight="1">
      <c r="A236" s="456"/>
      <c r="B236" s="456"/>
      <c r="C236" s="456"/>
      <c r="D236" s="458"/>
      <c r="E236" s="399"/>
      <c r="F236" s="399"/>
      <c r="G236" s="399"/>
      <c r="H236" s="554"/>
      <c r="I236" s="555"/>
      <c r="J236" s="14"/>
      <c r="K236" s="14"/>
      <c r="L236" s="14"/>
      <c r="M236" s="14"/>
      <c r="N236" s="556"/>
      <c r="O236" s="556"/>
      <c r="P236" s="557"/>
      <c r="Q236" s="556"/>
      <c r="R236" s="558"/>
      <c r="S236" s="559"/>
      <c r="T236" s="559"/>
      <c r="U236" s="559"/>
      <c r="V236" s="559"/>
      <c r="W236" s="559"/>
      <c r="X236" s="555"/>
      <c r="Y236" s="555"/>
      <c r="Z236" s="560"/>
      <c r="AA236" s="470"/>
      <c r="AB236" s="14"/>
    </row>
    <row r="237" spans="1:28" ht="15.75" customHeight="1">
      <c r="A237" s="456"/>
      <c r="B237" s="456"/>
      <c r="C237" s="456"/>
      <c r="D237" s="458"/>
      <c r="E237" s="399"/>
      <c r="F237" s="399"/>
      <c r="G237" s="399"/>
      <c r="H237" s="554"/>
      <c r="I237" s="555"/>
      <c r="J237" s="14"/>
      <c r="K237" s="14"/>
      <c r="L237" s="14"/>
      <c r="M237" s="14"/>
      <c r="N237" s="556"/>
      <c r="O237" s="556"/>
      <c r="P237" s="557"/>
      <c r="Q237" s="556"/>
      <c r="R237" s="558"/>
      <c r="S237" s="559"/>
      <c r="T237" s="559"/>
      <c r="U237" s="559"/>
      <c r="V237" s="559"/>
      <c r="W237" s="559"/>
      <c r="X237" s="555"/>
      <c r="Y237" s="555"/>
      <c r="Z237" s="560"/>
      <c r="AA237" s="470"/>
      <c r="AB237" s="14"/>
    </row>
    <row r="238" spans="1:28" ht="15.75" customHeight="1">
      <c r="A238" s="456"/>
      <c r="B238" s="456"/>
      <c r="C238" s="456"/>
      <c r="D238" s="458"/>
      <c r="E238" s="399"/>
      <c r="F238" s="399"/>
      <c r="G238" s="399"/>
      <c r="H238" s="554"/>
      <c r="I238" s="555"/>
      <c r="J238" s="14"/>
      <c r="K238" s="14"/>
      <c r="L238" s="14"/>
      <c r="M238" s="14"/>
      <c r="N238" s="556"/>
      <c r="O238" s="556"/>
      <c r="P238" s="557"/>
      <c r="Q238" s="556"/>
      <c r="R238" s="558"/>
      <c r="S238" s="559"/>
      <c r="T238" s="559"/>
      <c r="U238" s="559"/>
      <c r="V238" s="559"/>
      <c r="W238" s="559"/>
      <c r="X238" s="555"/>
      <c r="Y238" s="555"/>
      <c r="Z238" s="560"/>
      <c r="AA238" s="470"/>
      <c r="AB238" s="14"/>
    </row>
    <row r="239" spans="1:28" ht="15.75" customHeight="1">
      <c r="A239" s="456"/>
      <c r="B239" s="456"/>
      <c r="C239" s="456"/>
      <c r="D239" s="458"/>
      <c r="E239" s="399"/>
      <c r="F239" s="399"/>
      <c r="G239" s="399"/>
      <c r="H239" s="554"/>
      <c r="I239" s="555"/>
      <c r="J239" s="14"/>
      <c r="K239" s="14"/>
      <c r="L239" s="14"/>
      <c r="M239" s="14"/>
      <c r="N239" s="556"/>
      <c r="O239" s="556"/>
      <c r="P239" s="557"/>
      <c r="Q239" s="556"/>
      <c r="R239" s="558"/>
      <c r="S239" s="559"/>
      <c r="T239" s="559"/>
      <c r="U239" s="559"/>
      <c r="V239" s="559"/>
      <c r="W239" s="559"/>
      <c r="X239" s="555"/>
      <c r="Y239" s="555"/>
      <c r="Z239" s="560"/>
      <c r="AA239" s="470"/>
      <c r="AB239" s="14"/>
    </row>
    <row r="240" spans="1:28" ht="15.75" customHeight="1">
      <c r="A240" s="456"/>
      <c r="B240" s="456"/>
      <c r="C240" s="456"/>
      <c r="D240" s="458"/>
      <c r="E240" s="399"/>
      <c r="F240" s="399"/>
      <c r="G240" s="399"/>
      <c r="H240" s="554"/>
      <c r="I240" s="555"/>
      <c r="J240" s="14"/>
      <c r="K240" s="14"/>
      <c r="L240" s="14"/>
      <c r="M240" s="14"/>
      <c r="N240" s="556"/>
      <c r="O240" s="556"/>
      <c r="P240" s="557"/>
      <c r="Q240" s="556"/>
      <c r="R240" s="558"/>
      <c r="S240" s="559"/>
      <c r="T240" s="559"/>
      <c r="U240" s="559"/>
      <c r="V240" s="559"/>
      <c r="W240" s="559"/>
      <c r="X240" s="555"/>
      <c r="Y240" s="555"/>
      <c r="Z240" s="560"/>
      <c r="AA240" s="470"/>
      <c r="AB240" s="14"/>
    </row>
    <row r="241" spans="1:28" ht="15.75" customHeight="1">
      <c r="A241" s="456"/>
      <c r="B241" s="456"/>
      <c r="C241" s="456"/>
      <c r="D241" s="458"/>
      <c r="E241" s="399"/>
      <c r="F241" s="399"/>
      <c r="G241" s="399"/>
      <c r="H241" s="554"/>
      <c r="I241" s="555"/>
      <c r="J241" s="14"/>
      <c r="K241" s="14"/>
      <c r="L241" s="14"/>
      <c r="M241" s="14"/>
      <c r="N241" s="556"/>
      <c r="O241" s="556"/>
      <c r="P241" s="557"/>
      <c r="Q241" s="556"/>
      <c r="R241" s="558"/>
      <c r="S241" s="559"/>
      <c r="T241" s="559"/>
      <c r="U241" s="559"/>
      <c r="V241" s="559"/>
      <c r="W241" s="559"/>
      <c r="X241" s="555"/>
      <c r="Y241" s="555"/>
      <c r="Z241" s="560"/>
      <c r="AA241" s="470"/>
      <c r="AB241" s="14"/>
    </row>
    <row r="242" spans="1:28" ht="15.75" customHeight="1">
      <c r="A242" s="456"/>
      <c r="B242" s="456"/>
      <c r="C242" s="456"/>
      <c r="D242" s="458"/>
      <c r="E242" s="399"/>
      <c r="F242" s="399"/>
      <c r="G242" s="399"/>
      <c r="H242" s="554"/>
      <c r="I242" s="555"/>
      <c r="J242" s="14"/>
      <c r="K242" s="14"/>
      <c r="L242" s="14"/>
      <c r="M242" s="14"/>
      <c r="N242" s="556"/>
      <c r="O242" s="556"/>
      <c r="P242" s="557"/>
      <c r="Q242" s="556"/>
      <c r="R242" s="558"/>
      <c r="S242" s="559"/>
      <c r="T242" s="559"/>
      <c r="U242" s="559"/>
      <c r="V242" s="559"/>
      <c r="W242" s="559"/>
      <c r="X242" s="555"/>
      <c r="Y242" s="555"/>
      <c r="Z242" s="560"/>
      <c r="AA242" s="470"/>
      <c r="AB242" s="14"/>
    </row>
    <row r="243" spans="1:28" ht="15.75" customHeight="1">
      <c r="A243" s="456"/>
      <c r="B243" s="456"/>
      <c r="C243" s="456"/>
      <c r="D243" s="458"/>
      <c r="E243" s="399"/>
      <c r="F243" s="399"/>
      <c r="G243" s="399"/>
      <c r="H243" s="554"/>
      <c r="I243" s="555"/>
      <c r="J243" s="14"/>
      <c r="K243" s="14"/>
      <c r="L243" s="14"/>
      <c r="M243" s="14"/>
      <c r="N243" s="556"/>
      <c r="O243" s="556"/>
      <c r="P243" s="557"/>
      <c r="Q243" s="556"/>
      <c r="R243" s="558"/>
      <c r="S243" s="559"/>
      <c r="T243" s="559"/>
      <c r="U243" s="559"/>
      <c r="V243" s="559"/>
      <c r="W243" s="559"/>
      <c r="X243" s="555"/>
      <c r="Y243" s="555"/>
      <c r="Z243" s="560"/>
      <c r="AA243" s="470"/>
      <c r="AB243" s="14"/>
    </row>
    <row r="244" spans="1:28" ht="15.75" customHeight="1">
      <c r="A244" s="456"/>
      <c r="B244" s="456"/>
      <c r="C244" s="456"/>
      <c r="D244" s="458"/>
      <c r="E244" s="399"/>
      <c r="F244" s="399"/>
      <c r="G244" s="399"/>
      <c r="H244" s="554"/>
      <c r="I244" s="555"/>
      <c r="J244" s="14"/>
      <c r="K244" s="14"/>
      <c r="L244" s="14"/>
      <c r="M244" s="14"/>
      <c r="N244" s="556"/>
      <c r="O244" s="556"/>
      <c r="P244" s="557"/>
      <c r="Q244" s="556"/>
      <c r="R244" s="558"/>
      <c r="S244" s="559"/>
      <c r="T244" s="559"/>
      <c r="U244" s="559"/>
      <c r="V244" s="559"/>
      <c r="W244" s="559"/>
      <c r="X244" s="555"/>
      <c r="Y244" s="555"/>
      <c r="Z244" s="560"/>
      <c r="AA244" s="470"/>
      <c r="AB244" s="14"/>
    </row>
    <row r="245" spans="1:28" ht="15.75" customHeight="1">
      <c r="A245" s="456"/>
      <c r="B245" s="456"/>
      <c r="C245" s="456"/>
      <c r="D245" s="458"/>
      <c r="E245" s="399"/>
      <c r="F245" s="399"/>
      <c r="G245" s="399"/>
      <c r="H245" s="554"/>
      <c r="I245" s="555"/>
      <c r="J245" s="14"/>
      <c r="K245" s="14"/>
      <c r="L245" s="14"/>
      <c r="M245" s="14"/>
      <c r="N245" s="556"/>
      <c r="O245" s="556"/>
      <c r="P245" s="557"/>
      <c r="Q245" s="556"/>
      <c r="R245" s="558"/>
      <c r="S245" s="559"/>
      <c r="T245" s="559"/>
      <c r="U245" s="559"/>
      <c r="V245" s="559"/>
      <c r="W245" s="559"/>
      <c r="X245" s="555"/>
      <c r="Y245" s="555"/>
      <c r="Z245" s="560"/>
      <c r="AA245" s="470"/>
      <c r="AB245" s="14"/>
    </row>
    <row r="246" spans="1:28" ht="15.75" customHeight="1">
      <c r="A246" s="456"/>
      <c r="B246" s="456"/>
      <c r="C246" s="456"/>
      <c r="D246" s="458"/>
      <c r="E246" s="399"/>
      <c r="F246" s="399"/>
      <c r="G246" s="399"/>
      <c r="H246" s="554"/>
      <c r="I246" s="555"/>
      <c r="J246" s="14"/>
      <c r="K246" s="14"/>
      <c r="L246" s="14"/>
      <c r="M246" s="14"/>
      <c r="N246" s="556"/>
      <c r="O246" s="556"/>
      <c r="P246" s="557"/>
      <c r="Q246" s="556"/>
      <c r="R246" s="558"/>
      <c r="S246" s="559"/>
      <c r="T246" s="559"/>
      <c r="U246" s="559"/>
      <c r="V246" s="559"/>
      <c r="W246" s="559"/>
      <c r="X246" s="555"/>
      <c r="Y246" s="555"/>
      <c r="Z246" s="560"/>
      <c r="AA246" s="470"/>
      <c r="AB246" s="14"/>
    </row>
    <row r="247" spans="1:28" ht="15.75" customHeight="1">
      <c r="A247" s="456"/>
      <c r="B247" s="456"/>
      <c r="C247" s="456"/>
      <c r="D247" s="458"/>
      <c r="E247" s="399"/>
      <c r="F247" s="399"/>
      <c r="G247" s="399"/>
      <c r="H247" s="554"/>
      <c r="I247" s="555"/>
      <c r="J247" s="14"/>
      <c r="K247" s="14"/>
      <c r="L247" s="14"/>
      <c r="M247" s="14"/>
      <c r="N247" s="556"/>
      <c r="O247" s="556"/>
      <c r="P247" s="557"/>
      <c r="Q247" s="556"/>
      <c r="R247" s="558"/>
      <c r="S247" s="559"/>
      <c r="T247" s="559"/>
      <c r="U247" s="559"/>
      <c r="V247" s="559"/>
      <c r="W247" s="559"/>
      <c r="X247" s="555"/>
      <c r="Y247" s="555"/>
      <c r="Z247" s="560"/>
      <c r="AA247" s="470"/>
      <c r="AB247" s="14"/>
    </row>
    <row r="248" spans="1:28" ht="15.75" customHeight="1">
      <c r="A248" s="456"/>
      <c r="B248" s="456"/>
      <c r="C248" s="456"/>
      <c r="D248" s="458"/>
      <c r="E248" s="399"/>
      <c r="F248" s="399"/>
      <c r="G248" s="399"/>
      <c r="H248" s="554"/>
      <c r="I248" s="555"/>
      <c r="J248" s="14"/>
      <c r="K248" s="14"/>
      <c r="L248" s="14"/>
      <c r="M248" s="14"/>
      <c r="N248" s="556"/>
      <c r="O248" s="556"/>
      <c r="P248" s="557"/>
      <c r="Q248" s="556"/>
      <c r="R248" s="558"/>
      <c r="S248" s="559"/>
      <c r="T248" s="559"/>
      <c r="U248" s="559"/>
      <c r="V248" s="559"/>
      <c r="W248" s="559"/>
      <c r="X248" s="555"/>
      <c r="Y248" s="555"/>
      <c r="Z248" s="560"/>
      <c r="AA248" s="470"/>
      <c r="AB248" s="14"/>
    </row>
    <row r="249" spans="1:28" ht="15.75" customHeight="1">
      <c r="A249" s="456"/>
      <c r="B249" s="456"/>
      <c r="C249" s="456"/>
      <c r="D249" s="458"/>
      <c r="E249" s="399"/>
      <c r="F249" s="399"/>
      <c r="G249" s="399"/>
      <c r="H249" s="554"/>
      <c r="I249" s="555"/>
      <c r="J249" s="14"/>
      <c r="K249" s="14"/>
      <c r="L249" s="14"/>
      <c r="M249" s="14"/>
      <c r="N249" s="556"/>
      <c r="O249" s="556"/>
      <c r="P249" s="557"/>
      <c r="Q249" s="556"/>
      <c r="R249" s="558"/>
      <c r="S249" s="559"/>
      <c r="T249" s="559"/>
      <c r="U249" s="559"/>
      <c r="V249" s="559"/>
      <c r="W249" s="559"/>
      <c r="X249" s="555"/>
      <c r="Y249" s="555"/>
      <c r="Z249" s="560"/>
      <c r="AA249" s="470"/>
      <c r="AB249" s="14"/>
    </row>
    <row r="250" spans="1:28" ht="15.75" customHeight="1">
      <c r="A250" s="456"/>
      <c r="B250" s="456"/>
      <c r="C250" s="456"/>
      <c r="D250" s="458"/>
      <c r="E250" s="399"/>
      <c r="F250" s="399"/>
      <c r="G250" s="399"/>
      <c r="H250" s="554"/>
      <c r="I250" s="555"/>
      <c r="J250" s="14"/>
      <c r="K250" s="14"/>
      <c r="L250" s="14"/>
      <c r="M250" s="14"/>
      <c r="N250" s="556"/>
      <c r="O250" s="556"/>
      <c r="P250" s="557"/>
      <c r="Q250" s="556"/>
      <c r="R250" s="558"/>
      <c r="S250" s="559"/>
      <c r="T250" s="559"/>
      <c r="U250" s="559"/>
      <c r="V250" s="559"/>
      <c r="W250" s="559"/>
      <c r="X250" s="555"/>
      <c r="Y250" s="555"/>
      <c r="Z250" s="560"/>
      <c r="AA250" s="470"/>
      <c r="AB250" s="14"/>
    </row>
    <row r="251" spans="1:28" ht="15.75" customHeight="1">
      <c r="A251" s="456"/>
      <c r="B251" s="456"/>
      <c r="C251" s="456"/>
      <c r="D251" s="458"/>
      <c r="E251" s="399"/>
      <c r="F251" s="399"/>
      <c r="G251" s="399"/>
      <c r="H251" s="554"/>
      <c r="I251" s="555"/>
      <c r="J251" s="14"/>
      <c r="K251" s="14"/>
      <c r="L251" s="14"/>
      <c r="M251" s="14"/>
      <c r="N251" s="556"/>
      <c r="O251" s="556"/>
      <c r="P251" s="557"/>
      <c r="Q251" s="556"/>
      <c r="R251" s="558"/>
      <c r="S251" s="559"/>
      <c r="T251" s="559"/>
      <c r="U251" s="559"/>
      <c r="V251" s="559"/>
      <c r="W251" s="559"/>
      <c r="X251" s="555"/>
      <c r="Y251" s="555"/>
      <c r="Z251" s="560"/>
      <c r="AA251" s="470"/>
      <c r="AB251" s="14"/>
    </row>
    <row r="252" spans="1:28" ht="15.75" customHeight="1">
      <c r="A252" s="456"/>
      <c r="B252" s="456"/>
      <c r="C252" s="456"/>
      <c r="D252" s="458"/>
      <c r="E252" s="399"/>
      <c r="F252" s="399"/>
      <c r="G252" s="399"/>
      <c r="H252" s="554"/>
      <c r="I252" s="555"/>
      <c r="J252" s="14"/>
      <c r="K252" s="14"/>
      <c r="L252" s="14"/>
      <c r="M252" s="14"/>
      <c r="N252" s="556"/>
      <c r="O252" s="556"/>
      <c r="P252" s="557"/>
      <c r="Q252" s="556"/>
      <c r="R252" s="558"/>
      <c r="S252" s="559"/>
      <c r="T252" s="559"/>
      <c r="U252" s="559"/>
      <c r="V252" s="559"/>
      <c r="W252" s="559"/>
      <c r="X252" s="555"/>
      <c r="Y252" s="555"/>
      <c r="Z252" s="560"/>
      <c r="AA252" s="470"/>
      <c r="AB252" s="14"/>
    </row>
    <row r="253" spans="1:28" ht="15.75" customHeight="1">
      <c r="A253" s="456"/>
      <c r="B253" s="456"/>
      <c r="C253" s="456"/>
      <c r="D253" s="458"/>
      <c r="E253" s="399"/>
      <c r="F253" s="399"/>
      <c r="G253" s="399"/>
      <c r="H253" s="554"/>
      <c r="I253" s="555"/>
      <c r="J253" s="14"/>
      <c r="K253" s="14"/>
      <c r="L253" s="14"/>
      <c r="M253" s="14"/>
      <c r="N253" s="556"/>
      <c r="O253" s="556"/>
      <c r="P253" s="557"/>
      <c r="Q253" s="556"/>
      <c r="R253" s="558"/>
      <c r="S253" s="559"/>
      <c r="T253" s="559"/>
      <c r="U253" s="559"/>
      <c r="V253" s="559"/>
      <c r="W253" s="559"/>
      <c r="X253" s="555"/>
      <c r="Y253" s="555"/>
      <c r="Z253" s="560"/>
      <c r="AA253" s="470"/>
      <c r="AB253" s="14"/>
    </row>
    <row r="254" spans="1:28" ht="15.75" customHeight="1">
      <c r="A254" s="456"/>
      <c r="B254" s="456"/>
      <c r="C254" s="456"/>
      <c r="D254" s="458"/>
      <c r="E254" s="399"/>
      <c r="F254" s="399"/>
      <c r="G254" s="399"/>
      <c r="H254" s="554"/>
      <c r="I254" s="555"/>
      <c r="J254" s="14"/>
      <c r="K254" s="14"/>
      <c r="L254" s="14"/>
      <c r="M254" s="14"/>
      <c r="N254" s="556"/>
      <c r="O254" s="556"/>
      <c r="P254" s="557"/>
      <c r="Q254" s="556"/>
      <c r="R254" s="558"/>
      <c r="S254" s="559"/>
      <c r="T254" s="559"/>
      <c r="U254" s="559"/>
      <c r="V254" s="559"/>
      <c r="W254" s="559"/>
      <c r="X254" s="555"/>
      <c r="Y254" s="555"/>
      <c r="Z254" s="560"/>
      <c r="AA254" s="470"/>
      <c r="AB254" s="14"/>
    </row>
    <row r="255" spans="1:28" ht="15.75" customHeight="1">
      <c r="A255" s="456"/>
      <c r="B255" s="456"/>
      <c r="C255" s="456"/>
      <c r="D255" s="458"/>
      <c r="E255" s="399"/>
      <c r="F255" s="399"/>
      <c r="G255" s="399"/>
      <c r="H255" s="554"/>
      <c r="I255" s="555"/>
      <c r="J255" s="14"/>
      <c r="K255" s="14"/>
      <c r="L255" s="14"/>
      <c r="M255" s="14"/>
      <c r="N255" s="556"/>
      <c r="O255" s="556"/>
      <c r="P255" s="557"/>
      <c r="Q255" s="556"/>
      <c r="R255" s="558"/>
      <c r="S255" s="559"/>
      <c r="T255" s="559"/>
      <c r="U255" s="559"/>
      <c r="V255" s="559"/>
      <c r="W255" s="559"/>
      <c r="X255" s="555"/>
      <c r="Y255" s="555"/>
      <c r="Z255" s="560"/>
      <c r="AA255" s="470"/>
      <c r="AB255" s="14"/>
    </row>
    <row r="256" spans="1:28" ht="15.75" customHeight="1">
      <c r="A256" s="456"/>
      <c r="B256" s="456"/>
      <c r="C256" s="456"/>
      <c r="D256" s="458"/>
      <c r="E256" s="399"/>
      <c r="F256" s="399"/>
      <c r="G256" s="399"/>
      <c r="H256" s="554"/>
      <c r="I256" s="555"/>
      <c r="J256" s="14"/>
      <c r="K256" s="14"/>
      <c r="L256" s="14"/>
      <c r="M256" s="14"/>
      <c r="N256" s="556"/>
      <c r="O256" s="556"/>
      <c r="P256" s="557"/>
      <c r="Q256" s="556"/>
      <c r="R256" s="558"/>
      <c r="S256" s="559"/>
      <c r="T256" s="559"/>
      <c r="U256" s="559"/>
      <c r="V256" s="559"/>
      <c r="W256" s="559"/>
      <c r="X256" s="555"/>
      <c r="Y256" s="555"/>
      <c r="Z256" s="560"/>
      <c r="AA256" s="470"/>
      <c r="AB256" s="14"/>
    </row>
    <row r="257" spans="1:28" ht="15.75" customHeight="1">
      <c r="A257" s="456"/>
      <c r="B257" s="456"/>
      <c r="C257" s="456"/>
      <c r="D257" s="458"/>
      <c r="E257" s="399"/>
      <c r="F257" s="399"/>
      <c r="G257" s="399"/>
      <c r="H257" s="554"/>
      <c r="I257" s="555"/>
      <c r="J257" s="14"/>
      <c r="K257" s="14"/>
      <c r="L257" s="14"/>
      <c r="M257" s="14"/>
      <c r="N257" s="556"/>
      <c r="O257" s="556"/>
      <c r="P257" s="557"/>
      <c r="Q257" s="556"/>
      <c r="R257" s="558"/>
      <c r="S257" s="559"/>
      <c r="T257" s="559"/>
      <c r="U257" s="559"/>
      <c r="V257" s="559"/>
      <c r="W257" s="559"/>
      <c r="X257" s="555"/>
      <c r="Y257" s="555"/>
      <c r="Z257" s="560"/>
      <c r="AA257" s="470"/>
      <c r="AB257" s="14"/>
    </row>
    <row r="258" spans="1:28" ht="15.75" customHeight="1">
      <c r="A258" s="456"/>
      <c r="B258" s="456"/>
      <c r="C258" s="456"/>
      <c r="D258" s="458"/>
      <c r="E258" s="399"/>
      <c r="F258" s="399"/>
      <c r="G258" s="399"/>
      <c r="H258" s="554"/>
      <c r="I258" s="555"/>
      <c r="J258" s="14"/>
      <c r="K258" s="14"/>
      <c r="L258" s="14"/>
      <c r="M258" s="14"/>
      <c r="N258" s="556"/>
      <c r="O258" s="556"/>
      <c r="P258" s="557"/>
      <c r="Q258" s="556"/>
      <c r="R258" s="558"/>
      <c r="S258" s="559"/>
      <c r="T258" s="559"/>
      <c r="U258" s="559"/>
      <c r="V258" s="559"/>
      <c r="W258" s="559"/>
      <c r="X258" s="555"/>
      <c r="Y258" s="555"/>
      <c r="Z258" s="560"/>
      <c r="AA258" s="470"/>
      <c r="AB258" s="14"/>
    </row>
    <row r="259" spans="1:28" ht="15.75" customHeight="1">
      <c r="A259" s="456"/>
      <c r="B259" s="456"/>
      <c r="C259" s="456"/>
      <c r="D259" s="458"/>
      <c r="E259" s="399"/>
      <c r="F259" s="399"/>
      <c r="G259" s="399"/>
      <c r="H259" s="554"/>
      <c r="I259" s="555"/>
      <c r="J259" s="14"/>
      <c r="K259" s="14"/>
      <c r="L259" s="14"/>
      <c r="M259" s="14"/>
      <c r="N259" s="556"/>
      <c r="O259" s="556"/>
      <c r="P259" s="557"/>
      <c r="Q259" s="556"/>
      <c r="R259" s="558"/>
      <c r="S259" s="559"/>
      <c r="T259" s="559"/>
      <c r="U259" s="559"/>
      <c r="V259" s="559"/>
      <c r="W259" s="559"/>
      <c r="X259" s="555"/>
      <c r="Y259" s="555"/>
      <c r="Z259" s="560"/>
      <c r="AA259" s="470"/>
      <c r="AB259" s="14"/>
    </row>
    <row r="260" spans="1:28" ht="15.75" customHeight="1">
      <c r="A260" s="456"/>
      <c r="B260" s="456"/>
      <c r="C260" s="456"/>
      <c r="D260" s="458"/>
      <c r="E260" s="399"/>
      <c r="F260" s="399"/>
      <c r="G260" s="399"/>
      <c r="H260" s="554"/>
      <c r="I260" s="555"/>
      <c r="J260" s="14"/>
      <c r="K260" s="14"/>
      <c r="L260" s="14"/>
      <c r="M260" s="14"/>
      <c r="N260" s="556"/>
      <c r="O260" s="556"/>
      <c r="P260" s="557"/>
      <c r="Q260" s="556"/>
      <c r="R260" s="558"/>
      <c r="S260" s="559"/>
      <c r="T260" s="559"/>
      <c r="U260" s="559"/>
      <c r="V260" s="559"/>
      <c r="W260" s="559"/>
      <c r="X260" s="555"/>
      <c r="Y260" s="555"/>
      <c r="Z260" s="560"/>
      <c r="AA260" s="470"/>
      <c r="AB260" s="14"/>
    </row>
    <row r="261" spans="1:28" ht="15.75" customHeight="1">
      <c r="A261" s="456"/>
      <c r="B261" s="456"/>
      <c r="C261" s="456"/>
      <c r="D261" s="458"/>
      <c r="E261" s="399"/>
      <c r="F261" s="399"/>
      <c r="G261" s="399"/>
      <c r="H261" s="554"/>
      <c r="I261" s="555"/>
      <c r="J261" s="14"/>
      <c r="K261" s="14"/>
      <c r="L261" s="14"/>
      <c r="M261" s="14"/>
      <c r="N261" s="556"/>
      <c r="O261" s="556"/>
      <c r="P261" s="557"/>
      <c r="Q261" s="556"/>
      <c r="R261" s="558"/>
      <c r="S261" s="559"/>
      <c r="T261" s="559"/>
      <c r="U261" s="559"/>
      <c r="V261" s="559"/>
      <c r="W261" s="559"/>
      <c r="X261" s="555"/>
      <c r="Y261" s="555"/>
      <c r="Z261" s="560"/>
      <c r="AA261" s="470"/>
      <c r="AB261" s="14"/>
    </row>
    <row r="262" spans="1:28" ht="15.75" customHeight="1">
      <c r="A262" s="456"/>
      <c r="B262" s="456"/>
      <c r="C262" s="456"/>
      <c r="D262" s="458"/>
      <c r="E262" s="399"/>
      <c r="F262" s="399"/>
      <c r="G262" s="399"/>
      <c r="H262" s="554"/>
      <c r="I262" s="555"/>
      <c r="J262" s="14"/>
      <c r="K262" s="14"/>
      <c r="L262" s="14"/>
      <c r="M262" s="14"/>
      <c r="N262" s="556"/>
      <c r="O262" s="556"/>
      <c r="P262" s="557"/>
      <c r="Q262" s="556"/>
      <c r="R262" s="558"/>
      <c r="S262" s="559"/>
      <c r="T262" s="559"/>
      <c r="U262" s="559"/>
      <c r="V262" s="559"/>
      <c r="W262" s="559"/>
      <c r="X262" s="555"/>
      <c r="Y262" s="555"/>
      <c r="Z262" s="560"/>
      <c r="AA262" s="470"/>
      <c r="AB262" s="14"/>
    </row>
    <row r="263" spans="1:28" ht="15.75" customHeight="1"/>
    <row r="264" spans="1:28" ht="15.75" customHeight="1"/>
    <row r="265" spans="1:28" ht="15.75" customHeight="1"/>
    <row r="266" spans="1:28" ht="15.75" customHeight="1"/>
    <row r="267" spans="1:28" ht="15.75" customHeight="1"/>
    <row r="268" spans="1:28" ht="15.75" customHeight="1"/>
    <row r="269" spans="1:28" ht="15.75" customHeight="1"/>
    <row r="270" spans="1:28" ht="15.75" customHeight="1"/>
    <row r="271" spans="1:28" ht="15.75" customHeight="1"/>
    <row r="272" spans="1:28"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0">
    <mergeCell ref="A60:B60"/>
    <mergeCell ref="A62:D62"/>
    <mergeCell ref="K4:Q4"/>
    <mergeCell ref="R4:R6"/>
    <mergeCell ref="K5:Q5"/>
    <mergeCell ref="A39:B39"/>
    <mergeCell ref="A42:B42"/>
    <mergeCell ref="A44:B44"/>
    <mergeCell ref="A54:B54"/>
    <mergeCell ref="E4:E6"/>
    <mergeCell ref="F4:F6"/>
    <mergeCell ref="G4:G6"/>
    <mergeCell ref="H4:H6"/>
    <mergeCell ref="I4:I6"/>
    <mergeCell ref="J4:J6"/>
    <mergeCell ref="A1:Z1"/>
    <mergeCell ref="A2:Z2"/>
    <mergeCell ref="A3:Z3"/>
    <mergeCell ref="A4:A6"/>
    <mergeCell ref="B4:B6"/>
    <mergeCell ref="C4:C6"/>
    <mergeCell ref="D4:D6"/>
    <mergeCell ref="S4:S6"/>
    <mergeCell ref="T4:T6"/>
    <mergeCell ref="U4:U6"/>
    <mergeCell ref="V4:V6"/>
    <mergeCell ref="W4:W6"/>
    <mergeCell ref="X4:X6"/>
    <mergeCell ref="Y4:Y6"/>
    <mergeCell ref="Z4:Z6"/>
  </mergeCells>
  <printOptions horizontalCentered="1"/>
  <pageMargins left="0.2" right="0.2" top="0.5" bottom="0.5" header="0" footer="0"/>
  <pageSetup orientation="landscape"/>
  <rowBreaks count="1" manualBreakCount="1">
    <brk id="3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1000"/>
  <sheetViews>
    <sheetView workbookViewId="0">
      <pane xSplit="2" ySplit="6" topLeftCell="C7" activePane="bottomRight" state="frozen"/>
      <selection pane="topRight" activeCell="C1" sqref="C1"/>
      <selection pane="bottomLeft" activeCell="A7" sqref="A7"/>
      <selection pane="bottomRight" activeCell="C7" sqref="C7"/>
    </sheetView>
  </sheetViews>
  <sheetFormatPr defaultColWidth="12.625" defaultRowHeight="15" customHeight="1"/>
  <cols>
    <col min="1" max="1" width="15.25" customWidth="1"/>
    <col min="2" max="2" width="28.5" customWidth="1"/>
    <col min="3" max="3" width="9" customWidth="1"/>
    <col min="4" max="4" width="15.875" customWidth="1"/>
    <col min="5" max="5" width="17.375" customWidth="1"/>
    <col min="6" max="6" width="17.5" customWidth="1"/>
    <col min="7" max="7" width="22.25" customWidth="1"/>
    <col min="8" max="8" width="21.125" customWidth="1"/>
    <col min="9" max="9" width="17" customWidth="1"/>
    <col min="10" max="10" width="7.625" customWidth="1"/>
    <col min="11" max="15" width="8.5" customWidth="1"/>
    <col min="16" max="16" width="35" customWidth="1"/>
    <col min="17" max="17" width="35.625" customWidth="1"/>
    <col min="18" max="18" width="17" customWidth="1"/>
    <col min="19" max="19" width="6.625" customWidth="1"/>
    <col min="20" max="20" width="17.625" customWidth="1"/>
    <col min="21" max="21" width="11.125" customWidth="1"/>
    <col min="22" max="25" width="11" customWidth="1"/>
  </cols>
  <sheetData>
    <row r="1" spans="1:25" ht="27" customHeight="1">
      <c r="A1" s="2046" t="s">
        <v>170</v>
      </c>
      <c r="B1" s="1874"/>
      <c r="C1" s="1874"/>
      <c r="D1" s="1874"/>
      <c r="E1" s="1874"/>
      <c r="F1" s="1874"/>
      <c r="G1" s="1874"/>
      <c r="H1" s="1874"/>
      <c r="I1" s="1874"/>
      <c r="J1" s="1874"/>
      <c r="K1" s="1874"/>
      <c r="L1" s="1874"/>
      <c r="M1" s="1874"/>
      <c r="N1" s="1874"/>
      <c r="O1" s="1874"/>
      <c r="P1" s="1874"/>
      <c r="Q1" s="1874"/>
      <c r="R1" s="1874"/>
      <c r="S1" s="704"/>
      <c r="T1" s="847"/>
      <c r="U1" s="847"/>
      <c r="V1" s="14"/>
      <c r="W1" s="14"/>
      <c r="X1" s="14"/>
      <c r="Y1" s="14"/>
    </row>
    <row r="2" spans="1:25" ht="30" customHeight="1">
      <c r="A2" s="2046" t="s">
        <v>918</v>
      </c>
      <c r="B2" s="1874"/>
      <c r="C2" s="1874"/>
      <c r="D2" s="1874"/>
      <c r="E2" s="1874"/>
      <c r="F2" s="1874"/>
      <c r="G2" s="1874"/>
      <c r="H2" s="1874"/>
      <c r="I2" s="1874"/>
      <c r="J2" s="1874"/>
      <c r="K2" s="1874"/>
      <c r="L2" s="1874"/>
      <c r="M2" s="1874"/>
      <c r="N2" s="1874"/>
      <c r="O2" s="1874"/>
      <c r="P2" s="1874"/>
      <c r="Q2" s="1874"/>
      <c r="R2" s="1874"/>
      <c r="S2" s="704"/>
      <c r="T2" s="847"/>
      <c r="U2" s="847"/>
      <c r="V2" s="14"/>
      <c r="W2" s="14"/>
      <c r="X2" s="14"/>
      <c r="Y2" s="14"/>
    </row>
    <row r="3" spans="1:25" ht="35.25" customHeight="1">
      <c r="A3" s="2047" t="str">
        <f>'2015 BUB-WATER(DONCARLOS)'!A3:R3</f>
        <v>as of June 26, 2020</v>
      </c>
      <c r="B3" s="1874"/>
      <c r="C3" s="1874"/>
      <c r="D3" s="1874"/>
      <c r="E3" s="1874"/>
      <c r="F3" s="1874"/>
      <c r="G3" s="1874"/>
      <c r="H3" s="1874"/>
      <c r="I3" s="1874"/>
      <c r="J3" s="1874"/>
      <c r="K3" s="1874"/>
      <c r="L3" s="1874"/>
      <c r="M3" s="1874"/>
      <c r="N3" s="1874"/>
      <c r="O3" s="1874"/>
      <c r="P3" s="1874"/>
      <c r="Q3" s="1874"/>
      <c r="R3" s="1874"/>
      <c r="S3" s="704"/>
      <c r="T3" s="847"/>
      <c r="U3" s="847"/>
      <c r="V3" s="14"/>
      <c r="W3" s="14"/>
      <c r="X3" s="14"/>
      <c r="Y3" s="14"/>
    </row>
    <row r="4" spans="1:25" ht="30" customHeight="1">
      <c r="A4" s="562"/>
      <c r="B4" s="563"/>
      <c r="C4" s="563"/>
      <c r="D4" s="563"/>
      <c r="E4" s="2048" t="s">
        <v>172</v>
      </c>
      <c r="F4" s="1964"/>
      <c r="G4" s="1964"/>
      <c r="H4" s="1964"/>
      <c r="I4" s="1964"/>
      <c r="J4" s="2020" t="s">
        <v>173</v>
      </c>
      <c r="K4" s="2020" t="s">
        <v>174</v>
      </c>
      <c r="L4" s="2020" t="s">
        <v>175</v>
      </c>
      <c r="M4" s="2020" t="s">
        <v>38</v>
      </c>
      <c r="N4" s="2020" t="s">
        <v>37</v>
      </c>
      <c r="O4" s="2020" t="s">
        <v>35</v>
      </c>
      <c r="P4" s="2050" t="s">
        <v>130</v>
      </c>
      <c r="Q4" s="2022" t="s">
        <v>131</v>
      </c>
      <c r="R4" s="2064" t="s">
        <v>132</v>
      </c>
      <c r="S4" s="649"/>
      <c r="T4" s="645"/>
      <c r="U4" s="645"/>
      <c r="V4" s="645"/>
      <c r="W4" s="645"/>
      <c r="X4" s="645"/>
      <c r="Y4" s="645"/>
    </row>
    <row r="5" spans="1:25" ht="27" customHeight="1">
      <c r="A5" s="2037" t="s">
        <v>124</v>
      </c>
      <c r="B5" s="2037" t="s">
        <v>177</v>
      </c>
      <c r="C5" s="2015" t="s">
        <v>178</v>
      </c>
      <c r="D5" s="2015" t="s">
        <v>179</v>
      </c>
      <c r="E5" s="2051" t="s">
        <v>129</v>
      </c>
      <c r="F5" s="2015" t="s">
        <v>180</v>
      </c>
      <c r="G5" s="2015" t="s">
        <v>181</v>
      </c>
      <c r="H5" s="2065" t="s">
        <v>182</v>
      </c>
      <c r="I5" s="2052" t="s">
        <v>183</v>
      </c>
      <c r="J5" s="1856"/>
      <c r="K5" s="1856"/>
      <c r="L5" s="1856"/>
      <c r="M5" s="1856"/>
      <c r="N5" s="1856"/>
      <c r="O5" s="1856"/>
      <c r="P5" s="1939"/>
      <c r="Q5" s="1856"/>
      <c r="R5" s="1856"/>
      <c r="S5" s="220"/>
      <c r="T5" s="14"/>
      <c r="U5" s="14"/>
      <c r="V5" s="14"/>
      <c r="W5" s="14"/>
      <c r="X5" s="14"/>
      <c r="Y5" s="14"/>
    </row>
    <row r="6" spans="1:25" ht="69.75" customHeight="1">
      <c r="A6" s="1976"/>
      <c r="B6" s="1976"/>
      <c r="C6" s="1976"/>
      <c r="D6" s="1976"/>
      <c r="E6" s="1976"/>
      <c r="F6" s="1976"/>
      <c r="G6" s="1976"/>
      <c r="H6" s="1976"/>
      <c r="I6" s="1992"/>
      <c r="J6" s="1976"/>
      <c r="K6" s="1976"/>
      <c r="L6" s="1976"/>
      <c r="M6" s="1976"/>
      <c r="N6" s="1976"/>
      <c r="O6" s="1976"/>
      <c r="P6" s="1944"/>
      <c r="Q6" s="1976"/>
      <c r="R6" s="1976"/>
      <c r="S6" s="220"/>
      <c r="T6" s="14"/>
      <c r="U6" s="14"/>
      <c r="V6" s="14"/>
      <c r="W6" s="14"/>
      <c r="X6" s="14"/>
      <c r="Y6" s="14"/>
    </row>
    <row r="7" spans="1:25" ht="27" customHeight="1">
      <c r="A7" s="2042" t="s">
        <v>15</v>
      </c>
      <c r="B7" s="418" t="s">
        <v>378</v>
      </c>
      <c r="C7" s="574">
        <v>1</v>
      </c>
      <c r="D7" s="574">
        <v>1</v>
      </c>
      <c r="E7" s="581">
        <v>5</v>
      </c>
      <c r="F7" s="580"/>
      <c r="G7" s="598"/>
      <c r="H7" s="594"/>
      <c r="I7" s="581">
        <v>5</v>
      </c>
      <c r="J7" s="651"/>
      <c r="K7" s="651"/>
      <c r="L7" s="849"/>
      <c r="M7" s="849"/>
      <c r="N7" s="651"/>
      <c r="O7" s="651"/>
      <c r="P7" s="403"/>
      <c r="Q7" s="403"/>
      <c r="R7" s="574"/>
      <c r="S7" s="220"/>
      <c r="T7" s="14"/>
      <c r="U7" s="14"/>
      <c r="V7" s="14"/>
      <c r="W7" s="14"/>
      <c r="X7" s="14"/>
      <c r="Y7" s="14"/>
    </row>
    <row r="8" spans="1:25" ht="27" customHeight="1">
      <c r="A8" s="1976"/>
      <c r="B8" s="409" t="s">
        <v>193</v>
      </c>
      <c r="C8" s="574"/>
      <c r="D8" s="574"/>
      <c r="E8" s="581"/>
      <c r="F8" s="580"/>
      <c r="G8" s="589">
        <v>4948573.0199999996</v>
      </c>
      <c r="H8" s="589">
        <v>4948573.0199999996</v>
      </c>
      <c r="I8" s="581"/>
      <c r="J8" s="576"/>
      <c r="K8" s="576"/>
      <c r="L8" s="597"/>
      <c r="M8" s="597"/>
      <c r="N8" s="576"/>
      <c r="O8" s="576">
        <v>1</v>
      </c>
      <c r="P8" s="850" t="s">
        <v>29</v>
      </c>
      <c r="Q8" s="407" t="s">
        <v>919</v>
      </c>
      <c r="R8" s="469">
        <v>43749</v>
      </c>
      <c r="S8" s="704"/>
      <c r="T8" s="14"/>
      <c r="U8" s="14"/>
      <c r="V8" s="14"/>
      <c r="W8" s="14"/>
      <c r="X8" s="14"/>
      <c r="Y8" s="14"/>
    </row>
    <row r="9" spans="1:25" ht="27" customHeight="1">
      <c r="A9" s="2042" t="s">
        <v>15</v>
      </c>
      <c r="B9" s="418" t="s">
        <v>378</v>
      </c>
      <c r="C9" s="574">
        <v>1</v>
      </c>
      <c r="D9" s="574">
        <v>1</v>
      </c>
      <c r="E9" s="581">
        <v>3.4</v>
      </c>
      <c r="F9" s="580"/>
      <c r="G9" s="575">
        <v>3400000</v>
      </c>
      <c r="H9" s="594">
        <v>3307621.34</v>
      </c>
      <c r="I9" s="581">
        <v>3.4</v>
      </c>
      <c r="J9" s="576"/>
      <c r="K9" s="576"/>
      <c r="L9" s="576"/>
      <c r="M9" s="597"/>
      <c r="N9" s="597"/>
      <c r="O9" s="576">
        <v>1</v>
      </c>
      <c r="P9" s="574"/>
      <c r="Q9" s="403"/>
      <c r="R9" s="574"/>
      <c r="S9" s="220"/>
      <c r="T9" s="14"/>
      <c r="U9" s="14"/>
      <c r="V9" s="14"/>
      <c r="W9" s="14"/>
      <c r="X9" s="14"/>
      <c r="Y9" s="14"/>
    </row>
    <row r="10" spans="1:25" ht="27" customHeight="1">
      <c r="A10" s="1856"/>
      <c r="B10" s="408" t="s">
        <v>559</v>
      </c>
      <c r="C10" s="574"/>
      <c r="D10" s="574"/>
      <c r="E10" s="581"/>
      <c r="F10" s="580"/>
      <c r="G10" s="575">
        <v>0</v>
      </c>
      <c r="H10" s="594"/>
      <c r="I10" s="581"/>
      <c r="J10" s="576"/>
      <c r="K10" s="576"/>
      <c r="L10" s="597"/>
      <c r="M10" s="597"/>
      <c r="N10" s="576"/>
      <c r="O10" s="576"/>
      <c r="P10" s="850" t="s">
        <v>29</v>
      </c>
      <c r="Q10" s="407" t="s">
        <v>191</v>
      </c>
      <c r="R10" s="591">
        <v>43004</v>
      </c>
      <c r="S10" s="220"/>
      <c r="T10" s="14"/>
      <c r="U10" s="14"/>
      <c r="V10" s="14"/>
      <c r="W10" s="14"/>
      <c r="X10" s="14"/>
      <c r="Y10" s="14"/>
    </row>
    <row r="11" spans="1:25" ht="27" customHeight="1">
      <c r="A11" s="1856"/>
      <c r="B11" s="409" t="s">
        <v>920</v>
      </c>
      <c r="C11" s="574"/>
      <c r="D11" s="574"/>
      <c r="E11" s="581"/>
      <c r="F11" s="580"/>
      <c r="G11" s="598"/>
      <c r="H11" s="594"/>
      <c r="I11" s="581"/>
      <c r="J11" s="576"/>
      <c r="K11" s="576"/>
      <c r="L11" s="597"/>
      <c r="M11" s="597"/>
      <c r="N11" s="576"/>
      <c r="O11" s="576"/>
      <c r="P11" s="850" t="s">
        <v>29</v>
      </c>
      <c r="Q11" s="407" t="s">
        <v>191</v>
      </c>
      <c r="R11" s="591" t="s">
        <v>2</v>
      </c>
      <c r="S11" s="220"/>
      <c r="T11" s="14"/>
      <c r="U11" s="14"/>
      <c r="V11" s="14"/>
      <c r="W11" s="14"/>
      <c r="X11" s="14"/>
      <c r="Y11" s="14"/>
    </row>
    <row r="12" spans="1:25" ht="27" customHeight="1">
      <c r="A12" s="1856"/>
      <c r="B12" s="409" t="s">
        <v>921</v>
      </c>
      <c r="C12" s="574"/>
      <c r="D12" s="574"/>
      <c r="E12" s="581"/>
      <c r="F12" s="580"/>
      <c r="G12" s="575">
        <v>0</v>
      </c>
      <c r="H12" s="594"/>
      <c r="I12" s="581"/>
      <c r="J12" s="576"/>
      <c r="K12" s="576"/>
      <c r="L12" s="597"/>
      <c r="M12" s="597"/>
      <c r="N12" s="576"/>
      <c r="O12" s="576"/>
      <c r="P12" s="850" t="s">
        <v>29</v>
      </c>
      <c r="Q12" s="407" t="s">
        <v>191</v>
      </c>
      <c r="R12" s="591">
        <v>43004</v>
      </c>
      <c r="S12" s="220"/>
      <c r="T12" s="14"/>
      <c r="U12" s="14"/>
      <c r="V12" s="14"/>
      <c r="W12" s="14"/>
      <c r="X12" s="14"/>
      <c r="Y12" s="14"/>
    </row>
    <row r="13" spans="1:25" ht="27" customHeight="1">
      <c r="A13" s="1976"/>
      <c r="B13" s="409" t="s">
        <v>922</v>
      </c>
      <c r="C13" s="574"/>
      <c r="D13" s="574"/>
      <c r="E13" s="581"/>
      <c r="F13" s="580"/>
      <c r="G13" s="598"/>
      <c r="H13" s="851"/>
      <c r="I13" s="581"/>
      <c r="J13" s="576"/>
      <c r="K13" s="576"/>
      <c r="L13" s="597"/>
      <c r="M13" s="597"/>
      <c r="N13" s="576"/>
      <c r="O13" s="576"/>
      <c r="P13" s="850" t="s">
        <v>29</v>
      </c>
      <c r="Q13" s="403"/>
      <c r="R13" s="852">
        <v>43236</v>
      </c>
      <c r="S13" s="704" t="s">
        <v>398</v>
      </c>
      <c r="T13" s="14"/>
      <c r="U13" s="14"/>
      <c r="V13" s="14"/>
      <c r="W13" s="14"/>
      <c r="X13" s="14"/>
      <c r="Y13" s="14"/>
    </row>
    <row r="14" spans="1:25" ht="27" customHeight="1">
      <c r="A14" s="2042" t="s">
        <v>15</v>
      </c>
      <c r="B14" s="418" t="s">
        <v>67</v>
      </c>
      <c r="C14" s="574">
        <v>1</v>
      </c>
      <c r="D14" s="574">
        <v>1</v>
      </c>
      <c r="E14" s="581">
        <v>11</v>
      </c>
      <c r="F14" s="580"/>
      <c r="G14" s="598"/>
      <c r="H14" s="851"/>
      <c r="I14" s="581">
        <v>11</v>
      </c>
      <c r="J14" s="576"/>
      <c r="K14" s="576"/>
      <c r="L14" s="597"/>
      <c r="M14" s="597"/>
      <c r="N14" s="576"/>
      <c r="O14" s="576">
        <v>1</v>
      </c>
      <c r="P14" s="574"/>
      <c r="Q14" s="403"/>
      <c r="R14" s="574"/>
      <c r="S14" s="220"/>
      <c r="T14" s="14"/>
      <c r="U14" s="14"/>
      <c r="V14" s="14"/>
      <c r="W14" s="14"/>
      <c r="X14" s="14"/>
      <c r="Y14" s="14"/>
    </row>
    <row r="15" spans="1:25" ht="38.25" customHeight="1">
      <c r="A15" s="1976"/>
      <c r="B15" s="408" t="s">
        <v>923</v>
      </c>
      <c r="C15" s="574"/>
      <c r="D15" s="574"/>
      <c r="E15" s="581"/>
      <c r="F15" s="580"/>
      <c r="G15" s="575">
        <v>8800000</v>
      </c>
      <c r="H15" s="594">
        <v>9291766.6799999997</v>
      </c>
      <c r="I15" s="581"/>
      <c r="J15" s="576"/>
      <c r="K15" s="576"/>
      <c r="L15" s="597"/>
      <c r="M15" s="597"/>
      <c r="N15" s="576"/>
      <c r="O15" s="853"/>
      <c r="P15" s="850" t="s">
        <v>29</v>
      </c>
      <c r="Q15" s="403" t="s">
        <v>924</v>
      </c>
      <c r="R15" s="591">
        <v>43873</v>
      </c>
      <c r="S15" s="704"/>
      <c r="T15" s="14"/>
      <c r="U15" s="14"/>
      <c r="V15" s="14"/>
      <c r="W15" s="14"/>
      <c r="X15" s="14"/>
      <c r="Y15" s="14"/>
    </row>
    <row r="16" spans="1:25" ht="27" customHeight="1">
      <c r="A16" s="2042" t="s">
        <v>15</v>
      </c>
      <c r="B16" s="418" t="s">
        <v>925</v>
      </c>
      <c r="C16" s="574">
        <v>1</v>
      </c>
      <c r="D16" s="574">
        <v>2</v>
      </c>
      <c r="E16" s="581"/>
      <c r="F16" s="580"/>
      <c r="G16" s="598"/>
      <c r="H16" s="594"/>
      <c r="I16" s="581">
        <v>2.5</v>
      </c>
      <c r="J16" s="576"/>
      <c r="K16" s="576"/>
      <c r="L16" s="540" t="s">
        <v>2</v>
      </c>
      <c r="M16" s="597"/>
      <c r="N16" s="576"/>
      <c r="O16" s="853"/>
      <c r="P16" s="539"/>
      <c r="Q16" s="403"/>
      <c r="R16" s="574"/>
      <c r="S16" s="220"/>
      <c r="T16" s="14"/>
      <c r="U16" s="14"/>
      <c r="V16" s="14"/>
      <c r="W16" s="14"/>
      <c r="X16" s="14"/>
      <c r="Y16" s="14"/>
    </row>
    <row r="17" spans="1:25" ht="27" customHeight="1">
      <c r="A17" s="1856"/>
      <c r="B17" s="408" t="s">
        <v>926</v>
      </c>
      <c r="C17" s="574"/>
      <c r="D17" s="598"/>
      <c r="E17" s="581">
        <v>2.5</v>
      </c>
      <c r="F17" s="580"/>
      <c r="G17" s="575">
        <v>2500000</v>
      </c>
      <c r="H17" s="594">
        <v>2500000</v>
      </c>
      <c r="I17" s="581"/>
      <c r="J17" s="576"/>
      <c r="K17" s="576"/>
      <c r="L17" s="576"/>
      <c r="M17" s="597"/>
      <c r="N17" s="576"/>
      <c r="O17" s="854">
        <v>1</v>
      </c>
      <c r="P17" s="644" t="s">
        <v>29</v>
      </c>
      <c r="Q17" s="407" t="s">
        <v>191</v>
      </c>
      <c r="R17" s="591">
        <v>43270</v>
      </c>
      <c r="S17" s="704"/>
      <c r="T17" s="14"/>
      <c r="U17" s="14"/>
      <c r="V17" s="14"/>
      <c r="W17" s="14"/>
      <c r="X17" s="14"/>
      <c r="Y17" s="14"/>
    </row>
    <row r="18" spans="1:25" ht="27" customHeight="1">
      <c r="A18" s="1976"/>
      <c r="B18" s="408" t="s">
        <v>927</v>
      </c>
      <c r="C18" s="574"/>
      <c r="D18" s="574"/>
      <c r="E18" s="581">
        <v>3.5</v>
      </c>
      <c r="F18" s="580"/>
      <c r="G18" s="575">
        <v>3500000</v>
      </c>
      <c r="H18" s="594">
        <v>3500000</v>
      </c>
      <c r="I18" s="581">
        <v>3.5</v>
      </c>
      <c r="J18" s="576"/>
      <c r="K18" s="576"/>
      <c r="L18" s="576"/>
      <c r="M18" s="597"/>
      <c r="N18" s="597"/>
      <c r="O18" s="854">
        <v>1</v>
      </c>
      <c r="P18" s="644" t="s">
        <v>29</v>
      </c>
      <c r="Q18" s="407" t="s">
        <v>191</v>
      </c>
      <c r="R18" s="591">
        <v>43207</v>
      </c>
      <c r="S18" s="220"/>
      <c r="T18" s="14"/>
      <c r="U18" s="14"/>
      <c r="V18" s="14"/>
      <c r="W18" s="14"/>
      <c r="X18" s="14"/>
      <c r="Y18" s="14"/>
    </row>
    <row r="19" spans="1:25" ht="27" customHeight="1">
      <c r="A19" s="2042" t="s">
        <v>15</v>
      </c>
      <c r="B19" s="418" t="s">
        <v>196</v>
      </c>
      <c r="C19" s="574">
        <v>1</v>
      </c>
      <c r="D19" s="574">
        <v>1</v>
      </c>
      <c r="E19" s="581">
        <v>2.2000000000000002</v>
      </c>
      <c r="F19" s="580"/>
      <c r="G19" s="598"/>
      <c r="H19" s="594"/>
      <c r="I19" s="581">
        <v>2.2000000000000002</v>
      </c>
      <c r="J19" s="576"/>
      <c r="K19" s="576"/>
      <c r="L19" s="576"/>
      <c r="M19" s="597"/>
      <c r="N19" s="576"/>
      <c r="O19" s="853"/>
      <c r="P19" s="574"/>
      <c r="Q19" s="403"/>
      <c r="R19" s="574"/>
      <c r="S19" s="220"/>
      <c r="T19" s="14"/>
      <c r="U19" s="14"/>
      <c r="V19" s="14"/>
      <c r="W19" s="14"/>
      <c r="X19" s="14"/>
      <c r="Y19" s="14"/>
    </row>
    <row r="20" spans="1:25" ht="63" customHeight="1">
      <c r="A20" s="1976"/>
      <c r="B20" s="408" t="s">
        <v>928</v>
      </c>
      <c r="C20" s="574"/>
      <c r="D20" s="574"/>
      <c r="E20" s="581"/>
      <c r="F20" s="580"/>
      <c r="G20" s="708">
        <v>2200000</v>
      </c>
      <c r="H20" s="855">
        <v>2200000</v>
      </c>
      <c r="I20" s="581"/>
      <c r="J20" s="576"/>
      <c r="K20" s="576"/>
      <c r="L20" s="597"/>
      <c r="M20" s="597"/>
      <c r="N20" s="576"/>
      <c r="O20" s="854">
        <v>1</v>
      </c>
      <c r="P20" s="644" t="s">
        <v>29</v>
      </c>
      <c r="Q20" s="407" t="s">
        <v>191</v>
      </c>
      <c r="R20" s="591">
        <v>43445</v>
      </c>
      <c r="S20" s="704"/>
      <c r="T20" s="14"/>
      <c r="U20" s="14"/>
      <c r="V20" s="14"/>
      <c r="W20" s="14"/>
      <c r="X20" s="14"/>
      <c r="Y20" s="14"/>
    </row>
    <row r="21" spans="1:25" ht="27" customHeight="1">
      <c r="A21" s="2042" t="s">
        <v>15</v>
      </c>
      <c r="B21" s="418" t="s">
        <v>137</v>
      </c>
      <c r="C21" s="574">
        <v>1</v>
      </c>
      <c r="D21" s="574">
        <v>1</v>
      </c>
      <c r="E21" s="581">
        <v>8</v>
      </c>
      <c r="F21" s="580"/>
      <c r="G21" s="575">
        <v>0</v>
      </c>
      <c r="H21" s="594"/>
      <c r="I21" s="581">
        <v>8</v>
      </c>
      <c r="J21" s="576"/>
      <c r="K21" s="576"/>
      <c r="L21" s="597"/>
      <c r="M21" s="597"/>
      <c r="N21" s="576">
        <v>1</v>
      </c>
      <c r="O21" s="853"/>
      <c r="P21" s="574"/>
      <c r="Q21" s="403"/>
      <c r="R21" s="574"/>
      <c r="S21" s="220"/>
      <c r="T21" s="14"/>
      <c r="U21" s="14"/>
      <c r="V21" s="14"/>
      <c r="W21" s="14"/>
      <c r="X21" s="14"/>
      <c r="Y21" s="14"/>
    </row>
    <row r="22" spans="1:25" ht="27" customHeight="1">
      <c r="A22" s="1976"/>
      <c r="B22" s="408" t="s">
        <v>138</v>
      </c>
      <c r="C22" s="574"/>
      <c r="D22" s="574"/>
      <c r="E22" s="581"/>
      <c r="F22" s="580"/>
      <c r="G22" s="575">
        <v>6400000</v>
      </c>
      <c r="H22" s="594">
        <v>6400000</v>
      </c>
      <c r="I22" s="581"/>
      <c r="J22" s="576"/>
      <c r="K22" s="576"/>
      <c r="L22" s="597"/>
      <c r="M22" s="597"/>
      <c r="N22" s="576"/>
      <c r="O22" s="853"/>
      <c r="P22" s="653" t="s">
        <v>929</v>
      </c>
      <c r="Q22" s="407"/>
      <c r="R22" s="591">
        <v>43860</v>
      </c>
      <c r="S22" s="704" t="s">
        <v>930</v>
      </c>
      <c r="T22" s="14"/>
      <c r="U22" s="14"/>
      <c r="V22" s="14"/>
      <c r="W22" s="14"/>
      <c r="X22" s="14"/>
      <c r="Y22" s="14"/>
    </row>
    <row r="23" spans="1:25" ht="27" customHeight="1">
      <c r="A23" s="2042" t="s">
        <v>15</v>
      </c>
      <c r="B23" s="418" t="s">
        <v>208</v>
      </c>
      <c r="C23" s="574">
        <v>1</v>
      </c>
      <c r="D23" s="574">
        <v>1</v>
      </c>
      <c r="E23" s="581">
        <v>10</v>
      </c>
      <c r="F23" s="580"/>
      <c r="G23" s="575">
        <v>0</v>
      </c>
      <c r="H23" s="594"/>
      <c r="I23" s="581">
        <v>10</v>
      </c>
      <c r="J23" s="576"/>
      <c r="K23" s="576"/>
      <c r="L23" s="576"/>
      <c r="M23" s="597"/>
      <c r="N23" s="576"/>
      <c r="O23" s="854">
        <v>1</v>
      </c>
      <c r="P23" s="574"/>
      <c r="Q23" s="403"/>
      <c r="R23" s="574"/>
      <c r="S23" s="220"/>
      <c r="T23" s="14"/>
      <c r="U23" s="14"/>
      <c r="V23" s="14"/>
      <c r="W23" s="14"/>
      <c r="X23" s="14"/>
      <c r="Y23" s="14"/>
    </row>
    <row r="24" spans="1:25" ht="84.75" customHeight="1">
      <c r="A24" s="1976"/>
      <c r="B24" s="408" t="s">
        <v>931</v>
      </c>
      <c r="C24" s="574"/>
      <c r="D24" s="574"/>
      <c r="E24" s="581"/>
      <c r="F24" s="580"/>
      <c r="G24" s="575">
        <v>9811677.7599999998</v>
      </c>
      <c r="H24" s="855">
        <v>9811677.7599999998</v>
      </c>
      <c r="I24" s="581"/>
      <c r="J24" s="576"/>
      <c r="K24" s="576"/>
      <c r="L24" s="597"/>
      <c r="M24" s="597"/>
      <c r="N24" s="576"/>
      <c r="O24" s="853"/>
      <c r="P24" s="856" t="s">
        <v>29</v>
      </c>
      <c r="Q24" s="407" t="s">
        <v>191</v>
      </c>
      <c r="R24" s="852">
        <v>43304</v>
      </c>
      <c r="S24" s="764"/>
      <c r="T24" s="14"/>
      <c r="U24" s="14"/>
      <c r="V24" s="14"/>
      <c r="W24" s="14"/>
      <c r="X24" s="14"/>
      <c r="Y24" s="14"/>
    </row>
    <row r="25" spans="1:25" ht="27" customHeight="1">
      <c r="A25" s="2042" t="s">
        <v>15</v>
      </c>
      <c r="B25" s="418" t="s">
        <v>932</v>
      </c>
      <c r="C25" s="574">
        <v>1</v>
      </c>
      <c r="D25" s="574">
        <v>2</v>
      </c>
      <c r="E25" s="581"/>
      <c r="F25" s="580"/>
      <c r="G25" s="575">
        <v>0</v>
      </c>
      <c r="H25" s="594"/>
      <c r="I25" s="581">
        <v>4.0999999999999996</v>
      </c>
      <c r="J25" s="576"/>
      <c r="K25" s="576"/>
      <c r="L25" s="576"/>
      <c r="M25" s="597"/>
      <c r="N25" s="576"/>
      <c r="O25" s="853"/>
      <c r="P25" s="574"/>
      <c r="Q25" s="403"/>
      <c r="R25" s="574"/>
      <c r="S25" s="220"/>
      <c r="T25" s="14"/>
      <c r="U25" s="14"/>
      <c r="V25" s="14"/>
      <c r="W25" s="14"/>
      <c r="X25" s="14"/>
      <c r="Y25" s="14"/>
    </row>
    <row r="26" spans="1:25" ht="27" customHeight="1">
      <c r="A26" s="1856"/>
      <c r="B26" s="408" t="s">
        <v>933</v>
      </c>
      <c r="C26" s="574"/>
      <c r="D26" s="574"/>
      <c r="E26" s="581">
        <v>4.0999999999999996</v>
      </c>
      <c r="F26" s="580"/>
      <c r="G26" s="575">
        <v>4100000</v>
      </c>
      <c r="H26" s="594">
        <v>3077169</v>
      </c>
      <c r="I26" s="581"/>
      <c r="J26" s="576"/>
      <c r="K26" s="576"/>
      <c r="L26" s="597"/>
      <c r="M26" s="597"/>
      <c r="N26" s="576"/>
      <c r="O26" s="854">
        <v>1</v>
      </c>
      <c r="P26" s="856" t="s">
        <v>29</v>
      </c>
      <c r="Q26" s="407" t="s">
        <v>191</v>
      </c>
      <c r="R26" s="469">
        <v>43269</v>
      </c>
      <c r="S26" s="704"/>
      <c r="T26" s="14"/>
      <c r="U26" s="14"/>
      <c r="V26" s="14"/>
      <c r="W26" s="14"/>
      <c r="X26" s="14"/>
      <c r="Y26" s="14"/>
    </row>
    <row r="27" spans="1:25" ht="27" customHeight="1">
      <c r="A27" s="1976"/>
      <c r="B27" s="408" t="s">
        <v>934</v>
      </c>
      <c r="C27" s="574"/>
      <c r="D27" s="574"/>
      <c r="E27" s="581">
        <v>10.9</v>
      </c>
      <c r="F27" s="580"/>
      <c r="G27" s="575">
        <v>9893919.3499999996</v>
      </c>
      <c r="H27" s="594">
        <v>9272993.4299999997</v>
      </c>
      <c r="I27" s="581">
        <v>10.9</v>
      </c>
      <c r="J27" s="576"/>
      <c r="K27" s="576"/>
      <c r="L27" s="597" t="s">
        <v>2</v>
      </c>
      <c r="M27" s="597"/>
      <c r="N27" s="576"/>
      <c r="O27" s="854">
        <v>1</v>
      </c>
      <c r="P27" s="856" t="s">
        <v>29</v>
      </c>
      <c r="Q27" s="407"/>
      <c r="R27" s="469">
        <v>43613</v>
      </c>
      <c r="S27" s="704" t="s">
        <v>935</v>
      </c>
      <c r="T27" s="14"/>
      <c r="U27" s="14"/>
      <c r="V27" s="14"/>
      <c r="W27" s="14"/>
      <c r="X27" s="14"/>
      <c r="Y27" s="14"/>
    </row>
    <row r="28" spans="1:25" ht="27" customHeight="1">
      <c r="A28" s="2042" t="s">
        <v>15</v>
      </c>
      <c r="B28" s="418" t="s">
        <v>209</v>
      </c>
      <c r="C28" s="574">
        <v>1</v>
      </c>
      <c r="D28" s="574">
        <v>2</v>
      </c>
      <c r="E28" s="581"/>
      <c r="F28" s="580"/>
      <c r="G28" s="598"/>
      <c r="H28" s="594"/>
      <c r="I28" s="581"/>
      <c r="J28" s="576"/>
      <c r="K28" s="576"/>
      <c r="L28" s="597"/>
      <c r="M28" s="597"/>
      <c r="N28" s="576"/>
      <c r="O28" s="853"/>
      <c r="P28" s="574"/>
      <c r="Q28" s="431"/>
      <c r="R28" s="574"/>
      <c r="S28" s="220"/>
      <c r="T28" s="14"/>
      <c r="U28" s="14"/>
      <c r="V28" s="14"/>
      <c r="W28" s="14"/>
      <c r="X28" s="14"/>
      <c r="Y28" s="14"/>
    </row>
    <row r="29" spans="1:25" ht="27" customHeight="1">
      <c r="A29" s="1856"/>
      <c r="B29" s="408" t="s">
        <v>936</v>
      </c>
      <c r="C29" s="574"/>
      <c r="D29" s="574"/>
      <c r="E29" s="581">
        <v>2.5</v>
      </c>
      <c r="F29" s="580"/>
      <c r="G29" s="575">
        <v>2492423.9900000002</v>
      </c>
      <c r="H29" s="594">
        <f>2500000-7576.01</f>
        <v>2492423.9900000002</v>
      </c>
      <c r="I29" s="581">
        <v>2.5</v>
      </c>
      <c r="J29" s="576"/>
      <c r="K29" s="576"/>
      <c r="L29" s="597"/>
      <c r="M29" s="597"/>
      <c r="N29" s="576"/>
      <c r="O29" s="854">
        <v>1</v>
      </c>
      <c r="P29" s="856" t="s">
        <v>29</v>
      </c>
      <c r="Q29" s="407" t="s">
        <v>191</v>
      </c>
      <c r="R29" s="469">
        <v>43179</v>
      </c>
      <c r="S29" s="704" t="s">
        <v>398</v>
      </c>
      <c r="T29" s="14"/>
      <c r="U29" s="14"/>
      <c r="V29" s="14"/>
      <c r="W29" s="14"/>
      <c r="X29" s="14"/>
      <c r="Y29" s="14"/>
    </row>
    <row r="30" spans="1:25" ht="27" customHeight="1">
      <c r="A30" s="1976"/>
      <c r="B30" s="408" t="s">
        <v>937</v>
      </c>
      <c r="C30" s="574"/>
      <c r="D30" s="574"/>
      <c r="E30" s="581">
        <v>5</v>
      </c>
      <c r="F30" s="580"/>
      <c r="G30" s="575">
        <v>4979977.66</v>
      </c>
      <c r="H30" s="594">
        <f>5818492.02-838514.36</f>
        <v>4979977.6599999992</v>
      </c>
      <c r="I30" s="581">
        <v>5</v>
      </c>
      <c r="J30" s="576"/>
      <c r="K30" s="576"/>
      <c r="L30" s="576"/>
      <c r="M30" s="597"/>
      <c r="N30" s="576"/>
      <c r="O30" s="854">
        <v>1</v>
      </c>
      <c r="P30" s="856" t="s">
        <v>29</v>
      </c>
      <c r="Q30" s="407" t="s">
        <v>191</v>
      </c>
      <c r="R30" s="469">
        <v>43179</v>
      </c>
      <c r="S30" s="704" t="s">
        <v>398</v>
      </c>
      <c r="T30" s="14"/>
      <c r="U30" s="14"/>
      <c r="V30" s="14"/>
      <c r="W30" s="14"/>
      <c r="X30" s="14"/>
      <c r="Y30" s="14"/>
    </row>
    <row r="31" spans="1:25" ht="27" customHeight="1">
      <c r="A31" s="2042" t="s">
        <v>15</v>
      </c>
      <c r="B31" s="418" t="s">
        <v>211</v>
      </c>
      <c r="C31" s="574">
        <v>1</v>
      </c>
      <c r="D31" s="574">
        <v>3</v>
      </c>
      <c r="E31" s="581"/>
      <c r="F31" s="580"/>
      <c r="G31" s="575">
        <v>0</v>
      </c>
      <c r="H31" s="594"/>
      <c r="I31" s="581"/>
      <c r="J31" s="576"/>
      <c r="K31" s="576"/>
      <c r="L31" s="597"/>
      <c r="M31" s="597"/>
      <c r="N31" s="576"/>
      <c r="O31" s="576"/>
      <c r="P31" s="539"/>
      <c r="Q31" s="819"/>
      <c r="R31" s="574"/>
      <c r="S31" s="220"/>
      <c r="T31" s="14"/>
      <c r="U31" s="14"/>
      <c r="V31" s="14"/>
      <c r="W31" s="14"/>
      <c r="X31" s="14"/>
      <c r="Y31" s="14"/>
    </row>
    <row r="32" spans="1:25" ht="27" customHeight="1">
      <c r="A32" s="1856"/>
      <c r="B32" s="408" t="s">
        <v>938</v>
      </c>
      <c r="C32" s="574"/>
      <c r="D32" s="574"/>
      <c r="E32" s="581">
        <v>6.9249999999999998</v>
      </c>
      <c r="F32" s="580"/>
      <c r="G32" s="575">
        <v>6925000</v>
      </c>
      <c r="H32" s="541">
        <v>5905740.9299999997</v>
      </c>
      <c r="I32" s="581">
        <v>6.9249999999999998</v>
      </c>
      <c r="J32" s="576"/>
      <c r="K32" s="576"/>
      <c r="L32" s="597"/>
      <c r="M32" s="597"/>
      <c r="N32" s="576"/>
      <c r="O32" s="576">
        <v>1</v>
      </c>
      <c r="P32" s="856" t="s">
        <v>29</v>
      </c>
      <c r="Q32" s="403" t="s">
        <v>939</v>
      </c>
      <c r="R32" s="469">
        <v>43854</v>
      </c>
      <c r="S32" s="220"/>
      <c r="T32" s="14"/>
      <c r="U32" s="14"/>
      <c r="V32" s="14"/>
      <c r="W32" s="14"/>
      <c r="X32" s="14"/>
      <c r="Y32" s="14"/>
    </row>
    <row r="33" spans="1:25" ht="39.75" customHeight="1">
      <c r="A33" s="1856"/>
      <c r="B33" s="408" t="s">
        <v>940</v>
      </c>
      <c r="C33" s="574"/>
      <c r="D33" s="574"/>
      <c r="E33" s="575">
        <v>3</v>
      </c>
      <c r="F33" s="575"/>
      <c r="G33" s="575">
        <v>3000000</v>
      </c>
      <c r="H33" s="594">
        <v>2999872.02</v>
      </c>
      <c r="I33" s="575">
        <v>3</v>
      </c>
      <c r="J33" s="576"/>
      <c r="K33" s="576"/>
      <c r="L33" s="597"/>
      <c r="M33" s="597"/>
      <c r="N33" s="576"/>
      <c r="O33" s="576">
        <v>1</v>
      </c>
      <c r="P33" s="856" t="s">
        <v>29</v>
      </c>
      <c r="Q33" s="407" t="s">
        <v>941</v>
      </c>
      <c r="R33" s="469">
        <v>43748</v>
      </c>
      <c r="S33" s="220"/>
      <c r="T33" s="14"/>
      <c r="U33" s="14"/>
      <c r="V33" s="14"/>
      <c r="W33" s="14"/>
      <c r="X33" s="14"/>
      <c r="Y33" s="14"/>
    </row>
    <row r="34" spans="1:25" ht="39.75" customHeight="1">
      <c r="A34" s="1976"/>
      <c r="B34" s="408" t="s">
        <v>942</v>
      </c>
      <c r="C34" s="574"/>
      <c r="D34" s="574"/>
      <c r="E34" s="581">
        <v>3</v>
      </c>
      <c r="F34" s="580"/>
      <c r="G34" s="575">
        <v>3000000</v>
      </c>
      <c r="H34" s="594">
        <v>2400000</v>
      </c>
      <c r="I34" s="581">
        <v>3</v>
      </c>
      <c r="J34" s="576"/>
      <c r="K34" s="576"/>
      <c r="L34" s="597"/>
      <c r="M34" s="597"/>
      <c r="N34" s="576"/>
      <c r="O34" s="576">
        <v>1</v>
      </c>
      <c r="P34" s="856" t="s">
        <v>29</v>
      </c>
      <c r="Q34" s="407" t="s">
        <v>941</v>
      </c>
      <c r="R34" s="469">
        <v>43748</v>
      </c>
      <c r="S34" s="220"/>
      <c r="T34" s="14"/>
      <c r="U34" s="14"/>
      <c r="V34" s="14"/>
      <c r="W34" s="14"/>
      <c r="X34" s="14"/>
      <c r="Y34" s="14"/>
    </row>
    <row r="35" spans="1:25" ht="27" customHeight="1">
      <c r="A35" s="2042" t="s">
        <v>15</v>
      </c>
      <c r="B35" s="418" t="s">
        <v>212</v>
      </c>
      <c r="C35" s="574">
        <v>1</v>
      </c>
      <c r="D35" s="857">
        <v>1</v>
      </c>
      <c r="E35" s="598"/>
      <c r="F35" s="598"/>
      <c r="G35" s="858"/>
      <c r="H35" s="851"/>
      <c r="I35" s="598"/>
      <c r="J35" s="576"/>
      <c r="K35" s="576"/>
      <c r="L35" s="597"/>
      <c r="M35" s="597"/>
      <c r="N35" s="576"/>
      <c r="O35" s="576"/>
      <c r="P35" s="574"/>
      <c r="Q35" s="403"/>
      <c r="R35" s="574"/>
      <c r="S35" s="220"/>
      <c r="T35" s="14"/>
      <c r="U35" s="14"/>
      <c r="V35" s="14"/>
      <c r="W35" s="14"/>
      <c r="X35" s="14"/>
      <c r="Y35" s="14"/>
    </row>
    <row r="36" spans="1:25" ht="27" customHeight="1">
      <c r="A36" s="1976"/>
      <c r="B36" s="408" t="s">
        <v>943</v>
      </c>
      <c r="C36" s="574"/>
      <c r="D36" s="574"/>
      <c r="E36" s="581">
        <v>2.5</v>
      </c>
      <c r="F36" s="580"/>
      <c r="G36" s="575">
        <v>2497416</v>
      </c>
      <c r="H36" s="594">
        <v>2497416</v>
      </c>
      <c r="I36" s="581">
        <v>2.5</v>
      </c>
      <c r="J36" s="576"/>
      <c r="K36" s="576"/>
      <c r="L36" s="597"/>
      <c r="M36" s="597"/>
      <c r="N36" s="576"/>
      <c r="O36" s="576">
        <v>1</v>
      </c>
      <c r="P36" s="856" t="s">
        <v>29</v>
      </c>
      <c r="Q36" s="407" t="s">
        <v>191</v>
      </c>
      <c r="R36" s="852">
        <v>43382</v>
      </c>
      <c r="S36" s="704"/>
      <c r="T36" s="14"/>
      <c r="U36" s="14"/>
      <c r="V36" s="14"/>
      <c r="W36" s="14"/>
      <c r="X36" s="14"/>
      <c r="Y36" s="14"/>
    </row>
    <row r="37" spans="1:25" ht="27" customHeight="1">
      <c r="A37" s="2042" t="s">
        <v>15</v>
      </c>
      <c r="B37" s="418" t="s">
        <v>944</v>
      </c>
      <c r="C37" s="574">
        <v>1</v>
      </c>
      <c r="D37" s="574">
        <v>2</v>
      </c>
      <c r="E37" s="581"/>
      <c r="F37" s="580"/>
      <c r="G37" s="575">
        <v>0</v>
      </c>
      <c r="H37" s="594"/>
      <c r="I37" s="581"/>
      <c r="J37" s="576"/>
      <c r="K37" s="576"/>
      <c r="L37" s="597"/>
      <c r="M37" s="597"/>
      <c r="N37" s="576"/>
      <c r="O37" s="576"/>
      <c r="P37" s="539"/>
      <c r="Q37" s="403"/>
      <c r="R37" s="574"/>
      <c r="S37" s="220"/>
      <c r="T37" s="14"/>
      <c r="U37" s="14"/>
      <c r="V37" s="14"/>
      <c r="W37" s="14"/>
      <c r="X37" s="14"/>
      <c r="Y37" s="14"/>
    </row>
    <row r="38" spans="1:25" ht="36.75" customHeight="1">
      <c r="A38" s="1856"/>
      <c r="B38" s="408" t="s">
        <v>945</v>
      </c>
      <c r="C38" s="574"/>
      <c r="D38" s="598"/>
      <c r="E38" s="581">
        <v>9</v>
      </c>
      <c r="F38" s="580"/>
      <c r="G38" s="575">
        <v>8280316.8600000003</v>
      </c>
      <c r="H38" s="594">
        <v>8280316.8600000003</v>
      </c>
      <c r="I38" s="581">
        <v>9</v>
      </c>
      <c r="J38" s="576"/>
      <c r="K38" s="576"/>
      <c r="L38" s="576"/>
      <c r="M38" s="597"/>
      <c r="N38" s="576"/>
      <c r="O38" s="576">
        <v>1</v>
      </c>
      <c r="P38" s="856" t="s">
        <v>29</v>
      </c>
      <c r="Q38" s="407" t="s">
        <v>946</v>
      </c>
      <c r="R38" s="591">
        <v>43369</v>
      </c>
      <c r="S38" s="859" t="s">
        <v>191</v>
      </c>
      <c r="T38" s="14"/>
      <c r="U38" s="14"/>
      <c r="V38" s="14"/>
      <c r="W38" s="14"/>
      <c r="X38" s="14"/>
      <c r="Y38" s="14"/>
    </row>
    <row r="39" spans="1:25" ht="27" customHeight="1">
      <c r="A39" s="1976"/>
      <c r="B39" s="408" t="s">
        <v>138</v>
      </c>
      <c r="C39" s="574"/>
      <c r="D39" s="574"/>
      <c r="E39" s="581">
        <v>2.5</v>
      </c>
      <c r="F39" s="580"/>
      <c r="G39" s="575">
        <v>2500000</v>
      </c>
      <c r="H39" s="594">
        <v>2500000</v>
      </c>
      <c r="I39" s="581">
        <v>2.5</v>
      </c>
      <c r="J39" s="576"/>
      <c r="K39" s="576"/>
      <c r="L39" s="576"/>
      <c r="M39" s="597"/>
      <c r="N39" s="576"/>
      <c r="O39" s="576">
        <v>1</v>
      </c>
      <c r="P39" s="856" t="s">
        <v>29</v>
      </c>
      <c r="Q39" s="403" t="s">
        <v>191</v>
      </c>
      <c r="R39" s="591">
        <v>43369</v>
      </c>
      <c r="S39" s="704"/>
      <c r="T39" s="14"/>
      <c r="U39" s="14"/>
      <c r="V39" s="14"/>
      <c r="W39" s="14"/>
      <c r="X39" s="14"/>
      <c r="Y39" s="14"/>
    </row>
    <row r="40" spans="1:25" ht="27" customHeight="1">
      <c r="A40" s="2042" t="s">
        <v>15</v>
      </c>
      <c r="B40" s="418" t="s">
        <v>159</v>
      </c>
      <c r="C40" s="574">
        <v>1</v>
      </c>
      <c r="D40" s="574">
        <v>1</v>
      </c>
      <c r="E40" s="581">
        <v>24</v>
      </c>
      <c r="F40" s="580"/>
      <c r="G40" s="598"/>
      <c r="H40" s="594"/>
      <c r="I40" s="581">
        <v>24</v>
      </c>
      <c r="J40" s="576"/>
      <c r="K40" s="576"/>
      <c r="L40" s="597"/>
      <c r="M40" s="597"/>
      <c r="N40" s="576"/>
      <c r="O40" s="576"/>
      <c r="P40" s="539"/>
      <c r="Q40" s="403"/>
      <c r="R40" s="574"/>
      <c r="S40" s="220"/>
      <c r="T40" s="14"/>
      <c r="U40" s="14"/>
      <c r="V40" s="14"/>
      <c r="W40" s="14"/>
      <c r="X40" s="14"/>
      <c r="Y40" s="14"/>
    </row>
    <row r="41" spans="1:25" ht="51" customHeight="1">
      <c r="A41" s="1976"/>
      <c r="B41" s="408" t="s">
        <v>947</v>
      </c>
      <c r="C41" s="574"/>
      <c r="D41" s="574"/>
      <c r="E41" s="581"/>
      <c r="F41" s="580"/>
      <c r="G41" s="575">
        <v>19200000</v>
      </c>
      <c r="H41" s="594">
        <v>18225288.41</v>
      </c>
      <c r="I41" s="581"/>
      <c r="J41" s="860">
        <v>1</v>
      </c>
      <c r="K41" s="576"/>
      <c r="L41" s="597"/>
      <c r="M41" s="597"/>
      <c r="N41" s="576"/>
      <c r="O41" s="576"/>
      <c r="P41" s="861" t="s">
        <v>250</v>
      </c>
      <c r="Q41" s="420"/>
      <c r="R41" s="862">
        <v>43988</v>
      </c>
      <c r="S41" s="863" t="s">
        <v>948</v>
      </c>
      <c r="T41" s="14"/>
      <c r="U41" s="14"/>
      <c r="V41" s="14"/>
      <c r="W41" s="14"/>
      <c r="X41" s="14"/>
      <c r="Y41" s="14"/>
    </row>
    <row r="42" spans="1:25" ht="27" customHeight="1">
      <c r="A42" s="2042" t="s">
        <v>15</v>
      </c>
      <c r="B42" s="418" t="s">
        <v>519</v>
      </c>
      <c r="C42" s="574">
        <v>1</v>
      </c>
      <c r="D42" s="574">
        <v>2</v>
      </c>
      <c r="E42" s="581"/>
      <c r="F42" s="580"/>
      <c r="G42" s="598"/>
      <c r="H42" s="594"/>
      <c r="I42" s="581"/>
      <c r="J42" s="576"/>
      <c r="K42" s="576"/>
      <c r="L42" s="597"/>
      <c r="M42" s="597"/>
      <c r="N42" s="576"/>
      <c r="O42" s="576"/>
      <c r="P42" s="539"/>
      <c r="Q42" s="431"/>
      <c r="R42" s="574"/>
      <c r="S42" s="220"/>
      <c r="T42" s="14"/>
      <c r="U42" s="14"/>
      <c r="V42" s="14"/>
      <c r="W42" s="14"/>
      <c r="X42" s="14"/>
      <c r="Y42" s="14"/>
    </row>
    <row r="43" spans="1:25" ht="27" customHeight="1">
      <c r="A43" s="1856"/>
      <c r="B43" s="408" t="s">
        <v>949</v>
      </c>
      <c r="C43" s="574"/>
      <c r="D43" s="598"/>
      <c r="E43" s="581">
        <v>5</v>
      </c>
      <c r="F43" s="580"/>
      <c r="G43" s="575">
        <v>5000000</v>
      </c>
      <c r="H43" s="594">
        <v>5000000</v>
      </c>
      <c r="I43" s="581">
        <v>5</v>
      </c>
      <c r="J43" s="576"/>
      <c r="K43" s="576"/>
      <c r="L43" s="597"/>
      <c r="M43" s="597"/>
      <c r="N43" s="576"/>
      <c r="O43" s="576">
        <v>1</v>
      </c>
      <c r="P43" s="856" t="s">
        <v>29</v>
      </c>
      <c r="Q43" s="403" t="s">
        <v>191</v>
      </c>
      <c r="R43" s="591">
        <v>43298</v>
      </c>
      <c r="S43" s="658"/>
      <c r="T43" s="14"/>
      <c r="U43" s="14"/>
      <c r="V43" s="14"/>
      <c r="W43" s="14"/>
      <c r="X43" s="14"/>
      <c r="Y43" s="14"/>
    </row>
    <row r="44" spans="1:25" ht="27" customHeight="1">
      <c r="A44" s="1856"/>
      <c r="B44" s="408" t="s">
        <v>522</v>
      </c>
      <c r="C44" s="574"/>
      <c r="D44" s="574"/>
      <c r="E44" s="581">
        <v>6</v>
      </c>
      <c r="F44" s="580"/>
      <c r="G44" s="575">
        <v>6000000</v>
      </c>
      <c r="H44" s="594">
        <v>6000000</v>
      </c>
      <c r="I44" s="581">
        <v>6</v>
      </c>
      <c r="J44" s="576"/>
      <c r="K44" s="576"/>
      <c r="L44" s="576"/>
      <c r="M44" s="597"/>
      <c r="N44" s="576"/>
      <c r="O44" s="576">
        <v>1</v>
      </c>
      <c r="P44" s="856" t="s">
        <v>29</v>
      </c>
      <c r="Q44" s="403" t="s">
        <v>191</v>
      </c>
      <c r="R44" s="591">
        <v>43251</v>
      </c>
      <c r="S44" s="764"/>
      <c r="T44" s="14"/>
      <c r="U44" s="14"/>
      <c r="V44" s="14"/>
      <c r="W44" s="14"/>
      <c r="X44" s="14"/>
      <c r="Y44" s="14"/>
    </row>
    <row r="45" spans="1:25" ht="27" customHeight="1">
      <c r="A45" s="1976"/>
      <c r="B45" s="408" t="s">
        <v>950</v>
      </c>
      <c r="C45" s="574"/>
      <c r="D45" s="574"/>
      <c r="E45" s="581"/>
      <c r="F45" s="580"/>
      <c r="G45" s="575"/>
      <c r="H45" s="594"/>
      <c r="I45" s="581"/>
      <c r="J45" s="576"/>
      <c r="K45" s="576"/>
      <c r="L45" s="597"/>
      <c r="M45" s="597"/>
      <c r="N45" s="576"/>
      <c r="O45" s="576"/>
      <c r="P45" s="856" t="s">
        <v>29</v>
      </c>
      <c r="Q45" s="403" t="s">
        <v>191</v>
      </c>
      <c r="R45" s="591">
        <v>43389</v>
      </c>
      <c r="S45" s="220"/>
      <c r="T45" s="14"/>
      <c r="U45" s="14"/>
      <c r="V45" s="14"/>
      <c r="W45" s="14"/>
      <c r="X45" s="14"/>
      <c r="Y45" s="14"/>
    </row>
    <row r="46" spans="1:25" ht="27" customHeight="1">
      <c r="A46" s="684" t="s">
        <v>15</v>
      </c>
      <c r="B46" s="628"/>
      <c r="C46" s="603">
        <f t="shared" ref="C46:N46" si="0">SUM(C7:C44)</f>
        <v>14</v>
      </c>
      <c r="D46" s="603">
        <f t="shared" si="0"/>
        <v>21</v>
      </c>
      <c r="E46" s="604">
        <f t="shared" si="0"/>
        <v>130.02499999999998</v>
      </c>
      <c r="F46" s="604">
        <f t="shared" si="0"/>
        <v>0</v>
      </c>
      <c r="G46" s="604">
        <f t="shared" si="0"/>
        <v>119429304.64</v>
      </c>
      <c r="H46" s="864">
        <f t="shared" si="0"/>
        <v>115590837.09999999</v>
      </c>
      <c r="I46" s="604">
        <f t="shared" si="0"/>
        <v>130.02499999999998</v>
      </c>
      <c r="J46" s="604">
        <f t="shared" si="0"/>
        <v>1</v>
      </c>
      <c r="K46" s="603">
        <f t="shared" si="0"/>
        <v>0</v>
      </c>
      <c r="L46" s="603">
        <f t="shared" si="0"/>
        <v>0</v>
      </c>
      <c r="M46" s="603">
        <f t="shared" si="0"/>
        <v>0</v>
      </c>
      <c r="N46" s="603">
        <f t="shared" si="0"/>
        <v>1</v>
      </c>
      <c r="O46" s="605">
        <f>SUM(O7:O45)</f>
        <v>19</v>
      </c>
      <c r="P46" s="685"/>
      <c r="Q46" s="428"/>
      <c r="R46" s="686"/>
      <c r="S46" s="220"/>
      <c r="T46" s="14"/>
      <c r="U46" s="14"/>
      <c r="V46" s="14"/>
      <c r="W46" s="14"/>
      <c r="X46" s="14"/>
      <c r="Y46" s="14"/>
    </row>
    <row r="47" spans="1:25" ht="27" customHeight="1">
      <c r="A47" s="2042" t="s">
        <v>16</v>
      </c>
      <c r="B47" s="418" t="s">
        <v>228</v>
      </c>
      <c r="C47" s="574">
        <v>1</v>
      </c>
      <c r="D47" s="574">
        <v>1</v>
      </c>
      <c r="E47" s="581"/>
      <c r="F47" s="580"/>
      <c r="G47" s="598"/>
      <c r="H47" s="594"/>
      <c r="I47" s="581"/>
      <c r="J47" s="576"/>
      <c r="K47" s="576"/>
      <c r="L47" s="597"/>
      <c r="M47" s="576"/>
      <c r="N47" s="576"/>
      <c r="O47" s="576"/>
      <c r="P47" s="539"/>
      <c r="Q47" s="403"/>
      <c r="R47" s="574"/>
      <c r="S47" s="220"/>
      <c r="T47" s="14"/>
      <c r="U47" s="14"/>
      <c r="V47" s="14"/>
      <c r="W47" s="14"/>
      <c r="X47" s="14"/>
      <c r="Y47" s="14"/>
    </row>
    <row r="48" spans="1:25" ht="27" customHeight="1">
      <c r="A48" s="1976"/>
      <c r="B48" s="408" t="s">
        <v>138</v>
      </c>
      <c r="C48" s="574"/>
      <c r="D48" s="598"/>
      <c r="E48" s="581">
        <v>4</v>
      </c>
      <c r="F48" s="580"/>
      <c r="G48" s="575">
        <v>3998938.96</v>
      </c>
      <c r="H48" s="594">
        <v>3124401.74</v>
      </c>
      <c r="I48" s="581">
        <v>4</v>
      </c>
      <c r="J48" s="576"/>
      <c r="K48" s="576" t="s">
        <v>2</v>
      </c>
      <c r="L48" s="597"/>
      <c r="M48" s="576"/>
      <c r="N48" s="576"/>
      <c r="O48" s="576">
        <v>1</v>
      </c>
      <c r="P48" s="664" t="s">
        <v>29</v>
      </c>
      <c r="Q48" s="403" t="s">
        <v>191</v>
      </c>
      <c r="R48" s="469">
        <v>43326</v>
      </c>
      <c r="S48" s="704"/>
      <c r="T48" s="14"/>
      <c r="U48" s="14"/>
      <c r="V48" s="14"/>
      <c r="W48" s="14"/>
      <c r="X48" s="14"/>
      <c r="Y48" s="14"/>
    </row>
    <row r="49" spans="1:25" ht="27" customHeight="1">
      <c r="A49" s="684" t="s">
        <v>16</v>
      </c>
      <c r="B49" s="628"/>
      <c r="C49" s="603">
        <f>SUM(C47:C48)</f>
        <v>1</v>
      </c>
      <c r="D49" s="603">
        <f>SUM(D47)</f>
        <v>1</v>
      </c>
      <c r="E49" s="604">
        <f t="shared" ref="E49:F49" si="1">SUM(E47:E48)</f>
        <v>4</v>
      </c>
      <c r="F49" s="604">
        <f t="shared" si="1"/>
        <v>0</v>
      </c>
      <c r="G49" s="604">
        <f t="shared" ref="G49:H49" si="2">SUM(G48)</f>
        <v>3998938.96</v>
      </c>
      <c r="H49" s="864">
        <f t="shared" si="2"/>
        <v>3124401.74</v>
      </c>
      <c r="I49" s="604">
        <f t="shared" ref="I49:O49" si="3">SUM(I47:I48)</f>
        <v>4</v>
      </c>
      <c r="J49" s="604">
        <f t="shared" si="3"/>
        <v>0</v>
      </c>
      <c r="K49" s="604">
        <f t="shared" si="3"/>
        <v>0</v>
      </c>
      <c r="L49" s="603">
        <f t="shared" si="3"/>
        <v>0</v>
      </c>
      <c r="M49" s="604">
        <f t="shared" si="3"/>
        <v>0</v>
      </c>
      <c r="N49" s="603">
        <f t="shared" si="3"/>
        <v>0</v>
      </c>
      <c r="O49" s="605">
        <f t="shared" si="3"/>
        <v>1</v>
      </c>
      <c r="P49" s="685"/>
      <c r="Q49" s="428"/>
      <c r="R49" s="686"/>
      <c r="S49" s="220"/>
      <c r="T49" s="14"/>
      <c r="U49" s="14"/>
      <c r="V49" s="14"/>
      <c r="W49" s="14"/>
      <c r="X49" s="14"/>
      <c r="Y49" s="14"/>
    </row>
    <row r="50" spans="1:25" ht="27" customHeight="1">
      <c r="A50" s="2042" t="s">
        <v>17</v>
      </c>
      <c r="B50" s="418" t="s">
        <v>418</v>
      </c>
      <c r="C50" s="574">
        <v>1</v>
      </c>
      <c r="D50" s="574">
        <v>1</v>
      </c>
      <c r="E50" s="581"/>
      <c r="F50" s="580"/>
      <c r="G50" s="574"/>
      <c r="H50" s="594"/>
      <c r="I50" s="626"/>
      <c r="J50" s="576"/>
      <c r="K50" s="576"/>
      <c r="L50" s="597"/>
      <c r="M50" s="597"/>
      <c r="N50" s="597"/>
      <c r="O50" s="597"/>
      <c r="P50" s="539"/>
      <c r="Q50" s="403"/>
      <c r="R50" s="574"/>
      <c r="S50" s="220"/>
      <c r="T50" s="14"/>
      <c r="U50" s="14"/>
      <c r="V50" s="14"/>
      <c r="W50" s="14"/>
      <c r="X50" s="14"/>
      <c r="Y50" s="14"/>
    </row>
    <row r="51" spans="1:25" ht="27" customHeight="1">
      <c r="A51" s="1976"/>
      <c r="B51" s="408" t="s">
        <v>951</v>
      </c>
      <c r="C51" s="574"/>
      <c r="D51" s="598"/>
      <c r="E51" s="581">
        <v>3.6</v>
      </c>
      <c r="F51" s="580"/>
      <c r="G51" s="589">
        <v>3279310.47</v>
      </c>
      <c r="H51" s="594">
        <v>3279310.47</v>
      </c>
      <c r="I51" s="626">
        <v>3.6</v>
      </c>
      <c r="J51" s="576"/>
      <c r="K51" s="576" t="s">
        <v>2</v>
      </c>
      <c r="L51" s="597"/>
      <c r="M51" s="597"/>
      <c r="N51" s="597"/>
      <c r="O51" s="597">
        <v>1</v>
      </c>
      <c r="P51" s="664" t="s">
        <v>29</v>
      </c>
      <c r="Q51" s="403"/>
      <c r="R51" s="574"/>
      <c r="S51" s="220"/>
      <c r="T51" s="14"/>
      <c r="U51" s="14"/>
      <c r="V51" s="14"/>
      <c r="W51" s="14"/>
      <c r="X51" s="14"/>
      <c r="Y51" s="14"/>
    </row>
    <row r="52" spans="1:25" ht="27" customHeight="1">
      <c r="A52" s="2042" t="s">
        <v>17</v>
      </c>
      <c r="B52" s="418" t="s">
        <v>230</v>
      </c>
      <c r="C52" s="574">
        <v>1</v>
      </c>
      <c r="D52" s="574">
        <v>1</v>
      </c>
      <c r="E52" s="581">
        <v>3</v>
      </c>
      <c r="F52" s="580"/>
      <c r="G52" s="594">
        <v>0</v>
      </c>
      <c r="H52" s="594">
        <v>0</v>
      </c>
      <c r="I52" s="626"/>
      <c r="J52" s="576"/>
      <c r="K52" s="576"/>
      <c r="L52" s="597"/>
      <c r="M52" s="597"/>
      <c r="N52" s="597"/>
      <c r="O52" s="597"/>
      <c r="P52" s="539"/>
      <c r="Q52" s="403"/>
      <c r="R52" s="574"/>
      <c r="S52" s="220" t="s">
        <v>2</v>
      </c>
      <c r="T52" s="14"/>
      <c r="U52" s="14"/>
      <c r="V52" s="14"/>
      <c r="W52" s="14"/>
      <c r="X52" s="14"/>
      <c r="Y52" s="14"/>
    </row>
    <row r="53" spans="1:25" ht="27" customHeight="1">
      <c r="A53" s="1856"/>
      <c r="B53" s="2077" t="s">
        <v>952</v>
      </c>
      <c r="C53" s="2073"/>
      <c r="D53" s="2072"/>
      <c r="E53" s="2072"/>
      <c r="F53" s="2073"/>
      <c r="G53" s="865">
        <f t="shared" ref="G53:H53" si="4">330598.87+330598.87+939337.44+931224.52</f>
        <v>2531759.7000000002</v>
      </c>
      <c r="H53" s="865">
        <f t="shared" si="4"/>
        <v>2531759.7000000002</v>
      </c>
      <c r="I53" s="2074">
        <v>3</v>
      </c>
      <c r="J53" s="2037"/>
      <c r="K53" s="2037" t="s">
        <v>2</v>
      </c>
      <c r="L53" s="2069"/>
      <c r="M53" s="2069"/>
      <c r="N53" s="2069"/>
      <c r="O53" s="2069">
        <v>1</v>
      </c>
      <c r="P53" s="2070" t="s">
        <v>29</v>
      </c>
      <c r="Q53" s="630" t="s">
        <v>953</v>
      </c>
      <c r="R53" s="2071">
        <v>43665</v>
      </c>
      <c r="S53" s="764"/>
      <c r="T53" s="14"/>
      <c r="U53" s="14"/>
      <c r="V53" s="14"/>
      <c r="W53" s="14"/>
      <c r="X53" s="14"/>
      <c r="Y53" s="14"/>
    </row>
    <row r="54" spans="1:25" ht="27" customHeight="1">
      <c r="A54" s="1856"/>
      <c r="B54" s="1856"/>
      <c r="C54" s="1856"/>
      <c r="D54" s="1856"/>
      <c r="E54" s="1856"/>
      <c r="F54" s="1856"/>
      <c r="G54" s="866"/>
      <c r="H54" s="752"/>
      <c r="I54" s="1856"/>
      <c r="J54" s="1856"/>
      <c r="K54" s="1856"/>
      <c r="L54" s="1856"/>
      <c r="M54" s="1856"/>
      <c r="N54" s="1856"/>
      <c r="O54" s="1856"/>
      <c r="P54" s="1856"/>
      <c r="Q54" s="867" t="s">
        <v>954</v>
      </c>
      <c r="R54" s="1856"/>
      <c r="S54" s="764" t="s">
        <v>955</v>
      </c>
      <c r="T54" s="14"/>
      <c r="U54" s="14"/>
      <c r="V54" s="14"/>
      <c r="W54" s="14"/>
      <c r="X54" s="14"/>
      <c r="Y54" s="14"/>
    </row>
    <row r="55" spans="1:25" ht="27" customHeight="1">
      <c r="A55" s="1856"/>
      <c r="B55" s="1856"/>
      <c r="C55" s="1856"/>
      <c r="D55" s="1856"/>
      <c r="E55" s="1856"/>
      <c r="F55" s="1856"/>
      <c r="G55" s="866"/>
      <c r="H55" s="752"/>
      <c r="I55" s="1856"/>
      <c r="J55" s="1856"/>
      <c r="K55" s="1856"/>
      <c r="L55" s="1856"/>
      <c r="M55" s="1856"/>
      <c r="N55" s="1856"/>
      <c r="O55" s="1856"/>
      <c r="P55" s="1856"/>
      <c r="Q55" s="867" t="s">
        <v>956</v>
      </c>
      <c r="R55" s="1856"/>
      <c r="S55" s="764"/>
      <c r="T55" s="14"/>
      <c r="U55" s="14"/>
      <c r="V55" s="14"/>
      <c r="W55" s="14"/>
      <c r="X55" s="14"/>
      <c r="Y55" s="14"/>
    </row>
    <row r="56" spans="1:25" ht="27" customHeight="1">
      <c r="A56" s="1976"/>
      <c r="B56" s="1976"/>
      <c r="C56" s="1976"/>
      <c r="D56" s="1976"/>
      <c r="E56" s="1976"/>
      <c r="F56" s="1976"/>
      <c r="G56" s="667"/>
      <c r="H56" s="758"/>
      <c r="I56" s="1976"/>
      <c r="J56" s="1976"/>
      <c r="K56" s="1976"/>
      <c r="L56" s="1976"/>
      <c r="M56" s="1976"/>
      <c r="N56" s="1976"/>
      <c r="O56" s="1976"/>
      <c r="P56" s="1976"/>
      <c r="Q56" s="868"/>
      <c r="R56" s="1976"/>
      <c r="S56" s="764"/>
      <c r="T56" s="14"/>
      <c r="U56" s="14"/>
      <c r="V56" s="14"/>
      <c r="W56" s="14"/>
      <c r="X56" s="14"/>
      <c r="Y56" s="14"/>
    </row>
    <row r="57" spans="1:25" ht="27" customHeight="1">
      <c r="A57" s="2017" t="s">
        <v>17</v>
      </c>
      <c r="B57" s="418" t="s">
        <v>957</v>
      </c>
      <c r="C57" s="574">
        <v>1</v>
      </c>
      <c r="D57" s="574">
        <v>1</v>
      </c>
      <c r="E57" s="581">
        <v>5</v>
      </c>
      <c r="F57" s="580"/>
      <c r="G57" s="598"/>
      <c r="H57" s="594"/>
      <c r="I57" s="626">
        <v>5</v>
      </c>
      <c r="J57" s="576"/>
      <c r="K57" s="576"/>
      <c r="L57" s="597"/>
      <c r="M57" s="597"/>
      <c r="N57" s="597"/>
      <c r="O57" s="597"/>
      <c r="P57" s="772"/>
      <c r="Q57" s="403"/>
      <c r="R57" s="574"/>
      <c r="S57" s="220"/>
      <c r="T57" s="14"/>
      <c r="U57" s="14"/>
      <c r="V57" s="14"/>
      <c r="W57" s="14"/>
      <c r="X57" s="14"/>
      <c r="Y57" s="14"/>
    </row>
    <row r="58" spans="1:25" ht="62.25" customHeight="1">
      <c r="A58" s="1856"/>
      <c r="B58" s="408" t="s">
        <v>958</v>
      </c>
      <c r="C58" s="408"/>
      <c r="D58" s="2075"/>
      <c r="E58" s="2076"/>
      <c r="F58" s="2068"/>
      <c r="G58" s="865">
        <v>4636000</v>
      </c>
      <c r="H58" s="745">
        <v>2379431.2400000002</v>
      </c>
      <c r="I58" s="2076"/>
      <c r="J58" s="565"/>
      <c r="K58" s="565"/>
      <c r="L58" s="870"/>
      <c r="M58" s="871"/>
      <c r="N58" s="870"/>
      <c r="O58" s="870">
        <v>1</v>
      </c>
      <c r="P58" s="664" t="s">
        <v>29</v>
      </c>
      <c r="Q58" s="585" t="s">
        <v>959</v>
      </c>
      <c r="R58" s="591" t="s">
        <v>796</v>
      </c>
      <c r="S58" s="704"/>
      <c r="T58" s="14"/>
      <c r="U58" s="14"/>
      <c r="V58" s="14"/>
      <c r="W58" s="14"/>
      <c r="X58" s="14"/>
      <c r="Y58" s="14"/>
    </row>
    <row r="59" spans="1:25" ht="72" customHeight="1">
      <c r="A59" s="1856"/>
      <c r="B59" s="408" t="s">
        <v>960</v>
      </c>
      <c r="C59" s="408"/>
      <c r="D59" s="1856"/>
      <c r="E59" s="1856"/>
      <c r="F59" s="1856"/>
      <c r="G59" s="866"/>
      <c r="H59" s="752"/>
      <c r="I59" s="1856"/>
      <c r="J59" s="872"/>
      <c r="K59" s="872"/>
      <c r="L59" s="872"/>
      <c r="M59" s="873"/>
      <c r="N59" s="872"/>
      <c r="O59" s="872"/>
      <c r="P59" s="664" t="s">
        <v>29</v>
      </c>
      <c r="Q59" s="585" t="s">
        <v>961</v>
      </c>
      <c r="R59" s="591" t="s">
        <v>796</v>
      </c>
      <c r="S59" s="704"/>
      <c r="T59" s="14"/>
      <c r="U59" s="14"/>
      <c r="V59" s="14"/>
      <c r="W59" s="14"/>
      <c r="X59" s="14"/>
      <c r="Y59" s="14"/>
    </row>
    <row r="60" spans="1:25" ht="50.25" customHeight="1">
      <c r="A60" s="1856"/>
      <c r="B60" s="408" t="s">
        <v>962</v>
      </c>
      <c r="C60" s="408"/>
      <c r="D60" s="1856"/>
      <c r="E60" s="1856"/>
      <c r="F60" s="1856"/>
      <c r="G60" s="866"/>
      <c r="H60" s="752"/>
      <c r="I60" s="1856"/>
      <c r="J60" s="872"/>
      <c r="K60" s="872"/>
      <c r="L60" s="872"/>
      <c r="M60" s="873"/>
      <c r="N60" s="872"/>
      <c r="O60" s="872"/>
      <c r="P60" s="664" t="s">
        <v>29</v>
      </c>
      <c r="Q60" s="585" t="s">
        <v>963</v>
      </c>
      <c r="R60" s="591" t="s">
        <v>796</v>
      </c>
      <c r="S60" s="704"/>
      <c r="T60" s="14"/>
      <c r="U60" s="14"/>
      <c r="V60" s="14"/>
      <c r="W60" s="14"/>
      <c r="X60" s="14"/>
      <c r="Y60" s="14"/>
    </row>
    <row r="61" spans="1:25" ht="49.5" customHeight="1">
      <c r="A61" s="1856"/>
      <c r="B61" s="408" t="s">
        <v>964</v>
      </c>
      <c r="C61" s="408"/>
      <c r="D61" s="1856"/>
      <c r="E61" s="1856"/>
      <c r="F61" s="1856"/>
      <c r="G61" s="866"/>
      <c r="H61" s="752"/>
      <c r="I61" s="1856"/>
      <c r="J61" s="872"/>
      <c r="K61" s="872"/>
      <c r="L61" s="872"/>
      <c r="M61" s="873"/>
      <c r="N61" s="872"/>
      <c r="O61" s="872"/>
      <c r="P61" s="664" t="s">
        <v>29</v>
      </c>
      <c r="Q61" s="585" t="s">
        <v>965</v>
      </c>
      <c r="R61" s="591" t="s">
        <v>796</v>
      </c>
      <c r="S61" s="704"/>
      <c r="T61" s="14"/>
      <c r="U61" s="14"/>
      <c r="V61" s="14"/>
      <c r="W61" s="14"/>
      <c r="X61" s="14"/>
      <c r="Y61" s="14"/>
    </row>
    <row r="62" spans="1:25" ht="54.75" customHeight="1">
      <c r="A62" s="1856"/>
      <c r="B62" s="408" t="s">
        <v>664</v>
      </c>
      <c r="C62" s="408"/>
      <c r="D62" s="1856"/>
      <c r="E62" s="1856"/>
      <c r="F62" s="1856"/>
      <c r="G62" s="866"/>
      <c r="H62" s="752"/>
      <c r="I62" s="1856"/>
      <c r="J62" s="872"/>
      <c r="K62" s="872"/>
      <c r="L62" s="872"/>
      <c r="M62" s="873"/>
      <c r="N62" s="872"/>
      <c r="O62" s="872"/>
      <c r="P62" s="861" t="s">
        <v>250</v>
      </c>
      <c r="Q62" s="585"/>
      <c r="R62" s="591">
        <v>43854</v>
      </c>
      <c r="S62" s="704" t="s">
        <v>417</v>
      </c>
      <c r="T62" s="14"/>
      <c r="U62" s="14"/>
      <c r="V62" s="14"/>
      <c r="W62" s="14"/>
      <c r="X62" s="14"/>
      <c r="Y62" s="14"/>
    </row>
    <row r="63" spans="1:25" ht="50.25" customHeight="1">
      <c r="A63" s="1856"/>
      <c r="B63" s="408" t="s">
        <v>667</v>
      </c>
      <c r="C63" s="408"/>
      <c r="D63" s="1856"/>
      <c r="E63" s="1856"/>
      <c r="F63" s="1856"/>
      <c r="G63" s="866"/>
      <c r="H63" s="752"/>
      <c r="I63" s="1856"/>
      <c r="J63" s="872"/>
      <c r="K63" s="872"/>
      <c r="L63" s="872"/>
      <c r="M63" s="873"/>
      <c r="N63" s="872"/>
      <c r="O63" s="872"/>
      <c r="P63" s="664" t="s">
        <v>29</v>
      </c>
      <c r="Q63" s="585" t="s">
        <v>966</v>
      </c>
      <c r="R63" s="591" t="s">
        <v>796</v>
      </c>
      <c r="S63" s="704"/>
      <c r="T63" s="14"/>
      <c r="U63" s="14"/>
      <c r="V63" s="14"/>
      <c r="W63" s="14"/>
      <c r="X63" s="14"/>
      <c r="Y63" s="14"/>
    </row>
    <row r="64" spans="1:25" ht="50.25" customHeight="1">
      <c r="A64" s="1976"/>
      <c r="B64" s="408" t="s">
        <v>658</v>
      </c>
      <c r="C64" s="408"/>
      <c r="D64" s="1976"/>
      <c r="E64" s="1976"/>
      <c r="F64" s="1976"/>
      <c r="G64" s="667"/>
      <c r="H64" s="758"/>
      <c r="I64" s="1976"/>
      <c r="J64" s="874"/>
      <c r="K64" s="874"/>
      <c r="L64" s="874"/>
      <c r="M64" s="875"/>
      <c r="N64" s="874"/>
      <c r="O64" s="874"/>
      <c r="P64" s="861" t="s">
        <v>250</v>
      </c>
      <c r="Q64" s="585"/>
      <c r="R64" s="591">
        <v>43854</v>
      </c>
      <c r="S64" s="704" t="s">
        <v>417</v>
      </c>
      <c r="T64" s="14"/>
      <c r="U64" s="14"/>
      <c r="V64" s="14"/>
      <c r="W64" s="14"/>
      <c r="X64" s="14"/>
      <c r="Y64" s="14"/>
    </row>
    <row r="65" spans="1:25" ht="27" customHeight="1">
      <c r="A65" s="2042" t="s">
        <v>17</v>
      </c>
      <c r="B65" s="418" t="s">
        <v>231</v>
      </c>
      <c r="C65" s="574">
        <v>1</v>
      </c>
      <c r="D65" s="574">
        <v>1</v>
      </c>
      <c r="E65" s="581"/>
      <c r="F65" s="580"/>
      <c r="G65" s="575"/>
      <c r="H65" s="594"/>
      <c r="I65" s="626"/>
      <c r="J65" s="576"/>
      <c r="K65" s="576"/>
      <c r="L65" s="597"/>
      <c r="M65" s="597"/>
      <c r="N65" s="597"/>
      <c r="O65" s="597"/>
      <c r="P65" s="813"/>
      <c r="Q65" s="407" t="s">
        <v>59</v>
      </c>
      <c r="R65" s="574"/>
      <c r="S65" s="220"/>
      <c r="T65" s="14"/>
      <c r="U65" s="14"/>
      <c r="V65" s="14"/>
      <c r="W65" s="14"/>
      <c r="X65" s="14"/>
      <c r="Y65" s="14"/>
    </row>
    <row r="66" spans="1:25" ht="27" customHeight="1">
      <c r="A66" s="1976"/>
      <c r="B66" s="408" t="s">
        <v>967</v>
      </c>
      <c r="C66" s="574"/>
      <c r="D66" s="598"/>
      <c r="E66" s="581">
        <v>2.5</v>
      </c>
      <c r="F66" s="580"/>
      <c r="G66" s="575">
        <v>2500000</v>
      </c>
      <c r="H66" s="594">
        <v>2500000</v>
      </c>
      <c r="I66" s="626">
        <v>2.5</v>
      </c>
      <c r="J66" s="576"/>
      <c r="K66" s="576" t="s">
        <v>2</v>
      </c>
      <c r="L66" s="576"/>
      <c r="M66" s="597"/>
      <c r="N66" s="597"/>
      <c r="O66" s="597">
        <v>1</v>
      </c>
      <c r="P66" s="664" t="s">
        <v>29</v>
      </c>
      <c r="Q66" s="403" t="s">
        <v>191</v>
      </c>
      <c r="R66" s="852">
        <v>43172</v>
      </c>
      <c r="S66" s="220"/>
      <c r="T66" s="14"/>
      <c r="U66" s="14"/>
      <c r="V66" s="14"/>
      <c r="W66" s="14"/>
      <c r="X66" s="14"/>
      <c r="Y66" s="14"/>
    </row>
    <row r="67" spans="1:25" ht="27" customHeight="1">
      <c r="A67" s="2042" t="s">
        <v>17</v>
      </c>
      <c r="B67" s="418" t="s">
        <v>675</v>
      </c>
      <c r="C67" s="574">
        <v>1</v>
      </c>
      <c r="D67" s="574">
        <v>1</v>
      </c>
      <c r="E67" s="581"/>
      <c r="F67" s="580"/>
      <c r="G67" s="575">
        <v>0</v>
      </c>
      <c r="H67" s="594">
        <v>0</v>
      </c>
      <c r="I67" s="626"/>
      <c r="J67" s="576"/>
      <c r="K67" s="576"/>
      <c r="L67" s="597"/>
      <c r="M67" s="597"/>
      <c r="N67" s="597"/>
      <c r="O67" s="597"/>
      <c r="P67" s="539"/>
      <c r="Q67" s="403"/>
      <c r="R67" s="574"/>
      <c r="S67" s="220"/>
      <c r="T67" s="14"/>
      <c r="U67" s="14"/>
      <c r="V67" s="14"/>
      <c r="W67" s="14"/>
      <c r="X67" s="14"/>
      <c r="Y67" s="14"/>
    </row>
    <row r="68" spans="1:25" ht="27" customHeight="1">
      <c r="A68" s="1976"/>
      <c r="B68" s="408" t="s">
        <v>968</v>
      </c>
      <c r="C68" s="574"/>
      <c r="D68" s="598"/>
      <c r="E68" s="581">
        <v>7.76</v>
      </c>
      <c r="F68" s="580"/>
      <c r="G68" s="855">
        <v>6329790.3799999999</v>
      </c>
      <c r="H68" s="594">
        <v>6329790.3799999999</v>
      </c>
      <c r="I68" s="626">
        <v>7.76</v>
      </c>
      <c r="J68" s="576"/>
      <c r="K68" s="576"/>
      <c r="L68" s="576"/>
      <c r="M68" s="597"/>
      <c r="N68" s="597"/>
      <c r="O68" s="597">
        <v>1</v>
      </c>
      <c r="P68" s="664" t="s">
        <v>29</v>
      </c>
      <c r="Q68" s="407"/>
      <c r="R68" s="852" t="s">
        <v>546</v>
      </c>
      <c r="S68" s="704" t="s">
        <v>518</v>
      </c>
      <c r="T68" s="14"/>
      <c r="U68" s="14"/>
      <c r="V68" s="14"/>
      <c r="W68" s="14"/>
      <c r="X68" s="14"/>
      <c r="Y68" s="14"/>
    </row>
    <row r="69" spans="1:25" ht="27" customHeight="1">
      <c r="A69" s="2042" t="s">
        <v>17</v>
      </c>
      <c r="B69" s="418" t="s">
        <v>544</v>
      </c>
      <c r="C69" s="574">
        <v>1</v>
      </c>
      <c r="D69" s="574">
        <v>1</v>
      </c>
      <c r="E69" s="581"/>
      <c r="F69" s="580"/>
      <c r="G69" s="575">
        <v>0</v>
      </c>
      <c r="H69" s="594">
        <v>0</v>
      </c>
      <c r="I69" s="626"/>
      <c r="J69" s="576"/>
      <c r="K69" s="576"/>
      <c r="L69" s="597"/>
      <c r="M69" s="597"/>
      <c r="N69" s="597"/>
      <c r="O69" s="597"/>
      <c r="P69" s="539"/>
      <c r="Q69" s="419" t="s">
        <v>2</v>
      </c>
      <c r="R69" s="574"/>
      <c r="S69" s="220"/>
      <c r="T69" s="14"/>
      <c r="U69" s="14"/>
      <c r="V69" s="14"/>
      <c r="W69" s="14"/>
      <c r="X69" s="14"/>
      <c r="Y69" s="14"/>
    </row>
    <row r="70" spans="1:25" ht="27" customHeight="1">
      <c r="A70" s="1976"/>
      <c r="B70" s="408" t="s">
        <v>420</v>
      </c>
      <c r="C70" s="574"/>
      <c r="D70" s="598"/>
      <c r="E70" s="581">
        <v>4</v>
      </c>
      <c r="F70" s="580"/>
      <c r="G70" s="575">
        <v>3200000</v>
      </c>
      <c r="H70" s="594">
        <v>3200000</v>
      </c>
      <c r="I70" s="626">
        <v>4</v>
      </c>
      <c r="J70" s="576"/>
      <c r="K70" s="576"/>
      <c r="L70" s="576"/>
      <c r="M70" s="597"/>
      <c r="N70" s="597"/>
      <c r="O70" s="597">
        <v>1</v>
      </c>
      <c r="P70" s="644" t="s">
        <v>29</v>
      </c>
      <c r="Q70" s="403"/>
      <c r="R70" s="852">
        <v>43854</v>
      </c>
      <c r="S70" s="876" t="s">
        <v>955</v>
      </c>
      <c r="T70" s="14"/>
      <c r="U70" s="14"/>
      <c r="V70" s="14"/>
      <c r="W70" s="14"/>
      <c r="X70" s="14"/>
      <c r="Y70" s="14"/>
    </row>
    <row r="71" spans="1:25" ht="38.25" customHeight="1">
      <c r="A71" s="2042" t="s">
        <v>17</v>
      </c>
      <c r="B71" s="418" t="s">
        <v>289</v>
      </c>
      <c r="C71" s="574">
        <v>1</v>
      </c>
      <c r="D71" s="574">
        <v>1</v>
      </c>
      <c r="E71" s="581"/>
      <c r="F71" s="580"/>
      <c r="G71" s="575">
        <v>0</v>
      </c>
      <c r="H71" s="594">
        <v>0</v>
      </c>
      <c r="I71" s="626"/>
      <c r="J71" s="576"/>
      <c r="K71" s="576"/>
      <c r="L71" s="597"/>
      <c r="M71" s="597"/>
      <c r="N71" s="597"/>
      <c r="O71" s="597"/>
      <c r="P71" s="539"/>
      <c r="Q71" s="403"/>
      <c r="R71" s="574"/>
      <c r="S71" s="220"/>
      <c r="T71" s="14"/>
      <c r="U71" s="14"/>
      <c r="V71" s="14"/>
      <c r="W71" s="14"/>
      <c r="X71" s="14"/>
      <c r="Y71" s="14"/>
    </row>
    <row r="72" spans="1:25" ht="39.75" customHeight="1">
      <c r="A72" s="1976"/>
      <c r="B72" s="408" t="s">
        <v>969</v>
      </c>
      <c r="C72" s="574"/>
      <c r="D72" s="598"/>
      <c r="E72" s="581">
        <v>4.7497999999999996</v>
      </c>
      <c r="F72" s="580"/>
      <c r="G72" s="575">
        <v>4482127.05</v>
      </c>
      <c r="H72" s="594">
        <v>4482127.05</v>
      </c>
      <c r="I72" s="626">
        <v>4.7497999999999996</v>
      </c>
      <c r="J72" s="576"/>
      <c r="K72" s="576" t="s">
        <v>2</v>
      </c>
      <c r="L72" s="576"/>
      <c r="M72" s="597"/>
      <c r="N72" s="597"/>
      <c r="O72" s="597">
        <v>1</v>
      </c>
      <c r="P72" s="664" t="s">
        <v>29</v>
      </c>
      <c r="Q72" s="403" t="s">
        <v>191</v>
      </c>
      <c r="R72" s="591">
        <v>43004</v>
      </c>
      <c r="S72" s="220"/>
      <c r="T72" s="14"/>
      <c r="U72" s="14"/>
      <c r="V72" s="14"/>
      <c r="W72" s="14"/>
      <c r="X72" s="14"/>
      <c r="Y72" s="14"/>
    </row>
    <row r="73" spans="1:25" ht="27" customHeight="1">
      <c r="A73" s="2042" t="s">
        <v>17</v>
      </c>
      <c r="B73" s="418" t="s">
        <v>165</v>
      </c>
      <c r="C73" s="574">
        <v>1</v>
      </c>
      <c r="D73" s="574">
        <v>1</v>
      </c>
      <c r="E73" s="581"/>
      <c r="F73" s="580"/>
      <c r="G73" s="575"/>
      <c r="H73" s="594">
        <v>0</v>
      </c>
      <c r="I73" s="626"/>
      <c r="J73" s="576"/>
      <c r="K73" s="576"/>
      <c r="L73" s="597"/>
      <c r="M73" s="597"/>
      <c r="N73" s="597"/>
      <c r="O73" s="597"/>
      <c r="P73" s="539"/>
      <c r="Q73" s="403"/>
      <c r="R73" s="574"/>
      <c r="S73" s="220"/>
      <c r="T73" s="14"/>
      <c r="U73" s="14"/>
      <c r="V73" s="14"/>
      <c r="W73" s="14"/>
      <c r="X73" s="14"/>
      <c r="Y73" s="14"/>
    </row>
    <row r="74" spans="1:25" ht="27" customHeight="1">
      <c r="A74" s="1976"/>
      <c r="B74" s="408" t="s">
        <v>970</v>
      </c>
      <c r="C74" s="574"/>
      <c r="D74" s="598"/>
      <c r="E74" s="581">
        <v>3</v>
      </c>
      <c r="F74" s="580"/>
      <c r="G74" s="575">
        <v>3000000</v>
      </c>
      <c r="H74" s="594">
        <v>2669687.79</v>
      </c>
      <c r="I74" s="581">
        <v>3</v>
      </c>
      <c r="J74" s="576"/>
      <c r="K74" s="576"/>
      <c r="L74" s="576"/>
      <c r="M74" s="576"/>
      <c r="N74" s="576"/>
      <c r="O74" s="576">
        <v>1</v>
      </c>
      <c r="P74" s="664" t="s">
        <v>29</v>
      </c>
      <c r="Q74" s="419" t="s">
        <v>971</v>
      </c>
      <c r="R74" s="591">
        <v>43241</v>
      </c>
      <c r="S74" s="704" t="s">
        <v>972</v>
      </c>
      <c r="T74" s="14"/>
      <c r="U74" s="14"/>
      <c r="V74" s="14"/>
      <c r="W74" s="14"/>
      <c r="X74" s="14"/>
      <c r="Y74" s="14"/>
    </row>
    <row r="75" spans="1:25" ht="27" customHeight="1">
      <c r="A75" s="628" t="s">
        <v>17</v>
      </c>
      <c r="B75" s="628"/>
      <c r="C75" s="603">
        <f t="shared" ref="C75:O75" si="5">SUM(C50:C74)</f>
        <v>8</v>
      </c>
      <c r="D75" s="603">
        <f t="shared" si="5"/>
        <v>8</v>
      </c>
      <c r="E75" s="604">
        <f t="shared" si="5"/>
        <v>33.6098</v>
      </c>
      <c r="F75" s="603">
        <f t="shared" si="5"/>
        <v>0</v>
      </c>
      <c r="G75" s="604">
        <f t="shared" si="5"/>
        <v>29958987.600000001</v>
      </c>
      <c r="H75" s="864">
        <f t="shared" si="5"/>
        <v>27372106.629999999</v>
      </c>
      <c r="I75" s="877">
        <f t="shared" si="5"/>
        <v>33.6098</v>
      </c>
      <c r="J75" s="603">
        <f t="shared" si="5"/>
        <v>0</v>
      </c>
      <c r="K75" s="603">
        <f t="shared" si="5"/>
        <v>0</v>
      </c>
      <c r="L75" s="603">
        <f t="shared" si="5"/>
        <v>0</v>
      </c>
      <c r="M75" s="603">
        <f t="shared" si="5"/>
        <v>0</v>
      </c>
      <c r="N75" s="603">
        <f t="shared" si="5"/>
        <v>0</v>
      </c>
      <c r="O75" s="603">
        <f t="shared" si="5"/>
        <v>8</v>
      </c>
      <c r="P75" s="685"/>
      <c r="Q75" s="428"/>
      <c r="R75" s="686"/>
      <c r="S75" s="220"/>
      <c r="T75" s="14"/>
      <c r="U75" s="14"/>
      <c r="V75" s="14"/>
      <c r="W75" s="14"/>
      <c r="X75" s="14"/>
      <c r="Y75" s="14"/>
    </row>
    <row r="76" spans="1:25" ht="27" customHeight="1">
      <c r="A76" s="2042" t="s">
        <v>18</v>
      </c>
      <c r="B76" s="418" t="s">
        <v>140</v>
      </c>
      <c r="C76" s="574">
        <v>1</v>
      </c>
      <c r="D76" s="574">
        <v>1</v>
      </c>
      <c r="E76" s="581"/>
      <c r="F76" s="580"/>
      <c r="G76" s="575">
        <v>0</v>
      </c>
      <c r="H76" s="594">
        <v>0</v>
      </c>
      <c r="I76" s="581"/>
      <c r="J76" s="576"/>
      <c r="K76" s="576"/>
      <c r="L76" s="597"/>
      <c r="M76" s="576"/>
      <c r="N76" s="576"/>
      <c r="O76" s="576"/>
      <c r="P76" s="574"/>
      <c r="Q76" s="403"/>
      <c r="R76" s="574"/>
      <c r="S76" s="220"/>
      <c r="T76" s="14"/>
      <c r="U76" s="14"/>
      <c r="V76" s="14"/>
      <c r="W76" s="14"/>
      <c r="X76" s="14"/>
      <c r="Y76" s="14"/>
    </row>
    <row r="77" spans="1:25" ht="39.75" customHeight="1">
      <c r="A77" s="1976"/>
      <c r="B77" s="409" t="s">
        <v>141</v>
      </c>
      <c r="C77" s="574"/>
      <c r="D77" s="598"/>
      <c r="E77" s="581">
        <v>9</v>
      </c>
      <c r="F77" s="580"/>
      <c r="G77" s="575">
        <v>8605765.9900000002</v>
      </c>
      <c r="H77" s="594">
        <v>8605765.9900000002</v>
      </c>
      <c r="I77" s="581">
        <v>9</v>
      </c>
      <c r="J77" s="576"/>
      <c r="K77" s="576" t="s">
        <v>2</v>
      </c>
      <c r="L77" s="597"/>
      <c r="M77" s="576"/>
      <c r="N77" s="576">
        <v>1</v>
      </c>
      <c r="O77" s="576"/>
      <c r="P77" s="582" t="s">
        <v>973</v>
      </c>
      <c r="Q77" s="403" t="s">
        <v>974</v>
      </c>
      <c r="R77" s="852">
        <v>43853</v>
      </c>
      <c r="S77" s="658" t="s">
        <v>975</v>
      </c>
      <c r="T77" s="14"/>
      <c r="U77" s="14"/>
      <c r="V77" s="14"/>
      <c r="W77" s="14"/>
      <c r="X77" s="14"/>
      <c r="Y77" s="14"/>
    </row>
    <row r="78" spans="1:25" ht="27" customHeight="1">
      <c r="A78" s="2042" t="s">
        <v>18</v>
      </c>
      <c r="B78" s="699" t="s">
        <v>241</v>
      </c>
      <c r="C78" s="574">
        <v>1</v>
      </c>
      <c r="D78" s="574">
        <v>1</v>
      </c>
      <c r="E78" s="575"/>
      <c r="F78" s="575"/>
      <c r="G78" s="575" t="s">
        <v>2</v>
      </c>
      <c r="H78" s="594"/>
      <c r="I78" s="575"/>
      <c r="J78" s="576"/>
      <c r="K78" s="576"/>
      <c r="L78" s="597"/>
      <c r="M78" s="576"/>
      <c r="N78" s="576"/>
      <c r="O78" s="576"/>
      <c r="P78" s="539"/>
      <c r="Q78" s="403"/>
      <c r="R78" s="574"/>
      <c r="S78" s="220"/>
      <c r="T78" s="14"/>
      <c r="U78" s="14"/>
      <c r="V78" s="14"/>
      <c r="W78" s="14"/>
      <c r="X78" s="14"/>
      <c r="Y78" s="14"/>
    </row>
    <row r="79" spans="1:25" ht="42" customHeight="1">
      <c r="A79" s="1976"/>
      <c r="B79" s="408" t="s">
        <v>976</v>
      </c>
      <c r="C79" s="574"/>
      <c r="D79" s="598"/>
      <c r="E79" s="575">
        <v>3.56</v>
      </c>
      <c r="F79" s="575"/>
      <c r="G79" s="575">
        <v>3550088</v>
      </c>
      <c r="H79" s="594">
        <v>3550088</v>
      </c>
      <c r="I79" s="575">
        <v>3.56</v>
      </c>
      <c r="J79" s="576"/>
      <c r="K79" s="576" t="s">
        <v>59</v>
      </c>
      <c r="L79" s="597"/>
      <c r="M79" s="576"/>
      <c r="N79" s="576"/>
      <c r="O79" s="576">
        <v>1</v>
      </c>
      <c r="P79" s="664" t="s">
        <v>29</v>
      </c>
      <c r="Q79" s="403"/>
      <c r="R79" s="852">
        <v>43318</v>
      </c>
      <c r="S79" s="658" t="s">
        <v>563</v>
      </c>
      <c r="T79" s="14"/>
      <c r="U79" s="14"/>
      <c r="V79" s="14"/>
      <c r="W79" s="14"/>
      <c r="X79" s="14"/>
      <c r="Y79" s="14"/>
    </row>
    <row r="80" spans="1:25" ht="27" customHeight="1">
      <c r="A80" s="2042" t="s">
        <v>18</v>
      </c>
      <c r="B80" s="418" t="s">
        <v>447</v>
      </c>
      <c r="C80" s="574">
        <v>1</v>
      </c>
      <c r="D80" s="574">
        <v>1</v>
      </c>
      <c r="E80" s="581"/>
      <c r="F80" s="580"/>
      <c r="G80" s="575">
        <v>0</v>
      </c>
      <c r="H80" s="594"/>
      <c r="I80" s="581"/>
      <c r="J80" s="576"/>
      <c r="K80" s="576"/>
      <c r="L80" s="576"/>
      <c r="M80" s="576"/>
      <c r="N80" s="576"/>
      <c r="O80" s="576"/>
      <c r="P80" s="539"/>
      <c r="Q80" s="403"/>
      <c r="R80" s="574"/>
      <c r="S80" s="220"/>
      <c r="T80" s="14"/>
      <c r="U80" s="14"/>
      <c r="V80" s="14"/>
      <c r="W80" s="14"/>
      <c r="X80" s="14"/>
      <c r="Y80" s="14"/>
    </row>
    <row r="81" spans="1:25" ht="27" customHeight="1">
      <c r="A81" s="1976"/>
      <c r="B81" s="408" t="s">
        <v>144</v>
      </c>
      <c r="C81" s="574"/>
      <c r="D81" s="598"/>
      <c r="E81" s="581">
        <v>3.9</v>
      </c>
      <c r="F81" s="580"/>
      <c r="G81" s="575">
        <v>3120000</v>
      </c>
      <c r="H81" s="594">
        <v>3120000</v>
      </c>
      <c r="I81" s="581">
        <v>3.9</v>
      </c>
      <c r="J81" s="576"/>
      <c r="K81" s="576"/>
      <c r="L81" s="576"/>
      <c r="M81" s="576"/>
      <c r="N81" s="576"/>
      <c r="O81" s="576">
        <v>1</v>
      </c>
      <c r="P81" s="664" t="s">
        <v>29</v>
      </c>
      <c r="Q81" s="407" t="s">
        <v>977</v>
      </c>
      <c r="R81" s="620">
        <v>43553</v>
      </c>
      <c r="S81" s="704"/>
      <c r="T81" s="14"/>
      <c r="U81" s="14"/>
      <c r="V81" s="14"/>
      <c r="W81" s="14"/>
      <c r="X81" s="14"/>
      <c r="Y81" s="14"/>
    </row>
    <row r="82" spans="1:25" ht="27" customHeight="1">
      <c r="A82" s="2042" t="s">
        <v>18</v>
      </c>
      <c r="B82" s="418" t="s">
        <v>450</v>
      </c>
      <c r="C82" s="574">
        <v>1</v>
      </c>
      <c r="D82" s="574">
        <v>1</v>
      </c>
      <c r="E82" s="581"/>
      <c r="F82" s="580"/>
      <c r="G82" s="575">
        <v>0</v>
      </c>
      <c r="H82" s="594"/>
      <c r="I82" s="581"/>
      <c r="J82" s="576"/>
      <c r="K82" s="576"/>
      <c r="L82" s="597"/>
      <c r="M82" s="597"/>
      <c r="N82" s="576"/>
      <c r="O82" s="576"/>
      <c r="P82" s="539"/>
      <c r="Q82" s="403"/>
      <c r="R82" s="574"/>
      <c r="S82" s="220"/>
      <c r="T82" s="14"/>
      <c r="U82" s="14"/>
      <c r="V82" s="14"/>
      <c r="W82" s="14"/>
      <c r="X82" s="14"/>
      <c r="Y82" s="14"/>
    </row>
    <row r="83" spans="1:25" ht="27" customHeight="1">
      <c r="A83" s="1976"/>
      <c r="B83" s="408" t="s">
        <v>978</v>
      </c>
      <c r="C83" s="574"/>
      <c r="D83" s="598"/>
      <c r="E83" s="581">
        <v>9</v>
      </c>
      <c r="F83" s="580"/>
      <c r="G83" s="575">
        <v>9000000</v>
      </c>
      <c r="H83" s="594">
        <v>9000000</v>
      </c>
      <c r="I83" s="581">
        <v>9</v>
      </c>
      <c r="J83" s="576"/>
      <c r="K83" s="576"/>
      <c r="L83" s="597" t="s">
        <v>2</v>
      </c>
      <c r="M83" s="597"/>
      <c r="N83" s="576"/>
      <c r="O83" s="576">
        <v>1</v>
      </c>
      <c r="P83" s="664" t="s">
        <v>29</v>
      </c>
      <c r="Q83" s="403" t="s">
        <v>191</v>
      </c>
      <c r="R83" s="591">
        <v>42983</v>
      </c>
      <c r="S83" s="220"/>
      <c r="T83" s="14"/>
      <c r="U83" s="14"/>
      <c r="V83" s="14"/>
      <c r="W83" s="14"/>
      <c r="X83" s="14"/>
      <c r="Y83" s="14"/>
    </row>
    <row r="84" spans="1:25" ht="27" customHeight="1">
      <c r="A84" s="2042" t="s">
        <v>18</v>
      </c>
      <c r="B84" s="418" t="s">
        <v>254</v>
      </c>
      <c r="C84" s="574">
        <v>1</v>
      </c>
      <c r="D84" s="574">
        <v>1</v>
      </c>
      <c r="E84" s="581"/>
      <c r="F84" s="580"/>
      <c r="G84" s="575">
        <v>0</v>
      </c>
      <c r="H84" s="594"/>
      <c r="I84" s="581"/>
      <c r="J84" s="576"/>
      <c r="K84" s="576"/>
      <c r="L84" s="597"/>
      <c r="M84" s="597"/>
      <c r="N84" s="576"/>
      <c r="O84" s="576"/>
      <c r="P84" s="539"/>
      <c r="Q84" s="403"/>
      <c r="R84" s="574"/>
      <c r="S84" s="220"/>
      <c r="T84" s="14"/>
      <c r="U84" s="14"/>
      <c r="V84" s="14"/>
      <c r="W84" s="14"/>
      <c r="X84" s="14"/>
      <c r="Y84" s="14"/>
    </row>
    <row r="85" spans="1:25" ht="36" customHeight="1">
      <c r="A85" s="1976"/>
      <c r="B85" s="408" t="s">
        <v>979</v>
      </c>
      <c r="C85" s="574"/>
      <c r="D85" s="598"/>
      <c r="E85" s="581">
        <v>7</v>
      </c>
      <c r="F85" s="580"/>
      <c r="G85" s="575">
        <v>6514976.54</v>
      </c>
      <c r="H85" s="594">
        <v>6514976.54</v>
      </c>
      <c r="I85" s="581">
        <v>7</v>
      </c>
      <c r="J85" s="576"/>
      <c r="K85" s="576" t="s">
        <v>2</v>
      </c>
      <c r="L85" s="597"/>
      <c r="M85" s="597"/>
      <c r="N85" s="576"/>
      <c r="O85" s="576">
        <v>1</v>
      </c>
      <c r="P85" s="664" t="s">
        <v>29</v>
      </c>
      <c r="Q85" s="407" t="s">
        <v>980</v>
      </c>
      <c r="R85" s="469">
        <v>43630</v>
      </c>
      <c r="S85" s="704"/>
      <c r="T85" s="14"/>
      <c r="U85" s="14"/>
      <c r="V85" s="14"/>
      <c r="W85" s="14"/>
      <c r="X85" s="14"/>
      <c r="Y85" s="14"/>
    </row>
    <row r="86" spans="1:25" ht="27" customHeight="1">
      <c r="A86" s="2042" t="s">
        <v>18</v>
      </c>
      <c r="B86" s="418" t="s">
        <v>143</v>
      </c>
      <c r="C86" s="574">
        <v>1</v>
      </c>
      <c r="D86" s="574">
        <v>1</v>
      </c>
      <c r="E86" s="581"/>
      <c r="F86" s="580"/>
      <c r="G86" s="575">
        <v>0</v>
      </c>
      <c r="H86" s="594"/>
      <c r="I86" s="581"/>
      <c r="J86" s="576"/>
      <c r="K86" s="576"/>
      <c r="L86" s="597"/>
      <c r="M86" s="597"/>
      <c r="N86" s="576"/>
      <c r="O86" s="576"/>
      <c r="P86" s="539"/>
      <c r="Q86" s="403"/>
      <c r="R86" s="574"/>
      <c r="S86" s="220"/>
      <c r="T86" s="14"/>
      <c r="U86" s="14"/>
      <c r="V86" s="14"/>
      <c r="W86" s="14"/>
      <c r="X86" s="14"/>
      <c r="Y86" s="14"/>
    </row>
    <row r="87" spans="1:25" ht="27" customHeight="1">
      <c r="A87" s="1976"/>
      <c r="B87" s="408" t="s">
        <v>144</v>
      </c>
      <c r="C87" s="574"/>
      <c r="D87" s="598"/>
      <c r="E87" s="581">
        <v>6.5</v>
      </c>
      <c r="F87" s="580"/>
      <c r="G87" s="575">
        <v>5200000</v>
      </c>
      <c r="H87" s="594">
        <v>3371441.81</v>
      </c>
      <c r="I87" s="581">
        <v>6.5</v>
      </c>
      <c r="J87" s="576"/>
      <c r="K87" s="576"/>
      <c r="L87" s="576"/>
      <c r="M87" s="597"/>
      <c r="N87" s="576">
        <v>1</v>
      </c>
      <c r="O87" s="576"/>
      <c r="P87" s="582" t="s">
        <v>981</v>
      </c>
      <c r="Q87" s="403" t="s">
        <v>982</v>
      </c>
      <c r="R87" s="620">
        <v>43832</v>
      </c>
      <c r="S87" s="704"/>
      <c r="T87" s="14"/>
      <c r="U87" s="14"/>
      <c r="V87" s="14"/>
      <c r="W87" s="14"/>
      <c r="X87" s="14"/>
      <c r="Y87" s="14"/>
    </row>
    <row r="88" spans="1:25" ht="27" customHeight="1">
      <c r="A88" s="2042" t="s">
        <v>18</v>
      </c>
      <c r="B88" s="418" t="s">
        <v>255</v>
      </c>
      <c r="C88" s="574">
        <v>1</v>
      </c>
      <c r="D88" s="574">
        <v>1</v>
      </c>
      <c r="E88" s="581"/>
      <c r="F88" s="580"/>
      <c r="G88" s="575">
        <v>0</v>
      </c>
      <c r="H88" s="594"/>
      <c r="I88" s="581"/>
      <c r="J88" s="576"/>
      <c r="K88" s="576"/>
      <c r="L88" s="597"/>
      <c r="M88" s="597"/>
      <c r="N88" s="576"/>
      <c r="O88" s="576"/>
      <c r="P88" s="539"/>
      <c r="Q88" s="403"/>
      <c r="R88" s="574"/>
      <c r="S88" s="220"/>
      <c r="T88" s="14"/>
      <c r="U88" s="14"/>
      <c r="V88" s="14"/>
      <c r="W88" s="14"/>
      <c r="X88" s="14"/>
      <c r="Y88" s="14"/>
    </row>
    <row r="89" spans="1:25" ht="36.75" customHeight="1">
      <c r="A89" s="1976"/>
      <c r="B89" s="408" t="s">
        <v>983</v>
      </c>
      <c r="C89" s="574"/>
      <c r="D89" s="598"/>
      <c r="E89" s="581">
        <v>2.5</v>
      </c>
      <c r="F89" s="580"/>
      <c r="G89" s="575">
        <v>2500000</v>
      </c>
      <c r="H89" s="594">
        <v>2500000</v>
      </c>
      <c r="I89" s="581">
        <v>2.5</v>
      </c>
      <c r="J89" s="576"/>
      <c r="K89" s="576" t="s">
        <v>2</v>
      </c>
      <c r="L89" s="597"/>
      <c r="M89" s="576"/>
      <c r="N89" s="576"/>
      <c r="O89" s="597">
        <v>1</v>
      </c>
      <c r="P89" s="664" t="s">
        <v>29</v>
      </c>
      <c r="Q89" s="403"/>
      <c r="R89" s="574"/>
      <c r="S89" s="220"/>
      <c r="T89" s="14"/>
      <c r="U89" s="14"/>
      <c r="V89" s="14"/>
      <c r="W89" s="14"/>
      <c r="X89" s="14"/>
      <c r="Y89" s="14"/>
    </row>
    <row r="90" spans="1:25" ht="27" customHeight="1">
      <c r="A90" s="2042" t="s">
        <v>18</v>
      </c>
      <c r="B90" s="418" t="s">
        <v>984</v>
      </c>
      <c r="C90" s="574">
        <v>1</v>
      </c>
      <c r="D90" s="574">
        <v>1</v>
      </c>
      <c r="E90" s="581"/>
      <c r="F90" s="580"/>
      <c r="G90" s="598"/>
      <c r="H90" s="594"/>
      <c r="I90" s="581"/>
      <c r="J90" s="576"/>
      <c r="K90" s="576"/>
      <c r="L90" s="597"/>
      <c r="M90" s="597"/>
      <c r="N90" s="576"/>
      <c r="O90" s="576"/>
      <c r="P90" s="539"/>
      <c r="Q90" s="403"/>
      <c r="R90" s="574"/>
      <c r="S90" s="220"/>
      <c r="T90" s="14"/>
      <c r="U90" s="14"/>
      <c r="V90" s="14"/>
      <c r="W90" s="14"/>
      <c r="X90" s="14"/>
      <c r="Y90" s="14"/>
    </row>
    <row r="91" spans="1:25" ht="52.5" customHeight="1">
      <c r="A91" s="1976"/>
      <c r="B91" s="408" t="s">
        <v>985</v>
      </c>
      <c r="C91" s="574"/>
      <c r="D91" s="598"/>
      <c r="E91" s="581">
        <v>5</v>
      </c>
      <c r="F91" s="580"/>
      <c r="G91" s="575">
        <v>4000000</v>
      </c>
      <c r="H91" s="594">
        <v>4000000</v>
      </c>
      <c r="I91" s="581">
        <v>5</v>
      </c>
      <c r="J91" s="576"/>
      <c r="K91" s="576" t="s">
        <v>2</v>
      </c>
      <c r="L91" s="597"/>
      <c r="M91" s="576"/>
      <c r="N91" s="576"/>
      <c r="O91" s="576">
        <v>1</v>
      </c>
      <c r="P91" s="664" t="s">
        <v>29</v>
      </c>
      <c r="Q91" s="409" t="s">
        <v>986</v>
      </c>
      <c r="R91" s="852">
        <v>43864</v>
      </c>
      <c r="S91" s="704"/>
      <c r="T91" s="14"/>
      <c r="U91" s="14"/>
      <c r="V91" s="14"/>
      <c r="W91" s="14"/>
      <c r="X91" s="14"/>
      <c r="Y91" s="14"/>
    </row>
    <row r="92" spans="1:25" ht="27" customHeight="1">
      <c r="A92" s="2042" t="s">
        <v>18</v>
      </c>
      <c r="B92" s="418" t="s">
        <v>256</v>
      </c>
      <c r="C92" s="574">
        <v>1</v>
      </c>
      <c r="D92" s="574">
        <v>1</v>
      </c>
      <c r="E92" s="581"/>
      <c r="F92" s="580"/>
      <c r="G92" s="598"/>
      <c r="H92" s="594"/>
      <c r="I92" s="581"/>
      <c r="J92" s="576"/>
      <c r="K92" s="576"/>
      <c r="L92" s="597"/>
      <c r="M92" s="576"/>
      <c r="N92" s="576"/>
      <c r="O92" s="576"/>
      <c r="P92" s="539"/>
      <c r="Q92" s="403"/>
      <c r="R92" s="574"/>
      <c r="S92" s="220"/>
      <c r="T92" s="14"/>
      <c r="U92" s="14"/>
      <c r="V92" s="14"/>
      <c r="W92" s="14"/>
      <c r="X92" s="14"/>
      <c r="Y92" s="14"/>
    </row>
    <row r="93" spans="1:25" ht="27" customHeight="1">
      <c r="A93" s="1976"/>
      <c r="B93" s="408" t="s">
        <v>987</v>
      </c>
      <c r="C93" s="574"/>
      <c r="D93" s="598"/>
      <c r="E93" s="581">
        <v>10</v>
      </c>
      <c r="F93" s="580"/>
      <c r="G93" s="575">
        <v>9856594.5</v>
      </c>
      <c r="H93" s="594">
        <v>9856594.5</v>
      </c>
      <c r="I93" s="581">
        <v>10</v>
      </c>
      <c r="J93" s="576"/>
      <c r="K93" s="576" t="s">
        <v>2</v>
      </c>
      <c r="L93" s="576"/>
      <c r="M93" s="576"/>
      <c r="N93" s="597"/>
      <c r="O93" s="576">
        <v>1</v>
      </c>
      <c r="P93" s="664" t="s">
        <v>29</v>
      </c>
      <c r="Q93" s="403"/>
      <c r="R93" s="574"/>
      <c r="S93" s="220"/>
      <c r="T93" s="14"/>
      <c r="U93" s="14"/>
      <c r="V93" s="14"/>
      <c r="W93" s="14"/>
      <c r="X93" s="14"/>
      <c r="Y93" s="14"/>
    </row>
    <row r="94" spans="1:25" ht="27" customHeight="1">
      <c r="A94" s="628" t="s">
        <v>18</v>
      </c>
      <c r="B94" s="628"/>
      <c r="C94" s="603">
        <f t="shared" ref="C94:O94" si="6">SUM(C76:C93)</f>
        <v>9</v>
      </c>
      <c r="D94" s="603">
        <f t="shared" si="6"/>
        <v>9</v>
      </c>
      <c r="E94" s="604">
        <f t="shared" si="6"/>
        <v>56.46</v>
      </c>
      <c r="F94" s="603">
        <f t="shared" si="6"/>
        <v>0</v>
      </c>
      <c r="G94" s="604">
        <f t="shared" si="6"/>
        <v>52347425.030000001</v>
      </c>
      <c r="H94" s="864">
        <f t="shared" si="6"/>
        <v>50518866.840000004</v>
      </c>
      <c r="I94" s="604">
        <f t="shared" si="6"/>
        <v>56.46</v>
      </c>
      <c r="J94" s="603">
        <f t="shared" si="6"/>
        <v>0</v>
      </c>
      <c r="K94" s="603">
        <f t="shared" si="6"/>
        <v>0</v>
      </c>
      <c r="L94" s="603">
        <f t="shared" si="6"/>
        <v>0</v>
      </c>
      <c r="M94" s="603">
        <f t="shared" si="6"/>
        <v>0</v>
      </c>
      <c r="N94" s="603">
        <f t="shared" si="6"/>
        <v>2</v>
      </c>
      <c r="O94" s="603">
        <f t="shared" si="6"/>
        <v>7</v>
      </c>
      <c r="P94" s="685"/>
      <c r="Q94" s="428"/>
      <c r="R94" s="686"/>
      <c r="S94" s="220"/>
      <c r="T94" s="14"/>
      <c r="U94" s="14"/>
      <c r="V94" s="14"/>
      <c r="W94" s="14"/>
      <c r="X94" s="14"/>
      <c r="Y94" s="14"/>
    </row>
    <row r="95" spans="1:25" ht="27" customHeight="1">
      <c r="A95" s="2042" t="s">
        <v>19</v>
      </c>
      <c r="B95" s="418" t="s">
        <v>300</v>
      </c>
      <c r="C95" s="574">
        <v>1</v>
      </c>
      <c r="D95" s="574">
        <v>1</v>
      </c>
      <c r="E95" s="581"/>
      <c r="F95" s="580"/>
      <c r="G95" s="575"/>
      <c r="H95" s="594"/>
      <c r="I95" s="581"/>
      <c r="J95" s="576"/>
      <c r="K95" s="576"/>
      <c r="L95" s="576"/>
      <c r="M95" s="576"/>
      <c r="N95" s="576"/>
      <c r="O95" s="576"/>
      <c r="P95" s="539"/>
      <c r="Q95" s="403"/>
      <c r="R95" s="574"/>
      <c r="S95" s="220"/>
      <c r="T95" s="14"/>
      <c r="U95" s="14"/>
      <c r="V95" s="14"/>
      <c r="W95" s="14"/>
      <c r="X95" s="14"/>
      <c r="Y95" s="14"/>
    </row>
    <row r="96" spans="1:25" ht="27" customHeight="1">
      <c r="A96" s="1976"/>
      <c r="B96" s="408" t="s">
        <v>857</v>
      </c>
      <c r="C96" s="574"/>
      <c r="D96" s="598"/>
      <c r="E96" s="581">
        <v>4.5</v>
      </c>
      <c r="F96" s="580"/>
      <c r="G96" s="575">
        <v>4500000</v>
      </c>
      <c r="H96" s="594">
        <v>4500000</v>
      </c>
      <c r="I96" s="581">
        <v>4.5</v>
      </c>
      <c r="J96" s="576"/>
      <c r="K96" s="576"/>
      <c r="L96" s="576"/>
      <c r="M96" s="576"/>
      <c r="N96" s="576"/>
      <c r="O96" s="576">
        <v>1</v>
      </c>
      <c r="P96" s="664" t="s">
        <v>29</v>
      </c>
      <c r="Q96" s="403"/>
      <c r="R96" s="620">
        <v>43853</v>
      </c>
      <c r="S96" s="704" t="s">
        <v>598</v>
      </c>
      <c r="T96" s="14"/>
      <c r="U96" s="14"/>
      <c r="V96" s="14"/>
      <c r="W96" s="14"/>
      <c r="X96" s="14"/>
      <c r="Y96" s="14"/>
    </row>
    <row r="97" spans="1:25" ht="27" customHeight="1">
      <c r="A97" s="2042" t="s">
        <v>19</v>
      </c>
      <c r="B97" s="418" t="s">
        <v>466</v>
      </c>
      <c r="C97" s="574">
        <v>1</v>
      </c>
      <c r="D97" s="574">
        <v>2</v>
      </c>
      <c r="E97" s="581"/>
      <c r="F97" s="580"/>
      <c r="G97" s="598"/>
      <c r="H97" s="594"/>
      <c r="I97" s="581"/>
      <c r="J97" s="576"/>
      <c r="K97" s="576"/>
      <c r="L97" s="576"/>
      <c r="M97" s="576"/>
      <c r="N97" s="576"/>
      <c r="O97" s="576"/>
      <c r="P97" s="539"/>
      <c r="Q97" s="403"/>
      <c r="R97" s="574"/>
      <c r="S97" s="220"/>
      <c r="T97" s="14"/>
      <c r="U97" s="14"/>
      <c r="V97" s="14"/>
      <c r="W97" s="14"/>
      <c r="X97" s="14"/>
      <c r="Y97" s="14"/>
    </row>
    <row r="98" spans="1:25" ht="40.5" customHeight="1">
      <c r="A98" s="1856"/>
      <c r="B98" s="408" t="s">
        <v>138</v>
      </c>
      <c r="C98" s="574"/>
      <c r="D98" s="574"/>
      <c r="E98" s="581">
        <v>3.5</v>
      </c>
      <c r="F98" s="580"/>
      <c r="G98" s="589">
        <v>3500000</v>
      </c>
      <c r="H98" s="594">
        <v>2800000</v>
      </c>
      <c r="I98" s="581">
        <v>3.5</v>
      </c>
      <c r="J98" s="576"/>
      <c r="K98" s="576"/>
      <c r="L98" s="576"/>
      <c r="M98" s="576"/>
      <c r="N98" s="576"/>
      <c r="O98" s="576">
        <v>1</v>
      </c>
      <c r="P98" s="664" t="s">
        <v>29</v>
      </c>
      <c r="Q98" s="403"/>
      <c r="R98" s="620">
        <v>43854</v>
      </c>
      <c r="S98" s="704" t="s">
        <v>598</v>
      </c>
      <c r="T98" s="14"/>
      <c r="U98" s="14"/>
      <c r="V98" s="14"/>
      <c r="W98" s="14"/>
      <c r="X98" s="14"/>
      <c r="Y98" s="14"/>
    </row>
    <row r="99" spans="1:25" ht="39.75" customHeight="1">
      <c r="A99" s="1976"/>
      <c r="B99" s="408" t="s">
        <v>988</v>
      </c>
      <c r="C99" s="574"/>
      <c r="D99" s="574"/>
      <c r="E99" s="581">
        <v>3</v>
      </c>
      <c r="F99" s="580"/>
      <c r="G99" s="589">
        <v>3000000</v>
      </c>
      <c r="H99" s="594">
        <v>2373282.35</v>
      </c>
      <c r="I99" s="581">
        <v>3</v>
      </c>
      <c r="J99" s="576"/>
      <c r="K99" s="576"/>
      <c r="L99" s="576"/>
      <c r="M99" s="576"/>
      <c r="N99" s="576"/>
      <c r="O99" s="576">
        <v>1</v>
      </c>
      <c r="P99" s="664" t="s">
        <v>29</v>
      </c>
      <c r="Q99" s="403"/>
      <c r="R99" s="620">
        <v>43854</v>
      </c>
      <c r="S99" s="704" t="s">
        <v>598</v>
      </c>
      <c r="T99" s="14"/>
      <c r="U99" s="14"/>
      <c r="V99" s="14"/>
      <c r="W99" s="14"/>
      <c r="X99" s="14"/>
      <c r="Y99" s="14"/>
    </row>
    <row r="100" spans="1:25" ht="27" customHeight="1">
      <c r="A100" s="2042" t="s">
        <v>19</v>
      </c>
      <c r="B100" s="418" t="s">
        <v>587</v>
      </c>
      <c r="C100" s="574">
        <v>1</v>
      </c>
      <c r="D100" s="574">
        <v>1</v>
      </c>
      <c r="E100" s="581"/>
      <c r="F100" s="580"/>
      <c r="G100" s="575">
        <v>0</v>
      </c>
      <c r="H100" s="594"/>
      <c r="I100" s="581"/>
      <c r="J100" s="576"/>
      <c r="K100" s="576"/>
      <c r="L100" s="576"/>
      <c r="M100" s="576"/>
      <c r="N100" s="576"/>
      <c r="O100" s="576"/>
      <c r="P100" s="539"/>
      <c r="Q100" s="403"/>
      <c r="R100" s="574"/>
      <c r="S100" s="220"/>
      <c r="T100" s="14"/>
      <c r="U100" s="14"/>
      <c r="V100" s="14"/>
      <c r="W100" s="14"/>
      <c r="X100" s="14"/>
      <c r="Y100" s="14"/>
    </row>
    <row r="101" spans="1:25" ht="27" customHeight="1">
      <c r="A101" s="1976"/>
      <c r="B101" s="408" t="s">
        <v>138</v>
      </c>
      <c r="C101" s="574"/>
      <c r="D101" s="598"/>
      <c r="E101" s="581">
        <v>3</v>
      </c>
      <c r="F101" s="580"/>
      <c r="G101" s="575">
        <v>3000000</v>
      </c>
      <c r="H101" s="594">
        <v>3000000</v>
      </c>
      <c r="I101" s="581">
        <v>3</v>
      </c>
      <c r="J101" s="576"/>
      <c r="K101" s="576"/>
      <c r="L101" s="576"/>
      <c r="M101" s="576"/>
      <c r="N101" s="576"/>
      <c r="O101" s="576">
        <v>1</v>
      </c>
      <c r="P101" s="413" t="s">
        <v>35</v>
      </c>
      <c r="Q101" s="403"/>
      <c r="R101" s="574"/>
      <c r="S101" s="220"/>
      <c r="T101" s="14"/>
      <c r="U101" s="14"/>
      <c r="V101" s="14"/>
      <c r="W101" s="14"/>
      <c r="X101" s="14"/>
      <c r="Y101" s="14"/>
    </row>
    <row r="102" spans="1:25" ht="27" customHeight="1">
      <c r="A102" s="2042" t="s">
        <v>19</v>
      </c>
      <c r="B102" s="418" t="s">
        <v>588</v>
      </c>
      <c r="C102" s="574">
        <v>1</v>
      </c>
      <c r="D102" s="574">
        <v>2</v>
      </c>
      <c r="E102" s="581"/>
      <c r="F102" s="580"/>
      <c r="G102" s="575">
        <v>0</v>
      </c>
      <c r="H102" s="594"/>
      <c r="I102" s="581"/>
      <c r="J102" s="576"/>
      <c r="K102" s="576"/>
      <c r="L102" s="576"/>
      <c r="M102" s="576"/>
      <c r="N102" s="576"/>
      <c r="O102" s="576"/>
      <c r="P102" s="539"/>
      <c r="Q102" s="403"/>
      <c r="R102" s="574"/>
      <c r="S102" s="220"/>
      <c r="T102" s="14"/>
      <c r="U102" s="14"/>
      <c r="V102" s="14"/>
      <c r="W102" s="14"/>
      <c r="X102" s="14"/>
      <c r="Y102" s="14"/>
    </row>
    <row r="103" spans="1:25" ht="27" customHeight="1">
      <c r="A103" s="1856"/>
      <c r="B103" s="408" t="s">
        <v>989</v>
      </c>
      <c r="C103" s="574"/>
      <c r="D103" s="574"/>
      <c r="E103" s="581">
        <v>5</v>
      </c>
      <c r="F103" s="580"/>
      <c r="G103" s="589">
        <v>4993572.29</v>
      </c>
      <c r="H103" s="541">
        <v>4993572.29</v>
      </c>
      <c r="I103" s="581">
        <v>5</v>
      </c>
      <c r="J103" s="576"/>
      <c r="K103" s="576"/>
      <c r="L103" s="576"/>
      <c r="M103" s="576"/>
      <c r="N103" s="576"/>
      <c r="O103" s="576">
        <v>1</v>
      </c>
      <c r="P103" s="413" t="s">
        <v>35</v>
      </c>
      <c r="Q103" s="403" t="s">
        <v>191</v>
      </c>
      <c r="R103" s="469">
        <v>42989</v>
      </c>
      <c r="S103" s="220" t="s">
        <v>598</v>
      </c>
      <c r="T103" s="14"/>
      <c r="U103" s="14"/>
      <c r="V103" s="14"/>
      <c r="W103" s="14"/>
      <c r="X103" s="14"/>
      <c r="Y103" s="14"/>
    </row>
    <row r="104" spans="1:25" ht="27" customHeight="1">
      <c r="A104" s="1976"/>
      <c r="B104" s="408" t="s">
        <v>990</v>
      </c>
      <c r="C104" s="574"/>
      <c r="D104" s="574"/>
      <c r="E104" s="581">
        <v>2.2999999999999998</v>
      </c>
      <c r="F104" s="580"/>
      <c r="G104" s="575">
        <v>2300000</v>
      </c>
      <c r="H104" s="541">
        <v>2584336.34</v>
      </c>
      <c r="I104" s="581">
        <v>2.2999999999999998</v>
      </c>
      <c r="J104" s="576"/>
      <c r="K104" s="576"/>
      <c r="L104" s="576"/>
      <c r="M104" s="576"/>
      <c r="N104" s="576"/>
      <c r="O104" s="576">
        <v>1</v>
      </c>
      <c r="P104" s="413" t="s">
        <v>35</v>
      </c>
      <c r="Q104" s="403" t="s">
        <v>191</v>
      </c>
      <c r="R104" s="469">
        <v>42989</v>
      </c>
      <c r="S104" s="220" t="s">
        <v>598</v>
      </c>
      <c r="T104" s="14"/>
      <c r="U104" s="14"/>
      <c r="V104" s="14"/>
      <c r="W104" s="14"/>
      <c r="X104" s="14"/>
      <c r="Y104" s="14"/>
    </row>
    <row r="105" spans="1:25" ht="27" customHeight="1">
      <c r="A105" s="2042" t="s">
        <v>19</v>
      </c>
      <c r="B105" s="418" t="s">
        <v>591</v>
      </c>
      <c r="C105" s="574">
        <v>1</v>
      </c>
      <c r="D105" s="574">
        <v>1</v>
      </c>
      <c r="E105" s="581"/>
      <c r="F105" s="580"/>
      <c r="G105" s="598"/>
      <c r="H105" s="594"/>
      <c r="I105" s="581"/>
      <c r="J105" s="576"/>
      <c r="K105" s="576"/>
      <c r="L105" s="576"/>
      <c r="M105" s="576"/>
      <c r="N105" s="576"/>
      <c r="O105" s="576"/>
      <c r="P105" s="539"/>
      <c r="Q105" s="403"/>
      <c r="R105" s="574"/>
      <c r="S105" s="220"/>
      <c r="T105" s="14"/>
      <c r="U105" s="14"/>
      <c r="V105" s="14"/>
      <c r="W105" s="14"/>
      <c r="X105" s="14"/>
      <c r="Y105" s="14"/>
    </row>
    <row r="106" spans="1:25" ht="27" customHeight="1">
      <c r="A106" s="1976"/>
      <c r="B106" s="408" t="s">
        <v>830</v>
      </c>
      <c r="C106" s="574"/>
      <c r="D106" s="878"/>
      <c r="E106" s="865">
        <v>14.5</v>
      </c>
      <c r="F106" s="879"/>
      <c r="G106" s="869">
        <v>14352106.689999999</v>
      </c>
      <c r="H106" s="880">
        <v>12701957.710000001</v>
      </c>
      <c r="I106" s="865">
        <v>14.5</v>
      </c>
      <c r="J106" s="565"/>
      <c r="K106" s="565"/>
      <c r="L106" s="565"/>
      <c r="M106" s="565"/>
      <c r="N106" s="565"/>
      <c r="O106" s="565">
        <v>1</v>
      </c>
      <c r="P106" s="413" t="s">
        <v>35</v>
      </c>
      <c r="Q106" s="431"/>
      <c r="R106" s="881">
        <v>43658</v>
      </c>
      <c r="S106" s="704" t="s">
        <v>760</v>
      </c>
      <c r="T106" s="14"/>
      <c r="U106" s="14"/>
      <c r="V106" s="14"/>
      <c r="W106" s="14"/>
      <c r="X106" s="14"/>
      <c r="Y106" s="14"/>
    </row>
    <row r="107" spans="1:25" ht="27" customHeight="1">
      <c r="A107" s="2017" t="s">
        <v>19</v>
      </c>
      <c r="B107" s="882" t="s">
        <v>473</v>
      </c>
      <c r="C107" s="883">
        <v>1</v>
      </c>
      <c r="D107" s="669">
        <v>1</v>
      </c>
      <c r="E107" s="669">
        <v>10</v>
      </c>
      <c r="F107" s="2068"/>
      <c r="G107" s="884">
        <v>9117355.2699999996</v>
      </c>
      <c r="H107" s="745">
        <v>7259244.3499999996</v>
      </c>
      <c r="I107" s="885">
        <v>10</v>
      </c>
      <c r="J107" s="2037"/>
      <c r="K107" s="2037"/>
      <c r="L107" s="2037"/>
      <c r="M107" s="2037"/>
      <c r="N107" s="2037"/>
      <c r="O107" s="2066">
        <v>1</v>
      </c>
      <c r="P107" s="886" t="s">
        <v>35</v>
      </c>
      <c r="Q107" s="585"/>
      <c r="R107" s="574"/>
      <c r="S107" s="220"/>
      <c r="T107" s="564"/>
      <c r="U107" s="564"/>
      <c r="V107" s="564"/>
      <c r="W107" s="564"/>
      <c r="X107" s="564"/>
      <c r="Y107" s="564"/>
    </row>
    <row r="108" spans="1:25" ht="30.75" customHeight="1">
      <c r="A108" s="1856"/>
      <c r="B108" s="408" t="s">
        <v>991</v>
      </c>
      <c r="C108" s="887"/>
      <c r="D108" s="887"/>
      <c r="E108" s="887"/>
      <c r="F108" s="1856"/>
      <c r="G108" s="888"/>
      <c r="H108" s="889"/>
      <c r="I108" s="866"/>
      <c r="J108" s="1856"/>
      <c r="K108" s="1856"/>
      <c r="L108" s="1856"/>
      <c r="M108" s="1856"/>
      <c r="N108" s="1856"/>
      <c r="O108" s="1991"/>
      <c r="P108" s="890"/>
      <c r="Q108" s="891" t="s">
        <v>992</v>
      </c>
      <c r="R108" s="892">
        <v>43689</v>
      </c>
      <c r="S108" s="2067"/>
      <c r="T108" s="14"/>
      <c r="U108" s="14"/>
      <c r="V108" s="14"/>
      <c r="W108" s="14"/>
      <c r="X108" s="14"/>
      <c r="Y108" s="14"/>
    </row>
    <row r="109" spans="1:25" ht="38.25" customHeight="1">
      <c r="A109" s="1856"/>
      <c r="B109" s="408" t="s">
        <v>993</v>
      </c>
      <c r="C109" s="887"/>
      <c r="D109" s="887"/>
      <c r="E109" s="887"/>
      <c r="F109" s="1856"/>
      <c r="G109" s="888"/>
      <c r="H109" s="889"/>
      <c r="I109" s="866"/>
      <c r="J109" s="1856"/>
      <c r="K109" s="1856"/>
      <c r="L109" s="1856"/>
      <c r="M109" s="1856"/>
      <c r="N109" s="1856"/>
      <c r="O109" s="1991"/>
      <c r="P109" s="890"/>
      <c r="Q109" s="893" t="s">
        <v>994</v>
      </c>
      <c r="R109" s="894">
        <v>43689</v>
      </c>
      <c r="S109" s="1991"/>
      <c r="T109" s="14"/>
      <c r="U109" s="14"/>
      <c r="V109" s="14"/>
      <c r="W109" s="14"/>
      <c r="X109" s="14"/>
      <c r="Y109" s="14"/>
    </row>
    <row r="110" spans="1:25" ht="36.75" customHeight="1">
      <c r="A110" s="1856"/>
      <c r="B110" s="408" t="s">
        <v>995</v>
      </c>
      <c r="C110" s="887"/>
      <c r="D110" s="887"/>
      <c r="E110" s="887"/>
      <c r="F110" s="1856"/>
      <c r="G110" s="888"/>
      <c r="H110" s="889"/>
      <c r="I110" s="866"/>
      <c r="J110" s="1856"/>
      <c r="K110" s="1856"/>
      <c r="L110" s="1856"/>
      <c r="M110" s="1856"/>
      <c r="N110" s="1856"/>
      <c r="O110" s="1991"/>
      <c r="P110" s="890"/>
      <c r="Q110" s="895" t="s">
        <v>996</v>
      </c>
      <c r="R110" s="894">
        <v>43689</v>
      </c>
      <c r="S110" s="1991"/>
      <c r="T110" s="14"/>
      <c r="U110" s="14"/>
      <c r="V110" s="14"/>
      <c r="W110" s="14"/>
      <c r="X110" s="14"/>
      <c r="Y110" s="14"/>
    </row>
    <row r="111" spans="1:25" ht="36.75" customHeight="1">
      <c r="A111" s="1856"/>
      <c r="B111" s="408" t="s">
        <v>138</v>
      </c>
      <c r="C111" s="887"/>
      <c r="D111" s="887"/>
      <c r="E111" s="887"/>
      <c r="F111" s="1856"/>
      <c r="G111" s="888"/>
      <c r="H111" s="889"/>
      <c r="I111" s="866"/>
      <c r="J111" s="1856"/>
      <c r="K111" s="1856"/>
      <c r="L111" s="1856"/>
      <c r="M111" s="1856"/>
      <c r="N111" s="1856"/>
      <c r="O111" s="1991"/>
      <c r="P111" s="890"/>
      <c r="Q111" s="895" t="s">
        <v>997</v>
      </c>
      <c r="R111" s="894">
        <v>43689</v>
      </c>
      <c r="S111" s="1991"/>
      <c r="T111" s="14"/>
      <c r="U111" s="14"/>
      <c r="V111" s="14"/>
      <c r="W111" s="14"/>
      <c r="X111" s="14"/>
      <c r="Y111" s="14"/>
    </row>
    <row r="112" spans="1:25" ht="42" customHeight="1">
      <c r="A112" s="1856"/>
      <c r="B112" s="408" t="s">
        <v>998</v>
      </c>
      <c r="C112" s="887"/>
      <c r="D112" s="887"/>
      <c r="E112" s="887"/>
      <c r="F112" s="1856"/>
      <c r="G112" s="888"/>
      <c r="H112" s="889"/>
      <c r="I112" s="866"/>
      <c r="J112" s="1856"/>
      <c r="K112" s="1856"/>
      <c r="L112" s="1856"/>
      <c r="M112" s="1856"/>
      <c r="N112" s="1856"/>
      <c r="O112" s="1991"/>
      <c r="P112" s="890"/>
      <c r="Q112" s="893" t="s">
        <v>999</v>
      </c>
      <c r="R112" s="894">
        <v>43689</v>
      </c>
      <c r="S112" s="1991"/>
      <c r="T112" s="14"/>
      <c r="U112" s="14"/>
      <c r="V112" s="14"/>
      <c r="W112" s="14"/>
      <c r="X112" s="14"/>
      <c r="Y112" s="14"/>
    </row>
    <row r="113" spans="1:25" ht="35.25" customHeight="1">
      <c r="A113" s="1856"/>
      <c r="B113" s="408" t="s">
        <v>551</v>
      </c>
      <c r="C113" s="887"/>
      <c r="D113" s="887"/>
      <c r="E113" s="887"/>
      <c r="F113" s="1856"/>
      <c r="G113" s="888"/>
      <c r="H113" s="889"/>
      <c r="I113" s="866"/>
      <c r="J113" s="1856"/>
      <c r="K113" s="1856"/>
      <c r="L113" s="1856"/>
      <c r="M113" s="1856"/>
      <c r="N113" s="1856"/>
      <c r="O113" s="1991"/>
      <c r="P113" s="890"/>
      <c r="Q113" s="893" t="s">
        <v>1000</v>
      </c>
      <c r="R113" s="894">
        <v>43689</v>
      </c>
      <c r="S113" s="1991"/>
      <c r="T113" s="14"/>
      <c r="U113" s="14"/>
      <c r="V113" s="14"/>
      <c r="W113" s="14"/>
      <c r="X113" s="14"/>
      <c r="Y113" s="14"/>
    </row>
    <row r="114" spans="1:25" ht="36.75" customHeight="1">
      <c r="A114" s="1856"/>
      <c r="B114" s="408" t="s">
        <v>478</v>
      </c>
      <c r="C114" s="887"/>
      <c r="D114" s="887"/>
      <c r="E114" s="887"/>
      <c r="F114" s="1856"/>
      <c r="G114" s="888"/>
      <c r="H114" s="889"/>
      <c r="I114" s="866"/>
      <c r="J114" s="1856"/>
      <c r="K114" s="1856"/>
      <c r="L114" s="1856"/>
      <c r="M114" s="1856"/>
      <c r="N114" s="1856"/>
      <c r="O114" s="1991"/>
      <c r="P114" s="890"/>
      <c r="Q114" s="893" t="s">
        <v>1001</v>
      </c>
      <c r="R114" s="894">
        <v>43689</v>
      </c>
      <c r="S114" s="1991"/>
      <c r="T114" s="14"/>
      <c r="U114" s="14"/>
      <c r="V114" s="14"/>
      <c r="W114" s="14"/>
      <c r="X114" s="14"/>
      <c r="Y114" s="14"/>
    </row>
    <row r="115" spans="1:25" ht="39" customHeight="1">
      <c r="A115" s="1856"/>
      <c r="B115" s="408" t="s">
        <v>1002</v>
      </c>
      <c r="C115" s="887"/>
      <c r="D115" s="887"/>
      <c r="E115" s="887"/>
      <c r="F115" s="1856"/>
      <c r="G115" s="888"/>
      <c r="H115" s="889"/>
      <c r="I115" s="866"/>
      <c r="J115" s="1856"/>
      <c r="K115" s="1856"/>
      <c r="L115" s="1856"/>
      <c r="M115" s="1856"/>
      <c r="N115" s="1856"/>
      <c r="O115" s="1991"/>
      <c r="P115" s="890"/>
      <c r="Q115" s="893" t="s">
        <v>1003</v>
      </c>
      <c r="R115" s="894">
        <v>43689</v>
      </c>
      <c r="S115" s="1991"/>
      <c r="T115" s="14"/>
      <c r="U115" s="14"/>
      <c r="V115" s="14"/>
      <c r="W115" s="14"/>
      <c r="X115" s="14"/>
      <c r="Y115" s="14"/>
    </row>
    <row r="116" spans="1:25" ht="33.75" customHeight="1">
      <c r="A116" s="1976"/>
      <c r="B116" s="408" t="s">
        <v>1004</v>
      </c>
      <c r="C116" s="896"/>
      <c r="D116" s="896"/>
      <c r="E116" s="896"/>
      <c r="F116" s="1976"/>
      <c r="G116" s="897"/>
      <c r="H116" s="898"/>
      <c r="I116" s="667"/>
      <c r="J116" s="1976"/>
      <c r="K116" s="1976"/>
      <c r="L116" s="1976"/>
      <c r="M116" s="1976"/>
      <c r="N116" s="1976"/>
      <c r="O116" s="1992"/>
      <c r="P116" s="899"/>
      <c r="Q116" s="893" t="s">
        <v>1005</v>
      </c>
      <c r="R116" s="894">
        <v>43689</v>
      </c>
      <c r="S116" s="1991"/>
      <c r="T116" s="14"/>
      <c r="U116" s="14"/>
      <c r="V116" s="14"/>
      <c r="W116" s="14"/>
      <c r="X116" s="14"/>
      <c r="Y116" s="14"/>
    </row>
    <row r="117" spans="1:25" ht="27" customHeight="1">
      <c r="A117" s="2042" t="s">
        <v>19</v>
      </c>
      <c r="B117" s="418" t="s">
        <v>232</v>
      </c>
      <c r="C117" s="673">
        <v>1</v>
      </c>
      <c r="D117" s="673">
        <v>1</v>
      </c>
      <c r="E117" s="667"/>
      <c r="F117" s="896"/>
      <c r="G117" s="14"/>
      <c r="H117" s="556"/>
      <c r="I117" s="667"/>
      <c r="J117" s="651"/>
      <c r="K117" s="651"/>
      <c r="L117" s="849"/>
      <c r="M117" s="651"/>
      <c r="N117" s="651"/>
      <c r="O117" s="651"/>
      <c r="P117" s="692"/>
      <c r="Q117" s="403"/>
      <c r="R117" s="574"/>
      <c r="S117" s="220"/>
      <c r="T117" s="14"/>
      <c r="U117" s="14"/>
      <c r="V117" s="14"/>
      <c r="W117" s="14"/>
      <c r="X117" s="14"/>
      <c r="Y117" s="14"/>
    </row>
    <row r="118" spans="1:25" ht="52.5" customHeight="1">
      <c r="A118" s="1976"/>
      <c r="B118" s="408" t="s">
        <v>1006</v>
      </c>
      <c r="C118" s="574"/>
      <c r="D118" s="598"/>
      <c r="E118" s="581">
        <v>10</v>
      </c>
      <c r="F118" s="580"/>
      <c r="G118" s="575">
        <v>10000000</v>
      </c>
      <c r="H118" s="900">
        <v>10000000</v>
      </c>
      <c r="I118" s="581">
        <v>10</v>
      </c>
      <c r="J118" s="576"/>
      <c r="K118" s="576" t="s">
        <v>2</v>
      </c>
      <c r="L118" s="597"/>
      <c r="M118" s="576"/>
      <c r="N118" s="576"/>
      <c r="O118" s="576">
        <v>1</v>
      </c>
      <c r="P118" s="413" t="s">
        <v>35</v>
      </c>
      <c r="Q118" s="407" t="s">
        <v>191</v>
      </c>
      <c r="R118" s="469">
        <v>43272</v>
      </c>
      <c r="S118" s="704"/>
      <c r="T118" s="14"/>
      <c r="U118" s="14"/>
      <c r="V118" s="14"/>
      <c r="W118" s="14"/>
      <c r="X118" s="14"/>
      <c r="Y118" s="14"/>
    </row>
    <row r="119" spans="1:25" ht="27" customHeight="1">
      <c r="A119" s="2042" t="s">
        <v>19</v>
      </c>
      <c r="B119" s="418" t="s">
        <v>298</v>
      </c>
      <c r="C119" s="574">
        <v>1</v>
      </c>
      <c r="D119" s="574">
        <v>1</v>
      </c>
      <c r="E119" s="581"/>
      <c r="F119" s="580"/>
      <c r="G119" s="598"/>
      <c r="H119" s="594"/>
      <c r="I119" s="581"/>
      <c r="J119" s="576"/>
      <c r="K119" s="576"/>
      <c r="L119" s="597"/>
      <c r="M119" s="576"/>
      <c r="N119" s="576"/>
      <c r="O119" s="576"/>
      <c r="P119" s="539"/>
      <c r="Q119" s="403"/>
      <c r="R119" s="574"/>
      <c r="S119" s="220"/>
      <c r="T119" s="14"/>
      <c r="U119" s="14"/>
      <c r="V119" s="14"/>
      <c r="W119" s="14"/>
      <c r="X119" s="14"/>
      <c r="Y119" s="14"/>
    </row>
    <row r="120" spans="1:25" ht="27" customHeight="1">
      <c r="A120" s="1976"/>
      <c r="B120" s="408" t="s">
        <v>138</v>
      </c>
      <c r="C120" s="574"/>
      <c r="D120" s="598"/>
      <c r="E120" s="581">
        <v>4</v>
      </c>
      <c r="F120" s="580"/>
      <c r="G120" s="589">
        <v>3997692.45</v>
      </c>
      <c r="H120" s="541">
        <v>3997692.45</v>
      </c>
      <c r="I120" s="581">
        <v>4</v>
      </c>
      <c r="J120" s="576"/>
      <c r="K120" s="576"/>
      <c r="L120" s="576"/>
      <c r="M120" s="576"/>
      <c r="N120" s="576"/>
      <c r="O120" s="576">
        <v>1</v>
      </c>
      <c r="P120" s="413" t="s">
        <v>35</v>
      </c>
      <c r="Q120" s="403" t="s">
        <v>191</v>
      </c>
      <c r="R120" s="469">
        <v>43327</v>
      </c>
      <c r="S120" s="220"/>
      <c r="T120" s="14"/>
      <c r="U120" s="14"/>
      <c r="V120" s="14"/>
      <c r="W120" s="14"/>
      <c r="X120" s="14"/>
      <c r="Y120" s="14"/>
    </row>
    <row r="121" spans="1:25" ht="27" customHeight="1">
      <c r="A121" s="628" t="s">
        <v>19</v>
      </c>
      <c r="B121" s="628"/>
      <c r="C121" s="603">
        <f t="shared" ref="C121:O121" si="7">SUM(C95:C120)</f>
        <v>8</v>
      </c>
      <c r="D121" s="603">
        <f t="shared" si="7"/>
        <v>10</v>
      </c>
      <c r="E121" s="604">
        <f t="shared" si="7"/>
        <v>59.8</v>
      </c>
      <c r="F121" s="603">
        <f t="shared" si="7"/>
        <v>0</v>
      </c>
      <c r="G121" s="604">
        <f t="shared" si="7"/>
        <v>58760726.700000003</v>
      </c>
      <c r="H121" s="864">
        <f t="shared" si="7"/>
        <v>54210085.490000002</v>
      </c>
      <c r="I121" s="901">
        <f t="shared" si="7"/>
        <v>59.8</v>
      </c>
      <c r="J121" s="603">
        <f t="shared" si="7"/>
        <v>0</v>
      </c>
      <c r="K121" s="603">
        <f t="shared" si="7"/>
        <v>0</v>
      </c>
      <c r="L121" s="603">
        <f t="shared" si="7"/>
        <v>0</v>
      </c>
      <c r="M121" s="603">
        <f t="shared" si="7"/>
        <v>0</v>
      </c>
      <c r="N121" s="603">
        <f t="shared" si="7"/>
        <v>0</v>
      </c>
      <c r="O121" s="603">
        <f t="shared" si="7"/>
        <v>10</v>
      </c>
      <c r="P121" s="685"/>
      <c r="Q121" s="428"/>
      <c r="R121" s="686"/>
      <c r="S121" s="220"/>
      <c r="T121" s="14"/>
      <c r="U121" s="14"/>
      <c r="V121" s="14"/>
      <c r="W121" s="14"/>
      <c r="X121" s="14"/>
      <c r="Y121" s="14"/>
    </row>
    <row r="122" spans="1:25" ht="27" customHeight="1">
      <c r="A122" s="2019" t="s">
        <v>20</v>
      </c>
      <c r="B122" s="1961"/>
      <c r="C122" s="637">
        <f t="shared" ref="C122:F122" si="8">SUM(C46,C49,C75,C94,C121)</f>
        <v>40</v>
      </c>
      <c r="D122" s="637">
        <f t="shared" si="8"/>
        <v>49</v>
      </c>
      <c r="E122" s="711">
        <f t="shared" si="8"/>
        <v>283.89479999999998</v>
      </c>
      <c r="F122" s="639">
        <f t="shared" si="8"/>
        <v>0</v>
      </c>
      <c r="G122" s="639">
        <f t="shared" ref="G122:H122" si="9">SUM(G121+G94+G75+G49+G46)</f>
        <v>264495382.93000001</v>
      </c>
      <c r="H122" s="902">
        <f t="shared" si="9"/>
        <v>250816297.80000001</v>
      </c>
      <c r="I122" s="711">
        <f t="shared" ref="I122:O122" si="10">SUM(I46,I49,I75,I94,I121)</f>
        <v>283.89479999999998</v>
      </c>
      <c r="J122" s="639">
        <f t="shared" si="10"/>
        <v>1</v>
      </c>
      <c r="K122" s="637">
        <f t="shared" si="10"/>
        <v>0</v>
      </c>
      <c r="L122" s="637">
        <f t="shared" si="10"/>
        <v>0</v>
      </c>
      <c r="M122" s="637">
        <f t="shared" si="10"/>
        <v>0</v>
      </c>
      <c r="N122" s="637">
        <f t="shared" si="10"/>
        <v>3</v>
      </c>
      <c r="O122" s="712">
        <f t="shared" si="10"/>
        <v>45</v>
      </c>
      <c r="P122" s="903"/>
      <c r="Q122" s="413"/>
      <c r="R122" s="904"/>
      <c r="S122" s="220"/>
      <c r="T122" s="14"/>
      <c r="U122" s="14"/>
      <c r="V122" s="14"/>
      <c r="W122" s="14"/>
      <c r="X122" s="14"/>
      <c r="Y122" s="14"/>
    </row>
    <row r="123" spans="1:25" ht="27" customHeight="1">
      <c r="A123" s="14"/>
      <c r="B123" s="905"/>
      <c r="C123" s="14"/>
      <c r="D123" s="14"/>
      <c r="E123" s="14"/>
      <c r="F123" s="14"/>
      <c r="G123" s="14"/>
      <c r="H123" s="556"/>
      <c r="I123" s="14"/>
      <c r="J123" s="906"/>
      <c r="K123" s="906"/>
      <c r="L123" s="906"/>
      <c r="M123" s="906"/>
      <c r="N123" s="906"/>
      <c r="O123" s="906"/>
      <c r="P123" s="458"/>
      <c r="Q123" s="456"/>
      <c r="R123" s="458"/>
      <c r="S123" s="220"/>
      <c r="T123" s="14"/>
      <c r="U123" s="14"/>
      <c r="V123" s="14"/>
      <c r="W123" s="14"/>
      <c r="X123" s="14"/>
      <c r="Y123" s="14"/>
    </row>
    <row r="124" spans="1:25" ht="27" customHeight="1">
      <c r="A124" s="14"/>
      <c r="B124" s="905"/>
      <c r="C124" s="14"/>
      <c r="D124" s="14"/>
      <c r="E124" s="14"/>
      <c r="F124" s="14"/>
      <c r="G124" s="14"/>
      <c r="H124" s="556"/>
      <c r="I124" s="14"/>
      <c r="J124" s="906"/>
      <c r="K124" s="906"/>
      <c r="L124" s="906"/>
      <c r="M124" s="906"/>
      <c r="N124" s="906"/>
      <c r="O124" s="906"/>
      <c r="P124" s="458"/>
      <c r="Q124" s="456"/>
      <c r="R124" s="458"/>
      <c r="S124" s="220"/>
      <c r="T124" s="14"/>
      <c r="U124" s="14"/>
      <c r="V124" s="14"/>
      <c r="W124" s="14"/>
      <c r="X124" s="14"/>
      <c r="Y124" s="14"/>
    </row>
    <row r="125" spans="1:25" ht="27" customHeight="1">
      <c r="A125" s="14"/>
      <c r="B125" s="905"/>
      <c r="C125" s="14"/>
      <c r="D125" s="14"/>
      <c r="E125" s="14"/>
      <c r="F125" s="14"/>
      <c r="G125" s="14"/>
      <c r="H125" s="556"/>
      <c r="I125" s="14"/>
      <c r="J125" s="906"/>
      <c r="K125" s="906"/>
      <c r="L125" s="906"/>
      <c r="M125" s="906"/>
      <c r="N125" s="906"/>
      <c r="O125" s="906"/>
      <c r="P125" s="458"/>
      <c r="Q125" s="456"/>
      <c r="R125" s="458"/>
      <c r="S125" s="220"/>
      <c r="T125" s="14"/>
      <c r="U125" s="14"/>
      <c r="V125" s="14"/>
      <c r="W125" s="14"/>
      <c r="X125" s="14"/>
      <c r="Y125" s="14"/>
    </row>
    <row r="126" spans="1:25" ht="27" customHeight="1">
      <c r="A126" s="14"/>
      <c r="B126" s="905"/>
      <c r="C126" s="14"/>
      <c r="D126" s="14"/>
      <c r="E126" s="14"/>
      <c r="F126" s="14"/>
      <c r="G126" s="14"/>
      <c r="H126" s="556"/>
      <c r="I126" s="14"/>
      <c r="J126" s="906"/>
      <c r="K126" s="906"/>
      <c r="L126" s="906"/>
      <c r="M126" s="906"/>
      <c r="N126" s="906"/>
      <c r="O126" s="906"/>
      <c r="P126" s="458"/>
      <c r="Q126" s="456"/>
      <c r="R126" s="458"/>
      <c r="S126" s="220"/>
      <c r="T126" s="14"/>
      <c r="U126" s="14"/>
      <c r="V126" s="14"/>
      <c r="W126" s="14"/>
      <c r="X126" s="14"/>
      <c r="Y126" s="14"/>
    </row>
    <row r="127" spans="1:25" ht="27" customHeight="1">
      <c r="A127" s="14"/>
      <c r="B127" s="905"/>
      <c r="C127" s="14"/>
      <c r="D127" s="14"/>
      <c r="E127" s="14"/>
      <c r="F127" s="14"/>
      <c r="G127" s="14"/>
      <c r="H127" s="556"/>
      <c r="I127" s="14"/>
      <c r="J127" s="906"/>
      <c r="K127" s="906"/>
      <c r="L127" s="906"/>
      <c r="M127" s="906"/>
      <c r="N127" s="906"/>
      <c r="O127" s="906"/>
      <c r="P127" s="458"/>
      <c r="Q127" s="456"/>
      <c r="R127" s="458"/>
      <c r="S127" s="220"/>
      <c r="T127" s="14"/>
      <c r="U127" s="14"/>
      <c r="V127" s="14"/>
      <c r="W127" s="14"/>
      <c r="X127" s="14"/>
      <c r="Y127" s="14"/>
    </row>
    <row r="128" spans="1:25" ht="27" customHeight="1">
      <c r="A128" s="14"/>
      <c r="B128" s="905"/>
      <c r="C128" s="14"/>
      <c r="D128" s="14"/>
      <c r="E128" s="14"/>
      <c r="F128" s="14"/>
      <c r="G128" s="14"/>
      <c r="H128" s="556"/>
      <c r="I128" s="14"/>
      <c r="J128" s="906"/>
      <c r="K128" s="906"/>
      <c r="L128" s="906"/>
      <c r="M128" s="906"/>
      <c r="N128" s="906"/>
      <c r="O128" s="906"/>
      <c r="P128" s="458"/>
      <c r="Q128" s="456"/>
      <c r="R128" s="458"/>
      <c r="S128" s="220"/>
      <c r="T128" s="14"/>
      <c r="U128" s="14"/>
      <c r="V128" s="14"/>
      <c r="W128" s="14"/>
      <c r="X128" s="14"/>
      <c r="Y128" s="14"/>
    </row>
    <row r="129" spans="1:25" ht="27" customHeight="1">
      <c r="A129" s="14"/>
      <c r="B129" s="905"/>
      <c r="C129" s="14"/>
      <c r="D129" s="14"/>
      <c r="E129" s="14"/>
      <c r="F129" s="14"/>
      <c r="G129" s="14"/>
      <c r="H129" s="556"/>
      <c r="I129" s="14"/>
      <c r="J129" s="906"/>
      <c r="K129" s="906"/>
      <c r="L129" s="906"/>
      <c r="M129" s="906"/>
      <c r="N129" s="906"/>
      <c r="O129" s="906"/>
      <c r="P129" s="458"/>
      <c r="Q129" s="456"/>
      <c r="R129" s="458"/>
      <c r="S129" s="220"/>
      <c r="T129" s="14"/>
      <c r="U129" s="14"/>
      <c r="V129" s="14"/>
      <c r="W129" s="14"/>
      <c r="X129" s="14"/>
      <c r="Y129" s="14"/>
    </row>
    <row r="130" spans="1:25" ht="27" customHeight="1">
      <c r="A130" s="14"/>
      <c r="B130" s="905"/>
      <c r="C130" s="14"/>
      <c r="D130" s="14"/>
      <c r="E130" s="14"/>
      <c r="F130" s="14"/>
      <c r="G130" s="14"/>
      <c r="H130" s="556"/>
      <c r="I130" s="14"/>
      <c r="J130" s="906"/>
      <c r="K130" s="906"/>
      <c r="L130" s="906"/>
      <c r="M130" s="906"/>
      <c r="N130" s="906"/>
      <c r="O130" s="906"/>
      <c r="P130" s="458"/>
      <c r="Q130" s="456"/>
      <c r="R130" s="458"/>
      <c r="S130" s="220"/>
      <c r="T130" s="14"/>
      <c r="U130" s="14"/>
      <c r="V130" s="14"/>
      <c r="W130" s="14"/>
      <c r="X130" s="14"/>
      <c r="Y130" s="14"/>
    </row>
    <row r="131" spans="1:25" ht="27" customHeight="1">
      <c r="A131" s="14"/>
      <c r="B131" s="905"/>
      <c r="C131" s="14"/>
      <c r="D131" s="14"/>
      <c r="E131" s="14"/>
      <c r="F131" s="14"/>
      <c r="G131" s="14"/>
      <c r="H131" s="556"/>
      <c r="I131" s="14"/>
      <c r="J131" s="906"/>
      <c r="K131" s="906"/>
      <c r="L131" s="906"/>
      <c r="M131" s="906"/>
      <c r="N131" s="906"/>
      <c r="O131" s="906"/>
      <c r="P131" s="458"/>
      <c r="Q131" s="456"/>
      <c r="R131" s="458"/>
      <c r="S131" s="220"/>
      <c r="T131" s="14"/>
      <c r="U131" s="14"/>
      <c r="V131" s="14"/>
      <c r="W131" s="14"/>
      <c r="X131" s="14"/>
      <c r="Y131" s="14"/>
    </row>
    <row r="132" spans="1:25" ht="27" customHeight="1">
      <c r="A132" s="14"/>
      <c r="B132" s="905"/>
      <c r="C132" s="14"/>
      <c r="D132" s="14"/>
      <c r="E132" s="14"/>
      <c r="F132" s="14"/>
      <c r="G132" s="14"/>
      <c r="H132" s="556"/>
      <c r="I132" s="14"/>
      <c r="J132" s="906"/>
      <c r="K132" s="906"/>
      <c r="L132" s="906"/>
      <c r="M132" s="906"/>
      <c r="N132" s="906"/>
      <c r="O132" s="906"/>
      <c r="P132" s="458"/>
      <c r="Q132" s="456"/>
      <c r="R132" s="458"/>
      <c r="S132" s="220"/>
      <c r="T132" s="14"/>
      <c r="U132" s="14"/>
      <c r="V132" s="14"/>
      <c r="W132" s="14"/>
      <c r="X132" s="14"/>
      <c r="Y132" s="14"/>
    </row>
    <row r="133" spans="1:25" ht="27" customHeight="1">
      <c r="A133" s="14"/>
      <c r="B133" s="905"/>
      <c r="C133" s="14"/>
      <c r="D133" s="14"/>
      <c r="E133" s="14"/>
      <c r="F133" s="14"/>
      <c r="G133" s="14"/>
      <c r="H133" s="556"/>
      <c r="I133" s="14"/>
      <c r="J133" s="906"/>
      <c r="K133" s="906"/>
      <c r="L133" s="906"/>
      <c r="M133" s="906"/>
      <c r="N133" s="906"/>
      <c r="O133" s="906"/>
      <c r="P133" s="458"/>
      <c r="Q133" s="456"/>
      <c r="R133" s="458"/>
      <c r="S133" s="220"/>
      <c r="T133" s="14"/>
      <c r="U133" s="14"/>
      <c r="V133" s="14"/>
      <c r="W133" s="14"/>
      <c r="X133" s="14"/>
      <c r="Y133" s="14"/>
    </row>
    <row r="134" spans="1:25" ht="27" customHeight="1">
      <c r="A134" s="14"/>
      <c r="B134" s="905"/>
      <c r="C134" s="14"/>
      <c r="D134" s="14"/>
      <c r="E134" s="14"/>
      <c r="F134" s="14"/>
      <c r="G134" s="14"/>
      <c r="H134" s="556"/>
      <c r="I134" s="14"/>
      <c r="J134" s="906"/>
      <c r="K134" s="906"/>
      <c r="L134" s="906"/>
      <c r="M134" s="906"/>
      <c r="N134" s="906"/>
      <c r="O134" s="906"/>
      <c r="P134" s="458"/>
      <c r="Q134" s="456"/>
      <c r="R134" s="458"/>
      <c r="S134" s="220"/>
      <c r="T134" s="14"/>
      <c r="U134" s="14"/>
      <c r="V134" s="14"/>
      <c r="W134" s="14"/>
      <c r="X134" s="14"/>
      <c r="Y134" s="14"/>
    </row>
    <row r="135" spans="1:25" ht="27" customHeight="1">
      <c r="A135" s="14"/>
      <c r="B135" s="905"/>
      <c r="C135" s="14"/>
      <c r="D135" s="14"/>
      <c r="E135" s="14"/>
      <c r="F135" s="14"/>
      <c r="G135" s="14"/>
      <c r="H135" s="556"/>
      <c r="I135" s="14"/>
      <c r="J135" s="906"/>
      <c r="K135" s="906"/>
      <c r="L135" s="906"/>
      <c r="M135" s="906"/>
      <c r="N135" s="906"/>
      <c r="O135" s="906"/>
      <c r="P135" s="458"/>
      <c r="Q135" s="456"/>
      <c r="R135" s="458"/>
      <c r="S135" s="220"/>
      <c r="T135" s="14"/>
      <c r="U135" s="14"/>
      <c r="V135" s="14"/>
      <c r="W135" s="14"/>
      <c r="X135" s="14"/>
      <c r="Y135" s="14"/>
    </row>
    <row r="136" spans="1:25" ht="27" customHeight="1">
      <c r="A136" s="14"/>
      <c r="B136" s="905"/>
      <c r="C136" s="14"/>
      <c r="D136" s="14"/>
      <c r="E136" s="14"/>
      <c r="F136" s="14"/>
      <c r="G136" s="14"/>
      <c r="H136" s="556"/>
      <c r="I136" s="14"/>
      <c r="J136" s="906"/>
      <c r="K136" s="906"/>
      <c r="L136" s="906"/>
      <c r="M136" s="906"/>
      <c r="N136" s="906"/>
      <c r="O136" s="906"/>
      <c r="P136" s="458"/>
      <c r="Q136" s="456"/>
      <c r="R136" s="458"/>
      <c r="S136" s="220"/>
      <c r="T136" s="14"/>
      <c r="U136" s="14"/>
      <c r="V136" s="14"/>
      <c r="W136" s="14"/>
      <c r="X136" s="14"/>
      <c r="Y136" s="14"/>
    </row>
    <row r="137" spans="1:25" ht="27" customHeight="1">
      <c r="A137" s="14"/>
      <c r="B137" s="905"/>
      <c r="C137" s="14"/>
      <c r="D137" s="14"/>
      <c r="E137" s="14"/>
      <c r="F137" s="14"/>
      <c r="G137" s="14"/>
      <c r="H137" s="556"/>
      <c r="I137" s="14"/>
      <c r="J137" s="906"/>
      <c r="K137" s="906"/>
      <c r="L137" s="906"/>
      <c r="M137" s="906"/>
      <c r="N137" s="906"/>
      <c r="O137" s="906"/>
      <c r="P137" s="458"/>
      <c r="Q137" s="456"/>
      <c r="R137" s="458"/>
      <c r="S137" s="220"/>
      <c r="T137" s="14"/>
      <c r="U137" s="14"/>
      <c r="V137" s="14"/>
      <c r="W137" s="14"/>
      <c r="X137" s="14"/>
      <c r="Y137" s="14"/>
    </row>
    <row r="138" spans="1:25" ht="27" customHeight="1">
      <c r="A138" s="14"/>
      <c r="B138" s="905"/>
      <c r="C138" s="14"/>
      <c r="D138" s="14"/>
      <c r="E138" s="14"/>
      <c r="F138" s="14"/>
      <c r="G138" s="14"/>
      <c r="H138" s="556"/>
      <c r="I138" s="14"/>
      <c r="J138" s="906"/>
      <c r="K138" s="906"/>
      <c r="L138" s="906"/>
      <c r="M138" s="906"/>
      <c r="N138" s="906"/>
      <c r="O138" s="906"/>
      <c r="P138" s="458"/>
      <c r="Q138" s="456"/>
      <c r="R138" s="458"/>
      <c r="S138" s="220"/>
      <c r="T138" s="14"/>
      <c r="U138" s="14"/>
      <c r="V138" s="14"/>
      <c r="W138" s="14"/>
      <c r="X138" s="14"/>
      <c r="Y138" s="14"/>
    </row>
    <row r="139" spans="1:25" ht="27" customHeight="1">
      <c r="A139" s="14"/>
      <c r="B139" s="905"/>
      <c r="C139" s="14"/>
      <c r="D139" s="14"/>
      <c r="E139" s="14"/>
      <c r="F139" s="14"/>
      <c r="G139" s="14"/>
      <c r="H139" s="556"/>
      <c r="I139" s="14"/>
      <c r="J139" s="906"/>
      <c r="K139" s="906"/>
      <c r="L139" s="906"/>
      <c r="M139" s="906"/>
      <c r="N139" s="906"/>
      <c r="O139" s="906"/>
      <c r="P139" s="458"/>
      <c r="Q139" s="456"/>
      <c r="R139" s="458"/>
      <c r="S139" s="220"/>
      <c r="T139" s="14"/>
      <c r="U139" s="14"/>
      <c r="V139" s="14"/>
      <c r="W139" s="14"/>
      <c r="X139" s="14"/>
      <c r="Y139" s="14"/>
    </row>
    <row r="140" spans="1:25" ht="27" customHeight="1">
      <c r="A140" s="14"/>
      <c r="B140" s="905"/>
      <c r="C140" s="14"/>
      <c r="D140" s="14"/>
      <c r="E140" s="14"/>
      <c r="F140" s="14"/>
      <c r="G140" s="14"/>
      <c r="H140" s="556"/>
      <c r="I140" s="14"/>
      <c r="J140" s="906"/>
      <c r="K140" s="906"/>
      <c r="L140" s="906"/>
      <c r="M140" s="906"/>
      <c r="N140" s="906"/>
      <c r="O140" s="906"/>
      <c r="P140" s="458"/>
      <c r="Q140" s="456"/>
      <c r="R140" s="458"/>
      <c r="S140" s="220"/>
      <c r="T140" s="14"/>
      <c r="U140" s="14"/>
      <c r="V140" s="14"/>
      <c r="W140" s="14"/>
      <c r="X140" s="14"/>
      <c r="Y140" s="14"/>
    </row>
    <row r="141" spans="1:25" ht="27" customHeight="1">
      <c r="A141" s="14"/>
      <c r="B141" s="905"/>
      <c r="C141" s="14"/>
      <c r="D141" s="14"/>
      <c r="E141" s="14"/>
      <c r="F141" s="14"/>
      <c r="G141" s="14"/>
      <c r="H141" s="556"/>
      <c r="I141" s="14"/>
      <c r="J141" s="906"/>
      <c r="K141" s="906"/>
      <c r="L141" s="906"/>
      <c r="M141" s="906"/>
      <c r="N141" s="906"/>
      <c r="O141" s="906"/>
      <c r="P141" s="458"/>
      <c r="Q141" s="456"/>
      <c r="R141" s="458"/>
      <c r="S141" s="220"/>
      <c r="T141" s="14"/>
      <c r="U141" s="14"/>
      <c r="V141" s="14"/>
      <c r="W141" s="14"/>
      <c r="X141" s="14"/>
      <c r="Y141" s="14"/>
    </row>
    <row r="142" spans="1:25" ht="27" customHeight="1">
      <c r="A142" s="14"/>
      <c r="B142" s="905"/>
      <c r="C142" s="14"/>
      <c r="D142" s="14"/>
      <c r="E142" s="14"/>
      <c r="F142" s="14"/>
      <c r="G142" s="14"/>
      <c r="H142" s="556"/>
      <c r="I142" s="14"/>
      <c r="J142" s="906"/>
      <c r="K142" s="906"/>
      <c r="L142" s="906"/>
      <c r="M142" s="906"/>
      <c r="N142" s="906"/>
      <c r="O142" s="906"/>
      <c r="P142" s="458"/>
      <c r="Q142" s="456"/>
      <c r="R142" s="458"/>
      <c r="S142" s="220"/>
      <c r="T142" s="14"/>
      <c r="U142" s="14"/>
      <c r="V142" s="14"/>
      <c r="W142" s="14"/>
      <c r="X142" s="14"/>
      <c r="Y142" s="14"/>
    </row>
    <row r="143" spans="1:25" ht="27" customHeight="1">
      <c r="A143" s="14"/>
      <c r="B143" s="905"/>
      <c r="C143" s="14"/>
      <c r="D143" s="14"/>
      <c r="E143" s="14"/>
      <c r="F143" s="14"/>
      <c r="G143" s="14"/>
      <c r="H143" s="556"/>
      <c r="I143" s="14"/>
      <c r="J143" s="906"/>
      <c r="K143" s="906"/>
      <c r="L143" s="906"/>
      <c r="M143" s="906"/>
      <c r="N143" s="906"/>
      <c r="O143" s="906"/>
      <c r="P143" s="458"/>
      <c r="Q143" s="456"/>
      <c r="R143" s="458"/>
      <c r="S143" s="220"/>
      <c r="T143" s="14"/>
      <c r="U143" s="14"/>
      <c r="V143" s="14"/>
      <c r="W143" s="14"/>
      <c r="X143" s="14"/>
      <c r="Y143" s="14"/>
    </row>
    <row r="144" spans="1:25" ht="27" customHeight="1">
      <c r="A144" s="14"/>
      <c r="B144" s="905"/>
      <c r="C144" s="14"/>
      <c r="D144" s="14"/>
      <c r="E144" s="14"/>
      <c r="F144" s="14"/>
      <c r="G144" s="14"/>
      <c r="H144" s="556"/>
      <c r="I144" s="14"/>
      <c r="J144" s="906"/>
      <c r="K144" s="906"/>
      <c r="L144" s="906"/>
      <c r="M144" s="906"/>
      <c r="N144" s="906"/>
      <c r="O144" s="906"/>
      <c r="P144" s="458"/>
      <c r="Q144" s="456"/>
      <c r="R144" s="458"/>
      <c r="S144" s="220"/>
      <c r="T144" s="14"/>
      <c r="U144" s="14"/>
      <c r="V144" s="14"/>
      <c r="W144" s="14"/>
      <c r="X144" s="14"/>
      <c r="Y144" s="14"/>
    </row>
    <row r="145" spans="1:25" ht="27" customHeight="1">
      <c r="A145" s="14"/>
      <c r="B145" s="905"/>
      <c r="C145" s="14"/>
      <c r="D145" s="14"/>
      <c r="E145" s="14"/>
      <c r="F145" s="14"/>
      <c r="G145" s="14"/>
      <c r="H145" s="556"/>
      <c r="I145" s="14"/>
      <c r="J145" s="906"/>
      <c r="K145" s="906"/>
      <c r="L145" s="906"/>
      <c r="M145" s="906"/>
      <c r="N145" s="906"/>
      <c r="O145" s="906"/>
      <c r="P145" s="458"/>
      <c r="Q145" s="456"/>
      <c r="R145" s="458"/>
      <c r="S145" s="220"/>
      <c r="T145" s="14"/>
      <c r="U145" s="14"/>
      <c r="V145" s="14"/>
      <c r="W145" s="14"/>
      <c r="X145" s="14"/>
      <c r="Y145" s="14"/>
    </row>
    <row r="146" spans="1:25" ht="27" customHeight="1">
      <c r="A146" s="14"/>
      <c r="B146" s="905"/>
      <c r="C146" s="14"/>
      <c r="D146" s="14"/>
      <c r="E146" s="14"/>
      <c r="F146" s="14"/>
      <c r="G146" s="14"/>
      <c r="H146" s="556"/>
      <c r="I146" s="14"/>
      <c r="J146" s="906"/>
      <c r="K146" s="906"/>
      <c r="L146" s="906"/>
      <c r="M146" s="906"/>
      <c r="N146" s="906"/>
      <c r="O146" s="906"/>
      <c r="P146" s="458"/>
      <c r="Q146" s="456"/>
      <c r="R146" s="458"/>
      <c r="S146" s="220"/>
      <c r="T146" s="14"/>
      <c r="U146" s="14"/>
      <c r="V146" s="14"/>
      <c r="W146" s="14"/>
      <c r="X146" s="14"/>
      <c r="Y146" s="14"/>
    </row>
    <row r="147" spans="1:25" ht="27" customHeight="1">
      <c r="A147" s="14"/>
      <c r="B147" s="905"/>
      <c r="C147" s="14"/>
      <c r="D147" s="14"/>
      <c r="E147" s="14"/>
      <c r="F147" s="14"/>
      <c r="G147" s="14"/>
      <c r="H147" s="556"/>
      <c r="I147" s="14"/>
      <c r="J147" s="906"/>
      <c r="K147" s="906"/>
      <c r="L147" s="906"/>
      <c r="M147" s="906"/>
      <c r="N147" s="906"/>
      <c r="O147" s="906"/>
      <c r="P147" s="458"/>
      <c r="Q147" s="456"/>
      <c r="R147" s="458"/>
      <c r="S147" s="220"/>
      <c r="T147" s="14"/>
      <c r="U147" s="14"/>
      <c r="V147" s="14"/>
      <c r="W147" s="14"/>
      <c r="X147" s="14"/>
      <c r="Y147" s="14"/>
    </row>
    <row r="148" spans="1:25" ht="27" customHeight="1">
      <c r="A148" s="14"/>
      <c r="B148" s="905"/>
      <c r="C148" s="14"/>
      <c r="D148" s="14"/>
      <c r="E148" s="14"/>
      <c r="F148" s="14"/>
      <c r="G148" s="14"/>
      <c r="H148" s="556"/>
      <c r="I148" s="14"/>
      <c r="J148" s="906"/>
      <c r="K148" s="906"/>
      <c r="L148" s="906"/>
      <c r="M148" s="906"/>
      <c r="N148" s="906"/>
      <c r="O148" s="906"/>
      <c r="P148" s="458"/>
      <c r="Q148" s="456"/>
      <c r="R148" s="458"/>
      <c r="S148" s="220"/>
      <c r="T148" s="14"/>
      <c r="U148" s="14"/>
      <c r="V148" s="14"/>
      <c r="W148" s="14"/>
      <c r="X148" s="14"/>
      <c r="Y148" s="14"/>
    </row>
    <row r="149" spans="1:25" ht="27" customHeight="1">
      <c r="A149" s="14"/>
      <c r="B149" s="905"/>
      <c r="C149" s="14"/>
      <c r="D149" s="14"/>
      <c r="E149" s="14"/>
      <c r="F149" s="14"/>
      <c r="G149" s="14"/>
      <c r="H149" s="556"/>
      <c r="I149" s="14"/>
      <c r="J149" s="906"/>
      <c r="K149" s="906"/>
      <c r="L149" s="906"/>
      <c r="M149" s="906"/>
      <c r="N149" s="906"/>
      <c r="O149" s="906"/>
      <c r="P149" s="458"/>
      <c r="Q149" s="456"/>
      <c r="R149" s="458"/>
      <c r="S149" s="220"/>
      <c r="T149" s="14"/>
      <c r="U149" s="14"/>
      <c r="V149" s="14"/>
      <c r="W149" s="14"/>
      <c r="X149" s="14"/>
      <c r="Y149" s="14"/>
    </row>
    <row r="150" spans="1:25" ht="27" customHeight="1">
      <c r="A150" s="14"/>
      <c r="B150" s="905"/>
      <c r="C150" s="14"/>
      <c r="D150" s="14"/>
      <c r="E150" s="14"/>
      <c r="F150" s="14"/>
      <c r="G150" s="14"/>
      <c r="H150" s="556"/>
      <c r="I150" s="14"/>
      <c r="J150" s="906"/>
      <c r="K150" s="906"/>
      <c r="L150" s="906"/>
      <c r="M150" s="906"/>
      <c r="N150" s="906"/>
      <c r="O150" s="906"/>
      <c r="P150" s="458"/>
      <c r="Q150" s="456"/>
      <c r="R150" s="458"/>
      <c r="S150" s="220"/>
      <c r="T150" s="14"/>
      <c r="U150" s="14"/>
      <c r="V150" s="14"/>
      <c r="W150" s="14"/>
      <c r="X150" s="14"/>
      <c r="Y150" s="14"/>
    </row>
    <row r="151" spans="1:25" ht="27" customHeight="1">
      <c r="A151" s="14"/>
      <c r="B151" s="905"/>
      <c r="C151" s="14"/>
      <c r="D151" s="14"/>
      <c r="E151" s="14"/>
      <c r="F151" s="14"/>
      <c r="G151" s="14"/>
      <c r="H151" s="556"/>
      <c r="I151" s="14"/>
      <c r="J151" s="906"/>
      <c r="K151" s="906"/>
      <c r="L151" s="906"/>
      <c r="M151" s="906"/>
      <c r="N151" s="906"/>
      <c r="O151" s="906"/>
      <c r="P151" s="458"/>
      <c r="Q151" s="456"/>
      <c r="R151" s="458"/>
      <c r="S151" s="220"/>
      <c r="T151" s="14"/>
      <c r="U151" s="14"/>
      <c r="V151" s="14"/>
      <c r="W151" s="14"/>
      <c r="X151" s="14"/>
      <c r="Y151" s="14"/>
    </row>
    <row r="152" spans="1:25" ht="27" customHeight="1">
      <c r="A152" s="14"/>
      <c r="B152" s="905"/>
      <c r="C152" s="14"/>
      <c r="D152" s="14"/>
      <c r="E152" s="14"/>
      <c r="F152" s="14"/>
      <c r="G152" s="14"/>
      <c r="H152" s="556"/>
      <c r="I152" s="14"/>
      <c r="J152" s="906"/>
      <c r="K152" s="906"/>
      <c r="L152" s="906"/>
      <c r="M152" s="906"/>
      <c r="N152" s="906"/>
      <c r="O152" s="906"/>
      <c r="P152" s="458"/>
      <c r="Q152" s="456"/>
      <c r="R152" s="458"/>
      <c r="S152" s="220"/>
      <c r="T152" s="14"/>
      <c r="U152" s="14"/>
      <c r="V152" s="14"/>
      <c r="W152" s="14"/>
      <c r="X152" s="14"/>
      <c r="Y152" s="14"/>
    </row>
    <row r="153" spans="1:25" ht="27" customHeight="1">
      <c r="A153" s="14"/>
      <c r="B153" s="905"/>
      <c r="C153" s="14"/>
      <c r="D153" s="14"/>
      <c r="E153" s="14"/>
      <c r="F153" s="14"/>
      <c r="G153" s="14"/>
      <c r="H153" s="556"/>
      <c r="I153" s="14"/>
      <c r="J153" s="906"/>
      <c r="K153" s="906"/>
      <c r="L153" s="906"/>
      <c r="M153" s="906"/>
      <c r="N153" s="906"/>
      <c r="O153" s="906"/>
      <c r="P153" s="458"/>
      <c r="Q153" s="456"/>
      <c r="R153" s="458"/>
      <c r="S153" s="220"/>
      <c r="T153" s="14"/>
      <c r="U153" s="14"/>
      <c r="V153" s="14"/>
      <c r="W153" s="14"/>
      <c r="X153" s="14"/>
      <c r="Y153" s="14"/>
    </row>
    <row r="154" spans="1:25" ht="27" customHeight="1">
      <c r="A154" s="14"/>
      <c r="B154" s="905"/>
      <c r="C154" s="14"/>
      <c r="D154" s="14"/>
      <c r="E154" s="14"/>
      <c r="F154" s="14"/>
      <c r="G154" s="14"/>
      <c r="H154" s="556"/>
      <c r="I154" s="14"/>
      <c r="J154" s="906"/>
      <c r="K154" s="906"/>
      <c r="L154" s="906"/>
      <c r="M154" s="906"/>
      <c r="N154" s="906"/>
      <c r="O154" s="906"/>
      <c r="P154" s="458"/>
      <c r="Q154" s="456"/>
      <c r="R154" s="458"/>
      <c r="S154" s="220"/>
      <c r="T154" s="14"/>
      <c r="U154" s="14"/>
      <c r="V154" s="14"/>
      <c r="W154" s="14"/>
      <c r="X154" s="14"/>
      <c r="Y154" s="14"/>
    </row>
    <row r="155" spans="1:25" ht="27" customHeight="1">
      <c r="A155" s="14"/>
      <c r="B155" s="905"/>
      <c r="C155" s="14"/>
      <c r="D155" s="14"/>
      <c r="E155" s="14"/>
      <c r="F155" s="14"/>
      <c r="G155" s="14"/>
      <c r="H155" s="556"/>
      <c r="I155" s="14"/>
      <c r="J155" s="906"/>
      <c r="K155" s="906"/>
      <c r="L155" s="906"/>
      <c r="M155" s="906"/>
      <c r="N155" s="906"/>
      <c r="O155" s="906"/>
      <c r="P155" s="458"/>
      <c r="Q155" s="456"/>
      <c r="R155" s="458"/>
      <c r="S155" s="220"/>
      <c r="T155" s="14"/>
      <c r="U155" s="14"/>
      <c r="V155" s="14"/>
      <c r="W155" s="14"/>
      <c r="X155" s="14"/>
      <c r="Y155" s="14"/>
    </row>
    <row r="156" spans="1:25" ht="27" customHeight="1">
      <c r="A156" s="14"/>
      <c r="B156" s="905"/>
      <c r="C156" s="14"/>
      <c r="D156" s="14"/>
      <c r="E156" s="14"/>
      <c r="F156" s="14"/>
      <c r="G156" s="14"/>
      <c r="H156" s="556"/>
      <c r="I156" s="14"/>
      <c r="J156" s="906"/>
      <c r="K156" s="906"/>
      <c r="L156" s="906"/>
      <c r="M156" s="906"/>
      <c r="N156" s="906"/>
      <c r="O156" s="906"/>
      <c r="P156" s="458"/>
      <c r="Q156" s="456"/>
      <c r="R156" s="458"/>
      <c r="S156" s="220"/>
      <c r="T156" s="14"/>
      <c r="U156" s="14"/>
      <c r="V156" s="14"/>
      <c r="W156" s="14"/>
      <c r="X156" s="14"/>
      <c r="Y156" s="14"/>
    </row>
    <row r="157" spans="1:25" ht="27" customHeight="1">
      <c r="A157" s="14"/>
      <c r="B157" s="905"/>
      <c r="C157" s="14"/>
      <c r="D157" s="14"/>
      <c r="E157" s="14"/>
      <c r="F157" s="14"/>
      <c r="G157" s="14"/>
      <c r="H157" s="556"/>
      <c r="I157" s="14"/>
      <c r="J157" s="906"/>
      <c r="K157" s="906"/>
      <c r="L157" s="906"/>
      <c r="M157" s="906"/>
      <c r="N157" s="906"/>
      <c r="O157" s="906"/>
      <c r="P157" s="458"/>
      <c r="Q157" s="456"/>
      <c r="R157" s="458"/>
      <c r="S157" s="220"/>
      <c r="T157" s="14"/>
      <c r="U157" s="14"/>
      <c r="V157" s="14"/>
      <c r="W157" s="14"/>
      <c r="X157" s="14"/>
      <c r="Y157" s="14"/>
    </row>
    <row r="158" spans="1:25" ht="27" customHeight="1">
      <c r="A158" s="14"/>
      <c r="B158" s="905"/>
      <c r="C158" s="14"/>
      <c r="D158" s="14"/>
      <c r="E158" s="14"/>
      <c r="F158" s="14"/>
      <c r="G158" s="14"/>
      <c r="H158" s="556"/>
      <c r="I158" s="14"/>
      <c r="J158" s="906"/>
      <c r="K158" s="906"/>
      <c r="L158" s="906"/>
      <c r="M158" s="906"/>
      <c r="N158" s="906"/>
      <c r="O158" s="906"/>
      <c r="P158" s="458"/>
      <c r="Q158" s="456"/>
      <c r="R158" s="458"/>
      <c r="S158" s="220"/>
      <c r="T158" s="14"/>
      <c r="U158" s="14"/>
      <c r="V158" s="14"/>
      <c r="W158" s="14"/>
      <c r="X158" s="14"/>
      <c r="Y158" s="14"/>
    </row>
    <row r="159" spans="1:25" ht="27" customHeight="1">
      <c r="A159" s="14"/>
      <c r="B159" s="905"/>
      <c r="C159" s="14"/>
      <c r="D159" s="14"/>
      <c r="E159" s="14"/>
      <c r="F159" s="14"/>
      <c r="G159" s="14"/>
      <c r="H159" s="556"/>
      <c r="I159" s="14"/>
      <c r="J159" s="906"/>
      <c r="K159" s="906"/>
      <c r="L159" s="906"/>
      <c r="M159" s="906"/>
      <c r="N159" s="906"/>
      <c r="O159" s="906"/>
      <c r="P159" s="458"/>
      <c r="Q159" s="456"/>
      <c r="R159" s="458"/>
      <c r="S159" s="220"/>
      <c r="T159" s="14"/>
      <c r="U159" s="14"/>
      <c r="V159" s="14"/>
      <c r="W159" s="14"/>
      <c r="X159" s="14"/>
      <c r="Y159" s="14"/>
    </row>
    <row r="160" spans="1:25" ht="27" customHeight="1">
      <c r="A160" s="14"/>
      <c r="B160" s="905"/>
      <c r="C160" s="14"/>
      <c r="D160" s="14"/>
      <c r="E160" s="14"/>
      <c r="F160" s="14"/>
      <c r="G160" s="14"/>
      <c r="H160" s="556"/>
      <c r="I160" s="14"/>
      <c r="J160" s="906"/>
      <c r="K160" s="906"/>
      <c r="L160" s="906"/>
      <c r="M160" s="906"/>
      <c r="N160" s="906"/>
      <c r="O160" s="906"/>
      <c r="P160" s="458"/>
      <c r="Q160" s="456"/>
      <c r="R160" s="458"/>
      <c r="S160" s="220"/>
      <c r="T160" s="14"/>
      <c r="U160" s="14"/>
      <c r="V160" s="14"/>
      <c r="W160" s="14"/>
      <c r="X160" s="14"/>
      <c r="Y160" s="14"/>
    </row>
    <row r="161" spans="1:25" ht="27" customHeight="1">
      <c r="A161" s="14"/>
      <c r="B161" s="905"/>
      <c r="C161" s="14"/>
      <c r="D161" s="14"/>
      <c r="E161" s="14"/>
      <c r="F161" s="14"/>
      <c r="G161" s="14"/>
      <c r="H161" s="556"/>
      <c r="I161" s="14"/>
      <c r="J161" s="906"/>
      <c r="K161" s="906"/>
      <c r="L161" s="906"/>
      <c r="M161" s="906"/>
      <c r="N161" s="906"/>
      <c r="O161" s="906"/>
      <c r="P161" s="458"/>
      <c r="Q161" s="456"/>
      <c r="R161" s="458"/>
      <c r="S161" s="220"/>
      <c r="T161" s="14"/>
      <c r="U161" s="14"/>
      <c r="V161" s="14"/>
      <c r="W161" s="14"/>
      <c r="X161" s="14"/>
      <c r="Y161" s="14"/>
    </row>
    <row r="162" spans="1:25" ht="27" customHeight="1">
      <c r="A162" s="14"/>
      <c r="B162" s="905"/>
      <c r="C162" s="14"/>
      <c r="D162" s="14"/>
      <c r="E162" s="14"/>
      <c r="F162" s="14"/>
      <c r="G162" s="14"/>
      <c r="H162" s="556"/>
      <c r="I162" s="14"/>
      <c r="J162" s="906"/>
      <c r="K162" s="906"/>
      <c r="L162" s="906"/>
      <c r="M162" s="906"/>
      <c r="N162" s="906"/>
      <c r="O162" s="906"/>
      <c r="P162" s="458"/>
      <c r="Q162" s="456"/>
      <c r="R162" s="458"/>
      <c r="S162" s="220"/>
      <c r="T162" s="14"/>
      <c r="U162" s="14"/>
      <c r="V162" s="14"/>
      <c r="W162" s="14"/>
      <c r="X162" s="14"/>
      <c r="Y162" s="14"/>
    </row>
    <row r="163" spans="1:25" ht="27" customHeight="1">
      <c r="A163" s="14"/>
      <c r="B163" s="905"/>
      <c r="C163" s="14"/>
      <c r="D163" s="14"/>
      <c r="E163" s="14"/>
      <c r="F163" s="14"/>
      <c r="G163" s="14"/>
      <c r="H163" s="556"/>
      <c r="I163" s="14"/>
      <c r="J163" s="906"/>
      <c r="K163" s="906"/>
      <c r="L163" s="906"/>
      <c r="M163" s="906"/>
      <c r="N163" s="906"/>
      <c r="O163" s="906"/>
      <c r="P163" s="458"/>
      <c r="Q163" s="456"/>
      <c r="R163" s="458"/>
      <c r="S163" s="220"/>
      <c r="T163" s="14"/>
      <c r="U163" s="14"/>
      <c r="V163" s="14"/>
      <c r="W163" s="14"/>
      <c r="X163" s="14"/>
      <c r="Y163" s="14"/>
    </row>
    <row r="164" spans="1:25" ht="27" customHeight="1">
      <c r="A164" s="14"/>
      <c r="B164" s="905"/>
      <c r="C164" s="14"/>
      <c r="D164" s="14"/>
      <c r="E164" s="14"/>
      <c r="F164" s="14"/>
      <c r="G164" s="14"/>
      <c r="H164" s="556"/>
      <c r="I164" s="14"/>
      <c r="J164" s="906"/>
      <c r="K164" s="906"/>
      <c r="L164" s="906"/>
      <c r="M164" s="906"/>
      <c r="N164" s="906"/>
      <c r="O164" s="906"/>
      <c r="P164" s="458"/>
      <c r="Q164" s="456"/>
      <c r="R164" s="458"/>
      <c r="S164" s="220"/>
      <c r="T164" s="14"/>
      <c r="U164" s="14"/>
      <c r="V164" s="14"/>
      <c r="W164" s="14"/>
      <c r="X164" s="14"/>
      <c r="Y164" s="14"/>
    </row>
    <row r="165" spans="1:25" ht="27" customHeight="1">
      <c r="A165" s="14"/>
      <c r="B165" s="905"/>
      <c r="C165" s="14"/>
      <c r="D165" s="14"/>
      <c r="E165" s="14"/>
      <c r="F165" s="14"/>
      <c r="G165" s="14"/>
      <c r="H165" s="556"/>
      <c r="I165" s="14"/>
      <c r="J165" s="906"/>
      <c r="K165" s="906"/>
      <c r="L165" s="906"/>
      <c r="M165" s="906"/>
      <c r="N165" s="906"/>
      <c r="O165" s="906"/>
      <c r="P165" s="458"/>
      <c r="Q165" s="456"/>
      <c r="R165" s="458"/>
      <c r="S165" s="220"/>
      <c r="T165" s="14"/>
      <c r="U165" s="14"/>
      <c r="V165" s="14"/>
      <c r="W165" s="14"/>
      <c r="X165" s="14"/>
      <c r="Y165" s="14"/>
    </row>
    <row r="166" spans="1:25" ht="27" customHeight="1">
      <c r="A166" s="14"/>
      <c r="B166" s="905"/>
      <c r="C166" s="14"/>
      <c r="D166" s="14"/>
      <c r="E166" s="14"/>
      <c r="F166" s="14"/>
      <c r="G166" s="14"/>
      <c r="H166" s="556"/>
      <c r="I166" s="14"/>
      <c r="J166" s="906"/>
      <c r="K166" s="906"/>
      <c r="L166" s="906"/>
      <c r="M166" s="906"/>
      <c r="N166" s="906"/>
      <c r="O166" s="906"/>
      <c r="P166" s="458"/>
      <c r="Q166" s="456"/>
      <c r="R166" s="458"/>
      <c r="S166" s="220"/>
      <c r="T166" s="14"/>
      <c r="U166" s="14"/>
      <c r="V166" s="14"/>
      <c r="W166" s="14"/>
      <c r="X166" s="14"/>
      <c r="Y166" s="14"/>
    </row>
    <row r="167" spans="1:25" ht="27" customHeight="1">
      <c r="A167" s="14"/>
      <c r="B167" s="905"/>
      <c r="C167" s="14"/>
      <c r="D167" s="14"/>
      <c r="E167" s="14"/>
      <c r="F167" s="14"/>
      <c r="G167" s="14"/>
      <c r="H167" s="556"/>
      <c r="I167" s="14"/>
      <c r="J167" s="906"/>
      <c r="K167" s="906"/>
      <c r="L167" s="906"/>
      <c r="M167" s="906"/>
      <c r="N167" s="906"/>
      <c r="O167" s="906"/>
      <c r="P167" s="458"/>
      <c r="Q167" s="456"/>
      <c r="R167" s="458"/>
      <c r="S167" s="220"/>
      <c r="T167" s="14"/>
      <c r="U167" s="14"/>
      <c r="V167" s="14"/>
      <c r="W167" s="14"/>
      <c r="X167" s="14"/>
      <c r="Y167" s="14"/>
    </row>
    <row r="168" spans="1:25" ht="27" customHeight="1">
      <c r="A168" s="14"/>
      <c r="B168" s="905"/>
      <c r="C168" s="14"/>
      <c r="D168" s="14"/>
      <c r="E168" s="14"/>
      <c r="F168" s="14"/>
      <c r="G168" s="14"/>
      <c r="H168" s="556"/>
      <c r="I168" s="14"/>
      <c r="J168" s="906"/>
      <c r="K168" s="906"/>
      <c r="L168" s="906"/>
      <c r="M168" s="906"/>
      <c r="N168" s="906"/>
      <c r="O168" s="906"/>
      <c r="P168" s="458"/>
      <c r="Q168" s="456"/>
      <c r="R168" s="458"/>
      <c r="S168" s="220"/>
      <c r="T168" s="14"/>
      <c r="U168" s="14"/>
      <c r="V168" s="14"/>
      <c r="W168" s="14"/>
      <c r="X168" s="14"/>
      <c r="Y168" s="14"/>
    </row>
    <row r="169" spans="1:25" ht="27" customHeight="1">
      <c r="A169" s="14"/>
      <c r="B169" s="905"/>
      <c r="C169" s="14"/>
      <c r="D169" s="14"/>
      <c r="E169" s="14"/>
      <c r="F169" s="14"/>
      <c r="G169" s="14"/>
      <c r="H169" s="556"/>
      <c r="I169" s="14"/>
      <c r="J169" s="906"/>
      <c r="K169" s="906"/>
      <c r="L169" s="906"/>
      <c r="M169" s="906"/>
      <c r="N169" s="906"/>
      <c r="O169" s="906"/>
      <c r="P169" s="458"/>
      <c r="Q169" s="456"/>
      <c r="R169" s="458"/>
      <c r="S169" s="220"/>
      <c r="T169" s="14"/>
      <c r="U169" s="14"/>
      <c r="V169" s="14"/>
      <c r="W169" s="14"/>
      <c r="X169" s="14"/>
      <c r="Y169" s="14"/>
    </row>
    <row r="170" spans="1:25" ht="27" customHeight="1">
      <c r="A170" s="14"/>
      <c r="B170" s="905"/>
      <c r="C170" s="14"/>
      <c r="D170" s="14"/>
      <c r="E170" s="14"/>
      <c r="F170" s="14"/>
      <c r="G170" s="14"/>
      <c r="H170" s="556"/>
      <c r="I170" s="14"/>
      <c r="J170" s="906"/>
      <c r="K170" s="906"/>
      <c r="L170" s="906"/>
      <c r="M170" s="906"/>
      <c r="N170" s="906"/>
      <c r="O170" s="906"/>
      <c r="P170" s="458"/>
      <c r="Q170" s="456"/>
      <c r="R170" s="458"/>
      <c r="S170" s="220"/>
      <c r="T170" s="14"/>
      <c r="U170" s="14"/>
      <c r="V170" s="14"/>
      <c r="W170" s="14"/>
      <c r="X170" s="14"/>
      <c r="Y170" s="14"/>
    </row>
    <row r="171" spans="1:25" ht="27" customHeight="1">
      <c r="A171" s="14"/>
      <c r="B171" s="905"/>
      <c r="C171" s="14"/>
      <c r="D171" s="14"/>
      <c r="E171" s="14"/>
      <c r="F171" s="14"/>
      <c r="G171" s="14"/>
      <c r="H171" s="556"/>
      <c r="I171" s="14"/>
      <c r="J171" s="906"/>
      <c r="K171" s="906"/>
      <c r="L171" s="906"/>
      <c r="M171" s="906"/>
      <c r="N171" s="906"/>
      <c r="O171" s="906"/>
      <c r="P171" s="458"/>
      <c r="Q171" s="456"/>
      <c r="R171" s="458"/>
      <c r="S171" s="220"/>
      <c r="T171" s="14"/>
      <c r="U171" s="14"/>
      <c r="V171" s="14"/>
      <c r="W171" s="14"/>
      <c r="X171" s="14"/>
      <c r="Y171" s="14"/>
    </row>
    <row r="172" spans="1:25" ht="27" customHeight="1">
      <c r="A172" s="14"/>
      <c r="B172" s="905"/>
      <c r="C172" s="14"/>
      <c r="D172" s="14"/>
      <c r="E172" s="14"/>
      <c r="F172" s="14"/>
      <c r="G172" s="14"/>
      <c r="H172" s="556"/>
      <c r="I172" s="14"/>
      <c r="J172" s="906"/>
      <c r="K172" s="906"/>
      <c r="L172" s="906"/>
      <c r="M172" s="906"/>
      <c r="N172" s="906"/>
      <c r="O172" s="906"/>
      <c r="P172" s="458"/>
      <c r="Q172" s="456"/>
      <c r="R172" s="458"/>
      <c r="S172" s="220"/>
      <c r="T172" s="14"/>
      <c r="U172" s="14"/>
      <c r="V172" s="14"/>
      <c r="W172" s="14"/>
      <c r="X172" s="14"/>
      <c r="Y172" s="14"/>
    </row>
    <row r="173" spans="1:25" ht="27" customHeight="1">
      <c r="A173" s="14"/>
      <c r="B173" s="905"/>
      <c r="C173" s="14"/>
      <c r="D173" s="14"/>
      <c r="E173" s="14"/>
      <c r="F173" s="14"/>
      <c r="G173" s="14"/>
      <c r="H173" s="556"/>
      <c r="I173" s="14"/>
      <c r="J173" s="906"/>
      <c r="K173" s="906"/>
      <c r="L173" s="906"/>
      <c r="M173" s="906"/>
      <c r="N173" s="906"/>
      <c r="O173" s="906"/>
      <c r="P173" s="458"/>
      <c r="Q173" s="456"/>
      <c r="R173" s="458"/>
      <c r="S173" s="220"/>
      <c r="T173" s="14"/>
      <c r="U173" s="14"/>
      <c r="V173" s="14"/>
      <c r="W173" s="14"/>
      <c r="X173" s="14"/>
      <c r="Y173" s="14"/>
    </row>
    <row r="174" spans="1:25" ht="27" customHeight="1">
      <c r="A174" s="14"/>
      <c r="B174" s="905"/>
      <c r="C174" s="14"/>
      <c r="D174" s="14"/>
      <c r="E174" s="14"/>
      <c r="F174" s="14"/>
      <c r="G174" s="14"/>
      <c r="H174" s="556"/>
      <c r="I174" s="14"/>
      <c r="J174" s="906"/>
      <c r="K174" s="906"/>
      <c r="L174" s="906"/>
      <c r="M174" s="906"/>
      <c r="N174" s="906"/>
      <c r="O174" s="906"/>
      <c r="P174" s="458"/>
      <c r="Q174" s="456"/>
      <c r="R174" s="458"/>
      <c r="S174" s="220"/>
      <c r="T174" s="14"/>
      <c r="U174" s="14"/>
      <c r="V174" s="14"/>
      <c r="W174" s="14"/>
      <c r="X174" s="14"/>
      <c r="Y174" s="14"/>
    </row>
    <row r="175" spans="1:25" ht="27" customHeight="1">
      <c r="A175" s="14"/>
      <c r="B175" s="905"/>
      <c r="C175" s="14"/>
      <c r="D175" s="14"/>
      <c r="E175" s="14"/>
      <c r="F175" s="14"/>
      <c r="G175" s="14"/>
      <c r="H175" s="556"/>
      <c r="I175" s="14"/>
      <c r="J175" s="906"/>
      <c r="K175" s="906"/>
      <c r="L175" s="906"/>
      <c r="M175" s="906"/>
      <c r="N175" s="906"/>
      <c r="O175" s="906"/>
      <c r="P175" s="458"/>
      <c r="Q175" s="456"/>
      <c r="R175" s="458"/>
      <c r="S175" s="220"/>
      <c r="T175" s="14"/>
      <c r="U175" s="14"/>
      <c r="V175" s="14"/>
      <c r="W175" s="14"/>
      <c r="X175" s="14"/>
      <c r="Y175" s="14"/>
    </row>
    <row r="176" spans="1:25" ht="27" customHeight="1">
      <c r="A176" s="14"/>
      <c r="B176" s="905"/>
      <c r="C176" s="14"/>
      <c r="D176" s="14"/>
      <c r="E176" s="14"/>
      <c r="F176" s="14"/>
      <c r="G176" s="14"/>
      <c r="H176" s="556"/>
      <c r="I176" s="14"/>
      <c r="J176" s="906"/>
      <c r="K176" s="906"/>
      <c r="L176" s="906"/>
      <c r="M176" s="906"/>
      <c r="N176" s="906"/>
      <c r="O176" s="906"/>
      <c r="P176" s="458"/>
      <c r="Q176" s="456"/>
      <c r="R176" s="458"/>
      <c r="S176" s="220"/>
      <c r="T176" s="14"/>
      <c r="U176" s="14"/>
      <c r="V176" s="14"/>
      <c r="W176" s="14"/>
      <c r="X176" s="14"/>
      <c r="Y176" s="14"/>
    </row>
    <row r="177" spans="1:25" ht="27" customHeight="1">
      <c r="A177" s="14"/>
      <c r="B177" s="905"/>
      <c r="C177" s="14"/>
      <c r="D177" s="14"/>
      <c r="E177" s="14"/>
      <c r="F177" s="14"/>
      <c r="G177" s="14"/>
      <c r="H177" s="556"/>
      <c r="I177" s="14"/>
      <c r="J177" s="906"/>
      <c r="K177" s="906"/>
      <c r="L177" s="906"/>
      <c r="M177" s="906"/>
      <c r="N177" s="906"/>
      <c r="O177" s="906"/>
      <c r="P177" s="458"/>
      <c r="Q177" s="456"/>
      <c r="R177" s="458"/>
      <c r="S177" s="220"/>
      <c r="T177" s="14"/>
      <c r="U177" s="14"/>
      <c r="V177" s="14"/>
      <c r="W177" s="14"/>
      <c r="X177" s="14"/>
      <c r="Y177" s="14"/>
    </row>
    <row r="178" spans="1:25" ht="27" customHeight="1">
      <c r="A178" s="14"/>
      <c r="B178" s="905"/>
      <c r="C178" s="14"/>
      <c r="D178" s="14"/>
      <c r="E178" s="14"/>
      <c r="F178" s="14"/>
      <c r="G178" s="14"/>
      <c r="H178" s="556"/>
      <c r="I178" s="14"/>
      <c r="J178" s="906"/>
      <c r="K178" s="906"/>
      <c r="L178" s="906"/>
      <c r="M178" s="906"/>
      <c r="N178" s="906"/>
      <c r="O178" s="906"/>
      <c r="P178" s="458"/>
      <c r="Q178" s="456"/>
      <c r="R178" s="458"/>
      <c r="S178" s="220"/>
      <c r="T178" s="14"/>
      <c r="U178" s="14"/>
      <c r="V178" s="14"/>
      <c r="W178" s="14"/>
      <c r="X178" s="14"/>
      <c r="Y178" s="14"/>
    </row>
    <row r="179" spans="1:25" ht="27" customHeight="1">
      <c r="A179" s="14"/>
      <c r="B179" s="905"/>
      <c r="C179" s="14"/>
      <c r="D179" s="14"/>
      <c r="E179" s="14"/>
      <c r="F179" s="14"/>
      <c r="G179" s="14"/>
      <c r="H179" s="556"/>
      <c r="I179" s="14"/>
      <c r="J179" s="906"/>
      <c r="K179" s="906"/>
      <c r="L179" s="906"/>
      <c r="M179" s="906"/>
      <c r="N179" s="906"/>
      <c r="O179" s="906"/>
      <c r="P179" s="458"/>
      <c r="Q179" s="456"/>
      <c r="R179" s="458"/>
      <c r="S179" s="220"/>
      <c r="T179" s="14"/>
      <c r="U179" s="14"/>
      <c r="V179" s="14"/>
      <c r="W179" s="14"/>
      <c r="X179" s="14"/>
      <c r="Y179" s="14"/>
    </row>
    <row r="180" spans="1:25" ht="27" customHeight="1">
      <c r="A180" s="14"/>
      <c r="B180" s="905"/>
      <c r="C180" s="14"/>
      <c r="D180" s="14"/>
      <c r="E180" s="14"/>
      <c r="F180" s="14"/>
      <c r="G180" s="14"/>
      <c r="H180" s="556"/>
      <c r="I180" s="14"/>
      <c r="J180" s="906"/>
      <c r="K180" s="906"/>
      <c r="L180" s="906"/>
      <c r="M180" s="906"/>
      <c r="N180" s="906"/>
      <c r="O180" s="906"/>
      <c r="P180" s="458"/>
      <c r="Q180" s="456"/>
      <c r="R180" s="458"/>
      <c r="S180" s="220"/>
      <c r="T180" s="14"/>
      <c r="U180" s="14"/>
      <c r="V180" s="14"/>
      <c r="W180" s="14"/>
      <c r="X180" s="14"/>
      <c r="Y180" s="14"/>
    </row>
    <row r="181" spans="1:25" ht="27" customHeight="1">
      <c r="A181" s="14"/>
      <c r="B181" s="905"/>
      <c r="C181" s="14"/>
      <c r="D181" s="14"/>
      <c r="E181" s="14"/>
      <c r="F181" s="14"/>
      <c r="G181" s="14"/>
      <c r="H181" s="556"/>
      <c r="I181" s="14"/>
      <c r="J181" s="906"/>
      <c r="K181" s="906"/>
      <c r="L181" s="906"/>
      <c r="M181" s="906"/>
      <c r="N181" s="906"/>
      <c r="O181" s="906"/>
      <c r="P181" s="458"/>
      <c r="Q181" s="456"/>
      <c r="R181" s="458"/>
      <c r="S181" s="220"/>
      <c r="T181" s="14"/>
      <c r="U181" s="14"/>
      <c r="V181" s="14"/>
      <c r="W181" s="14"/>
      <c r="X181" s="14"/>
      <c r="Y181" s="14"/>
    </row>
    <row r="182" spans="1:25" ht="27" customHeight="1">
      <c r="A182" s="14"/>
      <c r="B182" s="905"/>
      <c r="C182" s="14"/>
      <c r="D182" s="14"/>
      <c r="E182" s="14"/>
      <c r="F182" s="14"/>
      <c r="G182" s="14"/>
      <c r="H182" s="556"/>
      <c r="I182" s="14"/>
      <c r="J182" s="906"/>
      <c r="K182" s="906"/>
      <c r="L182" s="906"/>
      <c r="M182" s="906"/>
      <c r="N182" s="906"/>
      <c r="O182" s="906"/>
      <c r="P182" s="458"/>
      <c r="Q182" s="456"/>
      <c r="R182" s="458"/>
      <c r="S182" s="220"/>
      <c r="T182" s="14"/>
      <c r="U182" s="14"/>
      <c r="V182" s="14"/>
      <c r="W182" s="14"/>
      <c r="X182" s="14"/>
      <c r="Y182" s="14"/>
    </row>
    <row r="183" spans="1:25" ht="27" customHeight="1">
      <c r="A183" s="14"/>
      <c r="B183" s="905"/>
      <c r="C183" s="14"/>
      <c r="D183" s="14"/>
      <c r="E183" s="14"/>
      <c r="F183" s="14"/>
      <c r="G183" s="14"/>
      <c r="H183" s="556"/>
      <c r="I183" s="14"/>
      <c r="J183" s="906"/>
      <c r="K183" s="906"/>
      <c r="L183" s="906"/>
      <c r="M183" s="906"/>
      <c r="N183" s="906"/>
      <c r="O183" s="906"/>
      <c r="P183" s="458"/>
      <c r="Q183" s="456"/>
      <c r="R183" s="458"/>
      <c r="S183" s="220"/>
      <c r="T183" s="14"/>
      <c r="U183" s="14"/>
      <c r="V183" s="14"/>
      <c r="W183" s="14"/>
      <c r="X183" s="14"/>
      <c r="Y183" s="14"/>
    </row>
    <row r="184" spans="1:25" ht="27" customHeight="1">
      <c r="A184" s="14"/>
      <c r="B184" s="905"/>
      <c r="C184" s="14"/>
      <c r="D184" s="14"/>
      <c r="E184" s="14"/>
      <c r="F184" s="14"/>
      <c r="G184" s="14"/>
      <c r="H184" s="556"/>
      <c r="I184" s="14"/>
      <c r="J184" s="906"/>
      <c r="K184" s="906"/>
      <c r="L184" s="906"/>
      <c r="M184" s="906"/>
      <c r="N184" s="906"/>
      <c r="O184" s="906"/>
      <c r="P184" s="458"/>
      <c r="Q184" s="456"/>
      <c r="R184" s="458"/>
      <c r="S184" s="220"/>
      <c r="T184" s="14"/>
      <c r="U184" s="14"/>
      <c r="V184" s="14"/>
      <c r="W184" s="14"/>
      <c r="X184" s="14"/>
      <c r="Y184" s="14"/>
    </row>
    <row r="185" spans="1:25" ht="27" customHeight="1">
      <c r="A185" s="14"/>
      <c r="B185" s="905"/>
      <c r="C185" s="14"/>
      <c r="D185" s="14"/>
      <c r="E185" s="14"/>
      <c r="F185" s="14"/>
      <c r="G185" s="14"/>
      <c r="H185" s="556"/>
      <c r="I185" s="14"/>
      <c r="J185" s="906"/>
      <c r="K185" s="906"/>
      <c r="L185" s="906"/>
      <c r="M185" s="906"/>
      <c r="N185" s="906"/>
      <c r="O185" s="906"/>
      <c r="P185" s="458"/>
      <c r="Q185" s="456"/>
      <c r="R185" s="458"/>
      <c r="S185" s="220"/>
      <c r="T185" s="14"/>
      <c r="U185" s="14"/>
      <c r="V185" s="14"/>
      <c r="W185" s="14"/>
      <c r="X185" s="14"/>
      <c r="Y185" s="14"/>
    </row>
    <row r="186" spans="1:25" ht="27" customHeight="1">
      <c r="A186" s="14"/>
      <c r="B186" s="905"/>
      <c r="C186" s="14"/>
      <c r="D186" s="14"/>
      <c r="E186" s="14"/>
      <c r="F186" s="14"/>
      <c r="G186" s="14"/>
      <c r="H186" s="556"/>
      <c r="I186" s="14"/>
      <c r="J186" s="906"/>
      <c r="K186" s="906"/>
      <c r="L186" s="906"/>
      <c r="M186" s="906"/>
      <c r="N186" s="906"/>
      <c r="O186" s="906"/>
      <c r="P186" s="458"/>
      <c r="Q186" s="456"/>
      <c r="R186" s="458"/>
      <c r="S186" s="220"/>
      <c r="T186" s="14"/>
      <c r="U186" s="14"/>
      <c r="V186" s="14"/>
      <c r="W186" s="14"/>
      <c r="X186" s="14"/>
      <c r="Y186" s="14"/>
    </row>
    <row r="187" spans="1:25" ht="27" customHeight="1">
      <c r="A187" s="14"/>
      <c r="B187" s="905"/>
      <c r="C187" s="14"/>
      <c r="D187" s="14"/>
      <c r="E187" s="14"/>
      <c r="F187" s="14"/>
      <c r="G187" s="14"/>
      <c r="H187" s="556"/>
      <c r="I187" s="14"/>
      <c r="J187" s="906"/>
      <c r="K187" s="906"/>
      <c r="L187" s="906"/>
      <c r="M187" s="906"/>
      <c r="N187" s="906"/>
      <c r="O187" s="906"/>
      <c r="P187" s="458"/>
      <c r="Q187" s="456"/>
      <c r="R187" s="458"/>
      <c r="S187" s="220"/>
      <c r="T187" s="14"/>
      <c r="U187" s="14"/>
      <c r="V187" s="14"/>
      <c r="W187" s="14"/>
      <c r="X187" s="14"/>
      <c r="Y187" s="14"/>
    </row>
    <row r="188" spans="1:25" ht="27" customHeight="1">
      <c r="A188" s="14"/>
      <c r="B188" s="905"/>
      <c r="C188" s="14"/>
      <c r="D188" s="14"/>
      <c r="E188" s="14"/>
      <c r="F188" s="14"/>
      <c r="G188" s="14"/>
      <c r="H188" s="556"/>
      <c r="I188" s="14"/>
      <c r="J188" s="906"/>
      <c r="K188" s="906"/>
      <c r="L188" s="906"/>
      <c r="M188" s="906"/>
      <c r="N188" s="906"/>
      <c r="O188" s="906"/>
      <c r="P188" s="458"/>
      <c r="Q188" s="456"/>
      <c r="R188" s="458"/>
      <c r="S188" s="220"/>
      <c r="T188" s="14"/>
      <c r="U188" s="14"/>
      <c r="V188" s="14"/>
      <c r="W188" s="14"/>
      <c r="X188" s="14"/>
      <c r="Y188" s="14"/>
    </row>
    <row r="189" spans="1:25" ht="27" customHeight="1">
      <c r="A189" s="14"/>
      <c r="B189" s="905"/>
      <c r="C189" s="14"/>
      <c r="D189" s="14"/>
      <c r="E189" s="14"/>
      <c r="F189" s="14"/>
      <c r="G189" s="14"/>
      <c r="H189" s="556"/>
      <c r="I189" s="14"/>
      <c r="J189" s="906"/>
      <c r="K189" s="906"/>
      <c r="L189" s="906"/>
      <c r="M189" s="906"/>
      <c r="N189" s="906"/>
      <c r="O189" s="906"/>
      <c r="P189" s="458"/>
      <c r="Q189" s="456"/>
      <c r="R189" s="458"/>
      <c r="S189" s="220"/>
      <c r="T189" s="14"/>
      <c r="U189" s="14"/>
      <c r="V189" s="14"/>
      <c r="W189" s="14"/>
      <c r="X189" s="14"/>
      <c r="Y189" s="14"/>
    </row>
    <row r="190" spans="1:25" ht="27" customHeight="1">
      <c r="A190" s="14"/>
      <c r="B190" s="905"/>
      <c r="C190" s="14"/>
      <c r="D190" s="14"/>
      <c r="E190" s="14"/>
      <c r="F190" s="14"/>
      <c r="G190" s="14"/>
      <c r="H190" s="556"/>
      <c r="I190" s="14"/>
      <c r="J190" s="906"/>
      <c r="K190" s="906"/>
      <c r="L190" s="906"/>
      <c r="M190" s="906"/>
      <c r="N190" s="906"/>
      <c r="O190" s="906"/>
      <c r="P190" s="458"/>
      <c r="Q190" s="456"/>
      <c r="R190" s="458"/>
      <c r="S190" s="220"/>
      <c r="T190" s="14"/>
      <c r="U190" s="14"/>
      <c r="V190" s="14"/>
      <c r="W190" s="14"/>
      <c r="X190" s="14"/>
      <c r="Y190" s="14"/>
    </row>
    <row r="191" spans="1:25" ht="27" customHeight="1">
      <c r="A191" s="14"/>
      <c r="B191" s="905"/>
      <c r="C191" s="14"/>
      <c r="D191" s="14"/>
      <c r="E191" s="14"/>
      <c r="F191" s="14"/>
      <c r="G191" s="14"/>
      <c r="H191" s="556"/>
      <c r="I191" s="14"/>
      <c r="J191" s="906"/>
      <c r="K191" s="906"/>
      <c r="L191" s="906"/>
      <c r="M191" s="906"/>
      <c r="N191" s="906"/>
      <c r="O191" s="906"/>
      <c r="P191" s="458"/>
      <c r="Q191" s="456"/>
      <c r="R191" s="458"/>
      <c r="S191" s="220"/>
      <c r="T191" s="14"/>
      <c r="U191" s="14"/>
      <c r="V191" s="14"/>
      <c r="W191" s="14"/>
      <c r="X191" s="14"/>
      <c r="Y191" s="14"/>
    </row>
    <row r="192" spans="1:25" ht="27" customHeight="1">
      <c r="A192" s="14"/>
      <c r="B192" s="905"/>
      <c r="C192" s="14"/>
      <c r="D192" s="14"/>
      <c r="E192" s="14"/>
      <c r="F192" s="14"/>
      <c r="G192" s="14"/>
      <c r="H192" s="556"/>
      <c r="I192" s="14"/>
      <c r="J192" s="906"/>
      <c r="K192" s="906"/>
      <c r="L192" s="906"/>
      <c r="M192" s="906"/>
      <c r="N192" s="906"/>
      <c r="O192" s="906"/>
      <c r="P192" s="458"/>
      <c r="Q192" s="456"/>
      <c r="R192" s="458"/>
      <c r="S192" s="220"/>
      <c r="T192" s="14"/>
      <c r="U192" s="14"/>
      <c r="V192" s="14"/>
      <c r="W192" s="14"/>
      <c r="X192" s="14"/>
      <c r="Y192" s="14"/>
    </row>
    <row r="193" spans="1:25" ht="27" customHeight="1">
      <c r="A193" s="14"/>
      <c r="B193" s="905"/>
      <c r="C193" s="14"/>
      <c r="D193" s="14"/>
      <c r="E193" s="14"/>
      <c r="F193" s="14"/>
      <c r="G193" s="14"/>
      <c r="H193" s="556"/>
      <c r="I193" s="14"/>
      <c r="J193" s="906"/>
      <c r="K193" s="906"/>
      <c r="L193" s="906"/>
      <c r="M193" s="906"/>
      <c r="N193" s="906"/>
      <c r="O193" s="906"/>
      <c r="P193" s="458"/>
      <c r="Q193" s="456"/>
      <c r="R193" s="458"/>
      <c r="S193" s="220"/>
      <c r="T193" s="14"/>
      <c r="U193" s="14"/>
      <c r="V193" s="14"/>
      <c r="W193" s="14"/>
      <c r="X193" s="14"/>
      <c r="Y193" s="14"/>
    </row>
    <row r="194" spans="1:25" ht="27" customHeight="1">
      <c r="A194" s="14"/>
      <c r="B194" s="905"/>
      <c r="C194" s="14"/>
      <c r="D194" s="14"/>
      <c r="E194" s="14"/>
      <c r="F194" s="14"/>
      <c r="G194" s="14"/>
      <c r="H194" s="556"/>
      <c r="I194" s="14"/>
      <c r="J194" s="906"/>
      <c r="K194" s="906"/>
      <c r="L194" s="906"/>
      <c r="M194" s="906"/>
      <c r="N194" s="906"/>
      <c r="O194" s="906"/>
      <c r="P194" s="458"/>
      <c r="Q194" s="456"/>
      <c r="R194" s="458"/>
      <c r="S194" s="220"/>
      <c r="T194" s="14"/>
      <c r="U194" s="14"/>
      <c r="V194" s="14"/>
      <c r="W194" s="14"/>
      <c r="X194" s="14"/>
      <c r="Y194" s="14"/>
    </row>
    <row r="195" spans="1:25" ht="27" customHeight="1">
      <c r="A195" s="14"/>
      <c r="B195" s="905"/>
      <c r="C195" s="14"/>
      <c r="D195" s="14"/>
      <c r="E195" s="14"/>
      <c r="F195" s="14"/>
      <c r="G195" s="14"/>
      <c r="H195" s="556"/>
      <c r="I195" s="14"/>
      <c r="J195" s="906"/>
      <c r="K195" s="906"/>
      <c r="L195" s="906"/>
      <c r="M195" s="906"/>
      <c r="N195" s="906"/>
      <c r="O195" s="906"/>
      <c r="P195" s="458"/>
      <c r="Q195" s="456"/>
      <c r="R195" s="458"/>
      <c r="S195" s="220"/>
      <c r="T195" s="14"/>
      <c r="U195" s="14"/>
      <c r="V195" s="14"/>
      <c r="W195" s="14"/>
      <c r="X195" s="14"/>
      <c r="Y195" s="14"/>
    </row>
    <row r="196" spans="1:25" ht="27" customHeight="1">
      <c r="A196" s="14"/>
      <c r="B196" s="905"/>
      <c r="C196" s="14"/>
      <c r="D196" s="14"/>
      <c r="E196" s="14"/>
      <c r="F196" s="14"/>
      <c r="G196" s="14"/>
      <c r="H196" s="556"/>
      <c r="I196" s="14"/>
      <c r="J196" s="906"/>
      <c r="K196" s="906"/>
      <c r="L196" s="906"/>
      <c r="M196" s="906"/>
      <c r="N196" s="906"/>
      <c r="O196" s="906"/>
      <c r="P196" s="458"/>
      <c r="Q196" s="456"/>
      <c r="R196" s="458"/>
      <c r="S196" s="220"/>
      <c r="T196" s="14"/>
      <c r="U196" s="14"/>
      <c r="V196" s="14"/>
      <c r="W196" s="14"/>
      <c r="X196" s="14"/>
      <c r="Y196" s="14"/>
    </row>
    <row r="197" spans="1:25" ht="27" customHeight="1">
      <c r="A197" s="14"/>
      <c r="B197" s="905"/>
      <c r="C197" s="14"/>
      <c r="D197" s="14"/>
      <c r="E197" s="14"/>
      <c r="F197" s="14"/>
      <c r="G197" s="14"/>
      <c r="H197" s="556"/>
      <c r="I197" s="14"/>
      <c r="J197" s="906"/>
      <c r="K197" s="906"/>
      <c r="L197" s="906"/>
      <c r="M197" s="906"/>
      <c r="N197" s="906"/>
      <c r="O197" s="906"/>
      <c r="P197" s="458"/>
      <c r="Q197" s="456"/>
      <c r="R197" s="458"/>
      <c r="S197" s="220"/>
      <c r="T197" s="14"/>
      <c r="U197" s="14"/>
      <c r="V197" s="14"/>
      <c r="W197" s="14"/>
      <c r="X197" s="14"/>
      <c r="Y197" s="14"/>
    </row>
    <row r="198" spans="1:25" ht="27" customHeight="1">
      <c r="A198" s="14"/>
      <c r="B198" s="905"/>
      <c r="C198" s="14"/>
      <c r="D198" s="14"/>
      <c r="E198" s="14"/>
      <c r="F198" s="14"/>
      <c r="G198" s="14"/>
      <c r="H198" s="556"/>
      <c r="I198" s="14"/>
      <c r="J198" s="906"/>
      <c r="K198" s="906"/>
      <c r="L198" s="906"/>
      <c r="M198" s="906"/>
      <c r="N198" s="906"/>
      <c r="O198" s="906"/>
      <c r="P198" s="458"/>
      <c r="Q198" s="456"/>
      <c r="R198" s="458"/>
      <c r="S198" s="220"/>
      <c r="T198" s="14"/>
      <c r="U198" s="14"/>
      <c r="V198" s="14"/>
      <c r="W198" s="14"/>
      <c r="X198" s="14"/>
      <c r="Y198" s="14"/>
    </row>
    <row r="199" spans="1:25" ht="27" customHeight="1">
      <c r="A199" s="14"/>
      <c r="B199" s="905"/>
      <c r="C199" s="14"/>
      <c r="D199" s="14"/>
      <c r="E199" s="14"/>
      <c r="F199" s="14"/>
      <c r="G199" s="14"/>
      <c r="H199" s="556"/>
      <c r="I199" s="14"/>
      <c r="J199" s="906"/>
      <c r="K199" s="906"/>
      <c r="L199" s="906"/>
      <c r="M199" s="906"/>
      <c r="N199" s="906"/>
      <c r="O199" s="906"/>
      <c r="P199" s="458"/>
      <c r="Q199" s="456"/>
      <c r="R199" s="458"/>
      <c r="S199" s="220"/>
      <c r="T199" s="14"/>
      <c r="U199" s="14"/>
      <c r="V199" s="14"/>
      <c r="W199" s="14"/>
      <c r="X199" s="14"/>
      <c r="Y199" s="14"/>
    </row>
    <row r="200" spans="1:25" ht="27" customHeight="1">
      <c r="A200" s="14"/>
      <c r="B200" s="905"/>
      <c r="C200" s="14"/>
      <c r="D200" s="14"/>
      <c r="E200" s="14"/>
      <c r="F200" s="14"/>
      <c r="G200" s="14"/>
      <c r="H200" s="556"/>
      <c r="I200" s="14"/>
      <c r="J200" s="906"/>
      <c r="K200" s="906"/>
      <c r="L200" s="906"/>
      <c r="M200" s="906"/>
      <c r="N200" s="906"/>
      <c r="O200" s="906"/>
      <c r="P200" s="458"/>
      <c r="Q200" s="456"/>
      <c r="R200" s="458"/>
      <c r="S200" s="220"/>
      <c r="T200" s="14"/>
      <c r="U200" s="14"/>
      <c r="V200" s="14"/>
      <c r="W200" s="14"/>
      <c r="X200" s="14"/>
      <c r="Y200" s="14"/>
    </row>
    <row r="201" spans="1:25" ht="27" customHeight="1">
      <c r="A201" s="14"/>
      <c r="B201" s="905"/>
      <c r="C201" s="14"/>
      <c r="D201" s="14"/>
      <c r="E201" s="14"/>
      <c r="F201" s="14"/>
      <c r="G201" s="14"/>
      <c r="H201" s="556"/>
      <c r="I201" s="14"/>
      <c r="J201" s="906"/>
      <c r="K201" s="906"/>
      <c r="L201" s="906"/>
      <c r="M201" s="906"/>
      <c r="N201" s="906"/>
      <c r="O201" s="906"/>
      <c r="P201" s="458"/>
      <c r="Q201" s="456"/>
      <c r="R201" s="458"/>
      <c r="S201" s="220"/>
      <c r="T201" s="14"/>
      <c r="U201" s="14"/>
      <c r="V201" s="14"/>
      <c r="W201" s="14"/>
      <c r="X201" s="14"/>
      <c r="Y201" s="14"/>
    </row>
    <row r="202" spans="1:25" ht="27" customHeight="1">
      <c r="A202" s="14"/>
      <c r="B202" s="905"/>
      <c r="C202" s="14"/>
      <c r="D202" s="14"/>
      <c r="E202" s="14"/>
      <c r="F202" s="14"/>
      <c r="G202" s="14"/>
      <c r="H202" s="556"/>
      <c r="I202" s="14"/>
      <c r="J202" s="906"/>
      <c r="K202" s="906"/>
      <c r="L202" s="906"/>
      <c r="M202" s="906"/>
      <c r="N202" s="906"/>
      <c r="O202" s="906"/>
      <c r="P202" s="458"/>
      <c r="Q202" s="456"/>
      <c r="R202" s="458"/>
      <c r="S202" s="220"/>
      <c r="T202" s="14"/>
      <c r="U202" s="14"/>
      <c r="V202" s="14"/>
      <c r="W202" s="14"/>
      <c r="X202" s="14"/>
      <c r="Y202" s="14"/>
    </row>
    <row r="203" spans="1:25" ht="27" customHeight="1">
      <c r="A203" s="14"/>
      <c r="B203" s="905"/>
      <c r="C203" s="14"/>
      <c r="D203" s="14"/>
      <c r="E203" s="14"/>
      <c r="F203" s="14"/>
      <c r="G203" s="14"/>
      <c r="H203" s="556"/>
      <c r="I203" s="14"/>
      <c r="J203" s="906"/>
      <c r="K203" s="906"/>
      <c r="L203" s="906"/>
      <c r="M203" s="906"/>
      <c r="N203" s="906"/>
      <c r="O203" s="906"/>
      <c r="P203" s="458"/>
      <c r="Q203" s="456"/>
      <c r="R203" s="458"/>
      <c r="S203" s="220"/>
      <c r="T203" s="14"/>
      <c r="U203" s="14"/>
      <c r="V203" s="14"/>
      <c r="W203" s="14"/>
      <c r="X203" s="14"/>
      <c r="Y203" s="14"/>
    </row>
    <row r="204" spans="1:25" ht="27" customHeight="1">
      <c r="A204" s="14"/>
      <c r="B204" s="905"/>
      <c r="C204" s="14"/>
      <c r="D204" s="14"/>
      <c r="E204" s="14"/>
      <c r="F204" s="14"/>
      <c r="G204" s="14"/>
      <c r="H204" s="556"/>
      <c r="I204" s="14"/>
      <c r="J204" s="906"/>
      <c r="K204" s="906"/>
      <c r="L204" s="906"/>
      <c r="M204" s="906"/>
      <c r="N204" s="906"/>
      <c r="O204" s="906"/>
      <c r="P204" s="458"/>
      <c r="Q204" s="456"/>
      <c r="R204" s="458"/>
      <c r="S204" s="220"/>
      <c r="T204" s="14"/>
      <c r="U204" s="14"/>
      <c r="V204" s="14"/>
      <c r="W204" s="14"/>
      <c r="X204" s="14"/>
      <c r="Y204" s="14"/>
    </row>
    <row r="205" spans="1:25" ht="27" customHeight="1">
      <c r="A205" s="14"/>
      <c r="B205" s="905"/>
      <c r="C205" s="14"/>
      <c r="D205" s="14"/>
      <c r="E205" s="14"/>
      <c r="F205" s="14"/>
      <c r="G205" s="14"/>
      <c r="H205" s="556"/>
      <c r="I205" s="14"/>
      <c r="J205" s="906"/>
      <c r="K205" s="906"/>
      <c r="L205" s="906"/>
      <c r="M205" s="906"/>
      <c r="N205" s="906"/>
      <c r="O205" s="906"/>
      <c r="P205" s="458"/>
      <c r="Q205" s="456"/>
      <c r="R205" s="458"/>
      <c r="S205" s="220"/>
      <c r="T205" s="14"/>
      <c r="U205" s="14"/>
      <c r="V205" s="14"/>
      <c r="W205" s="14"/>
      <c r="X205" s="14"/>
      <c r="Y205" s="14"/>
    </row>
    <row r="206" spans="1:25" ht="27" customHeight="1">
      <c r="A206" s="14"/>
      <c r="B206" s="905"/>
      <c r="C206" s="14"/>
      <c r="D206" s="14"/>
      <c r="E206" s="14"/>
      <c r="F206" s="14"/>
      <c r="G206" s="14"/>
      <c r="H206" s="556"/>
      <c r="I206" s="14"/>
      <c r="J206" s="906"/>
      <c r="K206" s="906"/>
      <c r="L206" s="906"/>
      <c r="M206" s="906"/>
      <c r="N206" s="906"/>
      <c r="O206" s="906"/>
      <c r="P206" s="458"/>
      <c r="Q206" s="456"/>
      <c r="R206" s="458"/>
      <c r="S206" s="220"/>
      <c r="T206" s="14"/>
      <c r="U206" s="14"/>
      <c r="V206" s="14"/>
      <c r="W206" s="14"/>
      <c r="X206" s="14"/>
      <c r="Y206" s="14"/>
    </row>
    <row r="207" spans="1:25" ht="27" customHeight="1">
      <c r="A207" s="14"/>
      <c r="B207" s="905"/>
      <c r="C207" s="14"/>
      <c r="D207" s="14"/>
      <c r="E207" s="14"/>
      <c r="F207" s="14"/>
      <c r="G207" s="14"/>
      <c r="H207" s="556"/>
      <c r="I207" s="14"/>
      <c r="J207" s="906"/>
      <c r="K207" s="906"/>
      <c r="L207" s="906"/>
      <c r="M207" s="906"/>
      <c r="N207" s="906"/>
      <c r="O207" s="906"/>
      <c r="P207" s="458"/>
      <c r="Q207" s="456"/>
      <c r="R207" s="458"/>
      <c r="S207" s="220"/>
      <c r="T207" s="14"/>
      <c r="U207" s="14"/>
      <c r="V207" s="14"/>
      <c r="W207" s="14"/>
      <c r="X207" s="14"/>
      <c r="Y207" s="14"/>
    </row>
    <row r="208" spans="1:25" ht="27" customHeight="1">
      <c r="A208" s="14"/>
      <c r="B208" s="905"/>
      <c r="C208" s="14"/>
      <c r="D208" s="14"/>
      <c r="E208" s="14"/>
      <c r="F208" s="14"/>
      <c r="G208" s="14"/>
      <c r="H208" s="556"/>
      <c r="I208" s="14"/>
      <c r="J208" s="906"/>
      <c r="K208" s="906"/>
      <c r="L208" s="906"/>
      <c r="M208" s="906"/>
      <c r="N208" s="906"/>
      <c r="O208" s="906"/>
      <c r="P208" s="458"/>
      <c r="Q208" s="456"/>
      <c r="R208" s="458"/>
      <c r="S208" s="220"/>
      <c r="T208" s="14"/>
      <c r="U208" s="14"/>
      <c r="V208" s="14"/>
      <c r="W208" s="14"/>
      <c r="X208" s="14"/>
      <c r="Y208" s="14"/>
    </row>
    <row r="209" spans="1:25" ht="27" customHeight="1">
      <c r="A209" s="14"/>
      <c r="B209" s="905"/>
      <c r="C209" s="14"/>
      <c r="D209" s="14"/>
      <c r="E209" s="14"/>
      <c r="F209" s="14"/>
      <c r="G209" s="14"/>
      <c r="H209" s="556"/>
      <c r="I209" s="14"/>
      <c r="J209" s="906"/>
      <c r="K209" s="906"/>
      <c r="L209" s="906"/>
      <c r="M209" s="906"/>
      <c r="N209" s="906"/>
      <c r="O209" s="906"/>
      <c r="P209" s="458"/>
      <c r="Q209" s="456"/>
      <c r="R209" s="458"/>
      <c r="S209" s="220"/>
      <c r="T209" s="14"/>
      <c r="U209" s="14"/>
      <c r="V209" s="14"/>
      <c r="W209" s="14"/>
      <c r="X209" s="14"/>
      <c r="Y209" s="14"/>
    </row>
    <row r="210" spans="1:25" ht="27" customHeight="1">
      <c r="A210" s="14"/>
      <c r="B210" s="905"/>
      <c r="C210" s="14"/>
      <c r="D210" s="14"/>
      <c r="E210" s="14"/>
      <c r="F210" s="14"/>
      <c r="G210" s="14"/>
      <c r="H210" s="556"/>
      <c r="I210" s="14"/>
      <c r="J210" s="906"/>
      <c r="K210" s="906"/>
      <c r="L210" s="906"/>
      <c r="M210" s="906"/>
      <c r="N210" s="906"/>
      <c r="O210" s="906"/>
      <c r="P210" s="458"/>
      <c r="Q210" s="456"/>
      <c r="R210" s="458"/>
      <c r="S210" s="220"/>
      <c r="T210" s="14"/>
      <c r="U210" s="14"/>
      <c r="V210" s="14"/>
      <c r="W210" s="14"/>
      <c r="X210" s="14"/>
      <c r="Y210" s="14"/>
    </row>
    <row r="211" spans="1:25" ht="27" customHeight="1">
      <c r="A211" s="14"/>
      <c r="B211" s="905"/>
      <c r="C211" s="14"/>
      <c r="D211" s="14"/>
      <c r="E211" s="14"/>
      <c r="F211" s="14"/>
      <c r="G211" s="14"/>
      <c r="H211" s="556"/>
      <c r="I211" s="14"/>
      <c r="J211" s="906"/>
      <c r="K211" s="906"/>
      <c r="L211" s="906"/>
      <c r="M211" s="906"/>
      <c r="N211" s="906"/>
      <c r="O211" s="906"/>
      <c r="P211" s="458"/>
      <c r="Q211" s="456"/>
      <c r="R211" s="458"/>
      <c r="S211" s="220"/>
      <c r="T211" s="14"/>
      <c r="U211" s="14"/>
      <c r="V211" s="14"/>
      <c r="W211" s="14"/>
      <c r="X211" s="14"/>
      <c r="Y211" s="14"/>
    </row>
    <row r="212" spans="1:25" ht="27" customHeight="1">
      <c r="A212" s="14"/>
      <c r="B212" s="905"/>
      <c r="C212" s="14"/>
      <c r="D212" s="14"/>
      <c r="E212" s="14"/>
      <c r="F212" s="14"/>
      <c r="G212" s="14"/>
      <c r="H212" s="556"/>
      <c r="I212" s="14"/>
      <c r="J212" s="906"/>
      <c r="K212" s="906"/>
      <c r="L212" s="906"/>
      <c r="M212" s="906"/>
      <c r="N212" s="906"/>
      <c r="O212" s="906"/>
      <c r="P212" s="458"/>
      <c r="Q212" s="456"/>
      <c r="R212" s="458"/>
      <c r="S212" s="220"/>
      <c r="T212" s="14"/>
      <c r="U212" s="14"/>
      <c r="V212" s="14"/>
      <c r="W212" s="14"/>
      <c r="X212" s="14"/>
      <c r="Y212" s="14"/>
    </row>
    <row r="213" spans="1:25" ht="27" customHeight="1">
      <c r="A213" s="14"/>
      <c r="B213" s="905"/>
      <c r="C213" s="14"/>
      <c r="D213" s="14"/>
      <c r="E213" s="14"/>
      <c r="F213" s="14"/>
      <c r="G213" s="14"/>
      <c r="H213" s="556"/>
      <c r="I213" s="14"/>
      <c r="J213" s="906"/>
      <c r="K213" s="906"/>
      <c r="L213" s="906"/>
      <c r="M213" s="906"/>
      <c r="N213" s="906"/>
      <c r="O213" s="906"/>
      <c r="P213" s="458"/>
      <c r="Q213" s="456"/>
      <c r="R213" s="458"/>
      <c r="S213" s="220"/>
      <c r="T213" s="14"/>
      <c r="U213" s="14"/>
      <c r="V213" s="14"/>
      <c r="W213" s="14"/>
      <c r="X213" s="14"/>
      <c r="Y213" s="14"/>
    </row>
    <row r="214" spans="1:25" ht="27" customHeight="1">
      <c r="A214" s="14"/>
      <c r="B214" s="905"/>
      <c r="C214" s="14"/>
      <c r="D214" s="14"/>
      <c r="E214" s="14"/>
      <c r="F214" s="14"/>
      <c r="G214" s="14"/>
      <c r="H214" s="556"/>
      <c r="I214" s="14"/>
      <c r="J214" s="906"/>
      <c r="K214" s="906"/>
      <c r="L214" s="906"/>
      <c r="M214" s="906"/>
      <c r="N214" s="906"/>
      <c r="O214" s="906"/>
      <c r="P214" s="458"/>
      <c r="Q214" s="456"/>
      <c r="R214" s="458"/>
      <c r="S214" s="220"/>
      <c r="T214" s="14"/>
      <c r="U214" s="14"/>
      <c r="V214" s="14"/>
      <c r="W214" s="14"/>
      <c r="X214" s="14"/>
      <c r="Y214" s="14"/>
    </row>
    <row r="215" spans="1:25" ht="27" customHeight="1">
      <c r="A215" s="14"/>
      <c r="B215" s="905"/>
      <c r="C215" s="14"/>
      <c r="D215" s="14"/>
      <c r="E215" s="14"/>
      <c r="F215" s="14"/>
      <c r="G215" s="14"/>
      <c r="H215" s="556"/>
      <c r="I215" s="14"/>
      <c r="J215" s="906"/>
      <c r="K215" s="906"/>
      <c r="L215" s="906"/>
      <c r="M215" s="906"/>
      <c r="N215" s="906"/>
      <c r="O215" s="906"/>
      <c r="P215" s="458"/>
      <c r="Q215" s="456"/>
      <c r="R215" s="458"/>
      <c r="S215" s="220"/>
      <c r="T215" s="14"/>
      <c r="U215" s="14"/>
      <c r="V215" s="14"/>
      <c r="W215" s="14"/>
      <c r="X215" s="14"/>
      <c r="Y215" s="14"/>
    </row>
    <row r="216" spans="1:25" ht="27" customHeight="1">
      <c r="A216" s="14"/>
      <c r="B216" s="905"/>
      <c r="C216" s="14"/>
      <c r="D216" s="14"/>
      <c r="E216" s="14"/>
      <c r="F216" s="14"/>
      <c r="G216" s="14"/>
      <c r="H216" s="556"/>
      <c r="I216" s="14"/>
      <c r="J216" s="906"/>
      <c r="K216" s="906"/>
      <c r="L216" s="906"/>
      <c r="M216" s="906"/>
      <c r="N216" s="906"/>
      <c r="O216" s="906"/>
      <c r="P216" s="458"/>
      <c r="Q216" s="456"/>
      <c r="R216" s="458"/>
      <c r="S216" s="220"/>
      <c r="T216" s="14"/>
      <c r="U216" s="14"/>
      <c r="V216" s="14"/>
      <c r="W216" s="14"/>
      <c r="X216" s="14"/>
      <c r="Y216" s="14"/>
    </row>
    <row r="217" spans="1:25" ht="27" customHeight="1">
      <c r="A217" s="14"/>
      <c r="B217" s="905"/>
      <c r="C217" s="14"/>
      <c r="D217" s="14"/>
      <c r="E217" s="14"/>
      <c r="F217" s="14"/>
      <c r="G217" s="14"/>
      <c r="H217" s="556"/>
      <c r="I217" s="14"/>
      <c r="J217" s="906"/>
      <c r="K217" s="906"/>
      <c r="L217" s="906"/>
      <c r="M217" s="906"/>
      <c r="N217" s="906"/>
      <c r="O217" s="906"/>
      <c r="P217" s="458"/>
      <c r="Q217" s="456"/>
      <c r="R217" s="458"/>
      <c r="S217" s="220"/>
      <c r="T217" s="14"/>
      <c r="U217" s="14"/>
      <c r="V217" s="14"/>
      <c r="W217" s="14"/>
      <c r="X217" s="14"/>
      <c r="Y217" s="14"/>
    </row>
    <row r="218" spans="1:25" ht="27" customHeight="1">
      <c r="A218" s="14"/>
      <c r="B218" s="905"/>
      <c r="C218" s="14"/>
      <c r="D218" s="14"/>
      <c r="E218" s="14"/>
      <c r="F218" s="14"/>
      <c r="G218" s="14"/>
      <c r="H218" s="556"/>
      <c r="I218" s="14"/>
      <c r="J218" s="906"/>
      <c r="K218" s="906"/>
      <c r="L218" s="906"/>
      <c r="M218" s="906"/>
      <c r="N218" s="906"/>
      <c r="O218" s="906"/>
      <c r="P218" s="458"/>
      <c r="Q218" s="456"/>
      <c r="R218" s="458"/>
      <c r="S218" s="220"/>
      <c r="T218" s="14"/>
      <c r="U218" s="14"/>
      <c r="V218" s="14"/>
      <c r="W218" s="14"/>
      <c r="X218" s="14"/>
      <c r="Y218" s="14"/>
    </row>
    <row r="219" spans="1:25" ht="27" customHeight="1">
      <c r="A219" s="14"/>
      <c r="B219" s="905"/>
      <c r="C219" s="14"/>
      <c r="D219" s="14"/>
      <c r="E219" s="14"/>
      <c r="F219" s="14"/>
      <c r="G219" s="14"/>
      <c r="H219" s="556"/>
      <c r="I219" s="14"/>
      <c r="J219" s="906"/>
      <c r="K219" s="906"/>
      <c r="L219" s="906"/>
      <c r="M219" s="906"/>
      <c r="N219" s="906"/>
      <c r="O219" s="906"/>
      <c r="P219" s="458"/>
      <c r="Q219" s="456"/>
      <c r="R219" s="458"/>
      <c r="S219" s="220"/>
      <c r="T219" s="14"/>
      <c r="U219" s="14"/>
      <c r="V219" s="14"/>
      <c r="W219" s="14"/>
      <c r="X219" s="14"/>
      <c r="Y219" s="14"/>
    </row>
    <row r="220" spans="1:25" ht="27" customHeight="1">
      <c r="A220" s="14"/>
      <c r="B220" s="905"/>
      <c r="C220" s="14"/>
      <c r="D220" s="14"/>
      <c r="E220" s="14"/>
      <c r="F220" s="14"/>
      <c r="G220" s="14"/>
      <c r="H220" s="556"/>
      <c r="I220" s="14"/>
      <c r="J220" s="906"/>
      <c r="K220" s="906"/>
      <c r="L220" s="906"/>
      <c r="M220" s="906"/>
      <c r="N220" s="906"/>
      <c r="O220" s="906"/>
      <c r="P220" s="458"/>
      <c r="Q220" s="456"/>
      <c r="R220" s="458"/>
      <c r="S220" s="220"/>
      <c r="T220" s="14"/>
      <c r="U220" s="14"/>
      <c r="V220" s="14"/>
      <c r="W220" s="14"/>
      <c r="X220" s="14"/>
      <c r="Y220" s="14"/>
    </row>
    <row r="221" spans="1:25" ht="27" customHeight="1">
      <c r="A221" s="14"/>
      <c r="B221" s="905"/>
      <c r="C221" s="14"/>
      <c r="D221" s="14"/>
      <c r="E221" s="14"/>
      <c r="F221" s="14"/>
      <c r="G221" s="14"/>
      <c r="H221" s="556"/>
      <c r="I221" s="14"/>
      <c r="J221" s="906"/>
      <c r="K221" s="906"/>
      <c r="L221" s="906"/>
      <c r="M221" s="906"/>
      <c r="N221" s="906"/>
      <c r="O221" s="906"/>
      <c r="P221" s="458"/>
      <c r="Q221" s="456"/>
      <c r="R221" s="458"/>
      <c r="S221" s="220"/>
      <c r="T221" s="14"/>
      <c r="U221" s="14"/>
      <c r="V221" s="14"/>
      <c r="W221" s="14"/>
      <c r="X221" s="14"/>
      <c r="Y221" s="14"/>
    </row>
    <row r="222" spans="1:25" ht="27" customHeight="1">
      <c r="A222" s="14"/>
      <c r="B222" s="905"/>
      <c r="C222" s="14"/>
      <c r="D222" s="14"/>
      <c r="E222" s="14"/>
      <c r="F222" s="14"/>
      <c r="G222" s="14"/>
      <c r="H222" s="556"/>
      <c r="I222" s="14"/>
      <c r="J222" s="906"/>
      <c r="K222" s="906"/>
      <c r="L222" s="906"/>
      <c r="M222" s="906"/>
      <c r="N222" s="906"/>
      <c r="O222" s="906"/>
      <c r="P222" s="458"/>
      <c r="Q222" s="456"/>
      <c r="R222" s="458"/>
      <c r="S222" s="220"/>
      <c r="T222" s="14"/>
      <c r="U222" s="14"/>
      <c r="V222" s="14"/>
      <c r="W222" s="14"/>
      <c r="X222" s="14"/>
      <c r="Y222" s="14"/>
    </row>
    <row r="223" spans="1:25" ht="27" customHeight="1">
      <c r="A223" s="14"/>
      <c r="B223" s="905"/>
      <c r="C223" s="14"/>
      <c r="D223" s="14"/>
      <c r="E223" s="14"/>
      <c r="F223" s="14"/>
      <c r="G223" s="14"/>
      <c r="H223" s="556"/>
      <c r="I223" s="14"/>
      <c r="J223" s="906"/>
      <c r="K223" s="906"/>
      <c r="L223" s="906"/>
      <c r="M223" s="906"/>
      <c r="N223" s="906"/>
      <c r="O223" s="906"/>
      <c r="P223" s="458"/>
      <c r="Q223" s="456"/>
      <c r="R223" s="458"/>
      <c r="S223" s="220"/>
      <c r="T223" s="14"/>
      <c r="U223" s="14"/>
      <c r="V223" s="14"/>
      <c r="W223" s="14"/>
      <c r="X223" s="14"/>
      <c r="Y223" s="14"/>
    </row>
    <row r="224" spans="1:25" ht="27" customHeight="1">
      <c r="A224" s="14"/>
      <c r="B224" s="905"/>
      <c r="C224" s="14"/>
      <c r="D224" s="14"/>
      <c r="E224" s="14"/>
      <c r="F224" s="14"/>
      <c r="G224" s="14"/>
      <c r="H224" s="556"/>
      <c r="I224" s="14"/>
      <c r="J224" s="906"/>
      <c r="K224" s="906"/>
      <c r="L224" s="906"/>
      <c r="M224" s="906"/>
      <c r="N224" s="906"/>
      <c r="O224" s="906"/>
      <c r="P224" s="458"/>
      <c r="Q224" s="456"/>
      <c r="R224" s="458"/>
      <c r="S224" s="220"/>
      <c r="T224" s="14"/>
      <c r="U224" s="14"/>
      <c r="V224" s="14"/>
      <c r="W224" s="14"/>
      <c r="X224" s="14"/>
      <c r="Y224" s="14"/>
    </row>
    <row r="225" spans="1:25" ht="27" customHeight="1">
      <c r="A225" s="14"/>
      <c r="B225" s="905"/>
      <c r="C225" s="14"/>
      <c r="D225" s="14"/>
      <c r="E225" s="14"/>
      <c r="F225" s="14"/>
      <c r="G225" s="14"/>
      <c r="H225" s="556"/>
      <c r="I225" s="14"/>
      <c r="J225" s="906"/>
      <c r="K225" s="906"/>
      <c r="L225" s="906"/>
      <c r="M225" s="906"/>
      <c r="N225" s="906"/>
      <c r="O225" s="906"/>
      <c r="P225" s="458"/>
      <c r="Q225" s="456"/>
      <c r="R225" s="458"/>
      <c r="S225" s="220"/>
      <c r="T225" s="14"/>
      <c r="U225" s="14"/>
      <c r="V225" s="14"/>
      <c r="W225" s="14"/>
      <c r="X225" s="14"/>
      <c r="Y225" s="14"/>
    </row>
    <row r="226" spans="1:25" ht="27" customHeight="1">
      <c r="A226" s="14"/>
      <c r="B226" s="905"/>
      <c r="C226" s="14"/>
      <c r="D226" s="14"/>
      <c r="E226" s="14"/>
      <c r="F226" s="14"/>
      <c r="G226" s="14"/>
      <c r="H226" s="556"/>
      <c r="I226" s="14"/>
      <c r="J226" s="906"/>
      <c r="K226" s="906"/>
      <c r="L226" s="906"/>
      <c r="M226" s="906"/>
      <c r="N226" s="906"/>
      <c r="O226" s="906"/>
      <c r="P226" s="458"/>
      <c r="Q226" s="456"/>
      <c r="R226" s="458"/>
      <c r="S226" s="220"/>
      <c r="T226" s="14"/>
      <c r="U226" s="14"/>
      <c r="V226" s="14"/>
      <c r="W226" s="14"/>
      <c r="X226" s="14"/>
      <c r="Y226" s="14"/>
    </row>
    <row r="227" spans="1:25" ht="27" customHeight="1">
      <c r="A227" s="14"/>
      <c r="B227" s="905"/>
      <c r="C227" s="14"/>
      <c r="D227" s="14"/>
      <c r="E227" s="14"/>
      <c r="F227" s="14"/>
      <c r="G227" s="14"/>
      <c r="H227" s="556"/>
      <c r="I227" s="14"/>
      <c r="J227" s="906"/>
      <c r="K227" s="906"/>
      <c r="L227" s="906"/>
      <c r="M227" s="906"/>
      <c r="N227" s="906"/>
      <c r="O227" s="906"/>
      <c r="P227" s="458"/>
      <c r="Q227" s="456"/>
      <c r="R227" s="458"/>
      <c r="S227" s="220"/>
      <c r="T227" s="14"/>
      <c r="U227" s="14"/>
      <c r="V227" s="14"/>
      <c r="W227" s="14"/>
      <c r="X227" s="14"/>
      <c r="Y227" s="14"/>
    </row>
    <row r="228" spans="1:25" ht="27" customHeight="1">
      <c r="A228" s="14"/>
      <c r="B228" s="905"/>
      <c r="C228" s="14"/>
      <c r="D228" s="14"/>
      <c r="E228" s="14"/>
      <c r="F228" s="14"/>
      <c r="G228" s="14"/>
      <c r="H228" s="556"/>
      <c r="I228" s="14"/>
      <c r="J228" s="906"/>
      <c r="K228" s="906"/>
      <c r="L228" s="906"/>
      <c r="M228" s="906"/>
      <c r="N228" s="906"/>
      <c r="O228" s="906"/>
      <c r="P228" s="458"/>
      <c r="Q228" s="456"/>
      <c r="R228" s="458"/>
      <c r="S228" s="220"/>
      <c r="T228" s="14"/>
      <c r="U228" s="14"/>
      <c r="V228" s="14"/>
      <c r="W228" s="14"/>
      <c r="X228" s="14"/>
      <c r="Y228" s="14"/>
    </row>
    <row r="229" spans="1:25" ht="27" customHeight="1">
      <c r="A229" s="14"/>
      <c r="B229" s="905"/>
      <c r="C229" s="14"/>
      <c r="D229" s="14"/>
      <c r="E229" s="14"/>
      <c r="F229" s="14"/>
      <c r="G229" s="14"/>
      <c r="H229" s="556"/>
      <c r="I229" s="14"/>
      <c r="J229" s="906"/>
      <c r="K229" s="906"/>
      <c r="L229" s="906"/>
      <c r="M229" s="906"/>
      <c r="N229" s="906"/>
      <c r="O229" s="906"/>
      <c r="P229" s="458"/>
      <c r="Q229" s="456"/>
      <c r="R229" s="458"/>
      <c r="S229" s="220"/>
      <c r="T229" s="14"/>
      <c r="U229" s="14"/>
      <c r="V229" s="14"/>
      <c r="W229" s="14"/>
      <c r="X229" s="14"/>
      <c r="Y229" s="14"/>
    </row>
    <row r="230" spans="1:25" ht="27" customHeight="1">
      <c r="A230" s="14"/>
      <c r="B230" s="905"/>
      <c r="C230" s="14"/>
      <c r="D230" s="14"/>
      <c r="E230" s="14"/>
      <c r="F230" s="14"/>
      <c r="G230" s="14"/>
      <c r="H230" s="556"/>
      <c r="I230" s="14"/>
      <c r="J230" s="906"/>
      <c r="K230" s="906"/>
      <c r="L230" s="906"/>
      <c r="M230" s="906"/>
      <c r="N230" s="906"/>
      <c r="O230" s="906"/>
      <c r="P230" s="458"/>
      <c r="Q230" s="456"/>
      <c r="R230" s="458"/>
      <c r="S230" s="220"/>
      <c r="T230" s="14"/>
      <c r="U230" s="14"/>
      <c r="V230" s="14"/>
      <c r="W230" s="14"/>
      <c r="X230" s="14"/>
      <c r="Y230" s="14"/>
    </row>
    <row r="231" spans="1:25" ht="27" customHeight="1">
      <c r="A231" s="14"/>
      <c r="B231" s="905"/>
      <c r="C231" s="14"/>
      <c r="D231" s="14"/>
      <c r="E231" s="14"/>
      <c r="F231" s="14"/>
      <c r="G231" s="14"/>
      <c r="H231" s="556"/>
      <c r="I231" s="14"/>
      <c r="J231" s="906"/>
      <c r="K231" s="906"/>
      <c r="L231" s="906"/>
      <c r="M231" s="906"/>
      <c r="N231" s="906"/>
      <c r="O231" s="906"/>
      <c r="P231" s="458"/>
      <c r="Q231" s="456"/>
      <c r="R231" s="458"/>
      <c r="S231" s="220"/>
      <c r="T231" s="14"/>
      <c r="U231" s="14"/>
      <c r="V231" s="14"/>
      <c r="W231" s="14"/>
      <c r="X231" s="14"/>
      <c r="Y231" s="14"/>
    </row>
    <row r="232" spans="1:25" ht="27" customHeight="1">
      <c r="A232" s="14"/>
      <c r="B232" s="905"/>
      <c r="C232" s="14"/>
      <c r="D232" s="14"/>
      <c r="E232" s="14"/>
      <c r="F232" s="14"/>
      <c r="G232" s="14"/>
      <c r="H232" s="556"/>
      <c r="I232" s="14"/>
      <c r="J232" s="906"/>
      <c r="K232" s="906"/>
      <c r="L232" s="906"/>
      <c r="M232" s="906"/>
      <c r="N232" s="906"/>
      <c r="O232" s="906"/>
      <c r="P232" s="458"/>
      <c r="Q232" s="456"/>
      <c r="R232" s="458"/>
      <c r="S232" s="220"/>
      <c r="T232" s="14"/>
      <c r="U232" s="14"/>
      <c r="V232" s="14"/>
      <c r="W232" s="14"/>
      <c r="X232" s="14"/>
      <c r="Y232" s="14"/>
    </row>
    <row r="233" spans="1:25" ht="27" customHeight="1">
      <c r="A233" s="14"/>
      <c r="B233" s="905"/>
      <c r="C233" s="14"/>
      <c r="D233" s="14"/>
      <c r="E233" s="14"/>
      <c r="F233" s="14"/>
      <c r="G233" s="14"/>
      <c r="H233" s="556"/>
      <c r="I233" s="14"/>
      <c r="J233" s="906"/>
      <c r="K233" s="906"/>
      <c r="L233" s="906"/>
      <c r="M233" s="906"/>
      <c r="N233" s="906"/>
      <c r="O233" s="906"/>
      <c r="P233" s="458"/>
      <c r="Q233" s="456"/>
      <c r="R233" s="458"/>
      <c r="S233" s="220"/>
      <c r="T233" s="14"/>
      <c r="U233" s="14"/>
      <c r="V233" s="14"/>
      <c r="W233" s="14"/>
      <c r="X233" s="14"/>
      <c r="Y233" s="14"/>
    </row>
    <row r="234" spans="1:25" ht="27" customHeight="1">
      <c r="A234" s="14"/>
      <c r="B234" s="905"/>
      <c r="C234" s="14"/>
      <c r="D234" s="14"/>
      <c r="E234" s="14"/>
      <c r="F234" s="14"/>
      <c r="G234" s="14"/>
      <c r="H234" s="556"/>
      <c r="I234" s="14"/>
      <c r="J234" s="906"/>
      <c r="K234" s="906"/>
      <c r="L234" s="906"/>
      <c r="M234" s="906"/>
      <c r="N234" s="906"/>
      <c r="O234" s="906"/>
      <c r="P234" s="458"/>
      <c r="Q234" s="456"/>
      <c r="R234" s="458"/>
      <c r="S234" s="220"/>
      <c r="T234" s="14"/>
      <c r="U234" s="14"/>
      <c r="V234" s="14"/>
      <c r="W234" s="14"/>
      <c r="X234" s="14"/>
      <c r="Y234" s="14"/>
    </row>
    <row r="235" spans="1:25" ht="27" customHeight="1">
      <c r="A235" s="14"/>
      <c r="B235" s="905"/>
      <c r="C235" s="14"/>
      <c r="D235" s="14"/>
      <c r="E235" s="14"/>
      <c r="F235" s="14"/>
      <c r="G235" s="14"/>
      <c r="H235" s="556"/>
      <c r="I235" s="14"/>
      <c r="J235" s="906"/>
      <c r="K235" s="906"/>
      <c r="L235" s="906"/>
      <c r="M235" s="906"/>
      <c r="N235" s="906"/>
      <c r="O235" s="906"/>
      <c r="P235" s="458"/>
      <c r="Q235" s="456"/>
      <c r="R235" s="458"/>
      <c r="S235" s="220"/>
      <c r="T235" s="14"/>
      <c r="U235" s="14"/>
      <c r="V235" s="14"/>
      <c r="W235" s="14"/>
      <c r="X235" s="14"/>
      <c r="Y235" s="14"/>
    </row>
    <row r="236" spans="1:25" ht="27" customHeight="1">
      <c r="A236" s="14"/>
      <c r="B236" s="905"/>
      <c r="C236" s="14"/>
      <c r="D236" s="14"/>
      <c r="E236" s="14"/>
      <c r="F236" s="14"/>
      <c r="G236" s="14"/>
      <c r="H236" s="556"/>
      <c r="I236" s="14"/>
      <c r="J236" s="906"/>
      <c r="K236" s="906"/>
      <c r="L236" s="906"/>
      <c r="M236" s="906"/>
      <c r="N236" s="906"/>
      <c r="O236" s="906"/>
      <c r="P236" s="458"/>
      <c r="Q236" s="456"/>
      <c r="R236" s="458"/>
      <c r="S236" s="220"/>
      <c r="T236" s="14"/>
      <c r="U236" s="14"/>
      <c r="V236" s="14"/>
      <c r="W236" s="14"/>
      <c r="X236" s="14"/>
      <c r="Y236" s="14"/>
    </row>
    <row r="237" spans="1:25" ht="27" customHeight="1">
      <c r="A237" s="14"/>
      <c r="B237" s="905"/>
      <c r="C237" s="14"/>
      <c r="D237" s="14"/>
      <c r="E237" s="14"/>
      <c r="F237" s="14"/>
      <c r="G237" s="14"/>
      <c r="H237" s="556"/>
      <c r="I237" s="14"/>
      <c r="J237" s="906"/>
      <c r="K237" s="906"/>
      <c r="L237" s="906"/>
      <c r="M237" s="906"/>
      <c r="N237" s="906"/>
      <c r="O237" s="906"/>
      <c r="P237" s="458"/>
      <c r="Q237" s="456"/>
      <c r="R237" s="458"/>
      <c r="S237" s="220"/>
      <c r="T237" s="14"/>
      <c r="U237" s="14"/>
      <c r="V237" s="14"/>
      <c r="W237" s="14"/>
      <c r="X237" s="14"/>
      <c r="Y237" s="14"/>
    </row>
    <row r="238" spans="1:25" ht="27" customHeight="1">
      <c r="A238" s="14"/>
      <c r="B238" s="905"/>
      <c r="C238" s="14"/>
      <c r="D238" s="14"/>
      <c r="E238" s="14"/>
      <c r="F238" s="14"/>
      <c r="G238" s="14"/>
      <c r="H238" s="556"/>
      <c r="I238" s="14"/>
      <c r="J238" s="906"/>
      <c r="K238" s="906"/>
      <c r="L238" s="906"/>
      <c r="M238" s="906"/>
      <c r="N238" s="906"/>
      <c r="O238" s="906"/>
      <c r="P238" s="458"/>
      <c r="Q238" s="456"/>
      <c r="R238" s="458"/>
      <c r="S238" s="220"/>
      <c r="T238" s="14"/>
      <c r="U238" s="14"/>
      <c r="V238" s="14"/>
      <c r="W238" s="14"/>
      <c r="X238" s="14"/>
      <c r="Y238" s="14"/>
    </row>
    <row r="239" spans="1:25" ht="27" customHeight="1">
      <c r="A239" s="14"/>
      <c r="B239" s="905"/>
      <c r="C239" s="14"/>
      <c r="D239" s="14"/>
      <c r="E239" s="14"/>
      <c r="F239" s="14"/>
      <c r="G239" s="14"/>
      <c r="H239" s="556"/>
      <c r="I239" s="14"/>
      <c r="J239" s="906"/>
      <c r="K239" s="906"/>
      <c r="L239" s="906"/>
      <c r="M239" s="906"/>
      <c r="N239" s="906"/>
      <c r="O239" s="906"/>
      <c r="P239" s="458"/>
      <c r="Q239" s="456"/>
      <c r="R239" s="458"/>
      <c r="S239" s="220"/>
      <c r="T239" s="14"/>
      <c r="U239" s="14"/>
      <c r="V239" s="14"/>
      <c r="W239" s="14"/>
      <c r="X239" s="14"/>
      <c r="Y239" s="14"/>
    </row>
    <row r="240" spans="1:25" ht="27" customHeight="1">
      <c r="A240" s="14"/>
      <c r="B240" s="905"/>
      <c r="C240" s="14"/>
      <c r="D240" s="14"/>
      <c r="E240" s="14"/>
      <c r="F240" s="14"/>
      <c r="G240" s="14"/>
      <c r="H240" s="556"/>
      <c r="I240" s="14"/>
      <c r="J240" s="906"/>
      <c r="K240" s="906"/>
      <c r="L240" s="906"/>
      <c r="M240" s="906"/>
      <c r="N240" s="906"/>
      <c r="O240" s="906"/>
      <c r="P240" s="458"/>
      <c r="Q240" s="456"/>
      <c r="R240" s="458"/>
      <c r="S240" s="220"/>
      <c r="T240" s="14"/>
      <c r="U240" s="14"/>
      <c r="V240" s="14"/>
      <c r="W240" s="14"/>
      <c r="X240" s="14"/>
      <c r="Y240" s="14"/>
    </row>
    <row r="241" spans="1:25" ht="27" customHeight="1">
      <c r="A241" s="14"/>
      <c r="B241" s="905"/>
      <c r="C241" s="14"/>
      <c r="D241" s="14"/>
      <c r="E241" s="14"/>
      <c r="F241" s="14"/>
      <c r="G241" s="14"/>
      <c r="H241" s="556"/>
      <c r="I241" s="14"/>
      <c r="J241" s="906"/>
      <c r="K241" s="906"/>
      <c r="L241" s="906"/>
      <c r="M241" s="906"/>
      <c r="N241" s="906"/>
      <c r="O241" s="906"/>
      <c r="P241" s="458"/>
      <c r="Q241" s="456"/>
      <c r="R241" s="458"/>
      <c r="S241" s="220"/>
      <c r="T241" s="14"/>
      <c r="U241" s="14"/>
      <c r="V241" s="14"/>
      <c r="W241" s="14"/>
      <c r="X241" s="14"/>
      <c r="Y241" s="14"/>
    </row>
    <row r="242" spans="1:25" ht="27" customHeight="1">
      <c r="A242" s="14"/>
      <c r="B242" s="905"/>
      <c r="C242" s="14"/>
      <c r="D242" s="14"/>
      <c r="E242" s="14"/>
      <c r="F242" s="14"/>
      <c r="G242" s="14"/>
      <c r="H242" s="556"/>
      <c r="I242" s="14"/>
      <c r="J242" s="906"/>
      <c r="K242" s="906"/>
      <c r="L242" s="906"/>
      <c r="M242" s="906"/>
      <c r="N242" s="906"/>
      <c r="O242" s="906"/>
      <c r="P242" s="458"/>
      <c r="Q242" s="456"/>
      <c r="R242" s="458"/>
      <c r="S242" s="220"/>
      <c r="T242" s="14"/>
      <c r="U242" s="14"/>
      <c r="V242" s="14"/>
      <c r="W242" s="14"/>
      <c r="X242" s="14"/>
      <c r="Y242" s="14"/>
    </row>
    <row r="243" spans="1:25" ht="27" customHeight="1">
      <c r="A243" s="14"/>
      <c r="B243" s="905"/>
      <c r="C243" s="14"/>
      <c r="D243" s="14"/>
      <c r="E243" s="14"/>
      <c r="F243" s="14"/>
      <c r="G243" s="14"/>
      <c r="H243" s="556"/>
      <c r="I243" s="14"/>
      <c r="J243" s="906"/>
      <c r="K243" s="906"/>
      <c r="L243" s="906"/>
      <c r="M243" s="906"/>
      <c r="N243" s="906"/>
      <c r="O243" s="906"/>
      <c r="P243" s="458"/>
      <c r="Q243" s="456"/>
      <c r="R243" s="458"/>
      <c r="S243" s="220"/>
      <c r="T243" s="14"/>
      <c r="U243" s="14"/>
      <c r="V243" s="14"/>
      <c r="W243" s="14"/>
      <c r="X243" s="14"/>
      <c r="Y243" s="14"/>
    </row>
    <row r="244" spans="1:25" ht="27" customHeight="1">
      <c r="A244" s="14"/>
      <c r="B244" s="905"/>
      <c r="C244" s="14"/>
      <c r="D244" s="14"/>
      <c r="E244" s="14"/>
      <c r="F244" s="14"/>
      <c r="G244" s="14"/>
      <c r="H244" s="556"/>
      <c r="I244" s="14"/>
      <c r="J244" s="906"/>
      <c r="K244" s="906"/>
      <c r="L244" s="906"/>
      <c r="M244" s="906"/>
      <c r="N244" s="906"/>
      <c r="O244" s="906"/>
      <c r="P244" s="458"/>
      <c r="Q244" s="456"/>
      <c r="R244" s="458"/>
      <c r="S244" s="220"/>
      <c r="T244" s="14"/>
      <c r="U244" s="14"/>
      <c r="V244" s="14"/>
      <c r="W244" s="14"/>
      <c r="X244" s="14"/>
      <c r="Y244" s="14"/>
    </row>
    <row r="245" spans="1:25" ht="27" customHeight="1">
      <c r="A245" s="14"/>
      <c r="B245" s="905"/>
      <c r="C245" s="14"/>
      <c r="D245" s="14"/>
      <c r="E245" s="14"/>
      <c r="F245" s="14"/>
      <c r="G245" s="14"/>
      <c r="H245" s="556"/>
      <c r="I245" s="14"/>
      <c r="J245" s="906"/>
      <c r="K245" s="906"/>
      <c r="L245" s="906"/>
      <c r="M245" s="906"/>
      <c r="N245" s="906"/>
      <c r="O245" s="906"/>
      <c r="P245" s="458"/>
      <c r="Q245" s="456"/>
      <c r="R245" s="458"/>
      <c r="S245" s="220"/>
      <c r="T245" s="14"/>
      <c r="U245" s="14"/>
      <c r="V245" s="14"/>
      <c r="W245" s="14"/>
      <c r="X245" s="14"/>
      <c r="Y245" s="14"/>
    </row>
    <row r="246" spans="1:25" ht="27" customHeight="1">
      <c r="A246" s="14"/>
      <c r="B246" s="905"/>
      <c r="C246" s="14"/>
      <c r="D246" s="14"/>
      <c r="E246" s="14"/>
      <c r="F246" s="14"/>
      <c r="G246" s="14"/>
      <c r="H246" s="556"/>
      <c r="I246" s="14"/>
      <c r="J246" s="906"/>
      <c r="K246" s="906"/>
      <c r="L246" s="906"/>
      <c r="M246" s="906"/>
      <c r="N246" s="906"/>
      <c r="O246" s="906"/>
      <c r="P246" s="458"/>
      <c r="Q246" s="456"/>
      <c r="R246" s="458"/>
      <c r="S246" s="220"/>
      <c r="T246" s="14"/>
      <c r="U246" s="14"/>
      <c r="V246" s="14"/>
      <c r="W246" s="14"/>
      <c r="X246" s="14"/>
      <c r="Y246" s="14"/>
    </row>
    <row r="247" spans="1:25" ht="27" customHeight="1">
      <c r="A247" s="14"/>
      <c r="B247" s="905"/>
      <c r="C247" s="14"/>
      <c r="D247" s="14"/>
      <c r="E247" s="14"/>
      <c r="F247" s="14"/>
      <c r="G247" s="14"/>
      <c r="H247" s="556"/>
      <c r="I247" s="14"/>
      <c r="J247" s="906"/>
      <c r="K247" s="906"/>
      <c r="L247" s="906"/>
      <c r="M247" s="906"/>
      <c r="N247" s="906"/>
      <c r="O247" s="906"/>
      <c r="P247" s="458"/>
      <c r="Q247" s="456"/>
      <c r="R247" s="458"/>
      <c r="S247" s="220"/>
      <c r="T247" s="14"/>
      <c r="U247" s="14"/>
      <c r="V247" s="14"/>
      <c r="W247" s="14"/>
      <c r="X247" s="14"/>
      <c r="Y247" s="14"/>
    </row>
    <row r="248" spans="1:25" ht="27" customHeight="1">
      <c r="A248" s="14"/>
      <c r="B248" s="905"/>
      <c r="C248" s="14"/>
      <c r="D248" s="14"/>
      <c r="E248" s="14"/>
      <c r="F248" s="14"/>
      <c r="G248" s="14"/>
      <c r="H248" s="556"/>
      <c r="I248" s="14"/>
      <c r="J248" s="906"/>
      <c r="K248" s="906"/>
      <c r="L248" s="906"/>
      <c r="M248" s="906"/>
      <c r="N248" s="906"/>
      <c r="O248" s="906"/>
      <c r="P248" s="458"/>
      <c r="Q248" s="456"/>
      <c r="R248" s="458"/>
      <c r="S248" s="220"/>
      <c r="T248" s="14"/>
      <c r="U248" s="14"/>
      <c r="V248" s="14"/>
      <c r="W248" s="14"/>
      <c r="X248" s="14"/>
      <c r="Y248" s="14"/>
    </row>
    <row r="249" spans="1:25" ht="27" customHeight="1">
      <c r="A249" s="14"/>
      <c r="B249" s="905"/>
      <c r="C249" s="14"/>
      <c r="D249" s="14"/>
      <c r="E249" s="14"/>
      <c r="F249" s="14"/>
      <c r="G249" s="14"/>
      <c r="H249" s="556"/>
      <c r="I249" s="14"/>
      <c r="J249" s="906"/>
      <c r="K249" s="906"/>
      <c r="L249" s="906"/>
      <c r="M249" s="906"/>
      <c r="N249" s="906"/>
      <c r="O249" s="906"/>
      <c r="P249" s="458"/>
      <c r="Q249" s="456"/>
      <c r="R249" s="458"/>
      <c r="S249" s="220"/>
      <c r="T249" s="14"/>
      <c r="U249" s="14"/>
      <c r="V249" s="14"/>
      <c r="W249" s="14"/>
      <c r="X249" s="14"/>
      <c r="Y249" s="14"/>
    </row>
    <row r="250" spans="1:25" ht="27" customHeight="1">
      <c r="A250" s="14"/>
      <c r="B250" s="905"/>
      <c r="C250" s="14"/>
      <c r="D250" s="14"/>
      <c r="E250" s="14"/>
      <c r="F250" s="14"/>
      <c r="G250" s="14"/>
      <c r="H250" s="556"/>
      <c r="I250" s="14"/>
      <c r="J250" s="906"/>
      <c r="K250" s="906"/>
      <c r="L250" s="906"/>
      <c r="M250" s="906"/>
      <c r="N250" s="906"/>
      <c r="O250" s="906"/>
      <c r="P250" s="458"/>
      <c r="Q250" s="456"/>
      <c r="R250" s="458"/>
      <c r="S250" s="220"/>
      <c r="T250" s="14"/>
      <c r="U250" s="14"/>
      <c r="V250" s="14"/>
      <c r="W250" s="14"/>
      <c r="X250" s="14"/>
      <c r="Y250" s="14"/>
    </row>
    <row r="251" spans="1:25" ht="27" customHeight="1">
      <c r="A251" s="14"/>
      <c r="B251" s="905"/>
      <c r="C251" s="14"/>
      <c r="D251" s="14"/>
      <c r="E251" s="14"/>
      <c r="F251" s="14"/>
      <c r="G251" s="14"/>
      <c r="H251" s="556"/>
      <c r="I251" s="14"/>
      <c r="J251" s="906"/>
      <c r="K251" s="906"/>
      <c r="L251" s="906"/>
      <c r="M251" s="906"/>
      <c r="N251" s="906"/>
      <c r="O251" s="906"/>
      <c r="P251" s="458"/>
      <c r="Q251" s="456"/>
      <c r="R251" s="458"/>
      <c r="S251" s="220"/>
      <c r="T251" s="14"/>
      <c r="U251" s="14"/>
      <c r="V251" s="14"/>
      <c r="W251" s="14"/>
      <c r="X251" s="14"/>
      <c r="Y251" s="14"/>
    </row>
    <row r="252" spans="1:25" ht="27" customHeight="1">
      <c r="A252" s="14"/>
      <c r="B252" s="905"/>
      <c r="C252" s="14"/>
      <c r="D252" s="14"/>
      <c r="E252" s="14"/>
      <c r="F252" s="14"/>
      <c r="G252" s="14"/>
      <c r="H252" s="556"/>
      <c r="I252" s="14"/>
      <c r="J252" s="906"/>
      <c r="K252" s="906"/>
      <c r="L252" s="906"/>
      <c r="M252" s="906"/>
      <c r="N252" s="906"/>
      <c r="O252" s="906"/>
      <c r="P252" s="458"/>
      <c r="Q252" s="456"/>
      <c r="R252" s="458"/>
      <c r="S252" s="220"/>
      <c r="T252" s="14"/>
      <c r="U252" s="14"/>
      <c r="V252" s="14"/>
      <c r="W252" s="14"/>
      <c r="X252" s="14"/>
      <c r="Y252" s="14"/>
    </row>
    <row r="253" spans="1:25" ht="27" customHeight="1">
      <c r="A253" s="14"/>
      <c r="B253" s="905"/>
      <c r="C253" s="14"/>
      <c r="D253" s="14"/>
      <c r="E253" s="14"/>
      <c r="F253" s="14"/>
      <c r="G253" s="14"/>
      <c r="H253" s="556"/>
      <c r="I253" s="14"/>
      <c r="J253" s="906"/>
      <c r="K253" s="906"/>
      <c r="L253" s="906"/>
      <c r="M253" s="906"/>
      <c r="N253" s="906"/>
      <c r="O253" s="906"/>
      <c r="P253" s="458"/>
      <c r="Q253" s="456"/>
      <c r="R253" s="458"/>
      <c r="S253" s="220"/>
      <c r="T253" s="14"/>
      <c r="U253" s="14"/>
      <c r="V253" s="14"/>
      <c r="W253" s="14"/>
      <c r="X253" s="14"/>
      <c r="Y253" s="14"/>
    </row>
    <row r="254" spans="1:25" ht="27" customHeight="1">
      <c r="A254" s="14"/>
      <c r="B254" s="905"/>
      <c r="C254" s="14"/>
      <c r="D254" s="14"/>
      <c r="E254" s="14"/>
      <c r="F254" s="14"/>
      <c r="G254" s="14"/>
      <c r="H254" s="556"/>
      <c r="I254" s="14"/>
      <c r="J254" s="906"/>
      <c r="K254" s="906"/>
      <c r="L254" s="906"/>
      <c r="M254" s="906"/>
      <c r="N254" s="906"/>
      <c r="O254" s="906"/>
      <c r="P254" s="458"/>
      <c r="Q254" s="456"/>
      <c r="R254" s="458"/>
      <c r="S254" s="220"/>
      <c r="T254" s="14"/>
      <c r="U254" s="14"/>
      <c r="V254" s="14"/>
      <c r="W254" s="14"/>
      <c r="X254" s="14"/>
      <c r="Y254" s="14"/>
    </row>
    <row r="255" spans="1:25" ht="27" customHeight="1">
      <c r="A255" s="14"/>
      <c r="B255" s="905"/>
      <c r="C255" s="14"/>
      <c r="D255" s="14"/>
      <c r="E255" s="14"/>
      <c r="F255" s="14"/>
      <c r="G255" s="14"/>
      <c r="H255" s="556"/>
      <c r="I255" s="14"/>
      <c r="J255" s="906"/>
      <c r="K255" s="906"/>
      <c r="L255" s="906"/>
      <c r="M255" s="906"/>
      <c r="N255" s="906"/>
      <c r="O255" s="906"/>
      <c r="P255" s="458"/>
      <c r="Q255" s="456"/>
      <c r="R255" s="458"/>
      <c r="S255" s="220"/>
      <c r="T255" s="14"/>
      <c r="U255" s="14"/>
      <c r="V255" s="14"/>
      <c r="W255" s="14"/>
      <c r="X255" s="14"/>
      <c r="Y255" s="14"/>
    </row>
    <row r="256" spans="1:25" ht="27" customHeight="1">
      <c r="A256" s="14"/>
      <c r="B256" s="905"/>
      <c r="C256" s="14"/>
      <c r="D256" s="14"/>
      <c r="E256" s="14"/>
      <c r="F256" s="14"/>
      <c r="G256" s="14"/>
      <c r="H256" s="556"/>
      <c r="I256" s="14"/>
      <c r="J256" s="906"/>
      <c r="K256" s="906"/>
      <c r="L256" s="906"/>
      <c r="M256" s="906"/>
      <c r="N256" s="906"/>
      <c r="O256" s="906"/>
      <c r="P256" s="458"/>
      <c r="Q256" s="456"/>
      <c r="R256" s="458"/>
      <c r="S256" s="220"/>
      <c r="T256" s="14"/>
      <c r="U256" s="14"/>
      <c r="V256" s="14"/>
      <c r="W256" s="14"/>
      <c r="X256" s="14"/>
      <c r="Y256" s="14"/>
    </row>
    <row r="257" spans="1:25" ht="27" customHeight="1">
      <c r="A257" s="14"/>
      <c r="B257" s="905"/>
      <c r="C257" s="14"/>
      <c r="D257" s="14"/>
      <c r="E257" s="14"/>
      <c r="F257" s="14"/>
      <c r="G257" s="14"/>
      <c r="H257" s="556"/>
      <c r="I257" s="14"/>
      <c r="J257" s="906"/>
      <c r="K257" s="906"/>
      <c r="L257" s="906"/>
      <c r="M257" s="906"/>
      <c r="N257" s="906"/>
      <c r="O257" s="906"/>
      <c r="P257" s="458"/>
      <c r="Q257" s="456"/>
      <c r="R257" s="458"/>
      <c r="S257" s="220"/>
      <c r="T257" s="14"/>
      <c r="U257" s="14"/>
      <c r="V257" s="14"/>
      <c r="W257" s="14"/>
      <c r="X257" s="14"/>
      <c r="Y257" s="14"/>
    </row>
    <row r="258" spans="1:25" ht="27" customHeight="1">
      <c r="A258" s="14"/>
      <c r="B258" s="905"/>
      <c r="C258" s="14"/>
      <c r="D258" s="14"/>
      <c r="E258" s="14"/>
      <c r="F258" s="14"/>
      <c r="G258" s="14"/>
      <c r="H258" s="556"/>
      <c r="I258" s="14"/>
      <c r="J258" s="906"/>
      <c r="K258" s="906"/>
      <c r="L258" s="906"/>
      <c r="M258" s="906"/>
      <c r="N258" s="906"/>
      <c r="O258" s="906"/>
      <c r="P258" s="458"/>
      <c r="Q258" s="456"/>
      <c r="R258" s="458"/>
      <c r="S258" s="220"/>
      <c r="T258" s="14"/>
      <c r="U258" s="14"/>
      <c r="V258" s="14"/>
      <c r="W258" s="14"/>
      <c r="X258" s="14"/>
      <c r="Y258" s="14"/>
    </row>
    <row r="259" spans="1:25" ht="27" customHeight="1">
      <c r="A259" s="14"/>
      <c r="B259" s="905"/>
      <c r="C259" s="14"/>
      <c r="D259" s="14"/>
      <c r="E259" s="14"/>
      <c r="F259" s="14"/>
      <c r="G259" s="14"/>
      <c r="H259" s="556"/>
      <c r="I259" s="14"/>
      <c r="J259" s="906"/>
      <c r="K259" s="906"/>
      <c r="L259" s="906"/>
      <c r="M259" s="906"/>
      <c r="N259" s="906"/>
      <c r="O259" s="906"/>
      <c r="P259" s="458"/>
      <c r="Q259" s="456"/>
      <c r="R259" s="458"/>
      <c r="S259" s="220"/>
      <c r="T259" s="14"/>
      <c r="U259" s="14"/>
      <c r="V259" s="14"/>
      <c r="W259" s="14"/>
      <c r="X259" s="14"/>
      <c r="Y259" s="14"/>
    </row>
    <row r="260" spans="1:25" ht="27" customHeight="1">
      <c r="A260" s="14"/>
      <c r="B260" s="905"/>
      <c r="C260" s="14"/>
      <c r="D260" s="14"/>
      <c r="E260" s="14"/>
      <c r="F260" s="14"/>
      <c r="G260" s="14"/>
      <c r="H260" s="556"/>
      <c r="I260" s="14"/>
      <c r="J260" s="906"/>
      <c r="K260" s="906"/>
      <c r="L260" s="906"/>
      <c r="M260" s="906"/>
      <c r="N260" s="906"/>
      <c r="O260" s="906"/>
      <c r="P260" s="458"/>
      <c r="Q260" s="456"/>
      <c r="R260" s="458"/>
      <c r="S260" s="220"/>
      <c r="T260" s="14"/>
      <c r="U260" s="14"/>
      <c r="V260" s="14"/>
      <c r="W260" s="14"/>
      <c r="X260" s="14"/>
      <c r="Y260" s="14"/>
    </row>
    <row r="261" spans="1:25" ht="27" customHeight="1">
      <c r="A261" s="14"/>
      <c r="B261" s="905"/>
      <c r="C261" s="14"/>
      <c r="D261" s="14"/>
      <c r="E261" s="14"/>
      <c r="F261" s="14"/>
      <c r="G261" s="14"/>
      <c r="H261" s="556"/>
      <c r="I261" s="14"/>
      <c r="J261" s="906"/>
      <c r="K261" s="906"/>
      <c r="L261" s="906"/>
      <c r="M261" s="906"/>
      <c r="N261" s="906"/>
      <c r="O261" s="906"/>
      <c r="P261" s="458"/>
      <c r="Q261" s="456"/>
      <c r="R261" s="458"/>
      <c r="S261" s="220"/>
      <c r="T261" s="14"/>
      <c r="U261" s="14"/>
      <c r="V261" s="14"/>
      <c r="W261" s="14"/>
      <c r="X261" s="14"/>
      <c r="Y261" s="14"/>
    </row>
    <row r="262" spans="1:25" ht="27" customHeight="1">
      <c r="A262" s="14"/>
      <c r="B262" s="905"/>
      <c r="C262" s="14"/>
      <c r="D262" s="14"/>
      <c r="E262" s="14"/>
      <c r="F262" s="14"/>
      <c r="G262" s="14"/>
      <c r="H262" s="556"/>
      <c r="I262" s="14"/>
      <c r="J262" s="906"/>
      <c r="K262" s="906"/>
      <c r="L262" s="906"/>
      <c r="M262" s="906"/>
      <c r="N262" s="906"/>
      <c r="O262" s="906"/>
      <c r="P262" s="458"/>
      <c r="Q262" s="456"/>
      <c r="R262" s="458"/>
      <c r="S262" s="220"/>
      <c r="T262" s="14"/>
      <c r="U262" s="14"/>
      <c r="V262" s="14"/>
      <c r="W262" s="14"/>
      <c r="X262" s="14"/>
      <c r="Y262" s="14"/>
    </row>
    <row r="263" spans="1:25" ht="27" customHeight="1">
      <c r="A263" s="14"/>
      <c r="B263" s="905"/>
      <c r="C263" s="14"/>
      <c r="D263" s="14"/>
      <c r="E263" s="14"/>
      <c r="F263" s="14"/>
      <c r="G263" s="14"/>
      <c r="H263" s="556"/>
      <c r="I263" s="14"/>
      <c r="J263" s="906"/>
      <c r="K263" s="906"/>
      <c r="L263" s="906"/>
      <c r="M263" s="906"/>
      <c r="N263" s="906"/>
      <c r="O263" s="906"/>
      <c r="P263" s="458"/>
      <c r="Q263" s="456"/>
      <c r="R263" s="458"/>
      <c r="S263" s="220"/>
      <c r="T263" s="14"/>
      <c r="U263" s="14"/>
      <c r="V263" s="14"/>
      <c r="W263" s="14"/>
      <c r="X263" s="14"/>
      <c r="Y263" s="14"/>
    </row>
    <row r="264" spans="1:25" ht="27" customHeight="1">
      <c r="A264" s="14"/>
      <c r="B264" s="905"/>
      <c r="C264" s="14"/>
      <c r="D264" s="14"/>
      <c r="E264" s="14"/>
      <c r="F264" s="14"/>
      <c r="G264" s="14"/>
      <c r="H264" s="556"/>
      <c r="I264" s="14"/>
      <c r="J264" s="906"/>
      <c r="K264" s="906"/>
      <c r="L264" s="906"/>
      <c r="M264" s="906"/>
      <c r="N264" s="906"/>
      <c r="O264" s="906"/>
      <c r="P264" s="458"/>
      <c r="Q264" s="456"/>
      <c r="R264" s="458"/>
      <c r="S264" s="220"/>
      <c r="T264" s="14"/>
      <c r="U264" s="14"/>
      <c r="V264" s="14"/>
      <c r="W264" s="14"/>
      <c r="X264" s="14"/>
      <c r="Y264" s="14"/>
    </row>
    <row r="265" spans="1:25" ht="27" customHeight="1">
      <c r="A265" s="14"/>
      <c r="B265" s="905"/>
      <c r="C265" s="14"/>
      <c r="D265" s="14"/>
      <c r="E265" s="14"/>
      <c r="F265" s="14"/>
      <c r="G265" s="14"/>
      <c r="H265" s="556"/>
      <c r="I265" s="14"/>
      <c r="J265" s="906"/>
      <c r="K265" s="906"/>
      <c r="L265" s="906"/>
      <c r="M265" s="906"/>
      <c r="N265" s="906"/>
      <c r="O265" s="906"/>
      <c r="P265" s="458"/>
      <c r="Q265" s="456"/>
      <c r="R265" s="458"/>
      <c r="S265" s="220"/>
      <c r="T265" s="14"/>
      <c r="U265" s="14"/>
      <c r="V265" s="14"/>
      <c r="W265" s="14"/>
      <c r="X265" s="14"/>
      <c r="Y265" s="14"/>
    </row>
    <row r="266" spans="1:25" ht="27" customHeight="1">
      <c r="A266" s="14"/>
      <c r="B266" s="905"/>
      <c r="C266" s="14"/>
      <c r="D266" s="14"/>
      <c r="E266" s="14"/>
      <c r="F266" s="14"/>
      <c r="G266" s="14"/>
      <c r="H266" s="556"/>
      <c r="I266" s="14"/>
      <c r="J266" s="906"/>
      <c r="K266" s="906"/>
      <c r="L266" s="906"/>
      <c r="M266" s="906"/>
      <c r="N266" s="906"/>
      <c r="O266" s="906"/>
      <c r="P266" s="458"/>
      <c r="Q266" s="456"/>
      <c r="R266" s="458"/>
      <c r="S266" s="220"/>
      <c r="T266" s="14"/>
      <c r="U266" s="14"/>
      <c r="V266" s="14"/>
      <c r="W266" s="14"/>
      <c r="X266" s="14"/>
      <c r="Y266" s="14"/>
    </row>
    <row r="267" spans="1:25" ht="27" customHeight="1">
      <c r="A267" s="14"/>
      <c r="B267" s="905"/>
      <c r="C267" s="14"/>
      <c r="D267" s="14"/>
      <c r="E267" s="14"/>
      <c r="F267" s="14"/>
      <c r="G267" s="14"/>
      <c r="H267" s="556"/>
      <c r="I267" s="14"/>
      <c r="J267" s="906"/>
      <c r="K267" s="906"/>
      <c r="L267" s="906"/>
      <c r="M267" s="906"/>
      <c r="N267" s="906"/>
      <c r="O267" s="906"/>
      <c r="P267" s="458"/>
      <c r="Q267" s="456"/>
      <c r="R267" s="458"/>
      <c r="S267" s="220"/>
      <c r="T267" s="14"/>
      <c r="U267" s="14"/>
      <c r="V267" s="14"/>
      <c r="W267" s="14"/>
      <c r="X267" s="14"/>
      <c r="Y267" s="14"/>
    </row>
    <row r="268" spans="1:25" ht="27" customHeight="1">
      <c r="A268" s="14"/>
      <c r="B268" s="905"/>
      <c r="C268" s="14"/>
      <c r="D268" s="14"/>
      <c r="E268" s="14"/>
      <c r="F268" s="14"/>
      <c r="G268" s="14"/>
      <c r="H268" s="556"/>
      <c r="I268" s="14"/>
      <c r="J268" s="906"/>
      <c r="K268" s="906"/>
      <c r="L268" s="906"/>
      <c r="M268" s="906"/>
      <c r="N268" s="906"/>
      <c r="O268" s="906"/>
      <c r="P268" s="458"/>
      <c r="Q268" s="456"/>
      <c r="R268" s="458"/>
      <c r="S268" s="220"/>
      <c r="T268" s="14"/>
      <c r="U268" s="14"/>
      <c r="V268" s="14"/>
      <c r="W268" s="14"/>
      <c r="X268" s="14"/>
      <c r="Y268" s="14"/>
    </row>
    <row r="269" spans="1:25" ht="27" customHeight="1">
      <c r="A269" s="14"/>
      <c r="B269" s="905"/>
      <c r="C269" s="14"/>
      <c r="D269" s="14"/>
      <c r="E269" s="14"/>
      <c r="F269" s="14"/>
      <c r="G269" s="14"/>
      <c r="H269" s="556"/>
      <c r="I269" s="14"/>
      <c r="J269" s="906"/>
      <c r="K269" s="906"/>
      <c r="L269" s="906"/>
      <c r="M269" s="906"/>
      <c r="N269" s="906"/>
      <c r="O269" s="906"/>
      <c r="P269" s="458"/>
      <c r="Q269" s="456"/>
      <c r="R269" s="458"/>
      <c r="S269" s="220"/>
      <c r="T269" s="14"/>
      <c r="U269" s="14"/>
      <c r="V269" s="14"/>
      <c r="W269" s="14"/>
      <c r="X269" s="14"/>
      <c r="Y269" s="14"/>
    </row>
    <row r="270" spans="1:25" ht="27" customHeight="1">
      <c r="A270" s="14"/>
      <c r="B270" s="905"/>
      <c r="C270" s="14"/>
      <c r="D270" s="14"/>
      <c r="E270" s="14"/>
      <c r="F270" s="14"/>
      <c r="G270" s="14"/>
      <c r="H270" s="556"/>
      <c r="I270" s="14"/>
      <c r="J270" s="906"/>
      <c r="K270" s="906"/>
      <c r="L270" s="906"/>
      <c r="M270" s="906"/>
      <c r="N270" s="906"/>
      <c r="O270" s="906"/>
      <c r="P270" s="458"/>
      <c r="Q270" s="456"/>
      <c r="R270" s="458"/>
      <c r="S270" s="220"/>
      <c r="T270" s="14"/>
      <c r="U270" s="14"/>
      <c r="V270" s="14"/>
      <c r="W270" s="14"/>
      <c r="X270" s="14"/>
      <c r="Y270" s="14"/>
    </row>
    <row r="271" spans="1:25" ht="27" customHeight="1">
      <c r="A271" s="14"/>
      <c r="B271" s="905"/>
      <c r="C271" s="14"/>
      <c r="D271" s="14"/>
      <c r="E271" s="14"/>
      <c r="F271" s="14"/>
      <c r="G271" s="14"/>
      <c r="H271" s="556"/>
      <c r="I271" s="14"/>
      <c r="J271" s="906"/>
      <c r="K271" s="906"/>
      <c r="L271" s="906"/>
      <c r="M271" s="906"/>
      <c r="N271" s="906"/>
      <c r="O271" s="906"/>
      <c r="P271" s="458"/>
      <c r="Q271" s="456"/>
      <c r="R271" s="458"/>
      <c r="S271" s="220"/>
      <c r="T271" s="14"/>
      <c r="U271" s="14"/>
      <c r="V271" s="14"/>
      <c r="W271" s="14"/>
      <c r="X271" s="14"/>
      <c r="Y271" s="14"/>
    </row>
    <row r="272" spans="1:25" ht="27" customHeight="1">
      <c r="A272" s="14"/>
      <c r="B272" s="905"/>
      <c r="C272" s="14"/>
      <c r="D272" s="14"/>
      <c r="E272" s="14"/>
      <c r="F272" s="14"/>
      <c r="G272" s="14"/>
      <c r="H272" s="556"/>
      <c r="I272" s="14"/>
      <c r="J272" s="906"/>
      <c r="K272" s="906"/>
      <c r="L272" s="906"/>
      <c r="M272" s="906"/>
      <c r="N272" s="906"/>
      <c r="O272" s="906"/>
      <c r="P272" s="458"/>
      <c r="Q272" s="456"/>
      <c r="R272" s="458"/>
      <c r="S272" s="220"/>
      <c r="T272" s="14"/>
      <c r="U272" s="14"/>
      <c r="V272" s="14"/>
      <c r="W272" s="14"/>
      <c r="X272" s="14"/>
      <c r="Y272" s="14"/>
    </row>
    <row r="273" spans="1:25" ht="27" customHeight="1">
      <c r="A273" s="14"/>
      <c r="B273" s="905"/>
      <c r="C273" s="14"/>
      <c r="D273" s="14"/>
      <c r="E273" s="14"/>
      <c r="F273" s="14"/>
      <c r="G273" s="14"/>
      <c r="H273" s="556"/>
      <c r="I273" s="14"/>
      <c r="J273" s="906"/>
      <c r="K273" s="906"/>
      <c r="L273" s="906"/>
      <c r="M273" s="906"/>
      <c r="N273" s="906"/>
      <c r="O273" s="906"/>
      <c r="P273" s="458"/>
      <c r="Q273" s="456"/>
      <c r="R273" s="458"/>
      <c r="S273" s="220"/>
      <c r="T273" s="14"/>
      <c r="U273" s="14"/>
      <c r="V273" s="14"/>
      <c r="W273" s="14"/>
      <c r="X273" s="14"/>
      <c r="Y273" s="14"/>
    </row>
    <row r="274" spans="1:25" ht="27" customHeight="1">
      <c r="A274" s="14"/>
      <c r="B274" s="905"/>
      <c r="C274" s="14"/>
      <c r="D274" s="14"/>
      <c r="E274" s="14"/>
      <c r="F274" s="14"/>
      <c r="G274" s="14"/>
      <c r="H274" s="556"/>
      <c r="I274" s="14"/>
      <c r="J274" s="906"/>
      <c r="K274" s="906"/>
      <c r="L274" s="906"/>
      <c r="M274" s="906"/>
      <c r="N274" s="906"/>
      <c r="O274" s="906"/>
      <c r="P274" s="458"/>
      <c r="Q274" s="456"/>
      <c r="R274" s="458"/>
      <c r="S274" s="220"/>
      <c r="T274" s="14"/>
      <c r="U274" s="14"/>
      <c r="V274" s="14"/>
      <c r="W274" s="14"/>
      <c r="X274" s="14"/>
      <c r="Y274" s="14"/>
    </row>
    <row r="275" spans="1:25" ht="27" customHeight="1">
      <c r="A275" s="14"/>
      <c r="B275" s="905"/>
      <c r="C275" s="14"/>
      <c r="D275" s="14"/>
      <c r="E275" s="14"/>
      <c r="F275" s="14"/>
      <c r="G275" s="14"/>
      <c r="H275" s="556"/>
      <c r="I275" s="14"/>
      <c r="J275" s="906"/>
      <c r="K275" s="906"/>
      <c r="L275" s="906"/>
      <c r="M275" s="906"/>
      <c r="N275" s="906"/>
      <c r="O275" s="906"/>
      <c r="P275" s="458"/>
      <c r="Q275" s="456"/>
      <c r="R275" s="458"/>
      <c r="S275" s="220"/>
      <c r="T275" s="14"/>
      <c r="U275" s="14"/>
      <c r="V275" s="14"/>
      <c r="W275" s="14"/>
      <c r="X275" s="14"/>
      <c r="Y275" s="14"/>
    </row>
    <row r="276" spans="1:25" ht="27" customHeight="1">
      <c r="A276" s="14"/>
      <c r="B276" s="905"/>
      <c r="C276" s="14"/>
      <c r="D276" s="14"/>
      <c r="E276" s="14"/>
      <c r="F276" s="14"/>
      <c r="G276" s="14"/>
      <c r="H276" s="556"/>
      <c r="I276" s="14"/>
      <c r="J276" s="906"/>
      <c r="K276" s="906"/>
      <c r="L276" s="906"/>
      <c r="M276" s="906"/>
      <c r="N276" s="906"/>
      <c r="O276" s="906"/>
      <c r="P276" s="458"/>
      <c r="Q276" s="456"/>
      <c r="R276" s="458"/>
      <c r="S276" s="220"/>
      <c r="T276" s="14"/>
      <c r="U276" s="14"/>
      <c r="V276" s="14"/>
      <c r="W276" s="14"/>
      <c r="X276" s="14"/>
      <c r="Y276" s="14"/>
    </row>
    <row r="277" spans="1:25" ht="27" customHeight="1">
      <c r="A277" s="14"/>
      <c r="B277" s="905"/>
      <c r="C277" s="14"/>
      <c r="D277" s="14"/>
      <c r="E277" s="14"/>
      <c r="F277" s="14"/>
      <c r="G277" s="14"/>
      <c r="H277" s="556"/>
      <c r="I277" s="14"/>
      <c r="J277" s="906"/>
      <c r="K277" s="906"/>
      <c r="L277" s="906"/>
      <c r="M277" s="906"/>
      <c r="N277" s="906"/>
      <c r="O277" s="906"/>
      <c r="P277" s="458"/>
      <c r="Q277" s="456"/>
      <c r="R277" s="458"/>
      <c r="S277" s="220"/>
      <c r="T277" s="14"/>
      <c r="U277" s="14"/>
      <c r="V277" s="14"/>
      <c r="W277" s="14"/>
      <c r="X277" s="14"/>
      <c r="Y277" s="14"/>
    </row>
    <row r="278" spans="1:25" ht="27" customHeight="1">
      <c r="A278" s="14"/>
      <c r="B278" s="905"/>
      <c r="C278" s="14"/>
      <c r="D278" s="14"/>
      <c r="E278" s="14"/>
      <c r="F278" s="14"/>
      <c r="G278" s="14"/>
      <c r="H278" s="556"/>
      <c r="I278" s="14"/>
      <c r="J278" s="906"/>
      <c r="K278" s="906"/>
      <c r="L278" s="906"/>
      <c r="M278" s="906"/>
      <c r="N278" s="906"/>
      <c r="O278" s="906"/>
      <c r="P278" s="458"/>
      <c r="Q278" s="456"/>
      <c r="R278" s="458"/>
      <c r="S278" s="220"/>
      <c r="T278" s="14"/>
      <c r="U278" s="14"/>
      <c r="V278" s="14"/>
      <c r="W278" s="14"/>
      <c r="X278" s="14"/>
      <c r="Y278" s="14"/>
    </row>
    <row r="279" spans="1:25" ht="27" customHeight="1">
      <c r="A279" s="14"/>
      <c r="B279" s="905"/>
      <c r="C279" s="14"/>
      <c r="D279" s="14"/>
      <c r="E279" s="14"/>
      <c r="F279" s="14"/>
      <c r="G279" s="14"/>
      <c r="H279" s="556"/>
      <c r="I279" s="14"/>
      <c r="J279" s="906"/>
      <c r="K279" s="906"/>
      <c r="L279" s="906"/>
      <c r="M279" s="906"/>
      <c r="N279" s="906"/>
      <c r="O279" s="906"/>
      <c r="P279" s="458"/>
      <c r="Q279" s="456"/>
      <c r="R279" s="458"/>
      <c r="S279" s="220"/>
      <c r="T279" s="14"/>
      <c r="U279" s="14"/>
      <c r="V279" s="14"/>
      <c r="W279" s="14"/>
      <c r="X279" s="14"/>
      <c r="Y279" s="14"/>
    </row>
    <row r="280" spans="1:25" ht="27" customHeight="1">
      <c r="A280" s="14"/>
      <c r="B280" s="905"/>
      <c r="C280" s="14"/>
      <c r="D280" s="14"/>
      <c r="E280" s="14"/>
      <c r="F280" s="14"/>
      <c r="G280" s="14"/>
      <c r="H280" s="556"/>
      <c r="I280" s="14"/>
      <c r="J280" s="906"/>
      <c r="K280" s="906"/>
      <c r="L280" s="906"/>
      <c r="M280" s="906"/>
      <c r="N280" s="906"/>
      <c r="O280" s="906"/>
      <c r="P280" s="458"/>
      <c r="Q280" s="456"/>
      <c r="R280" s="458"/>
      <c r="S280" s="220"/>
      <c r="T280" s="14"/>
      <c r="U280" s="14"/>
      <c r="V280" s="14"/>
      <c r="W280" s="14"/>
      <c r="X280" s="14"/>
      <c r="Y280" s="14"/>
    </row>
    <row r="281" spans="1:25" ht="27" customHeight="1">
      <c r="A281" s="14"/>
      <c r="B281" s="905"/>
      <c r="C281" s="14"/>
      <c r="D281" s="14"/>
      <c r="E281" s="14"/>
      <c r="F281" s="14"/>
      <c r="G281" s="14"/>
      <c r="H281" s="556"/>
      <c r="I281" s="14"/>
      <c r="J281" s="906"/>
      <c r="K281" s="906"/>
      <c r="L281" s="906"/>
      <c r="M281" s="906"/>
      <c r="N281" s="906"/>
      <c r="O281" s="906"/>
      <c r="P281" s="458"/>
      <c r="Q281" s="456"/>
      <c r="R281" s="458"/>
      <c r="S281" s="220"/>
      <c r="T281" s="14"/>
      <c r="U281" s="14"/>
      <c r="V281" s="14"/>
      <c r="W281" s="14"/>
      <c r="X281" s="14"/>
      <c r="Y281" s="14"/>
    </row>
    <row r="282" spans="1:25" ht="27" customHeight="1">
      <c r="A282" s="14"/>
      <c r="B282" s="905"/>
      <c r="C282" s="14"/>
      <c r="D282" s="14"/>
      <c r="E282" s="14"/>
      <c r="F282" s="14"/>
      <c r="G282" s="14"/>
      <c r="H282" s="556"/>
      <c r="I282" s="14"/>
      <c r="J282" s="906"/>
      <c r="K282" s="906"/>
      <c r="L282" s="906"/>
      <c r="M282" s="906"/>
      <c r="N282" s="906"/>
      <c r="O282" s="906"/>
      <c r="P282" s="458"/>
      <c r="Q282" s="456"/>
      <c r="R282" s="458"/>
      <c r="S282" s="220"/>
      <c r="T282" s="14"/>
      <c r="U282" s="14"/>
      <c r="V282" s="14"/>
      <c r="W282" s="14"/>
      <c r="X282" s="14"/>
      <c r="Y282" s="14"/>
    </row>
    <row r="283" spans="1:25" ht="27" customHeight="1">
      <c r="A283" s="14"/>
      <c r="B283" s="905"/>
      <c r="C283" s="14"/>
      <c r="D283" s="14"/>
      <c r="E283" s="14"/>
      <c r="F283" s="14"/>
      <c r="G283" s="14"/>
      <c r="H283" s="556"/>
      <c r="I283" s="14"/>
      <c r="J283" s="906"/>
      <c r="K283" s="906"/>
      <c r="L283" s="906"/>
      <c r="M283" s="906"/>
      <c r="N283" s="906"/>
      <c r="O283" s="906"/>
      <c r="P283" s="458"/>
      <c r="Q283" s="456"/>
      <c r="R283" s="458"/>
      <c r="S283" s="220"/>
      <c r="T283" s="14"/>
      <c r="U283" s="14"/>
      <c r="V283" s="14"/>
      <c r="W283" s="14"/>
      <c r="X283" s="14"/>
      <c r="Y283" s="14"/>
    </row>
    <row r="284" spans="1:25" ht="27" customHeight="1">
      <c r="A284" s="14"/>
      <c r="B284" s="905"/>
      <c r="C284" s="14"/>
      <c r="D284" s="14"/>
      <c r="E284" s="14"/>
      <c r="F284" s="14"/>
      <c r="G284" s="14"/>
      <c r="H284" s="556"/>
      <c r="I284" s="14"/>
      <c r="J284" s="906"/>
      <c r="K284" s="906"/>
      <c r="L284" s="906"/>
      <c r="M284" s="906"/>
      <c r="N284" s="906"/>
      <c r="O284" s="906"/>
      <c r="P284" s="458"/>
      <c r="Q284" s="456"/>
      <c r="R284" s="458"/>
      <c r="S284" s="220"/>
      <c r="T284" s="14"/>
      <c r="U284" s="14"/>
      <c r="V284" s="14"/>
      <c r="W284" s="14"/>
      <c r="X284" s="14"/>
      <c r="Y284" s="14"/>
    </row>
    <row r="285" spans="1:25" ht="27" customHeight="1">
      <c r="A285" s="14"/>
      <c r="B285" s="905"/>
      <c r="C285" s="14"/>
      <c r="D285" s="14"/>
      <c r="E285" s="14"/>
      <c r="F285" s="14"/>
      <c r="G285" s="14"/>
      <c r="H285" s="556"/>
      <c r="I285" s="14"/>
      <c r="J285" s="906"/>
      <c r="K285" s="906"/>
      <c r="L285" s="906"/>
      <c r="M285" s="906"/>
      <c r="N285" s="906"/>
      <c r="O285" s="906"/>
      <c r="P285" s="458"/>
      <c r="Q285" s="456"/>
      <c r="R285" s="458"/>
      <c r="S285" s="220"/>
      <c r="T285" s="14"/>
      <c r="U285" s="14"/>
      <c r="V285" s="14"/>
      <c r="W285" s="14"/>
      <c r="X285" s="14"/>
      <c r="Y285" s="14"/>
    </row>
    <row r="286" spans="1:25" ht="27" customHeight="1">
      <c r="A286" s="14"/>
      <c r="B286" s="905"/>
      <c r="C286" s="14"/>
      <c r="D286" s="14"/>
      <c r="E286" s="14"/>
      <c r="F286" s="14"/>
      <c r="G286" s="14"/>
      <c r="H286" s="556"/>
      <c r="I286" s="14"/>
      <c r="J286" s="906"/>
      <c r="K286" s="906"/>
      <c r="L286" s="906"/>
      <c r="M286" s="906"/>
      <c r="N286" s="906"/>
      <c r="O286" s="906"/>
      <c r="P286" s="458"/>
      <c r="Q286" s="456"/>
      <c r="R286" s="458"/>
      <c r="S286" s="220"/>
      <c r="T286" s="14"/>
      <c r="U286" s="14"/>
      <c r="V286" s="14"/>
      <c r="W286" s="14"/>
      <c r="X286" s="14"/>
      <c r="Y286" s="14"/>
    </row>
    <row r="287" spans="1:25" ht="27" customHeight="1">
      <c r="A287" s="14"/>
      <c r="B287" s="905"/>
      <c r="C287" s="14"/>
      <c r="D287" s="14"/>
      <c r="E287" s="14"/>
      <c r="F287" s="14"/>
      <c r="G287" s="14"/>
      <c r="H287" s="556"/>
      <c r="I287" s="14"/>
      <c r="J287" s="906"/>
      <c r="K287" s="906"/>
      <c r="L287" s="906"/>
      <c r="M287" s="906"/>
      <c r="N287" s="906"/>
      <c r="O287" s="906"/>
      <c r="P287" s="458"/>
      <c r="Q287" s="456"/>
      <c r="R287" s="458"/>
      <c r="S287" s="220"/>
      <c r="T287" s="14"/>
      <c r="U287" s="14"/>
      <c r="V287" s="14"/>
      <c r="W287" s="14"/>
      <c r="X287" s="14"/>
      <c r="Y287" s="14"/>
    </row>
    <row r="288" spans="1:25" ht="27" customHeight="1">
      <c r="A288" s="14"/>
      <c r="B288" s="905"/>
      <c r="C288" s="14"/>
      <c r="D288" s="14"/>
      <c r="E288" s="14"/>
      <c r="F288" s="14"/>
      <c r="G288" s="14"/>
      <c r="H288" s="556"/>
      <c r="I288" s="14"/>
      <c r="J288" s="906"/>
      <c r="K288" s="906"/>
      <c r="L288" s="906"/>
      <c r="M288" s="906"/>
      <c r="N288" s="906"/>
      <c r="O288" s="906"/>
      <c r="P288" s="458"/>
      <c r="Q288" s="456"/>
      <c r="R288" s="458"/>
      <c r="S288" s="220"/>
      <c r="T288" s="14"/>
      <c r="U288" s="14"/>
      <c r="V288" s="14"/>
      <c r="W288" s="14"/>
      <c r="X288" s="14"/>
      <c r="Y288" s="14"/>
    </row>
    <row r="289" spans="1:25" ht="27" customHeight="1">
      <c r="A289" s="14"/>
      <c r="B289" s="905"/>
      <c r="C289" s="14"/>
      <c r="D289" s="14"/>
      <c r="E289" s="14"/>
      <c r="F289" s="14"/>
      <c r="G289" s="14"/>
      <c r="H289" s="556"/>
      <c r="I289" s="14"/>
      <c r="J289" s="906"/>
      <c r="K289" s="906"/>
      <c r="L289" s="906"/>
      <c r="M289" s="906"/>
      <c r="N289" s="906"/>
      <c r="O289" s="906"/>
      <c r="P289" s="458"/>
      <c r="Q289" s="456"/>
      <c r="R289" s="458"/>
      <c r="S289" s="220"/>
      <c r="T289" s="14"/>
      <c r="U289" s="14"/>
      <c r="V289" s="14"/>
      <c r="W289" s="14"/>
      <c r="X289" s="14"/>
      <c r="Y289" s="14"/>
    </row>
    <row r="290" spans="1:25" ht="27" customHeight="1">
      <c r="A290" s="14"/>
      <c r="B290" s="905"/>
      <c r="C290" s="14"/>
      <c r="D290" s="14"/>
      <c r="E290" s="14"/>
      <c r="F290" s="14"/>
      <c r="G290" s="14"/>
      <c r="H290" s="556"/>
      <c r="I290" s="14"/>
      <c r="J290" s="906"/>
      <c r="K290" s="906"/>
      <c r="L290" s="906"/>
      <c r="M290" s="906"/>
      <c r="N290" s="906"/>
      <c r="O290" s="906"/>
      <c r="P290" s="458"/>
      <c r="Q290" s="456"/>
      <c r="R290" s="458"/>
      <c r="S290" s="220"/>
      <c r="T290" s="14"/>
      <c r="U290" s="14"/>
      <c r="V290" s="14"/>
      <c r="W290" s="14"/>
      <c r="X290" s="14"/>
      <c r="Y290" s="14"/>
    </row>
    <row r="291" spans="1:25" ht="27" customHeight="1">
      <c r="A291" s="14"/>
      <c r="B291" s="905"/>
      <c r="C291" s="14"/>
      <c r="D291" s="14"/>
      <c r="E291" s="14"/>
      <c r="F291" s="14"/>
      <c r="G291" s="14"/>
      <c r="H291" s="556"/>
      <c r="I291" s="14"/>
      <c r="J291" s="906"/>
      <c r="K291" s="906"/>
      <c r="L291" s="906"/>
      <c r="M291" s="906"/>
      <c r="N291" s="906"/>
      <c r="O291" s="906"/>
      <c r="P291" s="458"/>
      <c r="Q291" s="456"/>
      <c r="R291" s="458"/>
      <c r="S291" s="220"/>
      <c r="T291" s="14"/>
      <c r="U291" s="14"/>
      <c r="V291" s="14"/>
      <c r="W291" s="14"/>
      <c r="X291" s="14"/>
      <c r="Y291" s="14"/>
    </row>
    <row r="292" spans="1:25" ht="27" customHeight="1">
      <c r="A292" s="14"/>
      <c r="B292" s="905"/>
      <c r="C292" s="14"/>
      <c r="D292" s="14"/>
      <c r="E292" s="14"/>
      <c r="F292" s="14"/>
      <c r="G292" s="14"/>
      <c r="H292" s="556"/>
      <c r="I292" s="14"/>
      <c r="J292" s="906"/>
      <c r="K292" s="906"/>
      <c r="L292" s="906"/>
      <c r="M292" s="906"/>
      <c r="N292" s="906"/>
      <c r="O292" s="906"/>
      <c r="P292" s="458"/>
      <c r="Q292" s="456"/>
      <c r="R292" s="458"/>
      <c r="S292" s="220"/>
      <c r="T292" s="14"/>
      <c r="U292" s="14"/>
      <c r="V292" s="14"/>
      <c r="W292" s="14"/>
      <c r="X292" s="14"/>
      <c r="Y292" s="14"/>
    </row>
    <row r="293" spans="1:25" ht="27" customHeight="1">
      <c r="A293" s="14"/>
      <c r="B293" s="905"/>
      <c r="C293" s="14"/>
      <c r="D293" s="14"/>
      <c r="E293" s="14"/>
      <c r="F293" s="14"/>
      <c r="G293" s="14"/>
      <c r="H293" s="556"/>
      <c r="I293" s="14"/>
      <c r="J293" s="906"/>
      <c r="K293" s="906"/>
      <c r="L293" s="906"/>
      <c r="M293" s="906"/>
      <c r="N293" s="906"/>
      <c r="O293" s="906"/>
      <c r="P293" s="458"/>
      <c r="Q293" s="456"/>
      <c r="R293" s="458"/>
      <c r="S293" s="220"/>
      <c r="T293" s="14"/>
      <c r="U293" s="14"/>
      <c r="V293" s="14"/>
      <c r="W293" s="14"/>
      <c r="X293" s="14"/>
      <c r="Y293" s="14"/>
    </row>
    <row r="294" spans="1:25" ht="27" customHeight="1">
      <c r="A294" s="14"/>
      <c r="B294" s="905"/>
      <c r="C294" s="14"/>
      <c r="D294" s="14"/>
      <c r="E294" s="14"/>
      <c r="F294" s="14"/>
      <c r="G294" s="14"/>
      <c r="H294" s="556"/>
      <c r="I294" s="14"/>
      <c r="J294" s="906"/>
      <c r="K294" s="906"/>
      <c r="L294" s="906"/>
      <c r="M294" s="906"/>
      <c r="N294" s="906"/>
      <c r="O294" s="906"/>
      <c r="P294" s="458"/>
      <c r="Q294" s="456"/>
      <c r="R294" s="458"/>
      <c r="S294" s="220"/>
      <c r="T294" s="14"/>
      <c r="U294" s="14"/>
      <c r="V294" s="14"/>
      <c r="W294" s="14"/>
      <c r="X294" s="14"/>
      <c r="Y294" s="14"/>
    </row>
    <row r="295" spans="1:25" ht="27" customHeight="1">
      <c r="A295" s="14"/>
      <c r="B295" s="905"/>
      <c r="C295" s="14"/>
      <c r="D295" s="14"/>
      <c r="E295" s="14"/>
      <c r="F295" s="14"/>
      <c r="G295" s="14"/>
      <c r="H295" s="556"/>
      <c r="I295" s="14"/>
      <c r="J295" s="906"/>
      <c r="K295" s="906"/>
      <c r="L295" s="906"/>
      <c r="M295" s="906"/>
      <c r="N295" s="906"/>
      <c r="O295" s="906"/>
      <c r="P295" s="458"/>
      <c r="Q295" s="456"/>
      <c r="R295" s="458"/>
      <c r="S295" s="220"/>
      <c r="T295" s="14"/>
      <c r="U295" s="14"/>
      <c r="V295" s="14"/>
      <c r="W295" s="14"/>
      <c r="X295" s="14"/>
      <c r="Y295" s="14"/>
    </row>
    <row r="296" spans="1:25" ht="27" customHeight="1">
      <c r="A296" s="14"/>
      <c r="B296" s="905"/>
      <c r="C296" s="14"/>
      <c r="D296" s="14"/>
      <c r="E296" s="14"/>
      <c r="F296" s="14"/>
      <c r="G296" s="14"/>
      <c r="H296" s="556"/>
      <c r="I296" s="14"/>
      <c r="J296" s="906"/>
      <c r="K296" s="906"/>
      <c r="L296" s="906"/>
      <c r="M296" s="906"/>
      <c r="N296" s="906"/>
      <c r="O296" s="906"/>
      <c r="P296" s="458"/>
      <c r="Q296" s="456"/>
      <c r="R296" s="458"/>
      <c r="S296" s="220"/>
      <c r="T296" s="14"/>
      <c r="U296" s="14"/>
      <c r="V296" s="14"/>
      <c r="W296" s="14"/>
      <c r="X296" s="14"/>
      <c r="Y296" s="14"/>
    </row>
    <row r="297" spans="1:25" ht="27" customHeight="1">
      <c r="A297" s="14"/>
      <c r="B297" s="905"/>
      <c r="C297" s="14"/>
      <c r="D297" s="14"/>
      <c r="E297" s="14"/>
      <c r="F297" s="14"/>
      <c r="G297" s="14"/>
      <c r="H297" s="556"/>
      <c r="I297" s="14"/>
      <c r="J297" s="906"/>
      <c r="K297" s="906"/>
      <c r="L297" s="906"/>
      <c r="M297" s="906"/>
      <c r="N297" s="906"/>
      <c r="O297" s="906"/>
      <c r="P297" s="458"/>
      <c r="Q297" s="456"/>
      <c r="R297" s="458"/>
      <c r="S297" s="220"/>
      <c r="T297" s="14"/>
      <c r="U297" s="14"/>
      <c r="V297" s="14"/>
      <c r="W297" s="14"/>
      <c r="X297" s="14"/>
      <c r="Y297" s="14"/>
    </row>
    <row r="298" spans="1:25" ht="27" customHeight="1">
      <c r="A298" s="14"/>
      <c r="B298" s="905"/>
      <c r="C298" s="14"/>
      <c r="D298" s="14"/>
      <c r="E298" s="14"/>
      <c r="F298" s="14"/>
      <c r="G298" s="14"/>
      <c r="H298" s="556"/>
      <c r="I298" s="14"/>
      <c r="J298" s="906"/>
      <c r="K298" s="906"/>
      <c r="L298" s="906"/>
      <c r="M298" s="906"/>
      <c r="N298" s="906"/>
      <c r="O298" s="906"/>
      <c r="P298" s="458"/>
      <c r="Q298" s="456"/>
      <c r="R298" s="458"/>
      <c r="S298" s="220"/>
      <c r="T298" s="14"/>
      <c r="U298" s="14"/>
      <c r="V298" s="14"/>
      <c r="W298" s="14"/>
      <c r="X298" s="14"/>
      <c r="Y298" s="14"/>
    </row>
    <row r="299" spans="1:25" ht="27" customHeight="1">
      <c r="A299" s="14"/>
      <c r="B299" s="905"/>
      <c r="C299" s="14"/>
      <c r="D299" s="14"/>
      <c r="E299" s="14"/>
      <c r="F299" s="14"/>
      <c r="G299" s="14"/>
      <c r="H299" s="556"/>
      <c r="I299" s="14"/>
      <c r="J299" s="906"/>
      <c r="K299" s="906"/>
      <c r="L299" s="906"/>
      <c r="M299" s="906"/>
      <c r="N299" s="906"/>
      <c r="O299" s="906"/>
      <c r="P299" s="458"/>
      <c r="Q299" s="456"/>
      <c r="R299" s="458"/>
      <c r="S299" s="220"/>
      <c r="T299" s="14"/>
      <c r="U299" s="14"/>
      <c r="V299" s="14"/>
      <c r="W299" s="14"/>
      <c r="X299" s="14"/>
      <c r="Y299" s="14"/>
    </row>
    <row r="300" spans="1:25" ht="27" customHeight="1">
      <c r="A300" s="14"/>
      <c r="B300" s="905"/>
      <c r="C300" s="14"/>
      <c r="D300" s="14"/>
      <c r="E300" s="14"/>
      <c r="F300" s="14"/>
      <c r="G300" s="14"/>
      <c r="H300" s="556"/>
      <c r="I300" s="14"/>
      <c r="J300" s="906"/>
      <c r="K300" s="906"/>
      <c r="L300" s="906"/>
      <c r="M300" s="906"/>
      <c r="N300" s="906"/>
      <c r="O300" s="906"/>
      <c r="P300" s="458"/>
      <c r="Q300" s="456"/>
      <c r="R300" s="458"/>
      <c r="S300" s="220"/>
      <c r="T300" s="14"/>
      <c r="U300" s="14"/>
      <c r="V300" s="14"/>
      <c r="W300" s="14"/>
      <c r="X300" s="14"/>
      <c r="Y300" s="14"/>
    </row>
    <row r="301" spans="1:25" ht="27" customHeight="1">
      <c r="A301" s="14"/>
      <c r="B301" s="905"/>
      <c r="C301" s="14"/>
      <c r="D301" s="14"/>
      <c r="E301" s="14"/>
      <c r="F301" s="14"/>
      <c r="G301" s="14"/>
      <c r="H301" s="556"/>
      <c r="I301" s="14"/>
      <c r="J301" s="906"/>
      <c r="K301" s="906"/>
      <c r="L301" s="906"/>
      <c r="M301" s="906"/>
      <c r="N301" s="906"/>
      <c r="O301" s="906"/>
      <c r="P301" s="458"/>
      <c r="Q301" s="456"/>
      <c r="R301" s="458"/>
      <c r="S301" s="220"/>
      <c r="T301" s="14"/>
      <c r="U301" s="14"/>
      <c r="V301" s="14"/>
      <c r="W301" s="14"/>
      <c r="X301" s="14"/>
      <c r="Y301" s="14"/>
    </row>
    <row r="302" spans="1:25" ht="27" customHeight="1">
      <c r="A302" s="14"/>
      <c r="B302" s="905"/>
      <c r="C302" s="14"/>
      <c r="D302" s="14"/>
      <c r="E302" s="14"/>
      <c r="F302" s="14"/>
      <c r="G302" s="14"/>
      <c r="H302" s="556"/>
      <c r="I302" s="14"/>
      <c r="J302" s="906"/>
      <c r="K302" s="906"/>
      <c r="L302" s="906"/>
      <c r="M302" s="906"/>
      <c r="N302" s="906"/>
      <c r="O302" s="906"/>
      <c r="P302" s="458"/>
      <c r="Q302" s="456"/>
      <c r="R302" s="458"/>
      <c r="S302" s="220"/>
      <c r="T302" s="14"/>
      <c r="U302" s="14"/>
      <c r="V302" s="14"/>
      <c r="W302" s="14"/>
      <c r="X302" s="14"/>
      <c r="Y302" s="14"/>
    </row>
    <row r="303" spans="1:25" ht="27" customHeight="1">
      <c r="A303" s="14"/>
      <c r="B303" s="905"/>
      <c r="C303" s="14"/>
      <c r="D303" s="14"/>
      <c r="E303" s="14"/>
      <c r="F303" s="14"/>
      <c r="G303" s="14"/>
      <c r="H303" s="556"/>
      <c r="I303" s="14"/>
      <c r="J303" s="906"/>
      <c r="K303" s="906"/>
      <c r="L303" s="906"/>
      <c r="M303" s="906"/>
      <c r="N303" s="906"/>
      <c r="O303" s="906"/>
      <c r="P303" s="458"/>
      <c r="Q303" s="456"/>
      <c r="R303" s="458"/>
      <c r="S303" s="220"/>
      <c r="T303" s="14"/>
      <c r="U303" s="14"/>
      <c r="V303" s="14"/>
      <c r="W303" s="14"/>
      <c r="X303" s="14"/>
      <c r="Y303" s="14"/>
    </row>
    <row r="304" spans="1:25" ht="27" customHeight="1">
      <c r="A304" s="14"/>
      <c r="B304" s="905"/>
      <c r="C304" s="14"/>
      <c r="D304" s="14"/>
      <c r="E304" s="14"/>
      <c r="F304" s="14"/>
      <c r="G304" s="14"/>
      <c r="H304" s="556"/>
      <c r="I304" s="14"/>
      <c r="J304" s="906"/>
      <c r="K304" s="906"/>
      <c r="L304" s="906"/>
      <c r="M304" s="906"/>
      <c r="N304" s="906"/>
      <c r="O304" s="906"/>
      <c r="P304" s="458"/>
      <c r="Q304" s="456"/>
      <c r="R304" s="458"/>
      <c r="S304" s="220"/>
      <c r="T304" s="14"/>
      <c r="U304" s="14"/>
      <c r="V304" s="14"/>
      <c r="W304" s="14"/>
      <c r="X304" s="14"/>
      <c r="Y304" s="14"/>
    </row>
    <row r="305" spans="1:25" ht="27" customHeight="1">
      <c r="A305" s="14"/>
      <c r="B305" s="905"/>
      <c r="C305" s="14"/>
      <c r="D305" s="14"/>
      <c r="E305" s="14"/>
      <c r="F305" s="14"/>
      <c r="G305" s="14"/>
      <c r="H305" s="556"/>
      <c r="I305" s="14"/>
      <c r="J305" s="906"/>
      <c r="K305" s="906"/>
      <c r="L305" s="906"/>
      <c r="M305" s="906"/>
      <c r="N305" s="906"/>
      <c r="O305" s="906"/>
      <c r="P305" s="458"/>
      <c r="Q305" s="456"/>
      <c r="R305" s="458"/>
      <c r="S305" s="220"/>
      <c r="T305" s="14"/>
      <c r="U305" s="14"/>
      <c r="V305" s="14"/>
      <c r="W305" s="14"/>
      <c r="X305" s="14"/>
      <c r="Y305" s="14"/>
    </row>
    <row r="306" spans="1:25" ht="27" customHeight="1">
      <c r="A306" s="14"/>
      <c r="B306" s="905"/>
      <c r="C306" s="14"/>
      <c r="D306" s="14"/>
      <c r="E306" s="14"/>
      <c r="F306" s="14"/>
      <c r="G306" s="14"/>
      <c r="H306" s="556"/>
      <c r="I306" s="14"/>
      <c r="J306" s="906"/>
      <c r="K306" s="906"/>
      <c r="L306" s="906"/>
      <c r="M306" s="906"/>
      <c r="N306" s="906"/>
      <c r="O306" s="906"/>
      <c r="P306" s="458"/>
      <c r="Q306" s="456"/>
      <c r="R306" s="458"/>
      <c r="S306" s="220"/>
      <c r="T306" s="14"/>
      <c r="U306" s="14"/>
      <c r="V306" s="14"/>
      <c r="W306" s="14"/>
      <c r="X306" s="14"/>
      <c r="Y306" s="14"/>
    </row>
    <row r="307" spans="1:25" ht="27" customHeight="1">
      <c r="A307" s="14"/>
      <c r="B307" s="905"/>
      <c r="C307" s="14"/>
      <c r="D307" s="14"/>
      <c r="E307" s="14"/>
      <c r="F307" s="14"/>
      <c r="G307" s="14"/>
      <c r="H307" s="556"/>
      <c r="I307" s="14"/>
      <c r="J307" s="906"/>
      <c r="K307" s="906"/>
      <c r="L307" s="906"/>
      <c r="M307" s="906"/>
      <c r="N307" s="906"/>
      <c r="O307" s="906"/>
      <c r="P307" s="458"/>
      <c r="Q307" s="456"/>
      <c r="R307" s="458"/>
      <c r="S307" s="220"/>
      <c r="T307" s="14"/>
      <c r="U307" s="14"/>
      <c r="V307" s="14"/>
      <c r="W307" s="14"/>
      <c r="X307" s="14"/>
      <c r="Y307" s="14"/>
    </row>
    <row r="308" spans="1:25" ht="27" customHeight="1">
      <c r="A308" s="14"/>
      <c r="B308" s="905"/>
      <c r="C308" s="14"/>
      <c r="D308" s="14"/>
      <c r="E308" s="14"/>
      <c r="F308" s="14"/>
      <c r="G308" s="14"/>
      <c r="H308" s="556"/>
      <c r="I308" s="14"/>
      <c r="J308" s="906"/>
      <c r="K308" s="906"/>
      <c r="L308" s="906"/>
      <c r="M308" s="906"/>
      <c r="N308" s="906"/>
      <c r="O308" s="906"/>
      <c r="P308" s="458"/>
      <c r="Q308" s="456"/>
      <c r="R308" s="458"/>
      <c r="S308" s="220"/>
      <c r="T308" s="14"/>
      <c r="U308" s="14"/>
      <c r="V308" s="14"/>
      <c r="W308" s="14"/>
      <c r="X308" s="14"/>
      <c r="Y308" s="14"/>
    </row>
    <row r="309" spans="1:25" ht="27" customHeight="1">
      <c r="A309" s="14"/>
      <c r="B309" s="905"/>
      <c r="C309" s="14"/>
      <c r="D309" s="14"/>
      <c r="E309" s="14"/>
      <c r="F309" s="14"/>
      <c r="G309" s="14"/>
      <c r="H309" s="556"/>
      <c r="I309" s="14"/>
      <c r="J309" s="906"/>
      <c r="K309" s="906"/>
      <c r="L309" s="906"/>
      <c r="M309" s="906"/>
      <c r="N309" s="906"/>
      <c r="O309" s="906"/>
      <c r="P309" s="458"/>
      <c r="Q309" s="456"/>
      <c r="R309" s="458"/>
      <c r="S309" s="220"/>
      <c r="T309" s="14"/>
      <c r="U309" s="14"/>
      <c r="V309" s="14"/>
      <c r="W309" s="14"/>
      <c r="X309" s="14"/>
      <c r="Y309" s="14"/>
    </row>
    <row r="310" spans="1:25" ht="27" customHeight="1">
      <c r="A310" s="14"/>
      <c r="B310" s="905"/>
      <c r="C310" s="14"/>
      <c r="D310" s="14"/>
      <c r="E310" s="14"/>
      <c r="F310" s="14"/>
      <c r="G310" s="14"/>
      <c r="H310" s="556"/>
      <c r="I310" s="14"/>
      <c r="J310" s="906"/>
      <c r="K310" s="906"/>
      <c r="L310" s="906"/>
      <c r="M310" s="906"/>
      <c r="N310" s="906"/>
      <c r="O310" s="906"/>
      <c r="P310" s="458"/>
      <c r="Q310" s="456"/>
      <c r="R310" s="458"/>
      <c r="S310" s="220"/>
      <c r="T310" s="14"/>
      <c r="U310" s="14"/>
      <c r="V310" s="14"/>
      <c r="W310" s="14"/>
      <c r="X310" s="14"/>
      <c r="Y310" s="14"/>
    </row>
    <row r="311" spans="1:25" ht="27" customHeight="1">
      <c r="A311" s="14"/>
      <c r="B311" s="905"/>
      <c r="C311" s="14"/>
      <c r="D311" s="14"/>
      <c r="E311" s="14"/>
      <c r="F311" s="14"/>
      <c r="G311" s="14"/>
      <c r="H311" s="556"/>
      <c r="I311" s="14"/>
      <c r="J311" s="906"/>
      <c r="K311" s="906"/>
      <c r="L311" s="906"/>
      <c r="M311" s="906"/>
      <c r="N311" s="906"/>
      <c r="O311" s="906"/>
      <c r="P311" s="458"/>
      <c r="Q311" s="456"/>
      <c r="R311" s="458"/>
      <c r="S311" s="220"/>
      <c r="T311" s="14"/>
      <c r="U311" s="14"/>
      <c r="V311" s="14"/>
      <c r="W311" s="14"/>
      <c r="X311" s="14"/>
      <c r="Y311" s="14"/>
    </row>
    <row r="312" spans="1:25" ht="27" customHeight="1">
      <c r="A312" s="14"/>
      <c r="B312" s="905"/>
      <c r="C312" s="14"/>
      <c r="D312" s="14"/>
      <c r="E312" s="14"/>
      <c r="F312" s="14"/>
      <c r="G312" s="14"/>
      <c r="H312" s="556"/>
      <c r="I312" s="14"/>
      <c r="J312" s="906"/>
      <c r="K312" s="906"/>
      <c r="L312" s="906"/>
      <c r="M312" s="906"/>
      <c r="N312" s="906"/>
      <c r="O312" s="906"/>
      <c r="P312" s="458"/>
      <c r="Q312" s="456"/>
      <c r="R312" s="458"/>
      <c r="S312" s="220"/>
      <c r="T312" s="14"/>
      <c r="U312" s="14"/>
      <c r="V312" s="14"/>
      <c r="W312" s="14"/>
      <c r="X312" s="14"/>
      <c r="Y312" s="14"/>
    </row>
    <row r="313" spans="1:25" ht="27" customHeight="1">
      <c r="A313" s="14"/>
      <c r="B313" s="905"/>
      <c r="C313" s="14"/>
      <c r="D313" s="14"/>
      <c r="E313" s="14"/>
      <c r="F313" s="14"/>
      <c r="G313" s="14"/>
      <c r="H313" s="556"/>
      <c r="I313" s="14"/>
      <c r="J313" s="906"/>
      <c r="K313" s="906"/>
      <c r="L313" s="906"/>
      <c r="M313" s="906"/>
      <c r="N313" s="906"/>
      <c r="O313" s="906"/>
      <c r="P313" s="458"/>
      <c r="Q313" s="456"/>
      <c r="R313" s="458"/>
      <c r="S313" s="220"/>
      <c r="T313" s="14"/>
      <c r="U313" s="14"/>
      <c r="V313" s="14"/>
      <c r="W313" s="14"/>
      <c r="X313" s="14"/>
      <c r="Y313" s="14"/>
    </row>
    <row r="314" spans="1:25" ht="27" customHeight="1">
      <c r="A314" s="14"/>
      <c r="B314" s="905"/>
      <c r="C314" s="14"/>
      <c r="D314" s="14"/>
      <c r="E314" s="14"/>
      <c r="F314" s="14"/>
      <c r="G314" s="14"/>
      <c r="H314" s="556"/>
      <c r="I314" s="14"/>
      <c r="J314" s="906"/>
      <c r="K314" s="906"/>
      <c r="L314" s="906"/>
      <c r="M314" s="906"/>
      <c r="N314" s="906"/>
      <c r="O314" s="906"/>
      <c r="P314" s="458"/>
      <c r="Q314" s="456"/>
      <c r="R314" s="458"/>
      <c r="S314" s="220"/>
      <c r="T314" s="14"/>
      <c r="U314" s="14"/>
      <c r="V314" s="14"/>
      <c r="W314" s="14"/>
      <c r="X314" s="14"/>
      <c r="Y314" s="14"/>
    </row>
    <row r="315" spans="1:25" ht="27" customHeight="1">
      <c r="A315" s="14"/>
      <c r="B315" s="905"/>
      <c r="C315" s="14"/>
      <c r="D315" s="14"/>
      <c r="E315" s="14"/>
      <c r="F315" s="14"/>
      <c r="G315" s="14"/>
      <c r="H315" s="556"/>
      <c r="I315" s="14"/>
      <c r="J315" s="906"/>
      <c r="K315" s="906"/>
      <c r="L315" s="906"/>
      <c r="M315" s="906"/>
      <c r="N315" s="906"/>
      <c r="O315" s="906"/>
      <c r="P315" s="458"/>
      <c r="Q315" s="456"/>
      <c r="R315" s="458"/>
      <c r="S315" s="220"/>
      <c r="T315" s="14"/>
      <c r="U315" s="14"/>
      <c r="V315" s="14"/>
      <c r="W315" s="14"/>
      <c r="X315" s="14"/>
      <c r="Y315" s="14"/>
    </row>
    <row r="316" spans="1:25" ht="27" customHeight="1">
      <c r="A316" s="14"/>
      <c r="B316" s="905"/>
      <c r="C316" s="14"/>
      <c r="D316" s="14"/>
      <c r="E316" s="14"/>
      <c r="F316" s="14"/>
      <c r="G316" s="14"/>
      <c r="H316" s="556"/>
      <c r="I316" s="14"/>
      <c r="J316" s="906"/>
      <c r="K316" s="906"/>
      <c r="L316" s="906"/>
      <c r="M316" s="906"/>
      <c r="N316" s="906"/>
      <c r="O316" s="906"/>
      <c r="P316" s="458"/>
      <c r="Q316" s="456"/>
      <c r="R316" s="458"/>
      <c r="S316" s="220"/>
      <c r="T316" s="14"/>
      <c r="U316" s="14"/>
      <c r="V316" s="14"/>
      <c r="W316" s="14"/>
      <c r="X316" s="14"/>
      <c r="Y316" s="14"/>
    </row>
    <row r="317" spans="1:25" ht="27" customHeight="1">
      <c r="A317" s="14"/>
      <c r="B317" s="905"/>
      <c r="C317" s="14"/>
      <c r="D317" s="14"/>
      <c r="E317" s="14"/>
      <c r="F317" s="14"/>
      <c r="G317" s="14"/>
      <c r="H317" s="556"/>
      <c r="I317" s="14"/>
      <c r="J317" s="906"/>
      <c r="K317" s="906"/>
      <c r="L317" s="906"/>
      <c r="M317" s="906"/>
      <c r="N317" s="906"/>
      <c r="O317" s="906"/>
      <c r="P317" s="458"/>
      <c r="Q317" s="456"/>
      <c r="R317" s="458"/>
      <c r="S317" s="220"/>
      <c r="T317" s="14"/>
      <c r="U317" s="14"/>
      <c r="V317" s="14"/>
      <c r="W317" s="14"/>
      <c r="X317" s="14"/>
      <c r="Y317" s="14"/>
    </row>
    <row r="318" spans="1:25" ht="27" customHeight="1">
      <c r="A318" s="14"/>
      <c r="B318" s="905"/>
      <c r="C318" s="14"/>
      <c r="D318" s="14"/>
      <c r="E318" s="14"/>
      <c r="F318" s="14"/>
      <c r="G318" s="14"/>
      <c r="H318" s="556"/>
      <c r="I318" s="14"/>
      <c r="J318" s="906"/>
      <c r="K318" s="906"/>
      <c r="L318" s="906"/>
      <c r="M318" s="906"/>
      <c r="N318" s="906"/>
      <c r="O318" s="906"/>
      <c r="P318" s="458"/>
      <c r="Q318" s="456"/>
      <c r="R318" s="458"/>
      <c r="S318" s="220"/>
      <c r="T318" s="14"/>
      <c r="U318" s="14"/>
      <c r="V318" s="14"/>
      <c r="W318" s="14"/>
      <c r="X318" s="14"/>
      <c r="Y318" s="14"/>
    </row>
    <row r="319" spans="1:25" ht="27" customHeight="1">
      <c r="A319" s="14"/>
      <c r="B319" s="905"/>
      <c r="C319" s="14"/>
      <c r="D319" s="14"/>
      <c r="E319" s="14"/>
      <c r="F319" s="14"/>
      <c r="G319" s="14"/>
      <c r="H319" s="556"/>
      <c r="I319" s="14"/>
      <c r="J319" s="906"/>
      <c r="K319" s="906"/>
      <c r="L319" s="906"/>
      <c r="M319" s="906"/>
      <c r="N319" s="906"/>
      <c r="O319" s="906"/>
      <c r="P319" s="458"/>
      <c r="Q319" s="456"/>
      <c r="R319" s="458"/>
      <c r="S319" s="220"/>
      <c r="T319" s="14"/>
      <c r="U319" s="14"/>
      <c r="V319" s="14"/>
      <c r="W319" s="14"/>
      <c r="X319" s="14"/>
      <c r="Y319" s="14"/>
    </row>
    <row r="320" spans="1:25" ht="27" customHeight="1">
      <c r="A320" s="14"/>
      <c r="B320" s="905"/>
      <c r="C320" s="14"/>
      <c r="D320" s="14"/>
      <c r="E320" s="14"/>
      <c r="F320" s="14"/>
      <c r="G320" s="14"/>
      <c r="H320" s="556"/>
      <c r="I320" s="14"/>
      <c r="J320" s="906"/>
      <c r="K320" s="906"/>
      <c r="L320" s="906"/>
      <c r="M320" s="906"/>
      <c r="N320" s="906"/>
      <c r="O320" s="906"/>
      <c r="P320" s="458"/>
      <c r="Q320" s="456"/>
      <c r="R320" s="458"/>
      <c r="S320" s="220"/>
      <c r="T320" s="14"/>
      <c r="U320" s="14"/>
      <c r="V320" s="14"/>
      <c r="W320" s="14"/>
      <c r="X320" s="14"/>
      <c r="Y320" s="14"/>
    </row>
    <row r="321" spans="1:25" ht="27" customHeight="1">
      <c r="A321" s="14"/>
      <c r="B321" s="905"/>
      <c r="C321" s="14"/>
      <c r="D321" s="14"/>
      <c r="E321" s="14"/>
      <c r="F321" s="14"/>
      <c r="G321" s="14"/>
      <c r="H321" s="556"/>
      <c r="I321" s="14"/>
      <c r="J321" s="906"/>
      <c r="K321" s="906"/>
      <c r="L321" s="906"/>
      <c r="M321" s="906"/>
      <c r="N321" s="906"/>
      <c r="O321" s="906"/>
      <c r="P321" s="458"/>
      <c r="Q321" s="456"/>
      <c r="R321" s="458"/>
      <c r="S321" s="220"/>
      <c r="T321" s="14"/>
      <c r="U321" s="14"/>
      <c r="V321" s="14"/>
      <c r="W321" s="14"/>
      <c r="X321" s="14"/>
      <c r="Y321" s="14"/>
    </row>
    <row r="322" spans="1:25" ht="27" customHeight="1">
      <c r="A322" s="14"/>
      <c r="B322" s="905"/>
      <c r="C322" s="14"/>
      <c r="D322" s="14"/>
      <c r="E322" s="14"/>
      <c r="F322" s="14"/>
      <c r="G322" s="14"/>
      <c r="H322" s="556"/>
      <c r="I322" s="14"/>
      <c r="J322" s="906"/>
      <c r="K322" s="906"/>
      <c r="L322" s="906"/>
      <c r="M322" s="906"/>
      <c r="N322" s="906"/>
      <c r="O322" s="906"/>
      <c r="P322" s="458"/>
      <c r="Q322" s="456"/>
      <c r="R322" s="458"/>
      <c r="S322" s="220"/>
      <c r="T322" s="14"/>
      <c r="U322" s="14"/>
      <c r="V322" s="14"/>
      <c r="W322" s="14"/>
      <c r="X322" s="14"/>
      <c r="Y322" s="14"/>
    </row>
    <row r="323" spans="1:25" ht="15.75" customHeight="1"/>
    <row r="324" spans="1:25" ht="15.75" customHeight="1"/>
    <row r="325" spans="1:25" ht="15.75" customHeight="1"/>
    <row r="326" spans="1:25" ht="15.75" customHeight="1"/>
    <row r="327" spans="1:25" ht="15.75" customHeight="1"/>
    <row r="328" spans="1:25" ht="15.75" customHeight="1"/>
    <row r="329" spans="1:25" ht="15.75" customHeight="1"/>
    <row r="330" spans="1:25" ht="15.75" customHeight="1"/>
    <row r="331" spans="1:25" ht="15.75" customHeight="1"/>
    <row r="332" spans="1:25" ht="15.75" customHeight="1"/>
    <row r="333" spans="1:25" ht="15.75" customHeight="1"/>
    <row r="334" spans="1:25" ht="15.75" customHeight="1"/>
    <row r="335" spans="1:25" ht="15.75" customHeight="1"/>
    <row r="336" spans="1:25"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9">
    <mergeCell ref="D58:D64"/>
    <mergeCell ref="E58:E64"/>
    <mergeCell ref="F58:F64"/>
    <mergeCell ref="I58:I64"/>
    <mergeCell ref="A40:A41"/>
    <mergeCell ref="A42:A45"/>
    <mergeCell ref="A47:A48"/>
    <mergeCell ref="A50:A51"/>
    <mergeCell ref="A52:A56"/>
    <mergeCell ref="B53:B56"/>
    <mergeCell ref="A57:A64"/>
    <mergeCell ref="P53:P56"/>
    <mergeCell ref="R53:R56"/>
    <mergeCell ref="D53:D56"/>
    <mergeCell ref="E53:E56"/>
    <mergeCell ref="F53:F56"/>
    <mergeCell ref="I53:I56"/>
    <mergeCell ref="J53:J56"/>
    <mergeCell ref="K53:K56"/>
    <mergeCell ref="L53:L56"/>
    <mergeCell ref="A35:A36"/>
    <mergeCell ref="A37:A39"/>
    <mergeCell ref="M53:M56"/>
    <mergeCell ref="N53:N56"/>
    <mergeCell ref="O53:O56"/>
    <mergeCell ref="C53:C56"/>
    <mergeCell ref="A21:A22"/>
    <mergeCell ref="A23:A24"/>
    <mergeCell ref="A25:A27"/>
    <mergeCell ref="A28:A30"/>
    <mergeCell ref="A31:A34"/>
    <mergeCell ref="A7:A8"/>
    <mergeCell ref="A9:A13"/>
    <mergeCell ref="A14:A15"/>
    <mergeCell ref="A16:A18"/>
    <mergeCell ref="A19:A20"/>
    <mergeCell ref="A119:A120"/>
    <mergeCell ref="A122:B122"/>
    <mergeCell ref="A100:A101"/>
    <mergeCell ref="A102:A104"/>
    <mergeCell ref="A105:A106"/>
    <mergeCell ref="A107:A116"/>
    <mergeCell ref="M107:M116"/>
    <mergeCell ref="N107:N116"/>
    <mergeCell ref="O107:O116"/>
    <mergeCell ref="S108:S116"/>
    <mergeCell ref="A117:A118"/>
    <mergeCell ref="F107:F116"/>
    <mergeCell ref="J107:J116"/>
    <mergeCell ref="K107:K116"/>
    <mergeCell ref="A86:A87"/>
    <mergeCell ref="A88:A89"/>
    <mergeCell ref="A90:A91"/>
    <mergeCell ref="A92:A93"/>
    <mergeCell ref="L107:L116"/>
    <mergeCell ref="A95:A96"/>
    <mergeCell ref="A97:A99"/>
    <mergeCell ref="A76:A77"/>
    <mergeCell ref="A78:A79"/>
    <mergeCell ref="A80:A81"/>
    <mergeCell ref="A82:A83"/>
    <mergeCell ref="A84:A85"/>
    <mergeCell ref="A65:A66"/>
    <mergeCell ref="A67:A68"/>
    <mergeCell ref="A69:A70"/>
    <mergeCell ref="A71:A72"/>
    <mergeCell ref="A73:A74"/>
    <mergeCell ref="A1:R1"/>
    <mergeCell ref="A2:R2"/>
    <mergeCell ref="A3:R3"/>
    <mergeCell ref="E4:I4"/>
    <mergeCell ref="J4:J6"/>
    <mergeCell ref="K4:K6"/>
    <mergeCell ref="L4:L6"/>
    <mergeCell ref="I5:I6"/>
    <mergeCell ref="A5:A6"/>
    <mergeCell ref="B5:B6"/>
    <mergeCell ref="R4:R6"/>
    <mergeCell ref="C5:C6"/>
    <mergeCell ref="D5:D6"/>
    <mergeCell ref="E5:E6"/>
    <mergeCell ref="F5:F6"/>
    <mergeCell ref="G5:G6"/>
    <mergeCell ref="H5:H6"/>
    <mergeCell ref="M4:M6"/>
    <mergeCell ref="N4:N6"/>
    <mergeCell ref="O4:O6"/>
    <mergeCell ref="P4:P6"/>
    <mergeCell ref="Q4:Q6"/>
  </mergeCells>
  <printOptions horizontalCentered="1"/>
  <pageMargins left="0.2" right="0.2" top="0.5" bottom="0.25" header="0" footer="0"/>
  <pageSetup scale="4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pane xSplit="8" ySplit="6" topLeftCell="I7" activePane="bottomRight" state="frozen"/>
      <selection pane="topRight" activeCell="I1" sqref="I1"/>
      <selection pane="bottomLeft" activeCell="A7" sqref="A7"/>
      <selection pane="bottomRight" activeCell="I7" sqref="I7"/>
    </sheetView>
  </sheetViews>
  <sheetFormatPr defaultColWidth="12.625" defaultRowHeight="15" customHeight="1"/>
  <cols>
    <col min="1" max="1" width="21.875" customWidth="1"/>
    <col min="2" max="2" width="7.625" customWidth="1"/>
    <col min="3" max="3" width="6.25" customWidth="1"/>
    <col min="4" max="4" width="12" customWidth="1"/>
    <col min="5" max="5" width="15.625" customWidth="1"/>
    <col min="6" max="6" width="19.75" customWidth="1"/>
    <col min="7" max="7" width="16.125" customWidth="1"/>
    <col min="8" max="8" width="40.625" customWidth="1"/>
    <col min="9" max="9" width="26.25" customWidth="1"/>
    <col min="10" max="10" width="13" customWidth="1"/>
    <col min="11" max="11" width="19.125" customWidth="1"/>
    <col min="12" max="12" width="16.875" customWidth="1"/>
    <col min="13" max="13" width="21.625" customWidth="1"/>
    <col min="14" max="19" width="7.625" customWidth="1"/>
    <col min="20" max="20" width="30.5" customWidth="1"/>
    <col min="21" max="21" width="28.5" customWidth="1"/>
    <col min="22" max="22" width="12.25" customWidth="1"/>
    <col min="23" max="23" width="9.5" customWidth="1"/>
    <col min="24" max="26" width="7.875" customWidth="1"/>
  </cols>
  <sheetData>
    <row r="1" spans="1:26" ht="30.75" customHeight="1">
      <c r="A1" s="2025" t="s">
        <v>259</v>
      </c>
      <c r="B1" s="1874"/>
      <c r="C1" s="1874"/>
      <c r="D1" s="1874"/>
      <c r="E1" s="1874"/>
      <c r="F1" s="1874"/>
      <c r="G1" s="1874"/>
      <c r="H1" s="1874"/>
      <c r="I1" s="1874"/>
      <c r="J1" s="1874"/>
      <c r="K1" s="1874"/>
      <c r="L1" s="1874"/>
      <c r="M1" s="1874"/>
      <c r="N1" s="1874"/>
      <c r="O1" s="1874"/>
      <c r="P1" s="1874"/>
      <c r="Q1" s="1874"/>
      <c r="R1" s="1874"/>
      <c r="S1" s="1874"/>
      <c r="T1" s="1874"/>
      <c r="U1" s="1874"/>
      <c r="V1" s="1874"/>
      <c r="W1" s="907"/>
      <c r="X1" s="908"/>
      <c r="Y1" s="908"/>
      <c r="Z1" s="14"/>
    </row>
    <row r="2" spans="1:26" ht="25.5" customHeight="1">
      <c r="A2" s="2078" t="s">
        <v>1007</v>
      </c>
      <c r="B2" s="1889"/>
      <c r="C2" s="1889"/>
      <c r="D2" s="1889"/>
      <c r="E2" s="1889"/>
      <c r="F2" s="1889"/>
      <c r="G2" s="1889"/>
      <c r="H2" s="1889"/>
      <c r="I2" s="1889"/>
      <c r="J2" s="1889"/>
      <c r="K2" s="1889"/>
      <c r="L2" s="1889"/>
      <c r="M2" s="1889"/>
      <c r="N2" s="1889"/>
      <c r="O2" s="1889"/>
      <c r="P2" s="1889"/>
      <c r="Q2" s="1889"/>
      <c r="R2" s="1889"/>
      <c r="S2" s="1889"/>
      <c r="T2" s="1889"/>
      <c r="U2" s="1889"/>
      <c r="V2" s="1890"/>
      <c r="W2" s="764"/>
      <c r="X2" s="909"/>
      <c r="Y2" s="909"/>
      <c r="Z2" s="910"/>
    </row>
    <row r="3" spans="1:26" ht="27" customHeight="1">
      <c r="A3" s="2029" t="str">
        <f>'2016 BUB-Others'!A3:Z3</f>
        <v>as of June 26, 2020</v>
      </c>
      <c r="B3" s="1943"/>
      <c r="C3" s="1943"/>
      <c r="D3" s="1943"/>
      <c r="E3" s="1943"/>
      <c r="F3" s="1943"/>
      <c r="G3" s="1943"/>
      <c r="H3" s="1943"/>
      <c r="I3" s="1943"/>
      <c r="J3" s="1943"/>
      <c r="K3" s="1943"/>
      <c r="L3" s="1943"/>
      <c r="M3" s="1943"/>
      <c r="N3" s="1943"/>
      <c r="O3" s="1943"/>
      <c r="P3" s="1943"/>
      <c r="Q3" s="1943"/>
      <c r="R3" s="1943"/>
      <c r="S3" s="1943"/>
      <c r="T3" s="1943"/>
      <c r="U3" s="1943"/>
      <c r="V3" s="1943"/>
      <c r="W3" s="779"/>
      <c r="X3" s="646"/>
      <c r="Y3" s="646"/>
      <c r="Z3" s="14"/>
    </row>
    <row r="4" spans="1:26" ht="15.75" customHeight="1">
      <c r="A4" s="2022" t="s">
        <v>261</v>
      </c>
      <c r="B4" s="2022" t="s">
        <v>122</v>
      </c>
      <c r="C4" s="2022" t="s">
        <v>123</v>
      </c>
      <c r="D4" s="2022" t="s">
        <v>262</v>
      </c>
      <c r="E4" s="2022" t="s">
        <v>4</v>
      </c>
      <c r="F4" s="2022" t="s">
        <v>125</v>
      </c>
      <c r="G4" s="2022" t="s">
        <v>126</v>
      </c>
      <c r="H4" s="2022" t="s">
        <v>127</v>
      </c>
      <c r="I4" s="2022" t="s">
        <v>1008</v>
      </c>
      <c r="J4" s="2022" t="s">
        <v>128</v>
      </c>
      <c r="K4" s="2022" t="s">
        <v>263</v>
      </c>
      <c r="L4" s="2022" t="s">
        <v>1009</v>
      </c>
      <c r="M4" s="2022" t="s">
        <v>1010</v>
      </c>
      <c r="N4" s="2028" t="s">
        <v>250</v>
      </c>
      <c r="O4" s="2028" t="s">
        <v>1011</v>
      </c>
      <c r="P4" s="2028" t="s">
        <v>175</v>
      </c>
      <c r="Q4" s="2028" t="s">
        <v>38</v>
      </c>
      <c r="R4" s="2028" t="s">
        <v>37</v>
      </c>
      <c r="S4" s="2028" t="s">
        <v>35</v>
      </c>
      <c r="T4" s="2022" t="s">
        <v>130</v>
      </c>
      <c r="U4" s="2022" t="s">
        <v>131</v>
      </c>
      <c r="V4" s="2022" t="s">
        <v>132</v>
      </c>
      <c r="W4" s="456"/>
      <c r="X4" s="456"/>
      <c r="Y4" s="456"/>
      <c r="Z4" s="223"/>
    </row>
    <row r="5" spans="1:26" ht="15.75" customHeight="1">
      <c r="A5" s="1856"/>
      <c r="B5" s="1856"/>
      <c r="C5" s="1856"/>
      <c r="D5" s="1856"/>
      <c r="E5" s="1856"/>
      <c r="F5" s="1856"/>
      <c r="G5" s="1856"/>
      <c r="H5" s="1856"/>
      <c r="I5" s="1856"/>
      <c r="J5" s="1856"/>
      <c r="K5" s="1856"/>
      <c r="L5" s="1856"/>
      <c r="M5" s="1856"/>
      <c r="N5" s="1856"/>
      <c r="O5" s="1856"/>
      <c r="P5" s="1856"/>
      <c r="Q5" s="1856"/>
      <c r="R5" s="1856"/>
      <c r="S5" s="1856"/>
      <c r="T5" s="1856"/>
      <c r="U5" s="1856"/>
      <c r="V5" s="1856"/>
      <c r="W5" s="456"/>
      <c r="X5" s="456"/>
      <c r="Y5" s="456"/>
      <c r="Z5" s="223"/>
    </row>
    <row r="6" spans="1:26" ht="94.5" customHeight="1">
      <c r="A6" s="1976"/>
      <c r="B6" s="1976"/>
      <c r="C6" s="1976"/>
      <c r="D6" s="1976"/>
      <c r="E6" s="1976"/>
      <c r="F6" s="1976"/>
      <c r="G6" s="1976"/>
      <c r="H6" s="1976"/>
      <c r="I6" s="1976"/>
      <c r="J6" s="1976"/>
      <c r="K6" s="1976"/>
      <c r="L6" s="1976"/>
      <c r="M6" s="1976"/>
      <c r="N6" s="1976"/>
      <c r="O6" s="1976"/>
      <c r="P6" s="1976"/>
      <c r="Q6" s="1976"/>
      <c r="R6" s="1976"/>
      <c r="S6" s="1976"/>
      <c r="T6" s="1976"/>
      <c r="U6" s="1976"/>
      <c r="V6" s="1976"/>
      <c r="W6" s="456"/>
      <c r="X6" s="456"/>
      <c r="Y6" s="456"/>
      <c r="Z6" s="223"/>
    </row>
    <row r="7" spans="1:26" ht="9" customHeight="1">
      <c r="A7" s="911"/>
      <c r="B7" s="912"/>
      <c r="C7" s="912"/>
      <c r="D7" s="912"/>
      <c r="E7" s="912"/>
      <c r="F7" s="912"/>
      <c r="G7" s="912"/>
      <c r="H7" s="913"/>
      <c r="I7" s="912"/>
      <c r="J7" s="912"/>
      <c r="K7" s="912"/>
      <c r="L7" s="912"/>
      <c r="M7" s="912"/>
      <c r="N7" s="914"/>
      <c r="O7" s="915"/>
      <c r="P7" s="915"/>
      <c r="Q7" s="915"/>
      <c r="R7" s="915"/>
      <c r="S7" s="915"/>
      <c r="T7" s="912"/>
      <c r="U7" s="916"/>
      <c r="V7" s="917"/>
      <c r="W7" s="456"/>
      <c r="X7" s="456"/>
      <c r="Y7" s="456"/>
      <c r="Z7" s="223"/>
    </row>
    <row r="8" spans="1:26" ht="15.75" customHeight="1">
      <c r="A8" s="2026" t="s">
        <v>15</v>
      </c>
      <c r="B8" s="1964"/>
      <c r="C8" s="1964"/>
      <c r="D8" s="1964"/>
      <c r="E8" s="1964"/>
      <c r="F8" s="1964"/>
      <c r="G8" s="1964"/>
      <c r="H8" s="1964"/>
      <c r="I8" s="1964"/>
      <c r="J8" s="1964"/>
      <c r="K8" s="1964"/>
      <c r="L8" s="1964"/>
      <c r="M8" s="1964"/>
      <c r="N8" s="1964"/>
      <c r="O8" s="1964"/>
      <c r="P8" s="1964"/>
      <c r="Q8" s="1964"/>
      <c r="R8" s="1964"/>
      <c r="S8" s="1964"/>
      <c r="T8" s="1964"/>
      <c r="U8" s="1964"/>
      <c r="V8" s="1961"/>
      <c r="W8" s="918"/>
      <c r="X8" s="918"/>
      <c r="Y8" s="918"/>
      <c r="Z8" s="223"/>
    </row>
    <row r="9" spans="1:26" ht="39.75" customHeight="1">
      <c r="A9" s="460" t="s">
        <v>1012</v>
      </c>
      <c r="B9" s="460" t="s">
        <v>1013</v>
      </c>
      <c r="C9" s="460">
        <v>2016</v>
      </c>
      <c r="D9" s="460" t="s">
        <v>271</v>
      </c>
      <c r="E9" s="460" t="s">
        <v>15</v>
      </c>
      <c r="F9" s="460" t="s">
        <v>184</v>
      </c>
      <c r="G9" s="460"/>
      <c r="H9" s="654" t="s">
        <v>1014</v>
      </c>
      <c r="I9" s="460"/>
      <c r="J9" s="460"/>
      <c r="K9" s="919">
        <v>6600000</v>
      </c>
      <c r="L9" s="460"/>
      <c r="M9" s="460"/>
      <c r="N9" s="467"/>
      <c r="O9" s="467"/>
      <c r="P9" s="467"/>
      <c r="Q9" s="467"/>
      <c r="R9" s="467"/>
      <c r="S9" s="467">
        <v>1</v>
      </c>
      <c r="T9" s="413" t="s">
        <v>35</v>
      </c>
      <c r="U9" s="460" t="s">
        <v>1015</v>
      </c>
      <c r="V9" s="920">
        <v>43269</v>
      </c>
      <c r="W9" s="779"/>
      <c r="X9" s="646"/>
      <c r="Y9" s="646"/>
      <c r="Z9" s="14"/>
    </row>
    <row r="10" spans="1:26" ht="45" customHeight="1">
      <c r="A10" s="460" t="s">
        <v>1016</v>
      </c>
      <c r="B10" s="460" t="s">
        <v>1013</v>
      </c>
      <c r="C10" s="460">
        <v>2016</v>
      </c>
      <c r="D10" s="460" t="s">
        <v>271</v>
      </c>
      <c r="E10" s="460" t="s">
        <v>15</v>
      </c>
      <c r="F10" s="460" t="s">
        <v>187</v>
      </c>
      <c r="G10" s="460"/>
      <c r="H10" s="654" t="s">
        <v>1017</v>
      </c>
      <c r="I10" s="460"/>
      <c r="J10" s="460"/>
      <c r="K10" s="919">
        <v>4000000</v>
      </c>
      <c r="L10" s="460"/>
      <c r="M10" s="460"/>
      <c r="N10" s="467"/>
      <c r="O10" s="467"/>
      <c r="P10" s="467"/>
      <c r="Q10" s="467"/>
      <c r="R10" s="467"/>
      <c r="S10" s="467">
        <v>1</v>
      </c>
      <c r="T10" s="413" t="s">
        <v>35</v>
      </c>
      <c r="U10" s="460" t="s">
        <v>1018</v>
      </c>
      <c r="V10" s="920">
        <v>43228</v>
      </c>
      <c r="W10" s="779"/>
      <c r="X10" s="646"/>
      <c r="Y10" s="646"/>
      <c r="Z10" s="14"/>
    </row>
    <row r="11" spans="1:26" ht="45" customHeight="1">
      <c r="A11" s="460" t="s">
        <v>1019</v>
      </c>
      <c r="B11" s="460" t="s">
        <v>1013</v>
      </c>
      <c r="C11" s="460">
        <v>2016</v>
      </c>
      <c r="D11" s="460" t="s">
        <v>271</v>
      </c>
      <c r="E11" s="460" t="s">
        <v>15</v>
      </c>
      <c r="F11" s="460" t="s">
        <v>608</v>
      </c>
      <c r="G11" s="460"/>
      <c r="H11" s="654" t="s">
        <v>1020</v>
      </c>
      <c r="I11" s="460"/>
      <c r="J11" s="460"/>
      <c r="K11" s="919">
        <v>500000</v>
      </c>
      <c r="L11" s="460"/>
      <c r="M11" s="460"/>
      <c r="N11" s="467"/>
      <c r="O11" s="467"/>
      <c r="P11" s="467"/>
      <c r="Q11" s="467"/>
      <c r="R11" s="467"/>
      <c r="S11" s="467">
        <v>1</v>
      </c>
      <c r="T11" s="413" t="s">
        <v>35</v>
      </c>
      <c r="U11" s="407" t="s">
        <v>191</v>
      </c>
      <c r="V11" s="920">
        <v>43088</v>
      </c>
      <c r="W11" s="779"/>
      <c r="X11" s="646"/>
      <c r="Y11" s="646"/>
      <c r="Z11" s="14"/>
    </row>
    <row r="12" spans="1:26" ht="45" customHeight="1">
      <c r="A12" s="460" t="s">
        <v>1021</v>
      </c>
      <c r="B12" s="460" t="s">
        <v>1013</v>
      </c>
      <c r="C12" s="460">
        <v>2016</v>
      </c>
      <c r="D12" s="460" t="s">
        <v>271</v>
      </c>
      <c r="E12" s="460" t="s">
        <v>15</v>
      </c>
      <c r="F12" s="460" t="s">
        <v>608</v>
      </c>
      <c r="G12" s="460"/>
      <c r="H12" s="654" t="s">
        <v>1022</v>
      </c>
      <c r="I12" s="460"/>
      <c r="J12" s="460"/>
      <c r="K12" s="919">
        <v>1000000</v>
      </c>
      <c r="L12" s="460"/>
      <c r="M12" s="460"/>
      <c r="N12" s="467"/>
      <c r="O12" s="467"/>
      <c r="P12" s="467"/>
      <c r="Q12" s="467"/>
      <c r="R12" s="467"/>
      <c r="S12" s="467">
        <v>1</v>
      </c>
      <c r="T12" s="413" t="s">
        <v>35</v>
      </c>
      <c r="U12" s="407" t="s">
        <v>191</v>
      </c>
      <c r="V12" s="920">
        <v>43088</v>
      </c>
      <c r="W12" s="779"/>
      <c r="X12" s="646"/>
      <c r="Y12" s="646"/>
      <c r="Z12" s="14"/>
    </row>
    <row r="13" spans="1:26" ht="45" customHeight="1">
      <c r="A13" s="460" t="s">
        <v>1023</v>
      </c>
      <c r="B13" s="460" t="s">
        <v>1013</v>
      </c>
      <c r="C13" s="460">
        <v>2016</v>
      </c>
      <c r="D13" s="460" t="s">
        <v>271</v>
      </c>
      <c r="E13" s="460" t="s">
        <v>15</v>
      </c>
      <c r="F13" s="460" t="s">
        <v>608</v>
      </c>
      <c r="G13" s="460"/>
      <c r="H13" s="654" t="s">
        <v>1024</v>
      </c>
      <c r="I13" s="460"/>
      <c r="J13" s="460"/>
      <c r="K13" s="919">
        <v>2000000</v>
      </c>
      <c r="L13" s="460"/>
      <c r="M13" s="460"/>
      <c r="N13" s="467"/>
      <c r="O13" s="467"/>
      <c r="P13" s="467"/>
      <c r="Q13" s="467"/>
      <c r="R13" s="467"/>
      <c r="S13" s="467">
        <v>1</v>
      </c>
      <c r="T13" s="413" t="s">
        <v>35</v>
      </c>
      <c r="U13" s="407" t="s">
        <v>191</v>
      </c>
      <c r="V13" s="920">
        <v>43420</v>
      </c>
      <c r="W13" s="779"/>
      <c r="X13" s="646"/>
      <c r="Y13" s="646"/>
      <c r="Z13" s="14"/>
    </row>
    <row r="14" spans="1:26" ht="70.5" customHeight="1">
      <c r="A14" s="460" t="s">
        <v>1025</v>
      </c>
      <c r="B14" s="460" t="s">
        <v>1013</v>
      </c>
      <c r="C14" s="460">
        <v>2016</v>
      </c>
      <c r="D14" s="460" t="s">
        <v>271</v>
      </c>
      <c r="E14" s="460" t="s">
        <v>15</v>
      </c>
      <c r="F14" s="460" t="s">
        <v>608</v>
      </c>
      <c r="G14" s="460"/>
      <c r="H14" s="654" t="s">
        <v>1026</v>
      </c>
      <c r="I14" s="460"/>
      <c r="J14" s="460"/>
      <c r="K14" s="919">
        <v>2000000</v>
      </c>
      <c r="L14" s="460"/>
      <c r="M14" s="460"/>
      <c r="N14" s="467">
        <v>1</v>
      </c>
      <c r="O14" s="467"/>
      <c r="P14" s="467"/>
      <c r="Q14" s="467"/>
      <c r="R14" s="467"/>
      <c r="S14" s="467"/>
      <c r="T14" s="437" t="s">
        <v>449</v>
      </c>
      <c r="U14" s="403" t="s">
        <v>1027</v>
      </c>
      <c r="V14" s="920">
        <v>43637</v>
      </c>
      <c r="W14" s="779" t="s">
        <v>1028</v>
      </c>
      <c r="X14" s="646"/>
      <c r="Y14" s="646"/>
      <c r="Z14" s="14"/>
    </row>
    <row r="15" spans="1:26" ht="45" customHeight="1">
      <c r="A15" s="460" t="s">
        <v>1029</v>
      </c>
      <c r="B15" s="460" t="s">
        <v>1013</v>
      </c>
      <c r="C15" s="460">
        <v>2016</v>
      </c>
      <c r="D15" s="460" t="s">
        <v>271</v>
      </c>
      <c r="E15" s="460" t="s">
        <v>15</v>
      </c>
      <c r="F15" s="460" t="s">
        <v>608</v>
      </c>
      <c r="G15" s="460"/>
      <c r="H15" s="654" t="s">
        <v>1030</v>
      </c>
      <c r="I15" s="460"/>
      <c r="J15" s="460"/>
      <c r="K15" s="919">
        <v>2000000</v>
      </c>
      <c r="L15" s="460"/>
      <c r="M15" s="460"/>
      <c r="N15" s="467"/>
      <c r="O15" s="467"/>
      <c r="P15" s="467"/>
      <c r="Q15" s="467"/>
      <c r="R15" s="467"/>
      <c r="S15" s="467">
        <v>1</v>
      </c>
      <c r="T15" s="413" t="s">
        <v>35</v>
      </c>
      <c r="U15" s="407" t="s">
        <v>191</v>
      </c>
      <c r="V15" s="920">
        <v>43420</v>
      </c>
      <c r="W15" s="779"/>
      <c r="X15" s="646"/>
      <c r="Y15" s="646"/>
      <c r="Z15" s="14"/>
    </row>
    <row r="16" spans="1:26" ht="45" customHeight="1">
      <c r="A16" s="460" t="s">
        <v>1031</v>
      </c>
      <c r="B16" s="460" t="s">
        <v>1013</v>
      </c>
      <c r="C16" s="460">
        <v>2016</v>
      </c>
      <c r="D16" s="460" t="s">
        <v>271</v>
      </c>
      <c r="E16" s="460" t="s">
        <v>15</v>
      </c>
      <c r="F16" s="460" t="s">
        <v>608</v>
      </c>
      <c r="G16" s="460"/>
      <c r="H16" s="654" t="s">
        <v>1032</v>
      </c>
      <c r="I16" s="460"/>
      <c r="J16" s="460"/>
      <c r="K16" s="919">
        <v>1425000</v>
      </c>
      <c r="L16" s="460"/>
      <c r="M16" s="460"/>
      <c r="N16" s="467"/>
      <c r="O16" s="467"/>
      <c r="P16" s="467"/>
      <c r="Q16" s="467"/>
      <c r="R16" s="467"/>
      <c r="S16" s="467">
        <v>1</v>
      </c>
      <c r="T16" s="413" t="s">
        <v>35</v>
      </c>
      <c r="U16" s="403"/>
      <c r="V16" s="920">
        <v>43399</v>
      </c>
      <c r="W16" s="779" t="s">
        <v>518</v>
      </c>
      <c r="X16" s="646"/>
      <c r="Y16" s="646"/>
      <c r="Z16" s="14"/>
    </row>
    <row r="17" spans="1:26" ht="45" customHeight="1">
      <c r="A17" s="460" t="s">
        <v>1033</v>
      </c>
      <c r="B17" s="460" t="s">
        <v>1013</v>
      </c>
      <c r="C17" s="460">
        <v>2016</v>
      </c>
      <c r="D17" s="460" t="s">
        <v>271</v>
      </c>
      <c r="E17" s="460" t="s">
        <v>15</v>
      </c>
      <c r="F17" s="460" t="s">
        <v>494</v>
      </c>
      <c r="G17" s="460"/>
      <c r="H17" s="654" t="s">
        <v>1034</v>
      </c>
      <c r="I17" s="460"/>
      <c r="J17" s="460"/>
      <c r="K17" s="919">
        <v>6060000</v>
      </c>
      <c r="L17" s="460"/>
      <c r="M17" s="460"/>
      <c r="N17" s="467"/>
      <c r="O17" s="467"/>
      <c r="P17" s="467"/>
      <c r="Q17" s="467"/>
      <c r="R17" s="467"/>
      <c r="S17" s="467">
        <v>1</v>
      </c>
      <c r="T17" s="413" t="s">
        <v>35</v>
      </c>
      <c r="U17" s="460" t="s">
        <v>1035</v>
      </c>
      <c r="V17" s="920">
        <v>43356</v>
      </c>
      <c r="W17" s="779" t="s">
        <v>1036</v>
      </c>
      <c r="X17" s="646"/>
      <c r="Y17" s="646" t="s">
        <v>2</v>
      </c>
      <c r="Z17" s="14"/>
    </row>
    <row r="18" spans="1:26" ht="48" customHeight="1">
      <c r="A18" s="460" t="s">
        <v>1037</v>
      </c>
      <c r="B18" s="460" t="s">
        <v>1013</v>
      </c>
      <c r="C18" s="460">
        <v>2016</v>
      </c>
      <c r="D18" s="460" t="s">
        <v>271</v>
      </c>
      <c r="E18" s="460" t="s">
        <v>15</v>
      </c>
      <c r="F18" s="460" t="s">
        <v>500</v>
      </c>
      <c r="G18" s="460"/>
      <c r="H18" s="654" t="s">
        <v>1038</v>
      </c>
      <c r="I18" s="460"/>
      <c r="J18" s="460" t="s">
        <v>153</v>
      </c>
      <c r="K18" s="919">
        <v>1650000</v>
      </c>
      <c r="L18" s="460"/>
      <c r="M18" s="460"/>
      <c r="N18" s="467"/>
      <c r="O18" s="467"/>
      <c r="P18" s="467"/>
      <c r="Q18" s="467"/>
      <c r="R18" s="467"/>
      <c r="S18" s="467">
        <v>1</v>
      </c>
      <c r="T18" s="578" t="s">
        <v>35</v>
      </c>
      <c r="U18" s="460" t="s">
        <v>191</v>
      </c>
      <c r="V18" s="920">
        <v>43291</v>
      </c>
      <c r="W18" s="779"/>
      <c r="X18" s="646"/>
      <c r="Y18" s="646"/>
      <c r="Z18" s="14"/>
    </row>
    <row r="19" spans="1:26" ht="48" customHeight="1">
      <c r="A19" s="460" t="s">
        <v>1039</v>
      </c>
      <c r="B19" s="460" t="s">
        <v>1013</v>
      </c>
      <c r="C19" s="460">
        <v>2016</v>
      </c>
      <c r="D19" s="460" t="s">
        <v>271</v>
      </c>
      <c r="E19" s="460" t="s">
        <v>15</v>
      </c>
      <c r="F19" s="460" t="s">
        <v>500</v>
      </c>
      <c r="G19" s="460"/>
      <c r="H19" s="654" t="s">
        <v>1040</v>
      </c>
      <c r="I19" s="460"/>
      <c r="J19" s="460" t="s">
        <v>153</v>
      </c>
      <c r="K19" s="919">
        <v>1650000</v>
      </c>
      <c r="L19" s="460"/>
      <c r="M19" s="460"/>
      <c r="N19" s="467"/>
      <c r="O19" s="467"/>
      <c r="P19" s="467"/>
      <c r="Q19" s="467"/>
      <c r="R19" s="467"/>
      <c r="S19" s="467">
        <v>1</v>
      </c>
      <c r="T19" s="578" t="s">
        <v>35</v>
      </c>
      <c r="U19" s="460" t="s">
        <v>191</v>
      </c>
      <c r="V19" s="920">
        <v>43291</v>
      </c>
      <c r="W19" s="779"/>
      <c r="X19" s="646"/>
      <c r="Y19" s="646"/>
      <c r="Z19" s="14"/>
    </row>
    <row r="20" spans="1:26" ht="48" customHeight="1">
      <c r="A20" s="460" t="s">
        <v>1041</v>
      </c>
      <c r="B20" s="460" t="s">
        <v>1013</v>
      </c>
      <c r="C20" s="460">
        <v>2016</v>
      </c>
      <c r="D20" s="460" t="s">
        <v>271</v>
      </c>
      <c r="E20" s="460" t="s">
        <v>15</v>
      </c>
      <c r="F20" s="460" t="s">
        <v>500</v>
      </c>
      <c r="G20" s="460"/>
      <c r="H20" s="654" t="s">
        <v>1042</v>
      </c>
      <c r="I20" s="460"/>
      <c r="J20" s="460" t="s">
        <v>153</v>
      </c>
      <c r="K20" s="919">
        <v>1100000</v>
      </c>
      <c r="L20" s="460"/>
      <c r="M20" s="460"/>
      <c r="N20" s="467"/>
      <c r="O20" s="467"/>
      <c r="P20" s="467"/>
      <c r="Q20" s="467"/>
      <c r="R20" s="467"/>
      <c r="S20" s="467">
        <v>1</v>
      </c>
      <c r="T20" s="578" t="s">
        <v>35</v>
      </c>
      <c r="U20" s="460" t="s">
        <v>191</v>
      </c>
      <c r="V20" s="920">
        <v>43228</v>
      </c>
      <c r="W20" s="779"/>
      <c r="X20" s="646"/>
      <c r="Y20" s="646"/>
      <c r="Z20" s="14"/>
    </row>
    <row r="21" spans="1:26" ht="48" customHeight="1">
      <c r="A21" s="460" t="s">
        <v>1043</v>
      </c>
      <c r="B21" s="460" t="s">
        <v>1013</v>
      </c>
      <c r="C21" s="460">
        <v>2016</v>
      </c>
      <c r="D21" s="460" t="s">
        <v>271</v>
      </c>
      <c r="E21" s="460" t="s">
        <v>15</v>
      </c>
      <c r="F21" s="460" t="s">
        <v>500</v>
      </c>
      <c r="G21" s="460"/>
      <c r="H21" s="654" t="s">
        <v>1044</v>
      </c>
      <c r="I21" s="460"/>
      <c r="J21" s="460" t="s">
        <v>153</v>
      </c>
      <c r="K21" s="919">
        <v>1870000</v>
      </c>
      <c r="L21" s="460"/>
      <c r="M21" s="460"/>
      <c r="N21" s="467"/>
      <c r="O21" s="467"/>
      <c r="P21" s="467"/>
      <c r="Q21" s="467"/>
      <c r="R21" s="467"/>
      <c r="S21" s="467">
        <v>1</v>
      </c>
      <c r="T21" s="578" t="s">
        <v>35</v>
      </c>
      <c r="U21" s="460" t="s">
        <v>191</v>
      </c>
      <c r="V21" s="920">
        <v>43144</v>
      </c>
      <c r="W21" s="779"/>
      <c r="X21" s="646"/>
      <c r="Y21" s="646"/>
      <c r="Z21" s="14"/>
    </row>
    <row r="22" spans="1:26" ht="48" customHeight="1">
      <c r="A22" s="460" t="s">
        <v>1045</v>
      </c>
      <c r="B22" s="460" t="s">
        <v>1013</v>
      </c>
      <c r="C22" s="460">
        <v>2016</v>
      </c>
      <c r="D22" s="460" t="s">
        <v>271</v>
      </c>
      <c r="E22" s="460" t="s">
        <v>15</v>
      </c>
      <c r="F22" s="460" t="s">
        <v>500</v>
      </c>
      <c r="G22" s="460"/>
      <c r="H22" s="654" t="s">
        <v>1046</v>
      </c>
      <c r="I22" s="460"/>
      <c r="J22" s="460" t="s">
        <v>153</v>
      </c>
      <c r="K22" s="919">
        <v>1100000</v>
      </c>
      <c r="L22" s="460"/>
      <c r="M22" s="460"/>
      <c r="N22" s="467"/>
      <c r="O22" s="467"/>
      <c r="P22" s="467"/>
      <c r="Q22" s="467"/>
      <c r="R22" s="467"/>
      <c r="S22" s="467">
        <v>1</v>
      </c>
      <c r="T22" s="578" t="s">
        <v>35</v>
      </c>
      <c r="U22" s="460" t="s">
        <v>1047</v>
      </c>
      <c r="V22" s="920">
        <v>43571</v>
      </c>
      <c r="W22" s="779"/>
      <c r="X22" s="646"/>
      <c r="Y22" s="646"/>
      <c r="Z22" s="14"/>
    </row>
    <row r="23" spans="1:26" ht="48" customHeight="1">
      <c r="A23" s="460" t="s">
        <v>1048</v>
      </c>
      <c r="B23" s="460" t="s">
        <v>1013</v>
      </c>
      <c r="C23" s="460">
        <v>2016</v>
      </c>
      <c r="D23" s="460" t="s">
        <v>271</v>
      </c>
      <c r="E23" s="460" t="s">
        <v>15</v>
      </c>
      <c r="F23" s="460" t="s">
        <v>500</v>
      </c>
      <c r="G23" s="460"/>
      <c r="H23" s="654" t="s">
        <v>1049</v>
      </c>
      <c r="I23" s="460"/>
      <c r="J23" s="460" t="s">
        <v>153</v>
      </c>
      <c r="K23" s="919">
        <v>1650000</v>
      </c>
      <c r="L23" s="460"/>
      <c r="M23" s="460"/>
      <c r="N23" s="467"/>
      <c r="O23" s="467"/>
      <c r="P23" s="467"/>
      <c r="Q23" s="467"/>
      <c r="R23" s="467"/>
      <c r="S23" s="467">
        <v>1</v>
      </c>
      <c r="T23" s="578" t="s">
        <v>35</v>
      </c>
      <c r="U23" s="460" t="s">
        <v>191</v>
      </c>
      <c r="V23" s="920">
        <v>43228</v>
      </c>
      <c r="W23" s="779"/>
      <c r="X23" s="646"/>
      <c r="Y23" s="646"/>
      <c r="Z23" s="14"/>
    </row>
    <row r="24" spans="1:26" ht="48" customHeight="1">
      <c r="A24" s="460" t="s">
        <v>1050</v>
      </c>
      <c r="B24" s="460" t="s">
        <v>1013</v>
      </c>
      <c r="C24" s="460">
        <v>2016</v>
      </c>
      <c r="D24" s="460" t="s">
        <v>271</v>
      </c>
      <c r="E24" s="460" t="s">
        <v>15</v>
      </c>
      <c r="F24" s="460" t="s">
        <v>500</v>
      </c>
      <c r="G24" s="460"/>
      <c r="H24" s="654" t="s">
        <v>1051</v>
      </c>
      <c r="I24" s="460"/>
      <c r="J24" s="460" t="s">
        <v>153</v>
      </c>
      <c r="K24" s="919">
        <v>1100000</v>
      </c>
      <c r="L24" s="460"/>
      <c r="M24" s="460"/>
      <c r="N24" s="467"/>
      <c r="O24" s="467"/>
      <c r="P24" s="467"/>
      <c r="Q24" s="467"/>
      <c r="R24" s="467"/>
      <c r="S24" s="467">
        <v>1</v>
      </c>
      <c r="T24" s="578" t="s">
        <v>35</v>
      </c>
      <c r="U24" s="460" t="s">
        <v>191</v>
      </c>
      <c r="V24" s="920">
        <v>43307</v>
      </c>
      <c r="W24" s="779"/>
      <c r="X24" s="646"/>
      <c r="Y24" s="646"/>
      <c r="Z24" s="14"/>
    </row>
    <row r="25" spans="1:26" ht="48" customHeight="1">
      <c r="A25" s="460" t="s">
        <v>1052</v>
      </c>
      <c r="B25" s="460" t="s">
        <v>1013</v>
      </c>
      <c r="C25" s="460">
        <v>2016</v>
      </c>
      <c r="D25" s="460" t="s">
        <v>271</v>
      </c>
      <c r="E25" s="460" t="s">
        <v>15</v>
      </c>
      <c r="F25" s="460" t="s">
        <v>500</v>
      </c>
      <c r="G25" s="460"/>
      <c r="H25" s="654" t="s">
        <v>1053</v>
      </c>
      <c r="I25" s="460"/>
      <c r="J25" s="460" t="s">
        <v>153</v>
      </c>
      <c r="K25" s="919">
        <v>971500</v>
      </c>
      <c r="L25" s="460"/>
      <c r="M25" s="460"/>
      <c r="N25" s="467"/>
      <c r="O25" s="467"/>
      <c r="P25" s="467"/>
      <c r="Q25" s="467"/>
      <c r="R25" s="467"/>
      <c r="S25" s="467">
        <v>1</v>
      </c>
      <c r="T25" s="578" t="s">
        <v>35</v>
      </c>
      <c r="U25" s="460" t="s">
        <v>1047</v>
      </c>
      <c r="V25" s="920">
        <v>43570</v>
      </c>
      <c r="W25" s="779"/>
      <c r="X25" s="646"/>
      <c r="Y25" s="646"/>
      <c r="Z25" s="14"/>
    </row>
    <row r="26" spans="1:26" ht="48" customHeight="1">
      <c r="A26" s="460" t="s">
        <v>1054</v>
      </c>
      <c r="B26" s="460" t="s">
        <v>1013</v>
      </c>
      <c r="C26" s="460">
        <v>2016</v>
      </c>
      <c r="D26" s="460" t="s">
        <v>271</v>
      </c>
      <c r="E26" s="460" t="s">
        <v>15</v>
      </c>
      <c r="F26" s="460" t="s">
        <v>500</v>
      </c>
      <c r="G26" s="460"/>
      <c r="H26" s="654" t="s">
        <v>1055</v>
      </c>
      <c r="I26" s="460"/>
      <c r="J26" s="460" t="s">
        <v>153</v>
      </c>
      <c r="K26" s="919">
        <v>1100000</v>
      </c>
      <c r="L26" s="460"/>
      <c r="M26" s="460"/>
      <c r="N26" s="467"/>
      <c r="O26" s="467"/>
      <c r="P26" s="467"/>
      <c r="Q26" s="467"/>
      <c r="R26" s="467"/>
      <c r="S26" s="467">
        <v>1</v>
      </c>
      <c r="T26" s="578" t="s">
        <v>35</v>
      </c>
      <c r="U26" s="460" t="s">
        <v>191</v>
      </c>
      <c r="V26" s="920">
        <v>43307</v>
      </c>
      <c r="W26" s="779"/>
      <c r="X26" s="646"/>
      <c r="Y26" s="646"/>
      <c r="Z26" s="14"/>
    </row>
    <row r="27" spans="1:26" ht="48" customHeight="1">
      <c r="A27" s="460" t="s">
        <v>1056</v>
      </c>
      <c r="B27" s="460" t="s">
        <v>1013</v>
      </c>
      <c r="C27" s="460">
        <v>2016</v>
      </c>
      <c r="D27" s="460" t="s">
        <v>271</v>
      </c>
      <c r="E27" s="460" t="s">
        <v>15</v>
      </c>
      <c r="F27" s="460" t="s">
        <v>500</v>
      </c>
      <c r="G27" s="460"/>
      <c r="H27" s="654" t="s">
        <v>1057</v>
      </c>
      <c r="I27" s="460"/>
      <c r="J27" s="460" t="s">
        <v>153</v>
      </c>
      <c r="K27" s="919">
        <v>1100000</v>
      </c>
      <c r="L27" s="460"/>
      <c r="M27" s="460"/>
      <c r="N27" s="467"/>
      <c r="O27" s="467"/>
      <c r="P27" s="467"/>
      <c r="Q27" s="467"/>
      <c r="R27" s="467"/>
      <c r="S27" s="467">
        <v>1</v>
      </c>
      <c r="T27" s="578" t="s">
        <v>35</v>
      </c>
      <c r="U27" s="460" t="s">
        <v>191</v>
      </c>
      <c r="V27" s="920">
        <v>43291</v>
      </c>
      <c r="W27" s="779"/>
      <c r="X27" s="646"/>
      <c r="Y27" s="646"/>
      <c r="Z27" s="14"/>
    </row>
    <row r="28" spans="1:26" ht="24.75" customHeight="1">
      <c r="A28" s="2079" t="s">
        <v>1058</v>
      </c>
      <c r="B28" s="2079" t="s">
        <v>1013</v>
      </c>
      <c r="C28" s="2079">
        <v>2016</v>
      </c>
      <c r="D28" s="2079" t="s">
        <v>271</v>
      </c>
      <c r="E28" s="2079" t="s">
        <v>15</v>
      </c>
      <c r="F28" s="2079" t="s">
        <v>196</v>
      </c>
      <c r="G28" s="2079"/>
      <c r="H28" s="2079" t="s">
        <v>1059</v>
      </c>
      <c r="I28" s="2079"/>
      <c r="J28" s="2079" t="s">
        <v>153</v>
      </c>
      <c r="K28" s="2083">
        <v>6550000</v>
      </c>
      <c r="L28" s="2079"/>
      <c r="M28" s="2079"/>
      <c r="N28" s="2054"/>
      <c r="O28" s="2054"/>
      <c r="P28" s="2054"/>
      <c r="Q28" s="2054"/>
      <c r="R28" s="2054"/>
      <c r="S28" s="2054">
        <v>1</v>
      </c>
      <c r="T28" s="2080" t="s">
        <v>35</v>
      </c>
      <c r="U28" s="462" t="s">
        <v>1060</v>
      </c>
      <c r="V28" s="2081">
        <v>43551</v>
      </c>
      <c r="W28" s="2082"/>
      <c r="X28" s="646"/>
      <c r="Y28" s="646"/>
      <c r="Z28" s="14"/>
    </row>
    <row r="29" spans="1:26" ht="27" customHeight="1">
      <c r="A29" s="1856"/>
      <c r="B29" s="1856"/>
      <c r="C29" s="1856"/>
      <c r="D29" s="1856"/>
      <c r="E29" s="1856"/>
      <c r="F29" s="1856"/>
      <c r="G29" s="1856"/>
      <c r="H29" s="1856"/>
      <c r="I29" s="1856"/>
      <c r="J29" s="1856"/>
      <c r="K29" s="1856"/>
      <c r="L29" s="1856"/>
      <c r="M29" s="1856"/>
      <c r="N29" s="1856"/>
      <c r="O29" s="1856"/>
      <c r="P29" s="1856"/>
      <c r="Q29" s="1856"/>
      <c r="R29" s="1856"/>
      <c r="S29" s="1856"/>
      <c r="T29" s="1856"/>
      <c r="U29" s="462" t="s">
        <v>1061</v>
      </c>
      <c r="V29" s="1856"/>
      <c r="W29" s="1841"/>
      <c r="X29" s="646"/>
      <c r="Y29" s="646"/>
      <c r="Z29" s="14"/>
    </row>
    <row r="30" spans="1:26" ht="38.25" customHeight="1">
      <c r="A30" s="1856"/>
      <c r="B30" s="1856"/>
      <c r="C30" s="1856"/>
      <c r="D30" s="1856"/>
      <c r="E30" s="1856"/>
      <c r="F30" s="1856"/>
      <c r="G30" s="1856"/>
      <c r="H30" s="1856"/>
      <c r="I30" s="1856"/>
      <c r="J30" s="1856"/>
      <c r="K30" s="1856"/>
      <c r="L30" s="1856"/>
      <c r="M30" s="1856"/>
      <c r="N30" s="1856"/>
      <c r="O30" s="1856"/>
      <c r="P30" s="1856"/>
      <c r="Q30" s="1856"/>
      <c r="R30" s="1856"/>
      <c r="S30" s="1856"/>
      <c r="T30" s="1856"/>
      <c r="U30" s="462" t="s">
        <v>1062</v>
      </c>
      <c r="V30" s="1856"/>
      <c r="W30" s="1841"/>
      <c r="X30" s="646"/>
      <c r="Y30" s="646"/>
      <c r="Z30" s="14"/>
    </row>
    <row r="31" spans="1:26" ht="33.75" customHeight="1">
      <c r="A31" s="1856"/>
      <c r="B31" s="1856"/>
      <c r="C31" s="1856"/>
      <c r="D31" s="1856"/>
      <c r="E31" s="1856"/>
      <c r="F31" s="1856"/>
      <c r="G31" s="1856"/>
      <c r="H31" s="1856"/>
      <c r="I31" s="1856"/>
      <c r="J31" s="1856"/>
      <c r="K31" s="1856"/>
      <c r="L31" s="1856"/>
      <c r="M31" s="1856"/>
      <c r="N31" s="1856"/>
      <c r="O31" s="1856"/>
      <c r="P31" s="1856"/>
      <c r="Q31" s="1856"/>
      <c r="R31" s="1856"/>
      <c r="S31" s="1856"/>
      <c r="T31" s="1856"/>
      <c r="U31" s="462" t="s">
        <v>1063</v>
      </c>
      <c r="V31" s="1856"/>
      <c r="W31" s="1841"/>
      <c r="X31" s="646"/>
      <c r="Y31" s="646"/>
      <c r="Z31" s="14"/>
    </row>
    <row r="32" spans="1:26" ht="26.25" customHeight="1">
      <c r="A32" s="1976"/>
      <c r="B32" s="1976"/>
      <c r="C32" s="1976"/>
      <c r="D32" s="1976"/>
      <c r="E32" s="1976"/>
      <c r="F32" s="1976"/>
      <c r="G32" s="1976"/>
      <c r="H32" s="1976"/>
      <c r="I32" s="1976"/>
      <c r="J32" s="1976"/>
      <c r="K32" s="1976"/>
      <c r="L32" s="1976"/>
      <c r="M32" s="1976"/>
      <c r="N32" s="1976"/>
      <c r="O32" s="1976"/>
      <c r="P32" s="1976"/>
      <c r="Q32" s="1976"/>
      <c r="R32" s="1976"/>
      <c r="S32" s="1976"/>
      <c r="T32" s="1976"/>
      <c r="U32" s="462" t="s">
        <v>1064</v>
      </c>
      <c r="V32" s="1976"/>
      <c r="W32" s="1842"/>
      <c r="X32" s="646"/>
      <c r="Y32" s="646"/>
      <c r="Z32" s="14"/>
    </row>
    <row r="33" spans="1:26" ht="48" customHeight="1">
      <c r="A33" s="460" t="s">
        <v>1065</v>
      </c>
      <c r="B33" s="460" t="s">
        <v>1013</v>
      </c>
      <c r="C33" s="460">
        <v>2016</v>
      </c>
      <c r="D33" s="460" t="s">
        <v>271</v>
      </c>
      <c r="E33" s="460" t="s">
        <v>15</v>
      </c>
      <c r="F33" s="460" t="s">
        <v>202</v>
      </c>
      <c r="G33" s="460"/>
      <c r="H33" s="654" t="s">
        <v>1066</v>
      </c>
      <c r="I33" s="460"/>
      <c r="J33" s="460" t="s">
        <v>153</v>
      </c>
      <c r="K33" s="919">
        <v>5000000</v>
      </c>
      <c r="L33" s="460"/>
      <c r="M33" s="460"/>
      <c r="N33" s="467"/>
      <c r="O33" s="467"/>
      <c r="P33" s="467"/>
      <c r="Q33" s="467"/>
      <c r="R33" s="467"/>
      <c r="S33" s="467">
        <v>1</v>
      </c>
      <c r="T33" s="413" t="s">
        <v>35</v>
      </c>
      <c r="U33" s="403" t="s">
        <v>191</v>
      </c>
      <c r="V33" s="921">
        <v>43202</v>
      </c>
      <c r="W33" s="779"/>
      <c r="X33" s="646"/>
      <c r="Y33" s="646"/>
      <c r="Z33" s="14"/>
    </row>
    <row r="34" spans="1:26" ht="48" customHeight="1">
      <c r="A34" s="460" t="s">
        <v>1067</v>
      </c>
      <c r="B34" s="460" t="s">
        <v>1013</v>
      </c>
      <c r="C34" s="460">
        <v>2016</v>
      </c>
      <c r="D34" s="460" t="s">
        <v>271</v>
      </c>
      <c r="E34" s="460" t="s">
        <v>15</v>
      </c>
      <c r="F34" s="460" t="s">
        <v>137</v>
      </c>
      <c r="G34" s="460"/>
      <c r="H34" s="654" t="s">
        <v>1068</v>
      </c>
      <c r="I34" s="460"/>
      <c r="J34" s="460" t="s">
        <v>153</v>
      </c>
      <c r="K34" s="919">
        <v>3500000</v>
      </c>
      <c r="L34" s="460"/>
      <c r="M34" s="460"/>
      <c r="N34" s="467"/>
      <c r="O34" s="467"/>
      <c r="P34" s="467"/>
      <c r="Q34" s="467"/>
      <c r="R34" s="467"/>
      <c r="S34" s="467">
        <v>1</v>
      </c>
      <c r="T34" s="413" t="s">
        <v>35</v>
      </c>
      <c r="U34" s="460"/>
      <c r="V34" s="920">
        <v>43236</v>
      </c>
      <c r="W34" s="779" t="s">
        <v>398</v>
      </c>
      <c r="X34" s="646"/>
      <c r="Y34" s="646"/>
      <c r="Z34" s="14"/>
    </row>
    <row r="35" spans="1:26" ht="48" customHeight="1">
      <c r="A35" s="460" t="s">
        <v>1069</v>
      </c>
      <c r="B35" s="460" t="s">
        <v>1013</v>
      </c>
      <c r="C35" s="460">
        <v>2016</v>
      </c>
      <c r="D35" s="460" t="s">
        <v>271</v>
      </c>
      <c r="E35" s="460" t="s">
        <v>15</v>
      </c>
      <c r="F35" s="460" t="s">
        <v>217</v>
      </c>
      <c r="G35" s="460"/>
      <c r="H35" s="654" t="s">
        <v>1070</v>
      </c>
      <c r="I35" s="460"/>
      <c r="J35" s="460" t="s">
        <v>153</v>
      </c>
      <c r="K35" s="919">
        <v>3600000</v>
      </c>
      <c r="L35" s="460"/>
      <c r="M35" s="460"/>
      <c r="N35" s="467"/>
      <c r="O35" s="467"/>
      <c r="P35" s="467"/>
      <c r="Q35" s="467"/>
      <c r="R35" s="467"/>
      <c r="S35" s="467">
        <v>1</v>
      </c>
      <c r="T35" s="413" t="s">
        <v>35</v>
      </c>
      <c r="U35" s="460"/>
      <c r="V35" s="920" t="s">
        <v>718</v>
      </c>
      <c r="W35" s="764" t="s">
        <v>508</v>
      </c>
      <c r="X35" s="646"/>
      <c r="Y35" s="646"/>
      <c r="Z35" s="14"/>
    </row>
    <row r="36" spans="1:26" ht="48" customHeight="1">
      <c r="A36" s="460" t="s">
        <v>1071</v>
      </c>
      <c r="B36" s="460" t="s">
        <v>1013</v>
      </c>
      <c r="C36" s="460">
        <v>2016</v>
      </c>
      <c r="D36" s="460" t="s">
        <v>271</v>
      </c>
      <c r="E36" s="460" t="s">
        <v>15</v>
      </c>
      <c r="F36" s="460" t="s">
        <v>217</v>
      </c>
      <c r="G36" s="460"/>
      <c r="H36" s="654" t="s">
        <v>1072</v>
      </c>
      <c r="I36" s="460"/>
      <c r="J36" s="460" t="s">
        <v>153</v>
      </c>
      <c r="K36" s="919">
        <v>2400000</v>
      </c>
      <c r="L36" s="460"/>
      <c r="M36" s="460"/>
      <c r="N36" s="467"/>
      <c r="O36" s="467"/>
      <c r="P36" s="467"/>
      <c r="Q36" s="467"/>
      <c r="R36" s="467"/>
      <c r="S36" s="467">
        <v>1</v>
      </c>
      <c r="T36" s="413" t="s">
        <v>35</v>
      </c>
      <c r="U36" s="460"/>
      <c r="V36" s="920">
        <v>43236</v>
      </c>
      <c r="W36" s="922" t="s">
        <v>398</v>
      </c>
      <c r="X36" s="646"/>
      <c r="Y36" s="646"/>
      <c r="Z36" s="14"/>
    </row>
    <row r="37" spans="1:26" ht="48" customHeight="1">
      <c r="A37" s="460" t="s">
        <v>1073</v>
      </c>
      <c r="B37" s="460" t="s">
        <v>1013</v>
      </c>
      <c r="C37" s="460">
        <v>2016</v>
      </c>
      <c r="D37" s="460" t="s">
        <v>271</v>
      </c>
      <c r="E37" s="460" t="s">
        <v>15</v>
      </c>
      <c r="F37" s="460" t="s">
        <v>217</v>
      </c>
      <c r="G37" s="460"/>
      <c r="H37" s="654" t="s">
        <v>1074</v>
      </c>
      <c r="I37" s="460"/>
      <c r="J37" s="460" t="s">
        <v>153</v>
      </c>
      <c r="K37" s="919">
        <v>1200000</v>
      </c>
      <c r="L37" s="460"/>
      <c r="M37" s="460"/>
      <c r="N37" s="467"/>
      <c r="O37" s="467"/>
      <c r="P37" s="467"/>
      <c r="Q37" s="467"/>
      <c r="R37" s="467"/>
      <c r="S37" s="467">
        <v>1</v>
      </c>
      <c r="T37" s="488" t="s">
        <v>35</v>
      </c>
      <c r="U37" s="403" t="s">
        <v>191</v>
      </c>
      <c r="V37" s="920" t="s">
        <v>1075</v>
      </c>
      <c r="W37" s="779"/>
      <c r="X37" s="646"/>
      <c r="Y37" s="646"/>
      <c r="Z37" s="14"/>
    </row>
    <row r="38" spans="1:26" ht="48" customHeight="1">
      <c r="A38" s="460" t="s">
        <v>1076</v>
      </c>
      <c r="B38" s="460" t="s">
        <v>1013</v>
      </c>
      <c r="C38" s="460">
        <v>2016</v>
      </c>
      <c r="D38" s="407" t="s">
        <v>271</v>
      </c>
      <c r="E38" s="407" t="s">
        <v>15</v>
      </c>
      <c r="F38" s="407" t="s">
        <v>404</v>
      </c>
      <c r="G38" s="407"/>
      <c r="H38" s="408" t="s">
        <v>1077</v>
      </c>
      <c r="I38" s="407"/>
      <c r="J38" s="407" t="s">
        <v>153</v>
      </c>
      <c r="K38" s="502">
        <v>850000</v>
      </c>
      <c r="L38" s="407"/>
      <c r="M38" s="407"/>
      <c r="N38" s="436">
        <v>1</v>
      </c>
      <c r="O38" s="436"/>
      <c r="P38" s="436"/>
      <c r="Q38" s="436"/>
      <c r="R38" s="436"/>
      <c r="S38" s="391"/>
      <c r="T38" s="632" t="s">
        <v>1078</v>
      </c>
      <c r="U38" s="423"/>
      <c r="V38" s="923" t="s">
        <v>726</v>
      </c>
      <c r="W38" s="924" t="s">
        <v>508</v>
      </c>
      <c r="X38" s="646"/>
      <c r="Y38" s="646"/>
      <c r="Z38" s="14"/>
    </row>
    <row r="39" spans="1:26" ht="48" customHeight="1">
      <c r="A39" s="460" t="s">
        <v>1079</v>
      </c>
      <c r="B39" s="460" t="s">
        <v>1013</v>
      </c>
      <c r="C39" s="460">
        <v>2016</v>
      </c>
      <c r="D39" s="407" t="s">
        <v>271</v>
      </c>
      <c r="E39" s="407" t="s">
        <v>15</v>
      </c>
      <c r="F39" s="407" t="s">
        <v>404</v>
      </c>
      <c r="G39" s="407"/>
      <c r="H39" s="408" t="s">
        <v>1077</v>
      </c>
      <c r="I39" s="407"/>
      <c r="J39" s="407" t="s">
        <v>153</v>
      </c>
      <c r="K39" s="502">
        <v>850000</v>
      </c>
      <c r="L39" s="407"/>
      <c r="M39" s="407"/>
      <c r="N39" s="436">
        <v>1</v>
      </c>
      <c r="O39" s="436"/>
      <c r="P39" s="436"/>
      <c r="Q39" s="436"/>
      <c r="R39" s="436"/>
      <c r="S39" s="436"/>
      <c r="T39" s="632" t="s">
        <v>1080</v>
      </c>
      <c r="U39" s="423"/>
      <c r="V39" s="923" t="s">
        <v>726</v>
      </c>
      <c r="W39" s="924" t="s">
        <v>508</v>
      </c>
      <c r="X39" s="646"/>
      <c r="Y39" s="646"/>
      <c r="Z39" s="14"/>
    </row>
    <row r="40" spans="1:26" ht="48" customHeight="1">
      <c r="A40" s="460" t="s">
        <v>1081</v>
      </c>
      <c r="B40" s="460" t="s">
        <v>1013</v>
      </c>
      <c r="C40" s="460">
        <v>2016</v>
      </c>
      <c r="D40" s="460" t="s">
        <v>271</v>
      </c>
      <c r="E40" s="460" t="s">
        <v>15</v>
      </c>
      <c r="F40" s="460" t="s">
        <v>404</v>
      </c>
      <c r="G40" s="460"/>
      <c r="H40" s="654" t="s">
        <v>1077</v>
      </c>
      <c r="I40" s="460"/>
      <c r="J40" s="460" t="s">
        <v>153</v>
      </c>
      <c r="K40" s="919">
        <v>5505000</v>
      </c>
      <c r="L40" s="460"/>
      <c r="M40" s="460"/>
      <c r="N40" s="467"/>
      <c r="O40" s="467"/>
      <c r="P40" s="467"/>
      <c r="Q40" s="467"/>
      <c r="R40" s="467"/>
      <c r="S40" s="467">
        <v>1</v>
      </c>
      <c r="T40" s="413" t="s">
        <v>35</v>
      </c>
      <c r="U40" s="403" t="s">
        <v>191</v>
      </c>
      <c r="V40" s="920">
        <v>43228</v>
      </c>
      <c r="W40" s="779"/>
      <c r="X40" s="646"/>
      <c r="Y40" s="646"/>
      <c r="Z40" s="14"/>
    </row>
    <row r="41" spans="1:26" ht="48" customHeight="1">
      <c r="A41" s="460" t="s">
        <v>1082</v>
      </c>
      <c r="B41" s="460" t="s">
        <v>1013</v>
      </c>
      <c r="C41" s="460">
        <v>2016</v>
      </c>
      <c r="D41" s="460" t="s">
        <v>271</v>
      </c>
      <c r="E41" s="460" t="s">
        <v>15</v>
      </c>
      <c r="F41" s="460" t="s">
        <v>404</v>
      </c>
      <c r="G41" s="460"/>
      <c r="H41" s="654" t="s">
        <v>1077</v>
      </c>
      <c r="I41" s="460"/>
      <c r="J41" s="460" t="s">
        <v>153</v>
      </c>
      <c r="K41" s="919">
        <v>8500000</v>
      </c>
      <c r="L41" s="460"/>
      <c r="M41" s="460"/>
      <c r="N41" s="467"/>
      <c r="O41" s="467"/>
      <c r="P41" s="467"/>
      <c r="Q41" s="467"/>
      <c r="R41" s="467"/>
      <c r="S41" s="467">
        <v>1</v>
      </c>
      <c r="T41" s="413" t="s">
        <v>35</v>
      </c>
      <c r="U41" s="460" t="s">
        <v>1083</v>
      </c>
      <c r="V41" s="920">
        <v>43595</v>
      </c>
      <c r="W41" s="779"/>
      <c r="X41" s="646"/>
      <c r="Y41" s="646"/>
      <c r="Z41" s="14"/>
    </row>
    <row r="42" spans="1:26" ht="48" customHeight="1">
      <c r="A42" s="460" t="s">
        <v>1084</v>
      </c>
      <c r="B42" s="460" t="s">
        <v>1013</v>
      </c>
      <c r="C42" s="460">
        <v>2016</v>
      </c>
      <c r="D42" s="460" t="s">
        <v>271</v>
      </c>
      <c r="E42" s="460" t="s">
        <v>15</v>
      </c>
      <c r="F42" s="460" t="s">
        <v>194</v>
      </c>
      <c r="G42" s="460"/>
      <c r="H42" s="654" t="s">
        <v>1085</v>
      </c>
      <c r="I42" s="460"/>
      <c r="J42" s="460" t="s">
        <v>153</v>
      </c>
      <c r="K42" s="919">
        <v>10000000</v>
      </c>
      <c r="L42" s="919">
        <v>10000000</v>
      </c>
      <c r="M42" s="919">
        <v>10000000</v>
      </c>
      <c r="N42" s="925"/>
      <c r="O42" s="925"/>
      <c r="P42" s="925"/>
      <c r="Q42" s="925"/>
      <c r="R42" s="925"/>
      <c r="S42" s="925">
        <v>1</v>
      </c>
      <c r="T42" s="413" t="s">
        <v>35</v>
      </c>
      <c r="U42" s="403" t="s">
        <v>191</v>
      </c>
      <c r="V42" s="921">
        <v>43298</v>
      </c>
      <c r="W42" s="779"/>
      <c r="X42" s="646"/>
      <c r="Y42" s="646"/>
      <c r="Z42" s="14"/>
    </row>
    <row r="43" spans="1:26" ht="46.5" customHeight="1">
      <c r="A43" s="926" t="s">
        <v>639</v>
      </c>
      <c r="B43" s="471"/>
      <c r="C43" s="471"/>
      <c r="D43" s="471"/>
      <c r="E43" s="471"/>
      <c r="F43" s="471">
        <v>11</v>
      </c>
      <c r="G43" s="471"/>
      <c r="H43" s="471">
        <v>30</v>
      </c>
      <c r="I43" s="471"/>
      <c r="J43" s="471"/>
      <c r="K43" s="927">
        <f t="shared" ref="K43:S43" si="0">SUM(K9:K42)</f>
        <v>86831500</v>
      </c>
      <c r="L43" s="927">
        <f t="shared" si="0"/>
        <v>10000000</v>
      </c>
      <c r="M43" s="927">
        <f t="shared" si="0"/>
        <v>10000000</v>
      </c>
      <c r="N43" s="928">
        <f t="shared" si="0"/>
        <v>3</v>
      </c>
      <c r="O43" s="928">
        <f t="shared" si="0"/>
        <v>0</v>
      </c>
      <c r="P43" s="928">
        <f t="shared" si="0"/>
        <v>0</v>
      </c>
      <c r="Q43" s="928">
        <f t="shared" si="0"/>
        <v>0</v>
      </c>
      <c r="R43" s="928">
        <f t="shared" si="0"/>
        <v>0</v>
      </c>
      <c r="S43" s="928">
        <f t="shared" si="0"/>
        <v>27</v>
      </c>
      <c r="T43" s="471"/>
      <c r="U43" s="471"/>
      <c r="V43" s="929"/>
      <c r="W43" s="764"/>
      <c r="X43" s="646"/>
      <c r="Y43" s="646"/>
      <c r="Z43" s="14"/>
    </row>
    <row r="44" spans="1:26" ht="48" customHeight="1">
      <c r="A44" s="460" t="s">
        <v>1086</v>
      </c>
      <c r="B44" s="460" t="s">
        <v>1013</v>
      </c>
      <c r="C44" s="460">
        <v>2016</v>
      </c>
      <c r="D44" s="460" t="s">
        <v>271</v>
      </c>
      <c r="E44" s="460" t="s">
        <v>15</v>
      </c>
      <c r="F44" s="460" t="s">
        <v>67</v>
      </c>
      <c r="G44" s="460"/>
      <c r="H44" s="408" t="s">
        <v>1087</v>
      </c>
      <c r="I44" s="460" t="s">
        <v>1088</v>
      </c>
      <c r="J44" s="460" t="s">
        <v>1089</v>
      </c>
      <c r="K44" s="919">
        <v>3200000</v>
      </c>
      <c r="L44" s="460"/>
      <c r="M44" s="460" t="s">
        <v>249</v>
      </c>
      <c r="N44" s="467">
        <v>1</v>
      </c>
      <c r="O44" s="467"/>
      <c r="P44" s="467"/>
      <c r="Q44" s="467"/>
      <c r="R44" s="467"/>
      <c r="S44" s="467"/>
      <c r="T44" s="632" t="s">
        <v>449</v>
      </c>
      <c r="U44" s="408" t="s">
        <v>1090</v>
      </c>
      <c r="V44" s="920">
        <v>43642</v>
      </c>
      <c r="W44" s="779" t="s">
        <v>1028</v>
      </c>
      <c r="X44" s="646"/>
      <c r="Y44" s="646"/>
      <c r="Z44" s="14"/>
    </row>
    <row r="45" spans="1:26" ht="48" customHeight="1">
      <c r="A45" s="460" t="s">
        <v>1091</v>
      </c>
      <c r="B45" s="460" t="s">
        <v>1013</v>
      </c>
      <c r="C45" s="460">
        <v>2016</v>
      </c>
      <c r="D45" s="460" t="s">
        <v>271</v>
      </c>
      <c r="E45" s="460" t="s">
        <v>15</v>
      </c>
      <c r="F45" s="460" t="s">
        <v>67</v>
      </c>
      <c r="G45" s="460"/>
      <c r="H45" s="408" t="s">
        <v>1092</v>
      </c>
      <c r="I45" s="460" t="s">
        <v>1093</v>
      </c>
      <c r="J45" s="460" t="s">
        <v>1089</v>
      </c>
      <c r="K45" s="919">
        <v>1000000</v>
      </c>
      <c r="L45" s="460"/>
      <c r="M45" s="460" t="s">
        <v>249</v>
      </c>
      <c r="N45" s="467">
        <v>1</v>
      </c>
      <c r="O45" s="467"/>
      <c r="P45" s="467"/>
      <c r="Q45" s="467"/>
      <c r="R45" s="467"/>
      <c r="S45" s="467"/>
      <c r="T45" s="632" t="s">
        <v>449</v>
      </c>
      <c r="U45" s="408" t="s">
        <v>1090</v>
      </c>
      <c r="V45" s="920">
        <v>43642</v>
      </c>
      <c r="W45" s="779" t="s">
        <v>1028</v>
      </c>
      <c r="X45" s="646"/>
      <c r="Y45" s="646"/>
      <c r="Z45" s="14"/>
    </row>
    <row r="46" spans="1:26" ht="48" customHeight="1">
      <c r="A46" s="460" t="s">
        <v>1094</v>
      </c>
      <c r="B46" s="460" t="s">
        <v>1013</v>
      </c>
      <c r="C46" s="460">
        <v>2016</v>
      </c>
      <c r="D46" s="460" t="s">
        <v>271</v>
      </c>
      <c r="E46" s="460" t="s">
        <v>15</v>
      </c>
      <c r="F46" s="460" t="s">
        <v>195</v>
      </c>
      <c r="G46" s="460"/>
      <c r="H46" s="408" t="s">
        <v>1095</v>
      </c>
      <c r="I46" s="460"/>
      <c r="J46" s="460"/>
      <c r="K46" s="919">
        <v>1500000</v>
      </c>
      <c r="L46" s="460"/>
      <c r="M46" s="460"/>
      <c r="N46" s="467"/>
      <c r="O46" s="467"/>
      <c r="P46" s="467"/>
      <c r="Q46" s="467"/>
      <c r="R46" s="467"/>
      <c r="S46" s="467">
        <v>1</v>
      </c>
      <c r="T46" s="413" t="s">
        <v>35</v>
      </c>
      <c r="U46" s="462" t="s">
        <v>1096</v>
      </c>
      <c r="V46" s="920">
        <v>43480</v>
      </c>
      <c r="W46" s="779" t="s">
        <v>1097</v>
      </c>
      <c r="X46" s="646"/>
      <c r="Y46" s="646"/>
      <c r="Z46" s="14"/>
    </row>
    <row r="47" spans="1:26" ht="48" customHeight="1">
      <c r="A47" s="460" t="s">
        <v>1098</v>
      </c>
      <c r="B47" s="460" t="s">
        <v>1013</v>
      </c>
      <c r="C47" s="460">
        <v>2016</v>
      </c>
      <c r="D47" s="460" t="s">
        <v>271</v>
      </c>
      <c r="E47" s="460" t="s">
        <v>15</v>
      </c>
      <c r="F47" s="460" t="s">
        <v>196</v>
      </c>
      <c r="G47" s="460" t="s">
        <v>1099</v>
      </c>
      <c r="H47" s="408" t="s">
        <v>615</v>
      </c>
      <c r="I47" s="460"/>
      <c r="J47" s="460" t="s">
        <v>153</v>
      </c>
      <c r="K47" s="930">
        <v>500000</v>
      </c>
      <c r="L47" s="460"/>
      <c r="M47" s="460"/>
      <c r="N47" s="467"/>
      <c r="O47" s="467"/>
      <c r="P47" s="467"/>
      <c r="Q47" s="467"/>
      <c r="R47" s="467"/>
      <c r="S47" s="467">
        <v>1</v>
      </c>
      <c r="T47" s="413" t="s">
        <v>35</v>
      </c>
      <c r="U47" s="481" t="s">
        <v>1100</v>
      </c>
      <c r="V47" s="920">
        <v>43480</v>
      </c>
      <c r="W47" s="779" t="s">
        <v>1097</v>
      </c>
      <c r="X47" s="646"/>
      <c r="Y47" s="646"/>
      <c r="Z47" s="14"/>
    </row>
    <row r="48" spans="1:26" ht="51" customHeight="1">
      <c r="A48" s="460"/>
      <c r="B48" s="460" t="s">
        <v>1013</v>
      </c>
      <c r="C48" s="460">
        <v>2016</v>
      </c>
      <c r="D48" s="460" t="s">
        <v>271</v>
      </c>
      <c r="E48" s="460" t="s">
        <v>15</v>
      </c>
      <c r="F48" s="460" t="s">
        <v>196</v>
      </c>
      <c r="G48" s="460"/>
      <c r="H48" s="408" t="s">
        <v>1101</v>
      </c>
      <c r="I48" s="460"/>
      <c r="J48" s="460"/>
      <c r="K48" s="930">
        <v>500000</v>
      </c>
      <c r="L48" s="460"/>
      <c r="M48" s="460"/>
      <c r="N48" s="467">
        <v>1</v>
      </c>
      <c r="O48" s="467"/>
      <c r="P48" s="467"/>
      <c r="Q48" s="467"/>
      <c r="R48" s="467"/>
      <c r="S48" s="467"/>
      <c r="T48" s="632" t="s">
        <v>449</v>
      </c>
      <c r="U48" s="408" t="s">
        <v>1090</v>
      </c>
      <c r="V48" s="920">
        <v>43642</v>
      </c>
      <c r="W48" s="779" t="s">
        <v>1028</v>
      </c>
      <c r="X48" s="646"/>
      <c r="Y48" s="646"/>
      <c r="Z48" s="14"/>
    </row>
    <row r="49" spans="1:26" ht="48" customHeight="1">
      <c r="A49" s="460" t="s">
        <v>1102</v>
      </c>
      <c r="B49" s="460" t="s">
        <v>1013</v>
      </c>
      <c r="C49" s="460">
        <v>2016</v>
      </c>
      <c r="D49" s="460" t="s">
        <v>271</v>
      </c>
      <c r="E49" s="460" t="s">
        <v>15</v>
      </c>
      <c r="F49" s="460" t="s">
        <v>202</v>
      </c>
      <c r="G49" s="460"/>
      <c r="H49" s="408" t="s">
        <v>1103</v>
      </c>
      <c r="I49" s="460"/>
      <c r="J49" s="460" t="s">
        <v>153</v>
      </c>
      <c r="K49" s="919">
        <v>500000</v>
      </c>
      <c r="L49" s="460"/>
      <c r="M49" s="460"/>
      <c r="N49" s="467"/>
      <c r="O49" s="467"/>
      <c r="P49" s="467"/>
      <c r="Q49" s="467"/>
      <c r="R49" s="467"/>
      <c r="S49" s="467">
        <v>1</v>
      </c>
      <c r="T49" s="413" t="s">
        <v>35</v>
      </c>
      <c r="U49" s="403" t="s">
        <v>191</v>
      </c>
      <c r="V49" s="921">
        <v>43081</v>
      </c>
      <c r="W49" s="779"/>
      <c r="X49" s="646"/>
      <c r="Y49" s="646"/>
      <c r="Z49" s="14"/>
    </row>
    <row r="50" spans="1:26" ht="48" customHeight="1">
      <c r="A50" s="460" t="s">
        <v>1104</v>
      </c>
      <c r="B50" s="460" t="s">
        <v>1013</v>
      </c>
      <c r="C50" s="460">
        <v>2016</v>
      </c>
      <c r="D50" s="460" t="s">
        <v>271</v>
      </c>
      <c r="E50" s="460" t="s">
        <v>15</v>
      </c>
      <c r="F50" s="460" t="s">
        <v>210</v>
      </c>
      <c r="G50" s="460" t="s">
        <v>1105</v>
      </c>
      <c r="H50" s="408" t="s">
        <v>1106</v>
      </c>
      <c r="I50" s="460" t="s">
        <v>1107</v>
      </c>
      <c r="J50" s="460" t="s">
        <v>25</v>
      </c>
      <c r="K50" s="919">
        <v>3900000</v>
      </c>
      <c r="L50" s="919">
        <v>3900000</v>
      </c>
      <c r="M50" s="919">
        <v>3900000</v>
      </c>
      <c r="N50" s="925"/>
      <c r="O50" s="925"/>
      <c r="P50" s="925"/>
      <c r="Q50" s="925"/>
      <c r="R50" s="925"/>
      <c r="S50" s="925">
        <v>1</v>
      </c>
      <c r="T50" s="413" t="s">
        <v>35</v>
      </c>
      <c r="U50" s="460"/>
      <c r="V50" s="921">
        <v>43179</v>
      </c>
      <c r="W50" s="779" t="s">
        <v>398</v>
      </c>
      <c r="X50" s="646"/>
      <c r="Y50" s="646"/>
      <c r="Z50" s="14"/>
    </row>
    <row r="51" spans="1:26" ht="48" customHeight="1">
      <c r="A51" s="460" t="s">
        <v>1108</v>
      </c>
      <c r="B51" s="460" t="s">
        <v>1013</v>
      </c>
      <c r="C51" s="460">
        <v>2016</v>
      </c>
      <c r="D51" s="460" t="s">
        <v>271</v>
      </c>
      <c r="E51" s="460" t="s">
        <v>15</v>
      </c>
      <c r="F51" s="460" t="s">
        <v>212</v>
      </c>
      <c r="G51" s="460" t="s">
        <v>185</v>
      </c>
      <c r="H51" s="408" t="s">
        <v>1109</v>
      </c>
      <c r="I51" s="460" t="s">
        <v>1110</v>
      </c>
      <c r="J51" s="460" t="s">
        <v>25</v>
      </c>
      <c r="K51" s="919">
        <v>500000</v>
      </c>
      <c r="L51" s="919">
        <v>500000</v>
      </c>
      <c r="M51" s="919">
        <v>500000</v>
      </c>
      <c r="N51" s="925"/>
      <c r="O51" s="925"/>
      <c r="P51" s="925"/>
      <c r="Q51" s="925"/>
      <c r="R51" s="925"/>
      <c r="S51" s="925">
        <v>1</v>
      </c>
      <c r="T51" s="413" t="s">
        <v>35</v>
      </c>
      <c r="U51" s="460"/>
      <c r="V51" s="921">
        <v>43179</v>
      </c>
      <c r="W51" s="779" t="s">
        <v>398</v>
      </c>
      <c r="X51" s="646"/>
      <c r="Y51" s="646"/>
      <c r="Z51" s="14"/>
    </row>
    <row r="52" spans="1:26" ht="48" customHeight="1">
      <c r="A52" s="460" t="s">
        <v>1111</v>
      </c>
      <c r="B52" s="460" t="s">
        <v>1013</v>
      </c>
      <c r="C52" s="460">
        <v>2016</v>
      </c>
      <c r="D52" s="460" t="s">
        <v>271</v>
      </c>
      <c r="E52" s="460" t="s">
        <v>15</v>
      </c>
      <c r="F52" s="460" t="s">
        <v>217</v>
      </c>
      <c r="G52" s="460"/>
      <c r="H52" s="408" t="s">
        <v>25</v>
      </c>
      <c r="I52" s="460"/>
      <c r="J52" s="460" t="s">
        <v>1112</v>
      </c>
      <c r="K52" s="919">
        <v>600000</v>
      </c>
      <c r="L52" s="460"/>
      <c r="M52" s="460"/>
      <c r="N52" s="467"/>
      <c r="O52" s="467"/>
      <c r="P52" s="467"/>
      <c r="Q52" s="467"/>
      <c r="R52" s="467"/>
      <c r="S52" s="467">
        <v>1</v>
      </c>
      <c r="T52" s="413" t="s">
        <v>35</v>
      </c>
      <c r="U52" s="460"/>
      <c r="V52" s="921">
        <v>43272</v>
      </c>
      <c r="W52" s="779" t="s">
        <v>563</v>
      </c>
      <c r="X52" s="646"/>
      <c r="Y52" s="646"/>
      <c r="Z52" s="14"/>
    </row>
    <row r="53" spans="1:26" ht="48" customHeight="1">
      <c r="A53" s="460" t="s">
        <v>1113</v>
      </c>
      <c r="B53" s="460" t="s">
        <v>1013</v>
      </c>
      <c r="C53" s="460">
        <v>2016</v>
      </c>
      <c r="D53" s="460" t="s">
        <v>271</v>
      </c>
      <c r="E53" s="460" t="s">
        <v>15</v>
      </c>
      <c r="F53" s="460" t="s">
        <v>404</v>
      </c>
      <c r="G53" s="460"/>
      <c r="H53" s="408" t="s">
        <v>25</v>
      </c>
      <c r="I53" s="460"/>
      <c r="J53" s="460" t="s">
        <v>1112</v>
      </c>
      <c r="K53" s="919">
        <v>2125000</v>
      </c>
      <c r="L53" s="460"/>
      <c r="M53" s="460"/>
      <c r="N53" s="467"/>
      <c r="O53" s="467"/>
      <c r="P53" s="467"/>
      <c r="Q53" s="467"/>
      <c r="R53" s="467"/>
      <c r="S53" s="467">
        <v>1</v>
      </c>
      <c r="T53" s="413" t="s">
        <v>35</v>
      </c>
      <c r="U53" s="460" t="s">
        <v>1114</v>
      </c>
      <c r="V53" s="920">
        <v>43480</v>
      </c>
      <c r="W53" s="779"/>
      <c r="X53" s="646"/>
      <c r="Y53" s="646"/>
      <c r="Z53" s="14"/>
    </row>
    <row r="54" spans="1:26" ht="48" customHeight="1">
      <c r="A54" s="460" t="s">
        <v>1115</v>
      </c>
      <c r="B54" s="460" t="s">
        <v>1013</v>
      </c>
      <c r="C54" s="460">
        <v>2016</v>
      </c>
      <c r="D54" s="460" t="s">
        <v>271</v>
      </c>
      <c r="E54" s="460" t="s">
        <v>15</v>
      </c>
      <c r="F54" s="460" t="s">
        <v>225</v>
      </c>
      <c r="G54" s="460"/>
      <c r="H54" s="408" t="s">
        <v>1116</v>
      </c>
      <c r="I54" s="460"/>
      <c r="J54" s="460" t="s">
        <v>153</v>
      </c>
      <c r="K54" s="919">
        <v>500000</v>
      </c>
      <c r="L54" s="460"/>
      <c r="M54" s="460"/>
      <c r="N54" s="467"/>
      <c r="O54" s="467"/>
      <c r="P54" s="467"/>
      <c r="Q54" s="467"/>
      <c r="R54" s="467"/>
      <c r="S54" s="467">
        <v>1</v>
      </c>
      <c r="T54" s="413" t="s">
        <v>35</v>
      </c>
      <c r="U54" s="403" t="s">
        <v>191</v>
      </c>
      <c r="V54" s="920">
        <v>43493</v>
      </c>
      <c r="W54" s="779"/>
      <c r="X54" s="646"/>
      <c r="Y54" s="646"/>
      <c r="Z54" s="14"/>
    </row>
    <row r="55" spans="1:26" ht="48" customHeight="1">
      <c r="A55" s="460" t="s">
        <v>1117</v>
      </c>
      <c r="B55" s="460" t="s">
        <v>1013</v>
      </c>
      <c r="C55" s="460">
        <v>2016</v>
      </c>
      <c r="D55" s="460" t="s">
        <v>271</v>
      </c>
      <c r="E55" s="460" t="s">
        <v>15</v>
      </c>
      <c r="F55" s="460" t="s">
        <v>225</v>
      </c>
      <c r="G55" s="460"/>
      <c r="H55" s="408" t="s">
        <v>1118</v>
      </c>
      <c r="I55" s="460"/>
      <c r="J55" s="460" t="s">
        <v>153</v>
      </c>
      <c r="K55" s="919">
        <v>500000</v>
      </c>
      <c r="L55" s="460"/>
      <c r="M55" s="460"/>
      <c r="N55" s="467"/>
      <c r="O55" s="467"/>
      <c r="P55" s="467"/>
      <c r="Q55" s="467"/>
      <c r="R55" s="467"/>
      <c r="S55" s="467">
        <v>1</v>
      </c>
      <c r="T55" s="413" t="s">
        <v>35</v>
      </c>
      <c r="U55" s="460"/>
      <c r="V55" s="468"/>
      <c r="W55" s="779"/>
      <c r="X55" s="646"/>
      <c r="Y55" s="646"/>
      <c r="Z55" s="14"/>
    </row>
    <row r="56" spans="1:26" ht="48" customHeight="1">
      <c r="A56" s="460" t="s">
        <v>1119</v>
      </c>
      <c r="B56" s="460" t="s">
        <v>1013</v>
      </c>
      <c r="C56" s="460">
        <v>2016</v>
      </c>
      <c r="D56" s="460" t="s">
        <v>271</v>
      </c>
      <c r="E56" s="460" t="s">
        <v>15</v>
      </c>
      <c r="F56" s="460" t="s">
        <v>225</v>
      </c>
      <c r="G56" s="460"/>
      <c r="H56" s="408" t="s">
        <v>1120</v>
      </c>
      <c r="I56" s="460"/>
      <c r="J56" s="460" t="s">
        <v>153</v>
      </c>
      <c r="K56" s="919">
        <v>500000</v>
      </c>
      <c r="L56" s="460"/>
      <c r="M56" s="460"/>
      <c r="N56" s="467"/>
      <c r="O56" s="467"/>
      <c r="P56" s="467"/>
      <c r="Q56" s="467"/>
      <c r="R56" s="467"/>
      <c r="S56" s="467">
        <v>1</v>
      </c>
      <c r="T56" s="413" t="s">
        <v>35</v>
      </c>
      <c r="U56" s="460"/>
      <c r="V56" s="468"/>
      <c r="W56" s="779"/>
      <c r="X56" s="646"/>
      <c r="Y56" s="646"/>
      <c r="Z56" s="14"/>
    </row>
    <row r="57" spans="1:26" ht="48" customHeight="1">
      <c r="A57" s="460" t="s">
        <v>1121</v>
      </c>
      <c r="B57" s="460" t="s">
        <v>1013</v>
      </c>
      <c r="C57" s="460">
        <v>2016</v>
      </c>
      <c r="D57" s="460" t="s">
        <v>271</v>
      </c>
      <c r="E57" s="460" t="s">
        <v>15</v>
      </c>
      <c r="F57" s="460" t="s">
        <v>225</v>
      </c>
      <c r="G57" s="460"/>
      <c r="H57" s="408" t="s">
        <v>1122</v>
      </c>
      <c r="I57" s="460"/>
      <c r="J57" s="460" t="s">
        <v>153</v>
      </c>
      <c r="K57" s="919">
        <v>500000</v>
      </c>
      <c r="L57" s="460"/>
      <c r="M57" s="460"/>
      <c r="N57" s="467"/>
      <c r="O57" s="467"/>
      <c r="P57" s="467"/>
      <c r="Q57" s="467"/>
      <c r="R57" s="467"/>
      <c r="S57" s="467">
        <v>1</v>
      </c>
      <c r="T57" s="413" t="s">
        <v>35</v>
      </c>
      <c r="U57" s="460"/>
      <c r="V57" s="468"/>
      <c r="W57" s="779"/>
      <c r="X57" s="646"/>
      <c r="Y57" s="646"/>
      <c r="Z57" s="14"/>
    </row>
    <row r="58" spans="1:26" ht="55.5" customHeight="1">
      <c r="A58" s="460" t="s">
        <v>1123</v>
      </c>
      <c r="B58" s="460" t="s">
        <v>1013</v>
      </c>
      <c r="C58" s="460">
        <v>2016</v>
      </c>
      <c r="D58" s="460" t="s">
        <v>271</v>
      </c>
      <c r="E58" s="460" t="s">
        <v>15</v>
      </c>
      <c r="F58" s="460" t="s">
        <v>194</v>
      </c>
      <c r="G58" s="460" t="s">
        <v>521</v>
      </c>
      <c r="H58" s="408" t="s">
        <v>1124</v>
      </c>
      <c r="I58" s="460" t="s">
        <v>1125</v>
      </c>
      <c r="J58" s="460" t="s">
        <v>25</v>
      </c>
      <c r="K58" s="919">
        <v>1500000</v>
      </c>
      <c r="L58" s="919">
        <v>1500000</v>
      </c>
      <c r="M58" s="919">
        <v>1500000</v>
      </c>
      <c r="N58" s="925"/>
      <c r="O58" s="925"/>
      <c r="P58" s="925"/>
      <c r="Q58" s="925"/>
      <c r="R58" s="925"/>
      <c r="S58" s="925">
        <v>1</v>
      </c>
      <c r="T58" s="413" t="s">
        <v>35</v>
      </c>
      <c r="U58" s="460" t="s">
        <v>191</v>
      </c>
      <c r="V58" s="921">
        <v>43186</v>
      </c>
      <c r="W58" s="764"/>
      <c r="X58" s="646"/>
      <c r="Y58" s="646"/>
      <c r="Z58" s="14"/>
    </row>
    <row r="59" spans="1:26" ht="45.75" customHeight="1">
      <c r="A59" s="926" t="s">
        <v>636</v>
      </c>
      <c r="B59" s="471"/>
      <c r="C59" s="471"/>
      <c r="D59" s="471"/>
      <c r="E59" s="471"/>
      <c r="F59" s="471">
        <v>5</v>
      </c>
      <c r="G59" s="471"/>
      <c r="H59" s="471">
        <v>15</v>
      </c>
      <c r="I59" s="471"/>
      <c r="J59" s="471"/>
      <c r="K59" s="927">
        <f t="shared" ref="K59:S59" si="1">SUM(K44:K58)</f>
        <v>17825000</v>
      </c>
      <c r="L59" s="927">
        <f t="shared" si="1"/>
        <v>5900000</v>
      </c>
      <c r="M59" s="927">
        <f t="shared" si="1"/>
        <v>5900000</v>
      </c>
      <c r="N59" s="928">
        <f t="shared" si="1"/>
        <v>3</v>
      </c>
      <c r="O59" s="928">
        <f t="shared" si="1"/>
        <v>0</v>
      </c>
      <c r="P59" s="928">
        <f t="shared" si="1"/>
        <v>0</v>
      </c>
      <c r="Q59" s="928">
        <f t="shared" si="1"/>
        <v>0</v>
      </c>
      <c r="R59" s="928">
        <f t="shared" si="1"/>
        <v>0</v>
      </c>
      <c r="S59" s="928">
        <f t="shared" si="1"/>
        <v>12</v>
      </c>
      <c r="T59" s="471"/>
      <c r="U59" s="471"/>
      <c r="V59" s="929"/>
      <c r="W59" s="764"/>
      <c r="X59" s="646"/>
      <c r="Y59" s="646"/>
      <c r="Z59" s="14"/>
    </row>
    <row r="60" spans="1:26" ht="39" customHeight="1">
      <c r="A60" s="2053" t="s">
        <v>1126</v>
      </c>
      <c r="B60" s="1964"/>
      <c r="C60" s="1964"/>
      <c r="D60" s="2031"/>
      <c r="E60" s="931"/>
      <c r="F60" s="732">
        <f>F59+F43</f>
        <v>16</v>
      </c>
      <c r="G60" s="732"/>
      <c r="H60" s="732">
        <f>H59+H43</f>
        <v>45</v>
      </c>
      <c r="I60" s="732"/>
      <c r="J60" s="732"/>
      <c r="K60" s="932">
        <f t="shared" ref="K60:S60" si="2">K59+K43</f>
        <v>104656500</v>
      </c>
      <c r="L60" s="932">
        <f t="shared" si="2"/>
        <v>15900000</v>
      </c>
      <c r="M60" s="932">
        <f t="shared" si="2"/>
        <v>15900000</v>
      </c>
      <c r="N60" s="932">
        <f t="shared" si="2"/>
        <v>6</v>
      </c>
      <c r="O60" s="932">
        <f t="shared" si="2"/>
        <v>0</v>
      </c>
      <c r="P60" s="932">
        <f t="shared" si="2"/>
        <v>0</v>
      </c>
      <c r="Q60" s="932">
        <f t="shared" si="2"/>
        <v>0</v>
      </c>
      <c r="R60" s="932">
        <f t="shared" si="2"/>
        <v>0</v>
      </c>
      <c r="S60" s="932">
        <f t="shared" si="2"/>
        <v>39</v>
      </c>
      <c r="T60" s="732"/>
      <c r="U60" s="732"/>
      <c r="V60" s="732"/>
      <c r="W60" s="933"/>
      <c r="X60" s="934"/>
      <c r="Y60" s="934"/>
      <c r="Z60" s="14"/>
    </row>
    <row r="61" spans="1:26" ht="15.75" customHeight="1">
      <c r="A61" s="391" t="s">
        <v>16</v>
      </c>
      <c r="B61" s="794"/>
      <c r="C61" s="794"/>
      <c r="D61" s="794"/>
      <c r="E61" s="794"/>
      <c r="F61" s="794"/>
      <c r="G61" s="794"/>
      <c r="H61" s="390"/>
      <c r="I61" s="794"/>
      <c r="J61" s="794"/>
      <c r="K61" s="794"/>
      <c r="L61" s="794"/>
      <c r="M61" s="794"/>
      <c r="N61" s="794"/>
      <c r="O61" s="794"/>
      <c r="P61" s="794"/>
      <c r="Q61" s="794"/>
      <c r="R61" s="794"/>
      <c r="S61" s="794"/>
      <c r="T61" s="794"/>
      <c r="U61" s="794"/>
      <c r="V61" s="935"/>
      <c r="W61" s="649"/>
      <c r="X61" s="918"/>
      <c r="Y61" s="918"/>
      <c r="Z61" s="14"/>
    </row>
    <row r="62" spans="1:26" ht="51" customHeight="1">
      <c r="A62" s="460" t="s">
        <v>1127</v>
      </c>
      <c r="B62" s="460" t="s">
        <v>1013</v>
      </c>
      <c r="C62" s="460">
        <v>2016</v>
      </c>
      <c r="D62" s="460" t="s">
        <v>271</v>
      </c>
      <c r="E62" s="460" t="s">
        <v>16</v>
      </c>
      <c r="F62" s="460" t="s">
        <v>413</v>
      </c>
      <c r="G62" s="460"/>
      <c r="H62" s="654" t="s">
        <v>1128</v>
      </c>
      <c r="I62" s="460"/>
      <c r="J62" s="460" t="s">
        <v>153</v>
      </c>
      <c r="K62" s="919">
        <v>12000000</v>
      </c>
      <c r="L62" s="460"/>
      <c r="M62" s="460"/>
      <c r="N62" s="467"/>
      <c r="O62" s="467"/>
      <c r="P62" s="467"/>
      <c r="Q62" s="467"/>
      <c r="R62" s="467"/>
      <c r="S62" s="467">
        <v>1</v>
      </c>
      <c r="T62" s="413" t="s">
        <v>35</v>
      </c>
      <c r="U62" s="460"/>
      <c r="V62" s="468"/>
      <c r="W62" s="779"/>
      <c r="X62" s="646"/>
      <c r="Y62" s="646"/>
      <c r="Z62" s="14"/>
    </row>
    <row r="63" spans="1:26" ht="48" customHeight="1">
      <c r="A63" s="460" t="s">
        <v>1129</v>
      </c>
      <c r="B63" s="460" t="s">
        <v>1013</v>
      </c>
      <c r="C63" s="460">
        <v>2016</v>
      </c>
      <c r="D63" s="460" t="s">
        <v>271</v>
      </c>
      <c r="E63" s="460" t="s">
        <v>16</v>
      </c>
      <c r="F63" s="460" t="s">
        <v>147</v>
      </c>
      <c r="G63" s="460"/>
      <c r="H63" s="654" t="s">
        <v>1130</v>
      </c>
      <c r="I63" s="460"/>
      <c r="J63" s="460" t="s">
        <v>153</v>
      </c>
      <c r="K63" s="919">
        <v>3000000</v>
      </c>
      <c r="L63" s="460"/>
      <c r="M63" s="460"/>
      <c r="N63" s="467"/>
      <c r="O63" s="467"/>
      <c r="P63" s="467"/>
      <c r="Q63" s="467"/>
      <c r="R63" s="467"/>
      <c r="S63" s="467">
        <v>1</v>
      </c>
      <c r="T63" s="413" t="s">
        <v>35</v>
      </c>
      <c r="U63" s="460"/>
      <c r="V63" s="920">
        <v>43369</v>
      </c>
      <c r="W63" s="779" t="s">
        <v>1131</v>
      </c>
      <c r="X63" s="646"/>
      <c r="Y63" s="646"/>
      <c r="Z63" s="14"/>
    </row>
    <row r="64" spans="1:26" ht="48" customHeight="1">
      <c r="A64" s="460" t="s">
        <v>1132</v>
      </c>
      <c r="B64" s="460" t="s">
        <v>1013</v>
      </c>
      <c r="C64" s="460">
        <v>2016</v>
      </c>
      <c r="D64" s="460" t="s">
        <v>271</v>
      </c>
      <c r="E64" s="460" t="s">
        <v>16</v>
      </c>
      <c r="F64" s="460" t="s">
        <v>228</v>
      </c>
      <c r="G64" s="460"/>
      <c r="H64" s="654" t="s">
        <v>1133</v>
      </c>
      <c r="I64" s="460"/>
      <c r="J64" s="460" t="s">
        <v>153</v>
      </c>
      <c r="K64" s="919">
        <v>1000000</v>
      </c>
      <c r="L64" s="460"/>
      <c r="M64" s="460"/>
      <c r="N64" s="467"/>
      <c r="O64" s="467"/>
      <c r="P64" s="467"/>
      <c r="Q64" s="467"/>
      <c r="R64" s="467"/>
      <c r="S64" s="467">
        <v>1</v>
      </c>
      <c r="T64" s="413" t="s">
        <v>35</v>
      </c>
      <c r="U64" s="936"/>
      <c r="V64" s="468"/>
      <c r="W64" s="779"/>
      <c r="X64" s="646"/>
      <c r="Y64" s="646"/>
      <c r="Z64" s="14"/>
    </row>
    <row r="65" spans="1:26" ht="48" customHeight="1">
      <c r="A65" s="460" t="s">
        <v>1134</v>
      </c>
      <c r="B65" s="460" t="s">
        <v>1013</v>
      </c>
      <c r="C65" s="460">
        <v>2016</v>
      </c>
      <c r="D65" s="460" t="s">
        <v>271</v>
      </c>
      <c r="E65" s="460" t="s">
        <v>16</v>
      </c>
      <c r="F65" s="460" t="s">
        <v>228</v>
      </c>
      <c r="G65" s="460"/>
      <c r="H65" s="654" t="s">
        <v>1135</v>
      </c>
      <c r="I65" s="460"/>
      <c r="J65" s="460" t="s">
        <v>153</v>
      </c>
      <c r="K65" s="919">
        <v>1000000</v>
      </c>
      <c r="L65" s="460"/>
      <c r="M65" s="460"/>
      <c r="N65" s="467"/>
      <c r="O65" s="467"/>
      <c r="P65" s="467"/>
      <c r="Q65" s="467"/>
      <c r="R65" s="467"/>
      <c r="S65" s="467">
        <v>1</v>
      </c>
      <c r="T65" s="413" t="s">
        <v>35</v>
      </c>
      <c r="U65" s="460"/>
      <c r="V65" s="468"/>
      <c r="W65" s="779"/>
      <c r="X65" s="646"/>
      <c r="Y65" s="646"/>
      <c r="Z65" s="14"/>
    </row>
    <row r="66" spans="1:26" ht="48" customHeight="1">
      <c r="A66" s="460" t="s">
        <v>1136</v>
      </c>
      <c r="B66" s="460" t="s">
        <v>1013</v>
      </c>
      <c r="C66" s="460">
        <v>2016</v>
      </c>
      <c r="D66" s="460" t="s">
        <v>271</v>
      </c>
      <c r="E66" s="460" t="s">
        <v>16</v>
      </c>
      <c r="F66" s="460" t="s">
        <v>228</v>
      </c>
      <c r="G66" s="460"/>
      <c r="H66" s="654" t="s">
        <v>1137</v>
      </c>
      <c r="I66" s="460"/>
      <c r="J66" s="460" t="s">
        <v>153</v>
      </c>
      <c r="K66" s="919">
        <v>500000</v>
      </c>
      <c r="L66" s="460"/>
      <c r="M66" s="460"/>
      <c r="N66" s="467"/>
      <c r="O66" s="467"/>
      <c r="P66" s="467"/>
      <c r="Q66" s="467"/>
      <c r="R66" s="467"/>
      <c r="S66" s="467">
        <v>1</v>
      </c>
      <c r="T66" s="413" t="s">
        <v>35</v>
      </c>
      <c r="U66" s="460"/>
      <c r="V66" s="468"/>
      <c r="W66" s="779"/>
      <c r="X66" s="646"/>
      <c r="Y66" s="646"/>
      <c r="Z66" s="14"/>
    </row>
    <row r="67" spans="1:26" ht="48" customHeight="1">
      <c r="A67" s="460" t="s">
        <v>1138</v>
      </c>
      <c r="B67" s="460" t="s">
        <v>1013</v>
      </c>
      <c r="C67" s="460">
        <v>2016</v>
      </c>
      <c r="D67" s="460" t="s">
        <v>271</v>
      </c>
      <c r="E67" s="460" t="s">
        <v>16</v>
      </c>
      <c r="F67" s="460" t="s">
        <v>228</v>
      </c>
      <c r="G67" s="460"/>
      <c r="H67" s="654" t="s">
        <v>1139</v>
      </c>
      <c r="I67" s="460"/>
      <c r="J67" s="460" t="s">
        <v>153</v>
      </c>
      <c r="K67" s="919">
        <v>1000000</v>
      </c>
      <c r="L67" s="460"/>
      <c r="M67" s="460" t="s">
        <v>258</v>
      </c>
      <c r="N67" s="467"/>
      <c r="O67" s="467"/>
      <c r="P67" s="467"/>
      <c r="Q67" s="467"/>
      <c r="R67" s="467"/>
      <c r="S67" s="467">
        <v>1</v>
      </c>
      <c r="T67" s="413" t="s">
        <v>35</v>
      </c>
      <c r="U67" s="460"/>
      <c r="V67" s="468"/>
      <c r="W67" s="779"/>
      <c r="X67" s="646"/>
      <c r="Y67" s="646"/>
      <c r="Z67" s="14"/>
    </row>
    <row r="68" spans="1:26" ht="48" customHeight="1">
      <c r="A68" s="460" t="s">
        <v>1140</v>
      </c>
      <c r="B68" s="460" t="s">
        <v>1013</v>
      </c>
      <c r="C68" s="460">
        <v>2016</v>
      </c>
      <c r="D68" s="460" t="s">
        <v>271</v>
      </c>
      <c r="E68" s="460" t="s">
        <v>16</v>
      </c>
      <c r="F68" s="460" t="s">
        <v>228</v>
      </c>
      <c r="G68" s="460"/>
      <c r="H68" s="654" t="s">
        <v>1141</v>
      </c>
      <c r="I68" s="460"/>
      <c r="J68" s="460" t="s">
        <v>153</v>
      </c>
      <c r="K68" s="919">
        <v>500000</v>
      </c>
      <c r="L68" s="460"/>
      <c r="M68" s="460"/>
      <c r="N68" s="467"/>
      <c r="O68" s="467"/>
      <c r="P68" s="467"/>
      <c r="Q68" s="467"/>
      <c r="R68" s="467"/>
      <c r="S68" s="467">
        <v>1</v>
      </c>
      <c r="T68" s="413" t="s">
        <v>35</v>
      </c>
      <c r="U68" s="460"/>
      <c r="V68" s="468"/>
      <c r="W68" s="779"/>
      <c r="X68" s="646"/>
      <c r="Y68" s="646"/>
      <c r="Z68" s="14"/>
    </row>
    <row r="69" spans="1:26" ht="48" customHeight="1">
      <c r="A69" s="460" t="s">
        <v>1142</v>
      </c>
      <c r="B69" s="460" t="s">
        <v>1013</v>
      </c>
      <c r="C69" s="460">
        <v>2016</v>
      </c>
      <c r="D69" s="460" t="s">
        <v>271</v>
      </c>
      <c r="E69" s="460" t="s">
        <v>16</v>
      </c>
      <c r="F69" s="460" t="s">
        <v>228</v>
      </c>
      <c r="G69" s="460"/>
      <c r="H69" s="654" t="s">
        <v>1143</v>
      </c>
      <c r="I69" s="460"/>
      <c r="J69" s="460" t="s">
        <v>153</v>
      </c>
      <c r="K69" s="919">
        <v>1200000</v>
      </c>
      <c r="L69" s="460"/>
      <c r="M69" s="460"/>
      <c r="N69" s="467"/>
      <c r="O69" s="467"/>
      <c r="P69" s="467"/>
      <c r="Q69" s="467"/>
      <c r="R69" s="467"/>
      <c r="S69" s="467">
        <v>1</v>
      </c>
      <c r="T69" s="413" t="s">
        <v>35</v>
      </c>
      <c r="U69" s="460"/>
      <c r="V69" s="468"/>
      <c r="W69" s="779"/>
      <c r="X69" s="646"/>
      <c r="Y69" s="646"/>
      <c r="Z69" s="14"/>
    </row>
    <row r="70" spans="1:26" ht="48" customHeight="1">
      <c r="A70" s="460" t="s">
        <v>1144</v>
      </c>
      <c r="B70" s="460" t="s">
        <v>1013</v>
      </c>
      <c r="C70" s="460">
        <v>2016</v>
      </c>
      <c r="D70" s="460" t="s">
        <v>271</v>
      </c>
      <c r="E70" s="460" t="s">
        <v>16</v>
      </c>
      <c r="F70" s="460" t="s">
        <v>1145</v>
      </c>
      <c r="G70" s="460"/>
      <c r="H70" s="654" t="s">
        <v>1146</v>
      </c>
      <c r="I70" s="460"/>
      <c r="J70" s="460" t="s">
        <v>153</v>
      </c>
      <c r="K70" s="919">
        <v>2500000</v>
      </c>
      <c r="L70" s="460"/>
      <c r="M70" s="460"/>
      <c r="N70" s="467"/>
      <c r="O70" s="467"/>
      <c r="P70" s="467"/>
      <c r="Q70" s="467"/>
      <c r="R70" s="467"/>
      <c r="S70" s="467">
        <v>1</v>
      </c>
      <c r="T70" s="413" t="s">
        <v>35</v>
      </c>
      <c r="U70" s="460" t="s">
        <v>191</v>
      </c>
      <c r="V70" s="921">
        <v>43354</v>
      </c>
      <c r="W70" s="779"/>
      <c r="X70" s="646"/>
      <c r="Y70" s="646"/>
      <c r="Z70" s="14"/>
    </row>
    <row r="71" spans="1:26" ht="48" customHeight="1">
      <c r="A71" s="460" t="s">
        <v>1147</v>
      </c>
      <c r="B71" s="460" t="s">
        <v>1013</v>
      </c>
      <c r="C71" s="460">
        <v>2016</v>
      </c>
      <c r="D71" s="460" t="s">
        <v>271</v>
      </c>
      <c r="E71" s="460" t="s">
        <v>16</v>
      </c>
      <c r="F71" s="460" t="s">
        <v>1145</v>
      </c>
      <c r="G71" s="460"/>
      <c r="H71" s="654" t="s">
        <v>1148</v>
      </c>
      <c r="I71" s="460"/>
      <c r="J71" s="460" t="s">
        <v>153</v>
      </c>
      <c r="K71" s="919">
        <v>3000000</v>
      </c>
      <c r="L71" s="460"/>
      <c r="M71" s="460"/>
      <c r="N71" s="467"/>
      <c r="O71" s="467"/>
      <c r="P71" s="467"/>
      <c r="Q71" s="467"/>
      <c r="R71" s="467"/>
      <c r="S71" s="467">
        <v>1</v>
      </c>
      <c r="T71" s="413" t="s">
        <v>35</v>
      </c>
      <c r="U71" s="460" t="s">
        <v>191</v>
      </c>
      <c r="V71" s="920">
        <v>43096</v>
      </c>
      <c r="W71" s="779"/>
      <c r="X71" s="646"/>
      <c r="Y71" s="646"/>
      <c r="Z71" s="14"/>
    </row>
    <row r="72" spans="1:26" ht="48" customHeight="1">
      <c r="A72" s="460" t="s">
        <v>1149</v>
      </c>
      <c r="B72" s="460" t="s">
        <v>1013</v>
      </c>
      <c r="C72" s="460">
        <v>2016</v>
      </c>
      <c r="D72" s="460" t="s">
        <v>271</v>
      </c>
      <c r="E72" s="460" t="s">
        <v>16</v>
      </c>
      <c r="F72" s="460" t="s">
        <v>532</v>
      </c>
      <c r="G72" s="460"/>
      <c r="H72" s="654" t="s">
        <v>1150</v>
      </c>
      <c r="I72" s="460"/>
      <c r="J72" s="460" t="s">
        <v>153</v>
      </c>
      <c r="K72" s="919">
        <v>2000000</v>
      </c>
      <c r="L72" s="460"/>
      <c r="M72" s="460"/>
      <c r="N72" s="467"/>
      <c r="O72" s="467"/>
      <c r="P72" s="467"/>
      <c r="Q72" s="467"/>
      <c r="R72" s="467"/>
      <c r="S72" s="467">
        <v>1</v>
      </c>
      <c r="T72" s="413" t="s">
        <v>35</v>
      </c>
      <c r="U72" s="460"/>
      <c r="V72" s="468"/>
      <c r="W72" s="779"/>
      <c r="X72" s="646"/>
      <c r="Y72" s="646"/>
      <c r="Z72" s="14"/>
    </row>
    <row r="73" spans="1:26" ht="48" customHeight="1">
      <c r="A73" s="460" t="s">
        <v>1151</v>
      </c>
      <c r="B73" s="460" t="s">
        <v>1013</v>
      </c>
      <c r="C73" s="460">
        <v>2016</v>
      </c>
      <c r="D73" s="460" t="s">
        <v>271</v>
      </c>
      <c r="E73" s="460" t="s">
        <v>16</v>
      </c>
      <c r="F73" s="460" t="s">
        <v>532</v>
      </c>
      <c r="G73" s="460"/>
      <c r="H73" s="654" t="s">
        <v>1152</v>
      </c>
      <c r="I73" s="460"/>
      <c r="J73" s="460" t="s">
        <v>153</v>
      </c>
      <c r="K73" s="919">
        <v>2500000</v>
      </c>
      <c r="L73" s="460"/>
      <c r="M73" s="460"/>
      <c r="N73" s="467"/>
      <c r="O73" s="467"/>
      <c r="P73" s="467"/>
      <c r="Q73" s="467"/>
      <c r="R73" s="467"/>
      <c r="S73" s="467">
        <v>1</v>
      </c>
      <c r="T73" s="413" t="s">
        <v>35</v>
      </c>
      <c r="U73" s="460" t="s">
        <v>191</v>
      </c>
      <c r="V73" s="920">
        <v>42982</v>
      </c>
      <c r="W73" s="779"/>
      <c r="X73" s="646"/>
      <c r="Y73" s="646"/>
      <c r="Z73" s="14"/>
    </row>
    <row r="74" spans="1:26" ht="48" customHeight="1">
      <c r="A74" s="460" t="s">
        <v>1153</v>
      </c>
      <c r="B74" s="460" t="s">
        <v>1013</v>
      </c>
      <c r="C74" s="460">
        <v>2016</v>
      </c>
      <c r="D74" s="460" t="s">
        <v>271</v>
      </c>
      <c r="E74" s="460" t="s">
        <v>16</v>
      </c>
      <c r="F74" s="460" t="s">
        <v>532</v>
      </c>
      <c r="G74" s="460"/>
      <c r="H74" s="654" t="s">
        <v>1154</v>
      </c>
      <c r="I74" s="460"/>
      <c r="J74" s="460" t="s">
        <v>153</v>
      </c>
      <c r="K74" s="919">
        <v>1000000</v>
      </c>
      <c r="L74" s="460"/>
      <c r="M74" s="460"/>
      <c r="N74" s="467"/>
      <c r="O74" s="467"/>
      <c r="P74" s="467"/>
      <c r="Q74" s="467"/>
      <c r="R74" s="467"/>
      <c r="S74" s="467">
        <v>1</v>
      </c>
      <c r="T74" s="413" t="s">
        <v>35</v>
      </c>
      <c r="U74" s="460" t="s">
        <v>191</v>
      </c>
      <c r="V74" s="920">
        <v>42948</v>
      </c>
      <c r="W74" s="779"/>
      <c r="X74" s="646"/>
      <c r="Y74" s="646"/>
      <c r="Z74" s="14"/>
    </row>
    <row r="75" spans="1:26" ht="74.25" customHeight="1">
      <c r="A75" s="460" t="s">
        <v>1155</v>
      </c>
      <c r="B75" s="460" t="s">
        <v>1013</v>
      </c>
      <c r="C75" s="460">
        <v>2016</v>
      </c>
      <c r="D75" s="460" t="s">
        <v>271</v>
      </c>
      <c r="E75" s="460" t="s">
        <v>16</v>
      </c>
      <c r="F75" s="460" t="s">
        <v>532</v>
      </c>
      <c r="G75" s="460"/>
      <c r="H75" s="654" t="s">
        <v>1156</v>
      </c>
      <c r="I75" s="460"/>
      <c r="J75" s="407" t="s">
        <v>153</v>
      </c>
      <c r="K75" s="502">
        <v>2750000</v>
      </c>
      <c r="L75" s="460"/>
      <c r="M75" s="460"/>
      <c r="N75" s="467"/>
      <c r="O75" s="467"/>
      <c r="P75" s="467"/>
      <c r="Q75" s="467"/>
      <c r="R75" s="467"/>
      <c r="S75" s="467">
        <v>1</v>
      </c>
      <c r="T75" s="413" t="s">
        <v>35</v>
      </c>
      <c r="U75" s="460" t="s">
        <v>191</v>
      </c>
      <c r="V75" s="920">
        <v>42982</v>
      </c>
      <c r="W75" s="779"/>
      <c r="X75" s="646"/>
      <c r="Y75" s="646"/>
      <c r="Z75" s="14"/>
    </row>
    <row r="76" spans="1:26" ht="33" customHeight="1">
      <c r="A76" s="2030" t="s">
        <v>1157</v>
      </c>
      <c r="B76" s="1964"/>
      <c r="C76" s="1961"/>
      <c r="D76" s="471"/>
      <c r="E76" s="471"/>
      <c r="F76" s="471">
        <v>5</v>
      </c>
      <c r="G76" s="471"/>
      <c r="H76" s="471">
        <v>14</v>
      </c>
      <c r="I76" s="471"/>
      <c r="J76" s="471"/>
      <c r="K76" s="927">
        <f t="shared" ref="K76:S76" si="3">SUM(K62:K75)</f>
        <v>33950000</v>
      </c>
      <c r="L76" s="927">
        <f t="shared" si="3"/>
        <v>0</v>
      </c>
      <c r="M76" s="927">
        <f t="shared" si="3"/>
        <v>0</v>
      </c>
      <c r="N76" s="928">
        <f t="shared" si="3"/>
        <v>0</v>
      </c>
      <c r="O76" s="928">
        <f t="shared" si="3"/>
        <v>0</v>
      </c>
      <c r="P76" s="928">
        <f t="shared" si="3"/>
        <v>0</v>
      </c>
      <c r="Q76" s="928">
        <f t="shared" si="3"/>
        <v>0</v>
      </c>
      <c r="R76" s="928">
        <f t="shared" si="3"/>
        <v>0</v>
      </c>
      <c r="S76" s="928">
        <f t="shared" si="3"/>
        <v>14</v>
      </c>
      <c r="T76" s="471"/>
      <c r="U76" s="471"/>
      <c r="V76" s="476"/>
      <c r="W76" s="779"/>
      <c r="X76" s="646"/>
      <c r="Y76" s="646"/>
      <c r="Z76" s="14"/>
    </row>
    <row r="77" spans="1:26" ht="53.25" customHeight="1">
      <c r="A77" s="460" t="s">
        <v>59</v>
      </c>
      <c r="B77" s="460" t="s">
        <v>1013</v>
      </c>
      <c r="C77" s="460">
        <v>2016</v>
      </c>
      <c r="D77" s="460" t="s">
        <v>271</v>
      </c>
      <c r="E77" s="460" t="s">
        <v>16</v>
      </c>
      <c r="F77" s="460" t="s">
        <v>147</v>
      </c>
      <c r="G77" s="460" t="s">
        <v>830</v>
      </c>
      <c r="H77" s="408" t="s">
        <v>1158</v>
      </c>
      <c r="I77" s="460" t="s">
        <v>1159</v>
      </c>
      <c r="J77" s="460" t="s">
        <v>1089</v>
      </c>
      <c r="K77" s="919">
        <v>1550000</v>
      </c>
      <c r="L77" s="460"/>
      <c r="M77" s="460" t="s">
        <v>249</v>
      </c>
      <c r="N77" s="467">
        <v>1</v>
      </c>
      <c r="O77" s="467"/>
      <c r="P77" s="467"/>
      <c r="Q77" s="467"/>
      <c r="R77" s="467"/>
      <c r="S77" s="467"/>
      <c r="T77" s="632" t="s">
        <v>449</v>
      </c>
      <c r="U77" s="460"/>
      <c r="V77" s="920">
        <v>43614</v>
      </c>
      <c r="W77" s="779" t="s">
        <v>1131</v>
      </c>
      <c r="X77" s="646"/>
      <c r="Y77" s="646"/>
      <c r="Z77" s="14"/>
    </row>
    <row r="78" spans="1:26" ht="48" customHeight="1">
      <c r="A78" s="460" t="s">
        <v>1160</v>
      </c>
      <c r="B78" s="460" t="s">
        <v>1013</v>
      </c>
      <c r="C78" s="460">
        <v>2016</v>
      </c>
      <c r="D78" s="460" t="s">
        <v>271</v>
      </c>
      <c r="E78" s="460" t="s">
        <v>16</v>
      </c>
      <c r="F78" s="460" t="s">
        <v>147</v>
      </c>
      <c r="G78" s="460" t="s">
        <v>148</v>
      </c>
      <c r="H78" s="408" t="s">
        <v>1161</v>
      </c>
      <c r="I78" s="460" t="s">
        <v>1162</v>
      </c>
      <c r="J78" s="460" t="s">
        <v>25</v>
      </c>
      <c r="K78" s="919">
        <v>2000000</v>
      </c>
      <c r="L78" s="460"/>
      <c r="M78" s="460" t="s">
        <v>249</v>
      </c>
      <c r="N78" s="467"/>
      <c r="O78" s="467"/>
      <c r="P78" s="467"/>
      <c r="Q78" s="467"/>
      <c r="R78" s="467"/>
      <c r="S78" s="937">
        <v>1</v>
      </c>
      <c r="T78" s="413" t="s">
        <v>35</v>
      </c>
      <c r="U78" s="456"/>
      <c r="V78" s="938">
        <v>44008</v>
      </c>
      <c r="W78" s="939" t="s">
        <v>1163</v>
      </c>
      <c r="X78" s="646"/>
      <c r="Y78" s="646"/>
      <c r="Z78" s="14"/>
    </row>
    <row r="79" spans="1:26" ht="48" customHeight="1">
      <c r="A79" s="460" t="s">
        <v>1164</v>
      </c>
      <c r="B79" s="460" t="s">
        <v>1013</v>
      </c>
      <c r="C79" s="460">
        <v>2016</v>
      </c>
      <c r="D79" s="460" t="s">
        <v>271</v>
      </c>
      <c r="E79" s="460" t="s">
        <v>16</v>
      </c>
      <c r="F79" s="460" t="s">
        <v>532</v>
      </c>
      <c r="G79" s="460" t="s">
        <v>144</v>
      </c>
      <c r="H79" s="408" t="s">
        <v>1165</v>
      </c>
      <c r="I79" s="460" t="s">
        <v>1166</v>
      </c>
      <c r="J79" s="460" t="s">
        <v>1089</v>
      </c>
      <c r="K79" s="919">
        <v>2250000</v>
      </c>
      <c r="L79" s="919">
        <v>2250000</v>
      </c>
      <c r="M79" s="919">
        <v>2250000</v>
      </c>
      <c r="N79" s="925"/>
      <c r="O79" s="925"/>
      <c r="P79" s="925"/>
      <c r="Q79" s="925"/>
      <c r="R79" s="925"/>
      <c r="S79" s="925">
        <v>1</v>
      </c>
      <c r="T79" s="413" t="s">
        <v>35</v>
      </c>
      <c r="U79" s="460"/>
      <c r="V79" s="468"/>
      <c r="W79" s="779"/>
      <c r="X79" s="646"/>
      <c r="Y79" s="646"/>
      <c r="Z79" s="14"/>
    </row>
    <row r="80" spans="1:26" ht="48" customHeight="1">
      <c r="A80" s="460" t="s">
        <v>1167</v>
      </c>
      <c r="B80" s="460" t="s">
        <v>1013</v>
      </c>
      <c r="C80" s="460">
        <v>2016</v>
      </c>
      <c r="D80" s="460" t="s">
        <v>271</v>
      </c>
      <c r="E80" s="460" t="s">
        <v>16</v>
      </c>
      <c r="F80" s="460" t="s">
        <v>532</v>
      </c>
      <c r="G80" s="460" t="s">
        <v>144</v>
      </c>
      <c r="H80" s="408" t="s">
        <v>1168</v>
      </c>
      <c r="I80" s="460" t="s">
        <v>1169</v>
      </c>
      <c r="J80" s="460" t="s">
        <v>1170</v>
      </c>
      <c r="K80" s="919">
        <v>1500000</v>
      </c>
      <c r="L80" s="919">
        <v>1500000</v>
      </c>
      <c r="M80" s="919">
        <v>1500000</v>
      </c>
      <c r="N80" s="925"/>
      <c r="O80" s="925"/>
      <c r="P80" s="925"/>
      <c r="Q80" s="925"/>
      <c r="R80" s="925"/>
      <c r="S80" s="925">
        <v>1</v>
      </c>
      <c r="T80" s="413" t="s">
        <v>35</v>
      </c>
      <c r="U80" s="460"/>
      <c r="V80" s="468"/>
      <c r="W80" s="779"/>
      <c r="X80" s="646"/>
      <c r="Y80" s="646"/>
      <c r="Z80" s="14"/>
    </row>
    <row r="81" spans="1:26" ht="33.75" customHeight="1">
      <c r="A81" s="2030" t="s">
        <v>1171</v>
      </c>
      <c r="B81" s="1964"/>
      <c r="C81" s="1961"/>
      <c r="D81" s="471"/>
      <c r="E81" s="471"/>
      <c r="F81" s="471"/>
      <c r="G81" s="471"/>
      <c r="H81" s="471">
        <v>4</v>
      </c>
      <c r="I81" s="471"/>
      <c r="J81" s="471"/>
      <c r="K81" s="927">
        <f t="shared" ref="K81:S81" si="4">SUM(K77:K80)</f>
        <v>7300000</v>
      </c>
      <c r="L81" s="927">
        <f t="shared" si="4"/>
        <v>3750000</v>
      </c>
      <c r="M81" s="927">
        <f t="shared" si="4"/>
        <v>3750000</v>
      </c>
      <c r="N81" s="928">
        <f t="shared" si="4"/>
        <v>1</v>
      </c>
      <c r="O81" s="928">
        <f t="shared" si="4"/>
        <v>0</v>
      </c>
      <c r="P81" s="928">
        <f t="shared" si="4"/>
        <v>0</v>
      </c>
      <c r="Q81" s="928">
        <f t="shared" si="4"/>
        <v>0</v>
      </c>
      <c r="R81" s="928">
        <f t="shared" si="4"/>
        <v>0</v>
      </c>
      <c r="S81" s="928">
        <f t="shared" si="4"/>
        <v>3</v>
      </c>
      <c r="T81" s="471"/>
      <c r="U81" s="471"/>
      <c r="V81" s="476"/>
      <c r="W81" s="779"/>
      <c r="X81" s="646"/>
      <c r="Y81" s="646"/>
      <c r="Z81" s="14"/>
    </row>
    <row r="82" spans="1:26" ht="32.25" customHeight="1">
      <c r="A82" s="2053" t="s">
        <v>1172</v>
      </c>
      <c r="B82" s="1964"/>
      <c r="C82" s="1964"/>
      <c r="D82" s="2031"/>
      <c r="E82" s="763"/>
      <c r="F82" s="732">
        <f>F76+F81</f>
        <v>5</v>
      </c>
      <c r="G82" s="732"/>
      <c r="H82" s="732">
        <f>H76+H81</f>
        <v>18</v>
      </c>
      <c r="I82" s="732"/>
      <c r="J82" s="732"/>
      <c r="K82" s="932">
        <f t="shared" ref="K82:S82" si="5">K76+K81</f>
        <v>41250000</v>
      </c>
      <c r="L82" s="932">
        <f t="shared" si="5"/>
        <v>3750000</v>
      </c>
      <c r="M82" s="932">
        <f t="shared" si="5"/>
        <v>3750000</v>
      </c>
      <c r="N82" s="932">
        <f t="shared" si="5"/>
        <v>1</v>
      </c>
      <c r="O82" s="932">
        <f t="shared" si="5"/>
        <v>0</v>
      </c>
      <c r="P82" s="932">
        <f t="shared" si="5"/>
        <v>0</v>
      </c>
      <c r="Q82" s="932">
        <f t="shared" si="5"/>
        <v>0</v>
      </c>
      <c r="R82" s="932">
        <f t="shared" si="5"/>
        <v>0</v>
      </c>
      <c r="S82" s="932">
        <f t="shared" si="5"/>
        <v>17</v>
      </c>
      <c r="T82" s="732"/>
      <c r="U82" s="732"/>
      <c r="V82" s="732"/>
      <c r="W82" s="933"/>
      <c r="X82" s="934"/>
      <c r="Y82" s="934"/>
      <c r="Z82" s="14"/>
    </row>
    <row r="83" spans="1:26" ht="15.75" customHeight="1">
      <c r="A83" s="2026" t="s">
        <v>17</v>
      </c>
      <c r="B83" s="1964"/>
      <c r="C83" s="1964"/>
      <c r="D83" s="1964"/>
      <c r="E83" s="1964"/>
      <c r="F83" s="1964"/>
      <c r="G83" s="1964"/>
      <c r="H83" s="1964"/>
      <c r="I83" s="1964"/>
      <c r="J83" s="1964"/>
      <c r="K83" s="1964"/>
      <c r="L83" s="1964"/>
      <c r="M83" s="1964"/>
      <c r="N83" s="1964"/>
      <c r="O83" s="1964"/>
      <c r="P83" s="1964"/>
      <c r="Q83" s="1964"/>
      <c r="R83" s="1964"/>
      <c r="S83" s="1964"/>
      <c r="T83" s="1964"/>
      <c r="U83" s="1964"/>
      <c r="V83" s="1961"/>
      <c r="W83" s="649"/>
      <c r="X83" s="918"/>
      <c r="Y83" s="918"/>
      <c r="Z83" s="14"/>
    </row>
    <row r="84" spans="1:26" ht="48" customHeight="1">
      <c r="A84" s="460" t="s">
        <v>1173</v>
      </c>
      <c r="B84" s="460" t="s">
        <v>1013</v>
      </c>
      <c r="C84" s="460">
        <v>2016</v>
      </c>
      <c r="D84" s="460" t="s">
        <v>271</v>
      </c>
      <c r="E84" s="460" t="s">
        <v>17</v>
      </c>
      <c r="F84" s="460" t="s">
        <v>418</v>
      </c>
      <c r="G84" s="460"/>
      <c r="H84" s="654" t="s">
        <v>1174</v>
      </c>
      <c r="I84" s="460" t="s">
        <v>153</v>
      </c>
      <c r="J84" s="460"/>
      <c r="K84" s="919">
        <v>4000000</v>
      </c>
      <c r="L84" s="460"/>
      <c r="M84" s="460"/>
      <c r="N84" s="467"/>
      <c r="O84" s="467"/>
      <c r="P84" s="467"/>
      <c r="Q84" s="467"/>
      <c r="R84" s="467"/>
      <c r="S84" s="467">
        <v>1</v>
      </c>
      <c r="T84" s="413" t="s">
        <v>35</v>
      </c>
      <c r="U84" s="479"/>
      <c r="V84" s="468"/>
      <c r="W84" s="779"/>
      <c r="X84" s="646"/>
      <c r="Y84" s="646"/>
      <c r="Z84" s="14"/>
    </row>
    <row r="85" spans="1:26" ht="48" customHeight="1">
      <c r="A85" s="460" t="s">
        <v>1175</v>
      </c>
      <c r="B85" s="460" t="s">
        <v>1013</v>
      </c>
      <c r="C85" s="460">
        <v>2016</v>
      </c>
      <c r="D85" s="460" t="s">
        <v>271</v>
      </c>
      <c r="E85" s="460" t="s">
        <v>17</v>
      </c>
      <c r="F85" s="460" t="s">
        <v>415</v>
      </c>
      <c r="G85" s="460"/>
      <c r="H85" s="654" t="s">
        <v>1176</v>
      </c>
      <c r="I85" s="460" t="s">
        <v>153</v>
      </c>
      <c r="J85" s="460"/>
      <c r="K85" s="919">
        <v>1000000</v>
      </c>
      <c r="L85" s="460"/>
      <c r="M85" s="460"/>
      <c r="N85" s="467"/>
      <c r="O85" s="467"/>
      <c r="P85" s="467"/>
      <c r="Q85" s="467"/>
      <c r="R85" s="467"/>
      <c r="S85" s="467">
        <v>1</v>
      </c>
      <c r="T85" s="413" t="s">
        <v>35</v>
      </c>
      <c r="U85" s="460" t="s">
        <v>1177</v>
      </c>
      <c r="V85" s="940">
        <v>43497</v>
      </c>
      <c r="W85" s="779" t="s">
        <v>417</v>
      </c>
      <c r="X85" s="646"/>
      <c r="Y85" s="646"/>
      <c r="Z85" s="14"/>
    </row>
    <row r="86" spans="1:26" ht="48" customHeight="1">
      <c r="A86" s="460" t="s">
        <v>1178</v>
      </c>
      <c r="B86" s="460" t="s">
        <v>1013</v>
      </c>
      <c r="C86" s="460">
        <v>2016</v>
      </c>
      <c r="D86" s="460" t="s">
        <v>271</v>
      </c>
      <c r="E86" s="460" t="s">
        <v>17</v>
      </c>
      <c r="F86" s="460" t="s">
        <v>415</v>
      </c>
      <c r="G86" s="460"/>
      <c r="H86" s="654" t="s">
        <v>1179</v>
      </c>
      <c r="I86" s="460" t="s">
        <v>153</v>
      </c>
      <c r="J86" s="460"/>
      <c r="K86" s="919">
        <v>500000</v>
      </c>
      <c r="L86" s="460"/>
      <c r="M86" s="460"/>
      <c r="N86" s="467"/>
      <c r="O86" s="467"/>
      <c r="P86" s="467"/>
      <c r="Q86" s="467"/>
      <c r="R86" s="467"/>
      <c r="S86" s="467">
        <v>1</v>
      </c>
      <c r="T86" s="413" t="s">
        <v>35</v>
      </c>
      <c r="U86" s="460" t="s">
        <v>1180</v>
      </c>
      <c r="V86" s="940">
        <v>43497</v>
      </c>
      <c r="W86" s="779" t="s">
        <v>417</v>
      </c>
      <c r="X86" s="646"/>
      <c r="Y86" s="646"/>
      <c r="Z86" s="14"/>
    </row>
    <row r="87" spans="1:26" ht="48" customHeight="1">
      <c r="A87" s="460" t="s">
        <v>1181</v>
      </c>
      <c r="B87" s="460" t="s">
        <v>1013</v>
      </c>
      <c r="C87" s="460">
        <v>2016</v>
      </c>
      <c r="D87" s="460" t="s">
        <v>271</v>
      </c>
      <c r="E87" s="460" t="s">
        <v>17</v>
      </c>
      <c r="F87" s="460" t="s">
        <v>415</v>
      </c>
      <c r="G87" s="460"/>
      <c r="H87" s="654" t="s">
        <v>1182</v>
      </c>
      <c r="I87" s="460" t="s">
        <v>153</v>
      </c>
      <c r="J87" s="460"/>
      <c r="K87" s="919">
        <v>500000</v>
      </c>
      <c r="L87" s="460"/>
      <c r="M87" s="460"/>
      <c r="N87" s="467"/>
      <c r="O87" s="467"/>
      <c r="P87" s="467"/>
      <c r="Q87" s="467"/>
      <c r="R87" s="467"/>
      <c r="S87" s="467">
        <v>1</v>
      </c>
      <c r="T87" s="413" t="s">
        <v>35</v>
      </c>
      <c r="U87" s="460" t="s">
        <v>1183</v>
      </c>
      <c r="V87" s="940">
        <v>43497</v>
      </c>
      <c r="W87" s="779" t="s">
        <v>417</v>
      </c>
      <c r="X87" s="646"/>
      <c r="Y87" s="646"/>
      <c r="Z87" s="14"/>
    </row>
    <row r="88" spans="1:26" ht="48" customHeight="1">
      <c r="A88" s="460" t="s">
        <v>1184</v>
      </c>
      <c r="B88" s="460" t="s">
        <v>1013</v>
      </c>
      <c r="C88" s="460">
        <v>2016</v>
      </c>
      <c r="D88" s="460" t="s">
        <v>271</v>
      </c>
      <c r="E88" s="460" t="s">
        <v>17</v>
      </c>
      <c r="F88" s="460" t="s">
        <v>415</v>
      </c>
      <c r="G88" s="460"/>
      <c r="H88" s="654" t="s">
        <v>1185</v>
      </c>
      <c r="I88" s="460" t="s">
        <v>153</v>
      </c>
      <c r="J88" s="460"/>
      <c r="K88" s="919">
        <v>500000</v>
      </c>
      <c r="L88" s="460"/>
      <c r="M88" s="460"/>
      <c r="N88" s="467"/>
      <c r="O88" s="467"/>
      <c r="P88" s="467"/>
      <c r="Q88" s="467"/>
      <c r="R88" s="467"/>
      <c r="S88" s="467">
        <v>1</v>
      </c>
      <c r="T88" s="413" t="s">
        <v>35</v>
      </c>
      <c r="U88" s="460" t="s">
        <v>1180</v>
      </c>
      <c r="V88" s="940">
        <v>43497</v>
      </c>
      <c r="W88" s="779" t="s">
        <v>417</v>
      </c>
      <c r="X88" s="646"/>
      <c r="Y88" s="646"/>
      <c r="Z88" s="14"/>
    </row>
    <row r="89" spans="1:26" ht="48" customHeight="1">
      <c r="A89" s="460" t="s">
        <v>1186</v>
      </c>
      <c r="B89" s="460" t="s">
        <v>1013</v>
      </c>
      <c r="C89" s="460">
        <v>2016</v>
      </c>
      <c r="D89" s="460" t="s">
        <v>271</v>
      </c>
      <c r="E89" s="460" t="s">
        <v>17</v>
      </c>
      <c r="F89" s="460" t="s">
        <v>415</v>
      </c>
      <c r="G89" s="460"/>
      <c r="H89" s="654" t="s">
        <v>1187</v>
      </c>
      <c r="I89" s="460" t="s">
        <v>153</v>
      </c>
      <c r="J89" s="460"/>
      <c r="K89" s="919">
        <v>500000</v>
      </c>
      <c r="L89" s="460"/>
      <c r="M89" s="460"/>
      <c r="N89" s="467"/>
      <c r="O89" s="467"/>
      <c r="P89" s="467"/>
      <c r="Q89" s="467"/>
      <c r="R89" s="467"/>
      <c r="S89" s="467">
        <v>1</v>
      </c>
      <c r="T89" s="413" t="s">
        <v>35</v>
      </c>
      <c r="U89" s="460" t="s">
        <v>1183</v>
      </c>
      <c r="V89" s="940">
        <v>43497</v>
      </c>
      <c r="W89" s="779" t="s">
        <v>417</v>
      </c>
      <c r="X89" s="646"/>
      <c r="Y89" s="646"/>
      <c r="Z89" s="14"/>
    </row>
    <row r="90" spans="1:26" ht="48" customHeight="1">
      <c r="A90" s="460" t="s">
        <v>1188</v>
      </c>
      <c r="B90" s="460" t="s">
        <v>1013</v>
      </c>
      <c r="C90" s="460">
        <v>2016</v>
      </c>
      <c r="D90" s="460" t="s">
        <v>271</v>
      </c>
      <c r="E90" s="460" t="s">
        <v>17</v>
      </c>
      <c r="F90" s="460" t="s">
        <v>415</v>
      </c>
      <c r="G90" s="460"/>
      <c r="H90" s="654" t="s">
        <v>1189</v>
      </c>
      <c r="I90" s="460" t="s">
        <v>153</v>
      </c>
      <c r="J90" s="460"/>
      <c r="K90" s="919">
        <v>500000</v>
      </c>
      <c r="L90" s="460"/>
      <c r="M90" s="460"/>
      <c r="N90" s="467"/>
      <c r="O90" s="467"/>
      <c r="P90" s="467"/>
      <c r="Q90" s="467"/>
      <c r="R90" s="467"/>
      <c r="S90" s="467">
        <v>1</v>
      </c>
      <c r="T90" s="413" t="s">
        <v>35</v>
      </c>
      <c r="U90" s="460" t="s">
        <v>1180</v>
      </c>
      <c r="V90" s="940">
        <v>43497</v>
      </c>
      <c r="W90" s="779" t="s">
        <v>417</v>
      </c>
      <c r="X90" s="646"/>
      <c r="Y90" s="646"/>
      <c r="Z90" s="14"/>
    </row>
    <row r="91" spans="1:26" ht="48" customHeight="1">
      <c r="A91" s="460" t="s">
        <v>1190</v>
      </c>
      <c r="B91" s="460" t="s">
        <v>1013</v>
      </c>
      <c r="C91" s="460">
        <v>2016</v>
      </c>
      <c r="D91" s="460" t="s">
        <v>271</v>
      </c>
      <c r="E91" s="460" t="s">
        <v>17</v>
      </c>
      <c r="F91" s="460" t="s">
        <v>230</v>
      </c>
      <c r="G91" s="460"/>
      <c r="H91" s="654" t="s">
        <v>1191</v>
      </c>
      <c r="I91" s="460" t="s">
        <v>153</v>
      </c>
      <c r="J91" s="460"/>
      <c r="K91" s="919">
        <v>1500000</v>
      </c>
      <c r="L91" s="460"/>
      <c r="M91" s="460"/>
      <c r="N91" s="467"/>
      <c r="O91" s="467"/>
      <c r="P91" s="467"/>
      <c r="Q91" s="467"/>
      <c r="R91" s="467"/>
      <c r="S91" s="467">
        <v>1</v>
      </c>
      <c r="T91" s="413" t="s">
        <v>35</v>
      </c>
      <c r="U91" s="941" t="s">
        <v>191</v>
      </c>
      <c r="V91" s="675">
        <v>42970</v>
      </c>
      <c r="W91" s="779"/>
      <c r="X91" s="646"/>
      <c r="Y91" s="646"/>
      <c r="Z91" s="14"/>
    </row>
    <row r="92" spans="1:26" ht="48" customHeight="1">
      <c r="A92" s="460" t="s">
        <v>1192</v>
      </c>
      <c r="B92" s="460" t="s">
        <v>1013</v>
      </c>
      <c r="C92" s="460">
        <v>2016</v>
      </c>
      <c r="D92" s="460" t="s">
        <v>271</v>
      </c>
      <c r="E92" s="460" t="s">
        <v>17</v>
      </c>
      <c r="F92" s="460" t="s">
        <v>230</v>
      </c>
      <c r="G92" s="460"/>
      <c r="H92" s="654" t="s">
        <v>1193</v>
      </c>
      <c r="I92" s="460" t="s">
        <v>153</v>
      </c>
      <c r="J92" s="460"/>
      <c r="K92" s="919">
        <v>1500000</v>
      </c>
      <c r="L92" s="460"/>
      <c r="M92" s="460"/>
      <c r="N92" s="467"/>
      <c r="O92" s="467"/>
      <c r="P92" s="467"/>
      <c r="Q92" s="467"/>
      <c r="R92" s="467"/>
      <c r="S92" s="467">
        <v>1</v>
      </c>
      <c r="T92" s="413" t="s">
        <v>35</v>
      </c>
      <c r="U92" s="941" t="s">
        <v>191</v>
      </c>
      <c r="V92" s="921">
        <v>43004</v>
      </c>
      <c r="W92" s="779"/>
      <c r="X92" s="646"/>
      <c r="Y92" s="646"/>
      <c r="Z92" s="14"/>
    </row>
    <row r="93" spans="1:26" ht="48" customHeight="1">
      <c r="A93" s="460" t="s">
        <v>1194</v>
      </c>
      <c r="B93" s="460" t="s">
        <v>1013</v>
      </c>
      <c r="C93" s="460">
        <v>2016</v>
      </c>
      <c r="D93" s="460" t="s">
        <v>271</v>
      </c>
      <c r="E93" s="460" t="s">
        <v>17</v>
      </c>
      <c r="F93" s="460" t="s">
        <v>230</v>
      </c>
      <c r="G93" s="460"/>
      <c r="H93" s="654" t="s">
        <v>1195</v>
      </c>
      <c r="I93" s="460" t="s">
        <v>153</v>
      </c>
      <c r="J93" s="460"/>
      <c r="K93" s="919">
        <v>1500000</v>
      </c>
      <c r="L93" s="460"/>
      <c r="M93" s="460"/>
      <c r="N93" s="467"/>
      <c r="O93" s="467"/>
      <c r="P93" s="467"/>
      <c r="Q93" s="467"/>
      <c r="R93" s="467"/>
      <c r="S93" s="467">
        <v>1</v>
      </c>
      <c r="T93" s="413" t="s">
        <v>35</v>
      </c>
      <c r="U93" s="460"/>
      <c r="V93" s="468"/>
      <c r="W93" s="779"/>
      <c r="X93" s="646"/>
      <c r="Y93" s="646"/>
      <c r="Z93" s="14"/>
    </row>
    <row r="94" spans="1:26" ht="48" customHeight="1">
      <c r="A94" s="460" t="s">
        <v>1196</v>
      </c>
      <c r="B94" s="460" t="s">
        <v>1013</v>
      </c>
      <c r="C94" s="460">
        <v>2016</v>
      </c>
      <c r="D94" s="460" t="s">
        <v>271</v>
      </c>
      <c r="E94" s="460" t="s">
        <v>17</v>
      </c>
      <c r="F94" s="460" t="s">
        <v>230</v>
      </c>
      <c r="G94" s="460"/>
      <c r="H94" s="654" t="s">
        <v>1197</v>
      </c>
      <c r="I94" s="460" t="s">
        <v>153</v>
      </c>
      <c r="J94" s="460"/>
      <c r="K94" s="919">
        <v>1500000</v>
      </c>
      <c r="L94" s="460"/>
      <c r="M94" s="460"/>
      <c r="N94" s="467"/>
      <c r="O94" s="467"/>
      <c r="P94" s="467"/>
      <c r="Q94" s="467"/>
      <c r="R94" s="467"/>
      <c r="S94" s="467">
        <v>1</v>
      </c>
      <c r="T94" s="413" t="s">
        <v>35</v>
      </c>
      <c r="U94" s="941" t="s">
        <v>191</v>
      </c>
      <c r="V94" s="921" t="s">
        <v>192</v>
      </c>
      <c r="W94" s="779"/>
      <c r="X94" s="646"/>
      <c r="Y94" s="646"/>
      <c r="Z94" s="14"/>
    </row>
    <row r="95" spans="1:26" ht="48" customHeight="1">
      <c r="A95" s="460" t="s">
        <v>1198</v>
      </c>
      <c r="B95" s="460" t="s">
        <v>1013</v>
      </c>
      <c r="C95" s="460">
        <v>2016</v>
      </c>
      <c r="D95" s="460" t="s">
        <v>271</v>
      </c>
      <c r="E95" s="460" t="s">
        <v>17</v>
      </c>
      <c r="F95" s="460" t="s">
        <v>670</v>
      </c>
      <c r="G95" s="460"/>
      <c r="H95" s="654" t="s">
        <v>1199</v>
      </c>
      <c r="I95" s="460" t="s">
        <v>153</v>
      </c>
      <c r="J95" s="460"/>
      <c r="K95" s="919">
        <v>3000000</v>
      </c>
      <c r="L95" s="460"/>
      <c r="M95" s="460"/>
      <c r="N95" s="467"/>
      <c r="O95" s="467"/>
      <c r="P95" s="467"/>
      <c r="Q95" s="467"/>
      <c r="R95" s="467"/>
      <c r="S95" s="467">
        <v>1</v>
      </c>
      <c r="T95" s="413" t="s">
        <v>29</v>
      </c>
      <c r="U95" s="460" t="s">
        <v>2</v>
      </c>
      <c r="V95" s="468"/>
      <c r="W95" s="779"/>
      <c r="X95" s="646"/>
      <c r="Y95" s="646"/>
      <c r="Z95" s="14"/>
    </row>
    <row r="96" spans="1:26" ht="48" customHeight="1">
      <c r="A96" s="460" t="s">
        <v>1200</v>
      </c>
      <c r="B96" s="460" t="s">
        <v>1013</v>
      </c>
      <c r="C96" s="460">
        <v>2016</v>
      </c>
      <c r="D96" s="460" t="s">
        <v>271</v>
      </c>
      <c r="E96" s="460" t="s">
        <v>17</v>
      </c>
      <c r="F96" s="460" t="s">
        <v>285</v>
      </c>
      <c r="G96" s="460"/>
      <c r="H96" s="654" t="s">
        <v>1201</v>
      </c>
      <c r="I96" s="460" t="s">
        <v>153</v>
      </c>
      <c r="J96" s="460"/>
      <c r="K96" s="919">
        <v>6100000</v>
      </c>
      <c r="L96" s="460"/>
      <c r="M96" s="460"/>
      <c r="N96" s="467"/>
      <c r="O96" s="467"/>
      <c r="P96" s="467"/>
      <c r="Q96" s="467"/>
      <c r="R96" s="467"/>
      <c r="S96" s="467">
        <v>1</v>
      </c>
      <c r="T96" s="413" t="s">
        <v>29</v>
      </c>
      <c r="U96" s="460"/>
      <c r="V96" s="468"/>
      <c r="W96" s="779"/>
      <c r="X96" s="646"/>
      <c r="Y96" s="646"/>
      <c r="Z96" s="14"/>
    </row>
    <row r="97" spans="1:26" ht="48" customHeight="1">
      <c r="A97" s="460" t="s">
        <v>1202</v>
      </c>
      <c r="B97" s="460" t="s">
        <v>1013</v>
      </c>
      <c r="C97" s="460">
        <v>2016</v>
      </c>
      <c r="D97" s="460" t="s">
        <v>271</v>
      </c>
      <c r="E97" s="460" t="s">
        <v>17</v>
      </c>
      <c r="F97" s="460" t="s">
        <v>232</v>
      </c>
      <c r="G97" s="460"/>
      <c r="H97" s="942" t="s">
        <v>1203</v>
      </c>
      <c r="I97" s="460" t="s">
        <v>153</v>
      </c>
      <c r="J97" s="460"/>
      <c r="K97" s="919">
        <v>8200000</v>
      </c>
      <c r="L97" s="460"/>
      <c r="M97" s="460"/>
      <c r="N97" s="467"/>
      <c r="O97" s="467"/>
      <c r="P97" s="467"/>
      <c r="Q97" s="467"/>
      <c r="R97" s="467"/>
      <c r="S97" s="467">
        <v>1</v>
      </c>
      <c r="T97" s="413" t="s">
        <v>29</v>
      </c>
      <c r="U97" s="460" t="s">
        <v>1204</v>
      </c>
      <c r="V97" s="920">
        <v>43497</v>
      </c>
      <c r="W97" s="779"/>
      <c r="X97" s="646"/>
      <c r="Y97" s="646"/>
      <c r="Z97" s="14"/>
    </row>
    <row r="98" spans="1:26" ht="48" customHeight="1">
      <c r="A98" s="460" t="s">
        <v>1205</v>
      </c>
      <c r="B98" s="460" t="s">
        <v>1013</v>
      </c>
      <c r="C98" s="460">
        <v>2016</v>
      </c>
      <c r="D98" s="460" t="s">
        <v>271</v>
      </c>
      <c r="E98" s="460" t="s">
        <v>17</v>
      </c>
      <c r="F98" s="460" t="s">
        <v>425</v>
      </c>
      <c r="G98" s="460"/>
      <c r="H98" s="654" t="s">
        <v>1206</v>
      </c>
      <c r="I98" s="460" t="s">
        <v>153</v>
      </c>
      <c r="J98" s="460"/>
      <c r="K98" s="919">
        <v>10000000</v>
      </c>
      <c r="L98" s="460"/>
      <c r="M98" s="460"/>
      <c r="N98" s="467"/>
      <c r="O98" s="467"/>
      <c r="P98" s="467"/>
      <c r="Q98" s="467"/>
      <c r="R98" s="467"/>
      <c r="S98" s="467">
        <v>1</v>
      </c>
      <c r="T98" s="413" t="s">
        <v>35</v>
      </c>
      <c r="U98" s="460" t="s">
        <v>191</v>
      </c>
      <c r="V98" s="920">
        <v>42970</v>
      </c>
      <c r="W98" s="779"/>
      <c r="X98" s="646"/>
      <c r="Y98" s="646"/>
      <c r="Z98" s="14"/>
    </row>
    <row r="99" spans="1:26" ht="48" customHeight="1">
      <c r="A99" s="460" t="s">
        <v>1207</v>
      </c>
      <c r="B99" s="460" t="s">
        <v>1013</v>
      </c>
      <c r="C99" s="460">
        <v>2016</v>
      </c>
      <c r="D99" s="460" t="s">
        <v>271</v>
      </c>
      <c r="E99" s="460" t="s">
        <v>17</v>
      </c>
      <c r="F99" s="460" t="s">
        <v>425</v>
      </c>
      <c r="G99" s="460"/>
      <c r="H99" s="654" t="s">
        <v>1208</v>
      </c>
      <c r="I99" s="460" t="s">
        <v>153</v>
      </c>
      <c r="J99" s="460"/>
      <c r="K99" s="919">
        <v>5000000</v>
      </c>
      <c r="L99" s="460"/>
      <c r="M99" s="460"/>
      <c r="N99" s="467"/>
      <c r="O99" s="467"/>
      <c r="P99" s="467"/>
      <c r="Q99" s="467"/>
      <c r="R99" s="467"/>
      <c r="S99" s="467">
        <v>1</v>
      </c>
      <c r="T99" s="413" t="s">
        <v>35</v>
      </c>
      <c r="U99" s="460" t="s">
        <v>191</v>
      </c>
      <c r="V99" s="920">
        <v>42970</v>
      </c>
      <c r="W99" s="779"/>
      <c r="X99" s="646"/>
      <c r="Y99" s="646"/>
      <c r="Z99" s="14"/>
    </row>
    <row r="100" spans="1:26" ht="48" customHeight="1">
      <c r="A100" s="460" t="s">
        <v>1209</v>
      </c>
      <c r="B100" s="460" t="s">
        <v>1013</v>
      </c>
      <c r="C100" s="460">
        <v>2016</v>
      </c>
      <c r="D100" s="460" t="s">
        <v>271</v>
      </c>
      <c r="E100" s="460" t="s">
        <v>17</v>
      </c>
      <c r="F100" s="460" t="s">
        <v>233</v>
      </c>
      <c r="G100" s="460"/>
      <c r="H100" s="654" t="s">
        <v>1210</v>
      </c>
      <c r="I100" s="460" t="s">
        <v>153</v>
      </c>
      <c r="J100" s="460"/>
      <c r="K100" s="919">
        <v>10500000</v>
      </c>
      <c r="L100" s="460"/>
      <c r="M100" s="460"/>
      <c r="N100" s="467"/>
      <c r="O100" s="467"/>
      <c r="P100" s="467"/>
      <c r="Q100" s="467"/>
      <c r="R100" s="467"/>
      <c r="S100" s="467">
        <v>1</v>
      </c>
      <c r="T100" s="413" t="s">
        <v>35</v>
      </c>
      <c r="U100" s="460" t="s">
        <v>191</v>
      </c>
      <c r="V100" s="920" t="s">
        <v>2</v>
      </c>
      <c r="W100" s="764"/>
      <c r="X100" s="646"/>
      <c r="Y100" s="646"/>
      <c r="Z100" s="14"/>
    </row>
    <row r="101" spans="1:26" ht="48" customHeight="1">
      <c r="A101" s="460" t="s">
        <v>1211</v>
      </c>
      <c r="B101" s="460" t="s">
        <v>1013</v>
      </c>
      <c r="C101" s="460">
        <v>2016</v>
      </c>
      <c r="D101" s="460" t="s">
        <v>271</v>
      </c>
      <c r="E101" s="460" t="s">
        <v>17</v>
      </c>
      <c r="F101" s="460" t="s">
        <v>426</v>
      </c>
      <c r="G101" s="460"/>
      <c r="H101" s="942" t="s">
        <v>1212</v>
      </c>
      <c r="I101" s="460" t="s">
        <v>153</v>
      </c>
      <c r="J101" s="460"/>
      <c r="K101" s="919">
        <v>3000000</v>
      </c>
      <c r="L101" s="460"/>
      <c r="M101" s="460"/>
      <c r="N101" s="467"/>
      <c r="O101" s="467"/>
      <c r="P101" s="467"/>
      <c r="Q101" s="467"/>
      <c r="R101" s="467"/>
      <c r="S101" s="467">
        <v>1</v>
      </c>
      <c r="T101" s="413" t="s">
        <v>35</v>
      </c>
      <c r="U101" s="460" t="s">
        <v>1213</v>
      </c>
      <c r="V101" s="920">
        <v>43497</v>
      </c>
      <c r="W101" s="779" t="s">
        <v>417</v>
      </c>
      <c r="X101" s="646"/>
      <c r="Y101" s="646"/>
      <c r="Z101" s="14"/>
    </row>
    <row r="102" spans="1:26" ht="48" customHeight="1">
      <c r="A102" s="460" t="s">
        <v>1214</v>
      </c>
      <c r="B102" s="460" t="s">
        <v>1013</v>
      </c>
      <c r="C102" s="460">
        <v>2016</v>
      </c>
      <c r="D102" s="460" t="s">
        <v>271</v>
      </c>
      <c r="E102" s="460" t="s">
        <v>17</v>
      </c>
      <c r="F102" s="460" t="s">
        <v>426</v>
      </c>
      <c r="G102" s="460"/>
      <c r="H102" s="942" t="s">
        <v>1215</v>
      </c>
      <c r="I102" s="460" t="s">
        <v>153</v>
      </c>
      <c r="J102" s="460"/>
      <c r="K102" s="919">
        <v>3000000</v>
      </c>
      <c r="L102" s="460"/>
      <c r="M102" s="460"/>
      <c r="N102" s="467"/>
      <c r="O102" s="467"/>
      <c r="P102" s="467"/>
      <c r="Q102" s="467"/>
      <c r="R102" s="467"/>
      <c r="S102" s="467">
        <v>1</v>
      </c>
      <c r="T102" s="413" t="s">
        <v>35</v>
      </c>
      <c r="U102" s="460" t="s">
        <v>1213</v>
      </c>
      <c r="V102" s="920">
        <v>43497</v>
      </c>
      <c r="W102" s="779" t="s">
        <v>417</v>
      </c>
      <c r="X102" s="646"/>
      <c r="Y102" s="646"/>
      <c r="Z102" s="14"/>
    </row>
    <row r="103" spans="1:26" ht="48" customHeight="1">
      <c r="A103" s="460" t="s">
        <v>1216</v>
      </c>
      <c r="B103" s="460" t="s">
        <v>1013</v>
      </c>
      <c r="C103" s="460">
        <v>2016</v>
      </c>
      <c r="D103" s="460" t="s">
        <v>271</v>
      </c>
      <c r="E103" s="460" t="s">
        <v>17</v>
      </c>
      <c r="F103" s="460" t="s">
        <v>426</v>
      </c>
      <c r="G103" s="460"/>
      <c r="H103" s="942" t="s">
        <v>1217</v>
      </c>
      <c r="I103" s="460" t="s">
        <v>153</v>
      </c>
      <c r="J103" s="460"/>
      <c r="K103" s="919">
        <v>3000000</v>
      </c>
      <c r="L103" s="460"/>
      <c r="M103" s="460"/>
      <c r="N103" s="467"/>
      <c r="O103" s="467"/>
      <c r="P103" s="467"/>
      <c r="Q103" s="467"/>
      <c r="R103" s="467"/>
      <c r="S103" s="467">
        <v>1</v>
      </c>
      <c r="T103" s="413" t="s">
        <v>35</v>
      </c>
      <c r="U103" s="460" t="s">
        <v>1213</v>
      </c>
      <c r="V103" s="920">
        <v>43497</v>
      </c>
      <c r="W103" s="779" t="s">
        <v>417</v>
      </c>
      <c r="X103" s="646"/>
      <c r="Y103" s="646"/>
      <c r="Z103" s="14"/>
    </row>
    <row r="104" spans="1:26" ht="48" customHeight="1">
      <c r="A104" s="460" t="s">
        <v>1218</v>
      </c>
      <c r="B104" s="460" t="s">
        <v>1013</v>
      </c>
      <c r="C104" s="460">
        <v>2016</v>
      </c>
      <c r="D104" s="460" t="s">
        <v>271</v>
      </c>
      <c r="E104" s="460" t="s">
        <v>17</v>
      </c>
      <c r="F104" s="460" t="s">
        <v>426</v>
      </c>
      <c r="G104" s="460"/>
      <c r="H104" s="942" t="s">
        <v>1219</v>
      </c>
      <c r="I104" s="460" t="s">
        <v>153</v>
      </c>
      <c r="J104" s="460"/>
      <c r="K104" s="919">
        <v>3000000</v>
      </c>
      <c r="L104" s="460"/>
      <c r="M104" s="460"/>
      <c r="N104" s="467"/>
      <c r="O104" s="467"/>
      <c r="P104" s="467"/>
      <c r="Q104" s="467"/>
      <c r="R104" s="467"/>
      <c r="S104" s="467">
        <v>1</v>
      </c>
      <c r="T104" s="413" t="s">
        <v>35</v>
      </c>
      <c r="U104" s="460" t="s">
        <v>1213</v>
      </c>
      <c r="V104" s="920">
        <v>43497</v>
      </c>
      <c r="W104" s="779" t="s">
        <v>417</v>
      </c>
      <c r="X104" s="646"/>
      <c r="Y104" s="646"/>
      <c r="Z104" s="14"/>
    </row>
    <row r="105" spans="1:26" ht="48" customHeight="1">
      <c r="A105" s="460" t="s">
        <v>1220</v>
      </c>
      <c r="B105" s="460" t="s">
        <v>1013</v>
      </c>
      <c r="C105" s="460">
        <v>2016</v>
      </c>
      <c r="D105" s="460" t="s">
        <v>271</v>
      </c>
      <c r="E105" s="460" t="s">
        <v>17</v>
      </c>
      <c r="F105" s="460" t="s">
        <v>426</v>
      </c>
      <c r="G105" s="460"/>
      <c r="H105" s="942" t="s">
        <v>1221</v>
      </c>
      <c r="I105" s="460" t="s">
        <v>153</v>
      </c>
      <c r="J105" s="460"/>
      <c r="K105" s="919">
        <v>3000000</v>
      </c>
      <c r="L105" s="460"/>
      <c r="M105" s="460"/>
      <c r="N105" s="467"/>
      <c r="O105" s="467"/>
      <c r="P105" s="467"/>
      <c r="Q105" s="467"/>
      <c r="R105" s="467"/>
      <c r="S105" s="467">
        <v>1</v>
      </c>
      <c r="T105" s="413" t="s">
        <v>35</v>
      </c>
      <c r="U105" s="460" t="s">
        <v>1213</v>
      </c>
      <c r="V105" s="920">
        <v>43497</v>
      </c>
      <c r="W105" s="779" t="s">
        <v>417</v>
      </c>
      <c r="X105" s="646"/>
      <c r="Y105" s="646"/>
      <c r="Z105" s="14"/>
    </row>
    <row r="106" spans="1:26" ht="48" customHeight="1">
      <c r="A106" s="460" t="s">
        <v>1222</v>
      </c>
      <c r="B106" s="460" t="s">
        <v>1013</v>
      </c>
      <c r="C106" s="460">
        <v>2016</v>
      </c>
      <c r="D106" s="460" t="s">
        <v>271</v>
      </c>
      <c r="E106" s="460" t="s">
        <v>17</v>
      </c>
      <c r="F106" s="460" t="s">
        <v>1223</v>
      </c>
      <c r="G106" s="460"/>
      <c r="H106" s="942" t="s">
        <v>1224</v>
      </c>
      <c r="I106" s="460" t="s">
        <v>153</v>
      </c>
      <c r="J106" s="460"/>
      <c r="K106" s="919">
        <v>8000000</v>
      </c>
      <c r="L106" s="460"/>
      <c r="M106" s="460"/>
      <c r="N106" s="467"/>
      <c r="O106" s="467"/>
      <c r="P106" s="467"/>
      <c r="Q106" s="467"/>
      <c r="R106" s="467"/>
      <c r="S106" s="467">
        <v>1</v>
      </c>
      <c r="T106" s="413" t="s">
        <v>35</v>
      </c>
      <c r="U106" s="491"/>
      <c r="V106" s="468"/>
      <c r="W106" s="779"/>
      <c r="X106" s="646"/>
      <c r="Y106" s="646"/>
      <c r="Z106" s="14"/>
    </row>
    <row r="107" spans="1:26" ht="48" customHeight="1">
      <c r="A107" s="460" t="s">
        <v>1225</v>
      </c>
      <c r="B107" s="460" t="s">
        <v>1013</v>
      </c>
      <c r="C107" s="460">
        <v>2016</v>
      </c>
      <c r="D107" s="460" t="s">
        <v>271</v>
      </c>
      <c r="E107" s="460" t="s">
        <v>17</v>
      </c>
      <c r="F107" s="460" t="s">
        <v>1226</v>
      </c>
      <c r="G107" s="460"/>
      <c r="H107" s="942" t="s">
        <v>1227</v>
      </c>
      <c r="I107" s="460" t="s">
        <v>153</v>
      </c>
      <c r="J107" s="460"/>
      <c r="K107" s="919">
        <v>14519616</v>
      </c>
      <c r="L107" s="460"/>
      <c r="M107" s="460"/>
      <c r="N107" s="467"/>
      <c r="O107" s="467"/>
      <c r="P107" s="467"/>
      <c r="Q107" s="467"/>
      <c r="R107" s="467"/>
      <c r="S107" s="467">
        <v>1</v>
      </c>
      <c r="T107" s="413" t="s">
        <v>35</v>
      </c>
      <c r="U107" s="460" t="s">
        <v>191</v>
      </c>
      <c r="V107" s="920" t="s">
        <v>1228</v>
      </c>
      <c r="W107" s="779"/>
      <c r="X107" s="646"/>
      <c r="Y107" s="646"/>
      <c r="Z107" s="14"/>
    </row>
    <row r="108" spans="1:26" ht="48" customHeight="1">
      <c r="A108" s="460" t="s">
        <v>1229</v>
      </c>
      <c r="B108" s="460" t="s">
        <v>1013</v>
      </c>
      <c r="C108" s="460">
        <v>2016</v>
      </c>
      <c r="D108" s="460" t="s">
        <v>271</v>
      </c>
      <c r="E108" s="460" t="s">
        <v>17</v>
      </c>
      <c r="F108" s="460" t="s">
        <v>236</v>
      </c>
      <c r="G108" s="460"/>
      <c r="H108" s="942" t="s">
        <v>1230</v>
      </c>
      <c r="I108" s="460" t="s">
        <v>153</v>
      </c>
      <c r="J108" s="460"/>
      <c r="K108" s="919">
        <v>6000000</v>
      </c>
      <c r="L108" s="460"/>
      <c r="M108" s="460"/>
      <c r="N108" s="467"/>
      <c r="O108" s="467"/>
      <c r="P108" s="467"/>
      <c r="Q108" s="467"/>
      <c r="R108" s="467"/>
      <c r="S108" s="467">
        <v>1</v>
      </c>
      <c r="T108" s="413" t="s">
        <v>35</v>
      </c>
      <c r="U108" s="460"/>
      <c r="V108" s="468"/>
      <c r="W108" s="779"/>
      <c r="X108" s="646"/>
      <c r="Y108" s="646"/>
      <c r="Z108" s="14"/>
    </row>
    <row r="109" spans="1:26" ht="48" customHeight="1">
      <c r="A109" s="460" t="s">
        <v>1231</v>
      </c>
      <c r="B109" s="460" t="s">
        <v>1013</v>
      </c>
      <c r="C109" s="460">
        <v>2016</v>
      </c>
      <c r="D109" s="460" t="s">
        <v>271</v>
      </c>
      <c r="E109" s="460" t="s">
        <v>17</v>
      </c>
      <c r="F109" s="460" t="s">
        <v>434</v>
      </c>
      <c r="G109" s="460"/>
      <c r="H109" s="942" t="s">
        <v>1232</v>
      </c>
      <c r="I109" s="460" t="s">
        <v>153</v>
      </c>
      <c r="J109" s="460"/>
      <c r="K109" s="919">
        <v>6000000</v>
      </c>
      <c r="L109" s="460"/>
      <c r="M109" s="460"/>
      <c r="N109" s="467"/>
      <c r="O109" s="467"/>
      <c r="P109" s="467"/>
      <c r="Q109" s="467"/>
      <c r="R109" s="467"/>
      <c r="S109" s="467">
        <v>1</v>
      </c>
      <c r="T109" s="413" t="s">
        <v>35</v>
      </c>
      <c r="U109" s="460" t="s">
        <v>191</v>
      </c>
      <c r="V109" s="943">
        <v>42962</v>
      </c>
      <c r="W109" s="944"/>
      <c r="X109" s="646"/>
      <c r="Y109" s="646"/>
      <c r="Z109" s="14"/>
    </row>
    <row r="110" spans="1:26" ht="48" customHeight="1">
      <c r="A110" s="460" t="s">
        <v>1233</v>
      </c>
      <c r="B110" s="460" t="s">
        <v>1013</v>
      </c>
      <c r="C110" s="460">
        <v>2016</v>
      </c>
      <c r="D110" s="460" t="s">
        <v>271</v>
      </c>
      <c r="E110" s="460" t="s">
        <v>17</v>
      </c>
      <c r="F110" s="460" t="s">
        <v>165</v>
      </c>
      <c r="G110" s="460"/>
      <c r="H110" s="942" t="s">
        <v>1234</v>
      </c>
      <c r="I110" s="460" t="s">
        <v>153</v>
      </c>
      <c r="J110" s="460"/>
      <c r="K110" s="919">
        <v>10400000</v>
      </c>
      <c r="L110" s="460"/>
      <c r="M110" s="460"/>
      <c r="N110" s="467"/>
      <c r="O110" s="467"/>
      <c r="P110" s="467"/>
      <c r="Q110" s="467"/>
      <c r="R110" s="467"/>
      <c r="S110" s="467">
        <v>1</v>
      </c>
      <c r="T110" s="413" t="s">
        <v>35</v>
      </c>
      <c r="U110" s="460"/>
      <c r="V110" s="920">
        <v>43398</v>
      </c>
      <c r="W110" s="779" t="s">
        <v>518</v>
      </c>
      <c r="X110" s="646"/>
      <c r="Y110" s="646"/>
      <c r="Z110" s="14"/>
    </row>
    <row r="111" spans="1:26" ht="48" customHeight="1">
      <c r="A111" s="460" t="s">
        <v>1235</v>
      </c>
      <c r="B111" s="460" t="s">
        <v>1013</v>
      </c>
      <c r="C111" s="460" t="s">
        <v>1236</v>
      </c>
      <c r="D111" s="460" t="s">
        <v>271</v>
      </c>
      <c r="E111" s="460" t="s">
        <v>17</v>
      </c>
      <c r="F111" s="460" t="s">
        <v>237</v>
      </c>
      <c r="G111" s="460"/>
      <c r="H111" s="942" t="s">
        <v>1237</v>
      </c>
      <c r="I111" s="460" t="s">
        <v>153</v>
      </c>
      <c r="J111" s="460"/>
      <c r="K111" s="919">
        <v>12000000</v>
      </c>
      <c r="L111" s="460"/>
      <c r="M111" s="460"/>
      <c r="N111" s="467"/>
      <c r="O111" s="467"/>
      <c r="P111" s="467"/>
      <c r="Q111" s="467"/>
      <c r="R111" s="467"/>
      <c r="S111" s="467">
        <v>1</v>
      </c>
      <c r="T111" s="413" t="s">
        <v>35</v>
      </c>
      <c r="U111" s="456" t="s">
        <v>1238</v>
      </c>
      <c r="V111" s="920">
        <v>43514</v>
      </c>
      <c r="W111" s="779" t="s">
        <v>1239</v>
      </c>
      <c r="X111" s="646"/>
      <c r="Y111" s="646"/>
      <c r="Z111" s="14"/>
    </row>
    <row r="112" spans="1:26" ht="48" customHeight="1">
      <c r="A112" s="460" t="s">
        <v>1240</v>
      </c>
      <c r="B112" s="460" t="s">
        <v>1013</v>
      </c>
      <c r="C112" s="460">
        <v>2016</v>
      </c>
      <c r="D112" s="460" t="s">
        <v>271</v>
      </c>
      <c r="E112" s="460" t="s">
        <v>17</v>
      </c>
      <c r="F112" s="460" t="s">
        <v>237</v>
      </c>
      <c r="G112" s="460"/>
      <c r="H112" s="942" t="s">
        <v>1241</v>
      </c>
      <c r="I112" s="460" t="s">
        <v>153</v>
      </c>
      <c r="J112" s="460"/>
      <c r="K112" s="919">
        <v>3000000</v>
      </c>
      <c r="L112" s="460"/>
      <c r="M112" s="460"/>
      <c r="N112" s="467"/>
      <c r="O112" s="467"/>
      <c r="P112" s="467"/>
      <c r="Q112" s="467"/>
      <c r="R112" s="467"/>
      <c r="S112" s="467">
        <v>1</v>
      </c>
      <c r="T112" s="413" t="s">
        <v>35</v>
      </c>
      <c r="U112" s="460" t="s">
        <v>1177</v>
      </c>
      <c r="V112" s="920">
        <v>43497</v>
      </c>
      <c r="W112" s="779" t="s">
        <v>417</v>
      </c>
      <c r="X112" s="646"/>
      <c r="Y112" s="646"/>
      <c r="Z112" s="14"/>
    </row>
    <row r="113" spans="1:26" ht="41.25" customHeight="1">
      <c r="A113" s="2030" t="s">
        <v>705</v>
      </c>
      <c r="B113" s="1964"/>
      <c r="C113" s="1961"/>
      <c r="D113" s="471"/>
      <c r="E113" s="471"/>
      <c r="F113" s="471">
        <v>16</v>
      </c>
      <c r="G113" s="471"/>
      <c r="H113" s="471">
        <v>29</v>
      </c>
      <c r="I113" s="471"/>
      <c r="J113" s="471"/>
      <c r="K113" s="927">
        <f t="shared" ref="K113:S113" si="6">SUM(K84:K112)</f>
        <v>131219616</v>
      </c>
      <c r="L113" s="927">
        <f t="shared" si="6"/>
        <v>0</v>
      </c>
      <c r="M113" s="927">
        <f t="shared" si="6"/>
        <v>0</v>
      </c>
      <c r="N113" s="928">
        <f t="shared" si="6"/>
        <v>0</v>
      </c>
      <c r="O113" s="928">
        <f t="shared" si="6"/>
        <v>0</v>
      </c>
      <c r="P113" s="928">
        <f t="shared" si="6"/>
        <v>0</v>
      </c>
      <c r="Q113" s="928">
        <f t="shared" si="6"/>
        <v>0</v>
      </c>
      <c r="R113" s="928">
        <f t="shared" si="6"/>
        <v>0</v>
      </c>
      <c r="S113" s="928">
        <f t="shared" si="6"/>
        <v>29</v>
      </c>
      <c r="T113" s="471"/>
      <c r="U113" s="476"/>
      <c r="V113" s="929"/>
      <c r="W113" s="779"/>
      <c r="X113" s="646"/>
      <c r="Y113" s="646"/>
      <c r="Z113" s="14"/>
    </row>
    <row r="114" spans="1:26" ht="48" customHeight="1">
      <c r="A114" s="460" t="s">
        <v>1242</v>
      </c>
      <c r="B114" s="460" t="s">
        <v>1013</v>
      </c>
      <c r="C114" s="460">
        <v>2016</v>
      </c>
      <c r="D114" s="460" t="s">
        <v>271</v>
      </c>
      <c r="E114" s="460" t="s">
        <v>17</v>
      </c>
      <c r="F114" s="460" t="s">
        <v>418</v>
      </c>
      <c r="G114" s="460" t="s">
        <v>830</v>
      </c>
      <c r="H114" s="408" t="s">
        <v>1243</v>
      </c>
      <c r="I114" s="460" t="s">
        <v>1244</v>
      </c>
      <c r="J114" s="460" t="s">
        <v>1089</v>
      </c>
      <c r="K114" s="919">
        <v>4000000</v>
      </c>
      <c r="L114" s="919">
        <v>4000000</v>
      </c>
      <c r="M114" s="919">
        <v>4000000</v>
      </c>
      <c r="N114" s="925"/>
      <c r="O114" s="925"/>
      <c r="P114" s="925"/>
      <c r="Q114" s="925"/>
      <c r="R114" s="925"/>
      <c r="S114" s="925">
        <v>1</v>
      </c>
      <c r="T114" s="413" t="s">
        <v>35</v>
      </c>
      <c r="U114" s="460"/>
      <c r="V114" s="920">
        <v>43241</v>
      </c>
      <c r="W114" s="779" t="s">
        <v>417</v>
      </c>
      <c r="X114" s="646"/>
      <c r="Y114" s="646"/>
      <c r="Z114" s="14"/>
    </row>
    <row r="115" spans="1:26" ht="48" customHeight="1">
      <c r="A115" s="460" t="s">
        <v>1245</v>
      </c>
      <c r="B115" s="460" t="s">
        <v>1013</v>
      </c>
      <c r="C115" s="460">
        <v>2016</v>
      </c>
      <c r="D115" s="460" t="s">
        <v>271</v>
      </c>
      <c r="E115" s="460" t="s">
        <v>17</v>
      </c>
      <c r="F115" s="460" t="s">
        <v>229</v>
      </c>
      <c r="G115" s="460" t="s">
        <v>1246</v>
      </c>
      <c r="H115" s="408" t="s">
        <v>1247</v>
      </c>
      <c r="I115" s="460" t="s">
        <v>1248</v>
      </c>
      <c r="J115" s="460" t="s">
        <v>25</v>
      </c>
      <c r="K115" s="919">
        <v>750000</v>
      </c>
      <c r="L115" s="460"/>
      <c r="M115" s="460" t="s">
        <v>249</v>
      </c>
      <c r="N115" s="467"/>
      <c r="O115" s="467"/>
      <c r="P115" s="467"/>
      <c r="Q115" s="467"/>
      <c r="R115" s="467"/>
      <c r="S115" s="467">
        <v>1</v>
      </c>
      <c r="T115" s="413" t="s">
        <v>35</v>
      </c>
      <c r="U115" s="479" t="s">
        <v>1249</v>
      </c>
      <c r="V115" s="940">
        <v>43497</v>
      </c>
      <c r="W115" s="779" t="s">
        <v>417</v>
      </c>
      <c r="X115" s="646"/>
      <c r="Y115" s="646"/>
      <c r="Z115" s="14"/>
    </row>
    <row r="116" spans="1:26" ht="90.75" customHeight="1">
      <c r="A116" s="460" t="s">
        <v>1250</v>
      </c>
      <c r="B116" s="460" t="s">
        <v>1013</v>
      </c>
      <c r="C116" s="460">
        <v>2016</v>
      </c>
      <c r="D116" s="460" t="s">
        <v>271</v>
      </c>
      <c r="E116" s="460" t="s">
        <v>17</v>
      </c>
      <c r="F116" s="460" t="s">
        <v>279</v>
      </c>
      <c r="G116" s="460" t="s">
        <v>830</v>
      </c>
      <c r="H116" s="408" t="s">
        <v>1251</v>
      </c>
      <c r="I116" s="460" t="s">
        <v>1252</v>
      </c>
      <c r="J116" s="460" t="s">
        <v>1089</v>
      </c>
      <c r="K116" s="919">
        <v>4600000</v>
      </c>
      <c r="L116" s="460"/>
      <c r="M116" s="460" t="s">
        <v>249</v>
      </c>
      <c r="N116" s="467"/>
      <c r="O116" s="467"/>
      <c r="P116" s="467"/>
      <c r="Q116" s="467"/>
      <c r="R116" s="467"/>
      <c r="S116" s="467">
        <v>1</v>
      </c>
      <c r="T116" s="413" t="s">
        <v>29</v>
      </c>
      <c r="U116" s="460"/>
      <c r="V116" s="920">
        <v>43292</v>
      </c>
      <c r="W116" s="779" t="s">
        <v>1253</v>
      </c>
      <c r="X116" s="646"/>
      <c r="Y116" s="646"/>
      <c r="Z116" s="14"/>
    </row>
    <row r="117" spans="1:26" ht="48" customHeight="1">
      <c r="A117" s="460" t="s">
        <v>1254</v>
      </c>
      <c r="B117" s="460" t="s">
        <v>1013</v>
      </c>
      <c r="C117" s="460">
        <v>2016</v>
      </c>
      <c r="D117" s="460" t="s">
        <v>271</v>
      </c>
      <c r="E117" s="460" t="s">
        <v>17</v>
      </c>
      <c r="F117" s="460" t="s">
        <v>285</v>
      </c>
      <c r="G117" s="460" t="s">
        <v>138</v>
      </c>
      <c r="H117" s="408" t="s">
        <v>1255</v>
      </c>
      <c r="I117" s="460" t="s">
        <v>1256</v>
      </c>
      <c r="J117" s="460" t="s">
        <v>25</v>
      </c>
      <c r="K117" s="919">
        <v>2500000</v>
      </c>
      <c r="L117" s="919">
        <v>2500000</v>
      </c>
      <c r="M117" s="919">
        <v>2500000</v>
      </c>
      <c r="N117" s="925"/>
      <c r="O117" s="925"/>
      <c r="P117" s="925"/>
      <c r="Q117" s="925"/>
      <c r="R117" s="925"/>
      <c r="S117" s="925">
        <v>1</v>
      </c>
      <c r="T117" s="413" t="s">
        <v>29</v>
      </c>
      <c r="U117" s="460"/>
      <c r="V117" s="468"/>
      <c r="W117" s="779"/>
      <c r="X117" s="646"/>
      <c r="Y117" s="646"/>
      <c r="Z117" s="14"/>
    </row>
    <row r="118" spans="1:26" ht="48" customHeight="1">
      <c r="A118" s="460" t="s">
        <v>1257</v>
      </c>
      <c r="B118" s="460" t="s">
        <v>1013</v>
      </c>
      <c r="C118" s="460">
        <v>2016</v>
      </c>
      <c r="D118" s="460" t="s">
        <v>271</v>
      </c>
      <c r="E118" s="460" t="s">
        <v>17</v>
      </c>
      <c r="F118" s="460" t="s">
        <v>544</v>
      </c>
      <c r="G118" s="460" t="s">
        <v>1258</v>
      </c>
      <c r="H118" s="408" t="s">
        <v>1259</v>
      </c>
      <c r="I118" s="460" t="s">
        <v>1260</v>
      </c>
      <c r="J118" s="460" t="s">
        <v>25</v>
      </c>
      <c r="K118" s="919">
        <v>8000000</v>
      </c>
      <c r="L118" s="919">
        <v>8000000</v>
      </c>
      <c r="M118" s="919">
        <v>8000000</v>
      </c>
      <c r="N118" s="925"/>
      <c r="O118" s="925"/>
      <c r="P118" s="925"/>
      <c r="Q118" s="925"/>
      <c r="R118" s="925"/>
      <c r="S118" s="925">
        <v>1</v>
      </c>
      <c r="T118" s="413" t="s">
        <v>35</v>
      </c>
      <c r="U118" s="460"/>
      <c r="V118" s="468"/>
      <c r="W118" s="779"/>
      <c r="X118" s="646"/>
      <c r="Y118" s="646"/>
      <c r="Z118" s="14"/>
    </row>
    <row r="119" spans="1:26" ht="48" customHeight="1">
      <c r="A119" s="460" t="s">
        <v>1261</v>
      </c>
      <c r="B119" s="460" t="s">
        <v>1013</v>
      </c>
      <c r="C119" s="460">
        <v>2016</v>
      </c>
      <c r="D119" s="460" t="s">
        <v>271</v>
      </c>
      <c r="E119" s="460" t="s">
        <v>17</v>
      </c>
      <c r="F119" s="460" t="s">
        <v>236</v>
      </c>
      <c r="G119" s="460"/>
      <c r="H119" s="408" t="s">
        <v>1262</v>
      </c>
      <c r="I119" s="460" t="s">
        <v>1112</v>
      </c>
      <c r="J119" s="460"/>
      <c r="K119" s="919">
        <v>3600000</v>
      </c>
      <c r="L119" s="460"/>
      <c r="M119" s="460"/>
      <c r="N119" s="467"/>
      <c r="O119" s="467"/>
      <c r="P119" s="467"/>
      <c r="Q119" s="467"/>
      <c r="R119" s="467"/>
      <c r="S119" s="467">
        <v>1</v>
      </c>
      <c r="T119" s="413" t="s">
        <v>35</v>
      </c>
      <c r="U119" s="460"/>
      <c r="V119" s="468"/>
      <c r="W119" s="779"/>
      <c r="X119" s="646"/>
      <c r="Y119" s="646"/>
      <c r="Z119" s="14"/>
    </row>
    <row r="120" spans="1:26" ht="48" customHeight="1">
      <c r="A120" s="460" t="s">
        <v>1263</v>
      </c>
      <c r="B120" s="460" t="s">
        <v>1013</v>
      </c>
      <c r="C120" s="460">
        <v>2016</v>
      </c>
      <c r="D120" s="460" t="s">
        <v>271</v>
      </c>
      <c r="E120" s="460" t="s">
        <v>17</v>
      </c>
      <c r="F120" s="460" t="s">
        <v>434</v>
      </c>
      <c r="G120" s="460" t="s">
        <v>1264</v>
      </c>
      <c r="H120" s="408" t="s">
        <v>1265</v>
      </c>
      <c r="I120" s="460" t="s">
        <v>1266</v>
      </c>
      <c r="J120" s="460" t="s">
        <v>25</v>
      </c>
      <c r="K120" s="919">
        <v>1892000</v>
      </c>
      <c r="L120" s="919">
        <v>1892000</v>
      </c>
      <c r="M120" s="919">
        <v>1892000</v>
      </c>
      <c r="N120" s="925"/>
      <c r="O120" s="925"/>
      <c r="P120" s="925"/>
      <c r="Q120" s="925"/>
      <c r="R120" s="925"/>
      <c r="S120" s="925">
        <v>1</v>
      </c>
      <c r="T120" s="413" t="s">
        <v>35</v>
      </c>
      <c r="U120" s="675" t="s">
        <v>191</v>
      </c>
      <c r="V120" s="943">
        <v>42962</v>
      </c>
      <c r="W120" s="944"/>
      <c r="X120" s="646"/>
      <c r="Y120" s="646"/>
      <c r="Z120" s="14"/>
    </row>
    <row r="121" spans="1:26" ht="48" customHeight="1">
      <c r="A121" s="460" t="s">
        <v>1267</v>
      </c>
      <c r="B121" s="460" t="s">
        <v>1013</v>
      </c>
      <c r="C121" s="460">
        <v>2016</v>
      </c>
      <c r="D121" s="460" t="s">
        <v>271</v>
      </c>
      <c r="E121" s="460" t="s">
        <v>17</v>
      </c>
      <c r="F121" s="460" t="s">
        <v>434</v>
      </c>
      <c r="G121" s="460" t="s">
        <v>1268</v>
      </c>
      <c r="H121" s="408" t="s">
        <v>1265</v>
      </c>
      <c r="I121" s="460" t="s">
        <v>1269</v>
      </c>
      <c r="J121" s="460" t="s">
        <v>25</v>
      </c>
      <c r="K121" s="919">
        <v>1000000</v>
      </c>
      <c r="L121" s="919">
        <v>1000000</v>
      </c>
      <c r="M121" s="919">
        <v>1000000</v>
      </c>
      <c r="N121" s="925"/>
      <c r="O121" s="925"/>
      <c r="P121" s="925"/>
      <c r="Q121" s="925"/>
      <c r="R121" s="925"/>
      <c r="S121" s="925">
        <v>1</v>
      </c>
      <c r="T121" s="413" t="s">
        <v>35</v>
      </c>
      <c r="U121" s="675" t="s">
        <v>191</v>
      </c>
      <c r="V121" s="943">
        <v>42962</v>
      </c>
      <c r="W121" s="944"/>
      <c r="X121" s="646"/>
      <c r="Y121" s="646"/>
      <c r="Z121" s="14"/>
    </row>
    <row r="122" spans="1:26" ht="70.5" customHeight="1">
      <c r="A122" s="460" t="s">
        <v>1270</v>
      </c>
      <c r="B122" s="460" t="s">
        <v>1013</v>
      </c>
      <c r="C122" s="460">
        <v>2016</v>
      </c>
      <c r="D122" s="460" t="s">
        <v>271</v>
      </c>
      <c r="E122" s="460" t="s">
        <v>17</v>
      </c>
      <c r="F122" s="460" t="s">
        <v>1271</v>
      </c>
      <c r="G122" s="460" t="s">
        <v>1272</v>
      </c>
      <c r="H122" s="408" t="s">
        <v>1273</v>
      </c>
      <c r="I122" s="460" t="s">
        <v>1274</v>
      </c>
      <c r="J122" s="460" t="s">
        <v>25</v>
      </c>
      <c r="K122" s="919">
        <v>5000000</v>
      </c>
      <c r="L122" s="460"/>
      <c r="M122" s="460" t="s">
        <v>249</v>
      </c>
      <c r="N122" s="467"/>
      <c r="O122" s="467"/>
      <c r="P122" s="467"/>
      <c r="Q122" s="467"/>
      <c r="R122" s="467"/>
      <c r="S122" s="467">
        <v>1</v>
      </c>
      <c r="T122" s="413" t="s">
        <v>35</v>
      </c>
      <c r="U122" s="675" t="s">
        <v>191</v>
      </c>
      <c r="V122" s="920">
        <v>42962</v>
      </c>
      <c r="W122" s="779"/>
      <c r="X122" s="646"/>
      <c r="Y122" s="646"/>
      <c r="Z122" s="14"/>
    </row>
    <row r="123" spans="1:26" ht="48" customHeight="1">
      <c r="A123" s="460" t="s">
        <v>1275</v>
      </c>
      <c r="B123" s="460" t="s">
        <v>1013</v>
      </c>
      <c r="C123" s="460">
        <v>2016</v>
      </c>
      <c r="D123" s="460" t="s">
        <v>271</v>
      </c>
      <c r="E123" s="460" t="s">
        <v>17</v>
      </c>
      <c r="F123" s="460" t="s">
        <v>1276</v>
      </c>
      <c r="G123" s="460"/>
      <c r="H123" s="408" t="s">
        <v>1277</v>
      </c>
      <c r="I123" s="460" t="s">
        <v>153</v>
      </c>
      <c r="J123" s="460"/>
      <c r="K123" s="919">
        <v>4520000</v>
      </c>
      <c r="L123" s="460"/>
      <c r="M123" s="460"/>
      <c r="N123" s="467"/>
      <c r="O123" s="467"/>
      <c r="P123" s="467"/>
      <c r="Q123" s="467"/>
      <c r="R123" s="467"/>
      <c r="S123" s="467">
        <v>1</v>
      </c>
      <c r="T123" s="413" t="s">
        <v>35</v>
      </c>
      <c r="U123" s="675" t="s">
        <v>191</v>
      </c>
      <c r="V123" s="921">
        <v>43292</v>
      </c>
      <c r="W123" s="779"/>
      <c r="X123" s="646"/>
      <c r="Y123" s="646"/>
      <c r="Z123" s="14"/>
    </row>
    <row r="124" spans="1:26" ht="41.25" customHeight="1">
      <c r="A124" s="2030" t="s">
        <v>700</v>
      </c>
      <c r="B124" s="1964"/>
      <c r="C124" s="1961"/>
      <c r="D124" s="471"/>
      <c r="E124" s="471"/>
      <c r="F124" s="471">
        <v>3</v>
      </c>
      <c r="G124" s="471"/>
      <c r="H124" s="471">
        <v>10</v>
      </c>
      <c r="I124" s="471"/>
      <c r="J124" s="471"/>
      <c r="K124" s="927">
        <f t="shared" ref="K124:S124" si="7">SUM(K114:K123)</f>
        <v>35862000</v>
      </c>
      <c r="L124" s="927">
        <f t="shared" si="7"/>
        <v>17392000</v>
      </c>
      <c r="M124" s="927">
        <f t="shared" si="7"/>
        <v>17392000</v>
      </c>
      <c r="N124" s="928">
        <f t="shared" si="7"/>
        <v>0</v>
      </c>
      <c r="O124" s="928">
        <f t="shared" si="7"/>
        <v>0</v>
      </c>
      <c r="P124" s="928">
        <f t="shared" si="7"/>
        <v>0</v>
      </c>
      <c r="Q124" s="928">
        <f t="shared" si="7"/>
        <v>0</v>
      </c>
      <c r="R124" s="928">
        <f t="shared" si="7"/>
        <v>0</v>
      </c>
      <c r="S124" s="928">
        <f t="shared" si="7"/>
        <v>10</v>
      </c>
      <c r="T124" s="471"/>
      <c r="U124" s="476"/>
      <c r="V124" s="929"/>
      <c r="W124" s="779"/>
      <c r="X124" s="646"/>
      <c r="Y124" s="646"/>
      <c r="Z124" s="14"/>
    </row>
    <row r="125" spans="1:26" ht="35.25" customHeight="1">
      <c r="A125" s="2053" t="s">
        <v>1278</v>
      </c>
      <c r="B125" s="1964"/>
      <c r="C125" s="1964"/>
      <c r="D125" s="2031"/>
      <c r="E125" s="763"/>
      <c r="F125" s="732">
        <f>F124+F113</f>
        <v>19</v>
      </c>
      <c r="G125" s="732"/>
      <c r="H125" s="732">
        <f>H124+H113</f>
        <v>39</v>
      </c>
      <c r="I125" s="732"/>
      <c r="J125" s="732"/>
      <c r="K125" s="932">
        <f t="shared" ref="K125:S125" si="8">K124+K113</f>
        <v>167081616</v>
      </c>
      <c r="L125" s="932">
        <f t="shared" si="8"/>
        <v>17392000</v>
      </c>
      <c r="M125" s="932">
        <f t="shared" si="8"/>
        <v>17392000</v>
      </c>
      <c r="N125" s="932">
        <f t="shared" si="8"/>
        <v>0</v>
      </c>
      <c r="O125" s="932">
        <f t="shared" si="8"/>
        <v>0</v>
      </c>
      <c r="P125" s="932">
        <f t="shared" si="8"/>
        <v>0</v>
      </c>
      <c r="Q125" s="932">
        <f t="shared" si="8"/>
        <v>0</v>
      </c>
      <c r="R125" s="932">
        <f t="shared" si="8"/>
        <v>0</v>
      </c>
      <c r="S125" s="932">
        <f t="shared" si="8"/>
        <v>39</v>
      </c>
      <c r="T125" s="732"/>
      <c r="U125" s="732"/>
      <c r="V125" s="732"/>
      <c r="W125" s="933"/>
      <c r="X125" s="934"/>
      <c r="Y125" s="934"/>
      <c r="Z125" s="14"/>
    </row>
    <row r="126" spans="1:26" ht="15.75" customHeight="1">
      <c r="A126" s="2026" t="s">
        <v>18</v>
      </c>
      <c r="B126" s="1964"/>
      <c r="C126" s="1964"/>
      <c r="D126" s="1964"/>
      <c r="E126" s="1964"/>
      <c r="F126" s="1964"/>
      <c r="G126" s="1964"/>
      <c r="H126" s="1964"/>
      <c r="I126" s="1964"/>
      <c r="J126" s="1964"/>
      <c r="K126" s="1964"/>
      <c r="L126" s="1964"/>
      <c r="M126" s="1964"/>
      <c r="N126" s="1964"/>
      <c r="O126" s="1964"/>
      <c r="P126" s="1964"/>
      <c r="Q126" s="1964"/>
      <c r="R126" s="1964"/>
      <c r="S126" s="1964"/>
      <c r="T126" s="1964"/>
      <c r="U126" s="1964"/>
      <c r="V126" s="1961"/>
      <c r="W126" s="649"/>
      <c r="X126" s="14"/>
      <c r="Y126" s="14"/>
      <c r="Z126" s="14"/>
    </row>
    <row r="127" spans="1:26" ht="48" customHeight="1">
      <c r="A127" s="460" t="s">
        <v>1279</v>
      </c>
      <c r="B127" s="460" t="s">
        <v>1013</v>
      </c>
      <c r="C127" s="460">
        <v>2016</v>
      </c>
      <c r="D127" s="460" t="s">
        <v>271</v>
      </c>
      <c r="E127" s="460" t="s">
        <v>18</v>
      </c>
      <c r="F127" s="460" t="s">
        <v>140</v>
      </c>
      <c r="G127" s="460"/>
      <c r="H127" s="654" t="s">
        <v>1280</v>
      </c>
      <c r="I127" s="460" t="s">
        <v>153</v>
      </c>
      <c r="J127" s="460"/>
      <c r="K127" s="919">
        <v>600000</v>
      </c>
      <c r="L127" s="460"/>
      <c r="M127" s="460"/>
      <c r="N127" s="467"/>
      <c r="O127" s="467"/>
      <c r="P127" s="467"/>
      <c r="Q127" s="467"/>
      <c r="R127" s="467"/>
      <c r="S127" s="467">
        <v>1</v>
      </c>
      <c r="T127" s="413" t="s">
        <v>29</v>
      </c>
      <c r="U127" s="460"/>
      <c r="V127" s="468"/>
      <c r="W127" s="779"/>
      <c r="X127" s="14"/>
      <c r="Y127" s="14"/>
      <c r="Z127" s="14"/>
    </row>
    <row r="128" spans="1:26" ht="48" customHeight="1">
      <c r="A128" s="460" t="s">
        <v>1281</v>
      </c>
      <c r="B128" s="460" t="s">
        <v>1013</v>
      </c>
      <c r="C128" s="460">
        <v>2016</v>
      </c>
      <c r="D128" s="460" t="s">
        <v>271</v>
      </c>
      <c r="E128" s="460" t="s">
        <v>18</v>
      </c>
      <c r="F128" s="460" t="s">
        <v>140</v>
      </c>
      <c r="G128" s="460"/>
      <c r="H128" s="654" t="s">
        <v>1282</v>
      </c>
      <c r="I128" s="460" t="s">
        <v>153</v>
      </c>
      <c r="J128" s="460"/>
      <c r="K128" s="919">
        <v>1000000</v>
      </c>
      <c r="L128" s="460"/>
      <c r="M128" s="460"/>
      <c r="N128" s="467"/>
      <c r="O128" s="467"/>
      <c r="P128" s="467"/>
      <c r="Q128" s="467"/>
      <c r="R128" s="467"/>
      <c r="S128" s="467">
        <v>1</v>
      </c>
      <c r="T128" s="413" t="s">
        <v>29</v>
      </c>
      <c r="U128" s="460"/>
      <c r="V128" s="468"/>
      <c r="W128" s="779"/>
      <c r="X128" s="14"/>
      <c r="Y128" s="14"/>
      <c r="Z128" s="14"/>
    </row>
    <row r="129" spans="1:26" ht="48" customHeight="1">
      <c r="A129" s="460" t="s">
        <v>1283</v>
      </c>
      <c r="B129" s="460" t="s">
        <v>1013</v>
      </c>
      <c r="C129" s="460">
        <v>2016</v>
      </c>
      <c r="D129" s="460" t="s">
        <v>271</v>
      </c>
      <c r="E129" s="460" t="s">
        <v>18</v>
      </c>
      <c r="F129" s="460" t="s">
        <v>140</v>
      </c>
      <c r="G129" s="460"/>
      <c r="H129" s="942" t="s">
        <v>1284</v>
      </c>
      <c r="I129" s="460" t="s">
        <v>153</v>
      </c>
      <c r="J129" s="460"/>
      <c r="K129" s="919">
        <v>3400000</v>
      </c>
      <c r="L129" s="460"/>
      <c r="M129" s="460"/>
      <c r="N129" s="467"/>
      <c r="O129" s="467"/>
      <c r="P129" s="467"/>
      <c r="Q129" s="467"/>
      <c r="R129" s="467"/>
      <c r="S129" s="467">
        <v>1</v>
      </c>
      <c r="T129" s="413" t="s">
        <v>29</v>
      </c>
      <c r="U129" s="460"/>
      <c r="V129" s="468"/>
      <c r="W129" s="779"/>
      <c r="X129" s="14"/>
      <c r="Y129" s="14"/>
      <c r="Z129" s="14"/>
    </row>
    <row r="130" spans="1:26" ht="48" customHeight="1">
      <c r="A130" s="460" t="s">
        <v>1285</v>
      </c>
      <c r="B130" s="460" t="s">
        <v>1013</v>
      </c>
      <c r="C130" s="460">
        <v>2016</v>
      </c>
      <c r="D130" s="460" t="s">
        <v>271</v>
      </c>
      <c r="E130" s="460" t="s">
        <v>18</v>
      </c>
      <c r="F130" s="460" t="s">
        <v>239</v>
      </c>
      <c r="G130" s="460"/>
      <c r="H130" s="942" t="s">
        <v>1286</v>
      </c>
      <c r="I130" s="460" t="s">
        <v>153</v>
      </c>
      <c r="J130" s="460"/>
      <c r="K130" s="919">
        <v>1300000</v>
      </c>
      <c r="L130" s="460"/>
      <c r="M130" s="460"/>
      <c r="N130" s="467"/>
      <c r="O130" s="467"/>
      <c r="P130" s="467"/>
      <c r="Q130" s="467"/>
      <c r="R130" s="467"/>
      <c r="S130" s="467">
        <v>1</v>
      </c>
      <c r="T130" s="413" t="s">
        <v>29</v>
      </c>
      <c r="U130" s="2079" t="s">
        <v>1287</v>
      </c>
      <c r="V130" s="920">
        <v>42984</v>
      </c>
      <c r="W130" s="779" t="s">
        <v>1288</v>
      </c>
      <c r="X130" s="14"/>
      <c r="Y130" s="14"/>
      <c r="Z130" s="14"/>
    </row>
    <row r="131" spans="1:26" ht="48" customHeight="1">
      <c r="A131" s="460" t="s">
        <v>1289</v>
      </c>
      <c r="B131" s="460" t="s">
        <v>1013</v>
      </c>
      <c r="C131" s="460">
        <v>2016</v>
      </c>
      <c r="D131" s="460" t="s">
        <v>271</v>
      </c>
      <c r="E131" s="460" t="s">
        <v>18</v>
      </c>
      <c r="F131" s="460" t="s">
        <v>239</v>
      </c>
      <c r="G131" s="460"/>
      <c r="H131" s="942" t="s">
        <v>1290</v>
      </c>
      <c r="I131" s="460" t="s">
        <v>153</v>
      </c>
      <c r="J131" s="460"/>
      <c r="K131" s="919">
        <v>1300000</v>
      </c>
      <c r="L131" s="460"/>
      <c r="M131" s="460"/>
      <c r="N131" s="467"/>
      <c r="O131" s="467"/>
      <c r="P131" s="467"/>
      <c r="Q131" s="467"/>
      <c r="R131" s="467"/>
      <c r="S131" s="467">
        <v>1</v>
      </c>
      <c r="T131" s="413" t="s">
        <v>29</v>
      </c>
      <c r="U131" s="1856"/>
      <c r="V131" s="920">
        <v>42984</v>
      </c>
      <c r="W131" s="779" t="s">
        <v>1288</v>
      </c>
      <c r="X131" s="14"/>
      <c r="Y131" s="14"/>
      <c r="Z131" s="14"/>
    </row>
    <row r="132" spans="1:26" ht="48" customHeight="1">
      <c r="A132" s="460" t="s">
        <v>1291</v>
      </c>
      <c r="B132" s="460" t="s">
        <v>1013</v>
      </c>
      <c r="C132" s="460">
        <v>2016</v>
      </c>
      <c r="D132" s="460" t="s">
        <v>271</v>
      </c>
      <c r="E132" s="460" t="s">
        <v>18</v>
      </c>
      <c r="F132" s="460" t="s">
        <v>239</v>
      </c>
      <c r="G132" s="460"/>
      <c r="H132" s="942" t="s">
        <v>1292</v>
      </c>
      <c r="I132" s="460" t="s">
        <v>153</v>
      </c>
      <c r="J132" s="460"/>
      <c r="K132" s="919">
        <v>1300000</v>
      </c>
      <c r="L132" s="460"/>
      <c r="M132" s="460"/>
      <c r="N132" s="467"/>
      <c r="O132" s="467"/>
      <c r="P132" s="467"/>
      <c r="Q132" s="467"/>
      <c r="R132" s="467"/>
      <c r="S132" s="467">
        <v>1</v>
      </c>
      <c r="T132" s="413" t="s">
        <v>29</v>
      </c>
      <c r="U132" s="1856"/>
      <c r="V132" s="920">
        <v>42984</v>
      </c>
      <c r="W132" s="779" t="s">
        <v>1288</v>
      </c>
      <c r="X132" s="14"/>
      <c r="Y132" s="14"/>
      <c r="Z132" s="14"/>
    </row>
    <row r="133" spans="1:26" ht="48" customHeight="1">
      <c r="A133" s="460" t="s">
        <v>1293</v>
      </c>
      <c r="B133" s="460" t="s">
        <v>1013</v>
      </c>
      <c r="C133" s="460">
        <v>2016</v>
      </c>
      <c r="D133" s="460" t="s">
        <v>271</v>
      </c>
      <c r="E133" s="460" t="s">
        <v>18</v>
      </c>
      <c r="F133" s="460" t="s">
        <v>239</v>
      </c>
      <c r="G133" s="460"/>
      <c r="H133" s="942" t="s">
        <v>1294</v>
      </c>
      <c r="I133" s="460" t="s">
        <v>153</v>
      </c>
      <c r="J133" s="460"/>
      <c r="K133" s="919">
        <v>1300000</v>
      </c>
      <c r="L133" s="460"/>
      <c r="M133" s="460"/>
      <c r="N133" s="467"/>
      <c r="O133" s="467"/>
      <c r="P133" s="467"/>
      <c r="Q133" s="467"/>
      <c r="R133" s="467"/>
      <c r="S133" s="467">
        <v>1</v>
      </c>
      <c r="T133" s="413" t="s">
        <v>29</v>
      </c>
      <c r="U133" s="1856"/>
      <c r="V133" s="920">
        <v>42984</v>
      </c>
      <c r="W133" s="779" t="s">
        <v>1288</v>
      </c>
      <c r="X133" s="14"/>
      <c r="Y133" s="14"/>
      <c r="Z133" s="14"/>
    </row>
    <row r="134" spans="1:26" ht="48" customHeight="1">
      <c r="A134" s="460" t="s">
        <v>1295</v>
      </c>
      <c r="B134" s="460" t="s">
        <v>1013</v>
      </c>
      <c r="C134" s="460">
        <v>2016</v>
      </c>
      <c r="D134" s="460" t="s">
        <v>271</v>
      </c>
      <c r="E134" s="460" t="s">
        <v>18</v>
      </c>
      <c r="F134" s="460" t="s">
        <v>239</v>
      </c>
      <c r="G134" s="460"/>
      <c r="H134" s="942" t="s">
        <v>1296</v>
      </c>
      <c r="I134" s="460" t="s">
        <v>153</v>
      </c>
      <c r="J134" s="460"/>
      <c r="K134" s="919">
        <v>1300000</v>
      </c>
      <c r="L134" s="460"/>
      <c r="M134" s="460"/>
      <c r="N134" s="467"/>
      <c r="O134" s="467"/>
      <c r="P134" s="467"/>
      <c r="Q134" s="467"/>
      <c r="R134" s="467"/>
      <c r="S134" s="467">
        <v>1</v>
      </c>
      <c r="T134" s="413" t="s">
        <v>29</v>
      </c>
      <c r="U134" s="1856"/>
      <c r="V134" s="920">
        <v>42984</v>
      </c>
      <c r="W134" s="779" t="s">
        <v>1288</v>
      </c>
      <c r="X134" s="14"/>
      <c r="Y134" s="14"/>
      <c r="Z134" s="14"/>
    </row>
    <row r="135" spans="1:26" ht="48" customHeight="1">
      <c r="A135" s="460" t="s">
        <v>1297</v>
      </c>
      <c r="B135" s="460" t="s">
        <v>1013</v>
      </c>
      <c r="C135" s="460">
        <v>2016</v>
      </c>
      <c r="D135" s="460" t="s">
        <v>271</v>
      </c>
      <c r="E135" s="460" t="s">
        <v>18</v>
      </c>
      <c r="F135" s="460" t="s">
        <v>239</v>
      </c>
      <c r="G135" s="460"/>
      <c r="H135" s="942" t="s">
        <v>1298</v>
      </c>
      <c r="I135" s="460" t="s">
        <v>153</v>
      </c>
      <c r="J135" s="460"/>
      <c r="K135" s="919">
        <v>1300000</v>
      </c>
      <c r="L135" s="460"/>
      <c r="M135" s="460"/>
      <c r="N135" s="467"/>
      <c r="O135" s="467"/>
      <c r="P135" s="467"/>
      <c r="Q135" s="467"/>
      <c r="R135" s="467"/>
      <c r="S135" s="467">
        <v>1</v>
      </c>
      <c r="T135" s="413" t="s">
        <v>29</v>
      </c>
      <c r="U135" s="1856"/>
      <c r="V135" s="920">
        <v>42984</v>
      </c>
      <c r="W135" s="779" t="s">
        <v>1288</v>
      </c>
      <c r="X135" s="14"/>
      <c r="Y135" s="14"/>
      <c r="Z135" s="14"/>
    </row>
    <row r="136" spans="1:26" ht="48" customHeight="1">
      <c r="A136" s="460" t="s">
        <v>1299</v>
      </c>
      <c r="B136" s="460" t="s">
        <v>1013</v>
      </c>
      <c r="C136" s="460">
        <v>2016</v>
      </c>
      <c r="D136" s="460" t="s">
        <v>271</v>
      </c>
      <c r="E136" s="460" t="s">
        <v>18</v>
      </c>
      <c r="F136" s="460" t="s">
        <v>239</v>
      </c>
      <c r="G136" s="460"/>
      <c r="H136" s="942" t="s">
        <v>1300</v>
      </c>
      <c r="I136" s="460" t="s">
        <v>153</v>
      </c>
      <c r="J136" s="460"/>
      <c r="K136" s="919">
        <v>1300000</v>
      </c>
      <c r="L136" s="460"/>
      <c r="M136" s="460"/>
      <c r="N136" s="467"/>
      <c r="O136" s="467"/>
      <c r="P136" s="467"/>
      <c r="Q136" s="467"/>
      <c r="R136" s="467"/>
      <c r="S136" s="467">
        <v>1</v>
      </c>
      <c r="T136" s="413" t="s">
        <v>29</v>
      </c>
      <c r="U136" s="1856"/>
      <c r="V136" s="920">
        <v>42984</v>
      </c>
      <c r="W136" s="779" t="s">
        <v>1288</v>
      </c>
      <c r="X136" s="14"/>
      <c r="Y136" s="14"/>
      <c r="Z136" s="14"/>
    </row>
    <row r="137" spans="1:26" ht="48" customHeight="1">
      <c r="A137" s="460" t="s">
        <v>1301</v>
      </c>
      <c r="B137" s="460" t="s">
        <v>1013</v>
      </c>
      <c r="C137" s="460">
        <v>2016</v>
      </c>
      <c r="D137" s="460" t="s">
        <v>271</v>
      </c>
      <c r="E137" s="460" t="s">
        <v>18</v>
      </c>
      <c r="F137" s="460" t="s">
        <v>239</v>
      </c>
      <c r="G137" s="460"/>
      <c r="H137" s="942" t="s">
        <v>1302</v>
      </c>
      <c r="I137" s="460" t="s">
        <v>153</v>
      </c>
      <c r="J137" s="460"/>
      <c r="K137" s="919">
        <v>1300000</v>
      </c>
      <c r="L137" s="460"/>
      <c r="M137" s="460"/>
      <c r="N137" s="467"/>
      <c r="O137" s="467"/>
      <c r="P137" s="467"/>
      <c r="Q137" s="467"/>
      <c r="R137" s="467"/>
      <c r="S137" s="467">
        <v>1</v>
      </c>
      <c r="T137" s="413" t="s">
        <v>29</v>
      </c>
      <c r="U137" s="1976"/>
      <c r="V137" s="920">
        <v>42984</v>
      </c>
      <c r="W137" s="779" t="s">
        <v>1288</v>
      </c>
      <c r="X137" s="14"/>
      <c r="Y137" s="14"/>
      <c r="Z137" s="14"/>
    </row>
    <row r="138" spans="1:26" ht="48" customHeight="1">
      <c r="A138" s="460" t="s">
        <v>1303</v>
      </c>
      <c r="B138" s="460" t="s">
        <v>1013</v>
      </c>
      <c r="C138" s="460">
        <v>2016</v>
      </c>
      <c r="D138" s="460" t="s">
        <v>271</v>
      </c>
      <c r="E138" s="460" t="s">
        <v>18</v>
      </c>
      <c r="F138" s="460" t="s">
        <v>447</v>
      </c>
      <c r="G138" s="460"/>
      <c r="H138" s="942" t="s">
        <v>1304</v>
      </c>
      <c r="I138" s="460" t="s">
        <v>153</v>
      </c>
      <c r="J138" s="460"/>
      <c r="K138" s="919">
        <v>1100000</v>
      </c>
      <c r="L138" s="460"/>
      <c r="M138" s="460"/>
      <c r="N138" s="467"/>
      <c r="O138" s="467"/>
      <c r="P138" s="467"/>
      <c r="Q138" s="467"/>
      <c r="R138" s="467"/>
      <c r="S138" s="467">
        <v>1</v>
      </c>
      <c r="T138" s="413" t="s">
        <v>29</v>
      </c>
      <c r="U138" s="460"/>
      <c r="V138" s="920">
        <v>43370</v>
      </c>
      <c r="W138" s="779" t="s">
        <v>1305</v>
      </c>
      <c r="X138" s="14"/>
      <c r="Y138" s="14"/>
      <c r="Z138" s="14"/>
    </row>
    <row r="139" spans="1:26" ht="48" customHeight="1">
      <c r="A139" s="460" t="s">
        <v>1306</v>
      </c>
      <c r="B139" s="460" t="s">
        <v>1013</v>
      </c>
      <c r="C139" s="460">
        <v>2016</v>
      </c>
      <c r="D139" s="460" t="s">
        <v>271</v>
      </c>
      <c r="E139" s="460" t="s">
        <v>18</v>
      </c>
      <c r="F139" s="460" t="s">
        <v>447</v>
      </c>
      <c r="G139" s="460"/>
      <c r="H139" s="942" t="s">
        <v>1307</v>
      </c>
      <c r="I139" s="460" t="s">
        <v>153</v>
      </c>
      <c r="J139" s="460"/>
      <c r="K139" s="919">
        <v>1200000</v>
      </c>
      <c r="L139" s="460"/>
      <c r="M139" s="460"/>
      <c r="N139" s="467"/>
      <c r="O139" s="467"/>
      <c r="P139" s="467"/>
      <c r="Q139" s="467"/>
      <c r="R139" s="467"/>
      <c r="S139" s="467">
        <v>1</v>
      </c>
      <c r="T139" s="413" t="s">
        <v>29</v>
      </c>
      <c r="U139" s="460"/>
      <c r="V139" s="920">
        <v>43370</v>
      </c>
      <c r="W139" s="779" t="s">
        <v>1305</v>
      </c>
      <c r="X139" s="14"/>
      <c r="Y139" s="14"/>
      <c r="Z139" s="14"/>
    </row>
    <row r="140" spans="1:26" ht="48" customHeight="1">
      <c r="A140" s="460" t="s">
        <v>1308</v>
      </c>
      <c r="B140" s="460" t="s">
        <v>1013</v>
      </c>
      <c r="C140" s="460">
        <v>2016</v>
      </c>
      <c r="D140" s="460" t="s">
        <v>271</v>
      </c>
      <c r="E140" s="460" t="s">
        <v>18</v>
      </c>
      <c r="F140" s="460" t="s">
        <v>447</v>
      </c>
      <c r="G140" s="460"/>
      <c r="H140" s="942" t="s">
        <v>1309</v>
      </c>
      <c r="I140" s="460" t="s">
        <v>153</v>
      </c>
      <c r="J140" s="460"/>
      <c r="K140" s="919">
        <v>1000000</v>
      </c>
      <c r="L140" s="460"/>
      <c r="M140" s="460"/>
      <c r="N140" s="467"/>
      <c r="O140" s="467"/>
      <c r="P140" s="467"/>
      <c r="Q140" s="467"/>
      <c r="R140" s="467"/>
      <c r="S140" s="467">
        <v>1</v>
      </c>
      <c r="T140" s="413" t="s">
        <v>29</v>
      </c>
      <c r="U140" s="460"/>
      <c r="V140" s="920">
        <v>43370</v>
      </c>
      <c r="W140" s="779" t="s">
        <v>1305</v>
      </c>
      <c r="X140" s="14"/>
      <c r="Y140" s="14"/>
      <c r="Z140" s="14"/>
    </row>
    <row r="141" spans="1:26" ht="48" customHeight="1">
      <c r="A141" s="460" t="s">
        <v>1310</v>
      </c>
      <c r="B141" s="460" t="s">
        <v>1013</v>
      </c>
      <c r="C141" s="460">
        <v>2016</v>
      </c>
      <c r="D141" s="460" t="s">
        <v>271</v>
      </c>
      <c r="E141" s="460" t="s">
        <v>18</v>
      </c>
      <c r="F141" s="460" t="s">
        <v>447</v>
      </c>
      <c r="G141" s="460"/>
      <c r="H141" s="942" t="s">
        <v>1311</v>
      </c>
      <c r="I141" s="460" t="s">
        <v>153</v>
      </c>
      <c r="J141" s="460"/>
      <c r="K141" s="919">
        <v>1000000</v>
      </c>
      <c r="L141" s="460"/>
      <c r="M141" s="460"/>
      <c r="N141" s="467"/>
      <c r="O141" s="467"/>
      <c r="P141" s="467"/>
      <c r="Q141" s="467"/>
      <c r="R141" s="467"/>
      <c r="S141" s="467">
        <v>1</v>
      </c>
      <c r="T141" s="413" t="s">
        <v>29</v>
      </c>
      <c r="U141" s="460"/>
      <c r="V141" s="920">
        <v>43370</v>
      </c>
      <c r="W141" s="779" t="s">
        <v>1305</v>
      </c>
      <c r="X141" s="14"/>
      <c r="Y141" s="14"/>
      <c r="Z141" s="14"/>
    </row>
    <row r="142" spans="1:26" ht="48" customHeight="1">
      <c r="A142" s="460" t="s">
        <v>1312</v>
      </c>
      <c r="B142" s="460" t="s">
        <v>1013</v>
      </c>
      <c r="C142" s="460">
        <v>2016</v>
      </c>
      <c r="D142" s="460" t="s">
        <v>271</v>
      </c>
      <c r="E142" s="460" t="s">
        <v>18</v>
      </c>
      <c r="F142" s="460" t="s">
        <v>447</v>
      </c>
      <c r="G142" s="460"/>
      <c r="H142" s="942" t="s">
        <v>1313</v>
      </c>
      <c r="I142" s="460" t="s">
        <v>153</v>
      </c>
      <c r="J142" s="460"/>
      <c r="K142" s="919">
        <v>1000000</v>
      </c>
      <c r="L142" s="460"/>
      <c r="M142" s="460"/>
      <c r="N142" s="467"/>
      <c r="O142" s="467"/>
      <c r="P142" s="467"/>
      <c r="Q142" s="467"/>
      <c r="R142" s="467"/>
      <c r="S142" s="467">
        <v>1</v>
      </c>
      <c r="T142" s="413" t="s">
        <v>29</v>
      </c>
      <c r="U142" s="460"/>
      <c r="V142" s="920">
        <v>43370</v>
      </c>
      <c r="W142" s="779" t="s">
        <v>1305</v>
      </c>
      <c r="X142" s="14"/>
      <c r="Y142" s="14"/>
      <c r="Z142" s="14"/>
    </row>
    <row r="143" spans="1:26" ht="48" customHeight="1">
      <c r="A143" s="460" t="s">
        <v>1314</v>
      </c>
      <c r="B143" s="460" t="s">
        <v>1013</v>
      </c>
      <c r="C143" s="460">
        <v>2016</v>
      </c>
      <c r="D143" s="460" t="s">
        <v>271</v>
      </c>
      <c r="E143" s="460" t="s">
        <v>18</v>
      </c>
      <c r="F143" s="460" t="s">
        <v>447</v>
      </c>
      <c r="G143" s="460"/>
      <c r="H143" s="942" t="s">
        <v>1315</v>
      </c>
      <c r="I143" s="460" t="s">
        <v>153</v>
      </c>
      <c r="J143" s="460"/>
      <c r="K143" s="919">
        <v>800000</v>
      </c>
      <c r="L143" s="460"/>
      <c r="M143" s="460"/>
      <c r="N143" s="467"/>
      <c r="O143" s="467"/>
      <c r="P143" s="467"/>
      <c r="Q143" s="467"/>
      <c r="R143" s="467"/>
      <c r="S143" s="467">
        <v>1</v>
      </c>
      <c r="T143" s="413" t="s">
        <v>29</v>
      </c>
      <c r="U143" s="460"/>
      <c r="V143" s="920">
        <v>43370</v>
      </c>
      <c r="W143" s="779" t="s">
        <v>1305</v>
      </c>
      <c r="X143" s="14"/>
      <c r="Y143" s="14"/>
      <c r="Z143" s="14"/>
    </row>
    <row r="144" spans="1:26" ht="49.5" customHeight="1">
      <c r="A144" s="460" t="s">
        <v>1316</v>
      </c>
      <c r="B144" s="460" t="s">
        <v>1013</v>
      </c>
      <c r="C144" s="460">
        <v>2016</v>
      </c>
      <c r="D144" s="460" t="s">
        <v>271</v>
      </c>
      <c r="E144" s="460" t="s">
        <v>18</v>
      </c>
      <c r="F144" s="460" t="s">
        <v>292</v>
      </c>
      <c r="G144" s="460"/>
      <c r="H144" s="942" t="s">
        <v>1317</v>
      </c>
      <c r="I144" s="460" t="s">
        <v>153</v>
      </c>
      <c r="J144" s="460"/>
      <c r="K144" s="919">
        <v>4000000</v>
      </c>
      <c r="L144" s="460"/>
      <c r="M144" s="460"/>
      <c r="N144" s="467"/>
      <c r="O144" s="467"/>
      <c r="P144" s="467"/>
      <c r="Q144" s="467"/>
      <c r="R144" s="467"/>
      <c r="S144" s="467">
        <v>1</v>
      </c>
      <c r="T144" s="413" t="s">
        <v>29</v>
      </c>
      <c r="U144" s="460" t="s">
        <v>1318</v>
      </c>
      <c r="V144" s="920">
        <v>43642</v>
      </c>
      <c r="W144" s="779"/>
      <c r="X144" s="14"/>
      <c r="Y144" s="14"/>
      <c r="Z144" s="14"/>
    </row>
    <row r="145" spans="1:26" ht="51.75" customHeight="1">
      <c r="A145" s="460" t="s">
        <v>1319</v>
      </c>
      <c r="B145" s="460" t="s">
        <v>1013</v>
      </c>
      <c r="C145" s="460">
        <v>2016</v>
      </c>
      <c r="D145" s="460" t="s">
        <v>271</v>
      </c>
      <c r="E145" s="460" t="s">
        <v>18</v>
      </c>
      <c r="F145" s="460" t="s">
        <v>151</v>
      </c>
      <c r="G145" s="460"/>
      <c r="H145" s="942" t="s">
        <v>152</v>
      </c>
      <c r="I145" s="460" t="s">
        <v>153</v>
      </c>
      <c r="J145" s="460"/>
      <c r="K145" s="919">
        <v>15000000</v>
      </c>
      <c r="L145" s="460"/>
      <c r="M145" s="460"/>
      <c r="N145" s="467"/>
      <c r="O145" s="467"/>
      <c r="P145" s="467"/>
      <c r="Q145" s="467"/>
      <c r="R145" s="467">
        <v>1</v>
      </c>
      <c r="S145" s="467"/>
      <c r="T145" s="945" t="s">
        <v>1320</v>
      </c>
      <c r="U145" s="946" t="s">
        <v>1321</v>
      </c>
      <c r="V145" s="947">
        <v>44008</v>
      </c>
      <c r="W145" s="779" t="s">
        <v>1322</v>
      </c>
      <c r="X145" s="14"/>
      <c r="Y145" s="14"/>
      <c r="Z145" s="14"/>
    </row>
    <row r="146" spans="1:26" ht="51.75" customHeight="1">
      <c r="A146" s="460" t="s">
        <v>1323</v>
      </c>
      <c r="B146" s="460" t="s">
        <v>1013</v>
      </c>
      <c r="C146" s="460">
        <v>2016</v>
      </c>
      <c r="D146" s="460" t="s">
        <v>271</v>
      </c>
      <c r="E146" s="460" t="s">
        <v>18</v>
      </c>
      <c r="F146" s="460" t="s">
        <v>448</v>
      </c>
      <c r="G146" s="460" t="s">
        <v>1324</v>
      </c>
      <c r="H146" s="942" t="s">
        <v>1325</v>
      </c>
      <c r="I146" s="460" t="s">
        <v>153</v>
      </c>
      <c r="J146" s="460"/>
      <c r="K146" s="919">
        <v>10909000</v>
      </c>
      <c r="L146" s="460"/>
      <c r="M146" s="460"/>
      <c r="N146" s="467"/>
      <c r="O146" s="467"/>
      <c r="P146" s="467"/>
      <c r="Q146" s="467"/>
      <c r="R146" s="467"/>
      <c r="S146" s="467">
        <v>1</v>
      </c>
      <c r="T146" s="413" t="s">
        <v>29</v>
      </c>
      <c r="U146" s="675" t="s">
        <v>1326</v>
      </c>
      <c r="V146" s="920">
        <v>43642</v>
      </c>
      <c r="W146" s="779"/>
      <c r="X146" s="14"/>
      <c r="Y146" s="14"/>
      <c r="Z146" s="14"/>
    </row>
    <row r="147" spans="1:26" ht="47.25" customHeight="1">
      <c r="A147" s="460" t="s">
        <v>1327</v>
      </c>
      <c r="B147" s="460" t="s">
        <v>1013</v>
      </c>
      <c r="C147" s="460">
        <v>2016</v>
      </c>
      <c r="D147" s="460" t="s">
        <v>271</v>
      </c>
      <c r="E147" s="460" t="s">
        <v>18</v>
      </c>
      <c r="F147" s="460" t="s">
        <v>450</v>
      </c>
      <c r="G147" s="460"/>
      <c r="H147" s="942" t="s">
        <v>1328</v>
      </c>
      <c r="I147" s="460" t="s">
        <v>153</v>
      </c>
      <c r="J147" s="460"/>
      <c r="K147" s="919">
        <v>500000</v>
      </c>
      <c r="L147" s="460"/>
      <c r="M147" s="460"/>
      <c r="N147" s="467"/>
      <c r="O147" s="467"/>
      <c r="P147" s="467"/>
      <c r="Q147" s="467"/>
      <c r="R147" s="467"/>
      <c r="S147" s="467">
        <v>1</v>
      </c>
      <c r="T147" s="413" t="s">
        <v>29</v>
      </c>
      <c r="U147" s="460"/>
      <c r="V147" s="468"/>
      <c r="W147" s="779"/>
      <c r="X147" s="14"/>
      <c r="Y147" s="14"/>
      <c r="Z147" s="14"/>
    </row>
    <row r="148" spans="1:26" ht="70.5" customHeight="1">
      <c r="A148" s="460" t="s">
        <v>1329</v>
      </c>
      <c r="B148" s="460" t="s">
        <v>1013</v>
      </c>
      <c r="C148" s="460">
        <v>2016</v>
      </c>
      <c r="D148" s="460" t="s">
        <v>271</v>
      </c>
      <c r="E148" s="460" t="s">
        <v>18</v>
      </c>
      <c r="F148" s="460" t="s">
        <v>450</v>
      </c>
      <c r="G148" s="460"/>
      <c r="H148" s="942" t="s">
        <v>1330</v>
      </c>
      <c r="I148" s="460" t="s">
        <v>153</v>
      </c>
      <c r="J148" s="460"/>
      <c r="K148" s="919">
        <v>500000</v>
      </c>
      <c r="L148" s="460"/>
      <c r="M148" s="460"/>
      <c r="N148" s="467"/>
      <c r="O148" s="467"/>
      <c r="P148" s="467"/>
      <c r="Q148" s="467"/>
      <c r="R148" s="467"/>
      <c r="S148" s="467">
        <v>1</v>
      </c>
      <c r="T148" s="413" t="s">
        <v>29</v>
      </c>
      <c r="U148" s="460"/>
      <c r="V148" s="468"/>
      <c r="W148" s="779"/>
      <c r="X148" s="14"/>
      <c r="Y148" s="14"/>
      <c r="Z148" s="14"/>
    </row>
    <row r="149" spans="1:26" ht="48" customHeight="1">
      <c r="A149" s="460" t="s">
        <v>1331</v>
      </c>
      <c r="B149" s="460" t="s">
        <v>1013</v>
      </c>
      <c r="C149" s="460">
        <v>2016</v>
      </c>
      <c r="D149" s="460" t="s">
        <v>271</v>
      </c>
      <c r="E149" s="460" t="s">
        <v>18</v>
      </c>
      <c r="F149" s="460" t="s">
        <v>450</v>
      </c>
      <c r="G149" s="460"/>
      <c r="H149" s="942" t="s">
        <v>1332</v>
      </c>
      <c r="I149" s="460" t="s">
        <v>153</v>
      </c>
      <c r="J149" s="460"/>
      <c r="K149" s="919">
        <v>1000000</v>
      </c>
      <c r="L149" s="460"/>
      <c r="M149" s="460"/>
      <c r="N149" s="467"/>
      <c r="O149" s="467"/>
      <c r="P149" s="467"/>
      <c r="Q149" s="467"/>
      <c r="R149" s="467"/>
      <c r="S149" s="467">
        <v>1</v>
      </c>
      <c r="T149" s="413" t="s">
        <v>29</v>
      </c>
      <c r="U149" s="460"/>
      <c r="V149" s="468"/>
      <c r="W149" s="779"/>
      <c r="X149" s="14"/>
      <c r="Y149" s="14"/>
      <c r="Z149" s="14"/>
    </row>
    <row r="150" spans="1:26" ht="48" customHeight="1">
      <c r="A150" s="460" t="s">
        <v>1333</v>
      </c>
      <c r="B150" s="460" t="s">
        <v>1013</v>
      </c>
      <c r="C150" s="460">
        <v>2016</v>
      </c>
      <c r="D150" s="460" t="s">
        <v>271</v>
      </c>
      <c r="E150" s="460" t="s">
        <v>18</v>
      </c>
      <c r="F150" s="460" t="s">
        <v>450</v>
      </c>
      <c r="G150" s="460"/>
      <c r="H150" s="942" t="s">
        <v>1334</v>
      </c>
      <c r="I150" s="460" t="s">
        <v>153</v>
      </c>
      <c r="J150" s="460"/>
      <c r="K150" s="919">
        <v>500000</v>
      </c>
      <c r="L150" s="460"/>
      <c r="M150" s="460"/>
      <c r="N150" s="467"/>
      <c r="O150" s="467"/>
      <c r="P150" s="467"/>
      <c r="Q150" s="467"/>
      <c r="R150" s="467"/>
      <c r="S150" s="467">
        <v>1</v>
      </c>
      <c r="T150" s="413" t="s">
        <v>29</v>
      </c>
      <c r="U150" s="460"/>
      <c r="V150" s="468"/>
      <c r="W150" s="779" t="s">
        <v>2</v>
      </c>
      <c r="X150" s="14"/>
      <c r="Y150" s="14"/>
      <c r="Z150" s="14"/>
    </row>
    <row r="151" spans="1:26" ht="48" customHeight="1">
      <c r="A151" s="460" t="s">
        <v>1335</v>
      </c>
      <c r="B151" s="460" t="s">
        <v>1013</v>
      </c>
      <c r="C151" s="460">
        <v>2016</v>
      </c>
      <c r="D151" s="460" t="s">
        <v>271</v>
      </c>
      <c r="E151" s="460" t="s">
        <v>18</v>
      </c>
      <c r="F151" s="460" t="s">
        <v>1336</v>
      </c>
      <c r="G151" s="460"/>
      <c r="H151" s="654" t="s">
        <v>1337</v>
      </c>
      <c r="I151" s="460" t="s">
        <v>153</v>
      </c>
      <c r="J151" s="460"/>
      <c r="K151" s="919">
        <v>13000000</v>
      </c>
      <c r="L151" s="460"/>
      <c r="M151" s="460"/>
      <c r="N151" s="467"/>
      <c r="O151" s="467"/>
      <c r="P151" s="467"/>
      <c r="Q151" s="467"/>
      <c r="R151" s="467"/>
      <c r="S151" s="467">
        <v>1</v>
      </c>
      <c r="T151" s="413" t="s">
        <v>29</v>
      </c>
      <c r="U151" s="460" t="s">
        <v>1338</v>
      </c>
      <c r="V151" s="921">
        <v>43334</v>
      </c>
      <c r="W151" s="779"/>
      <c r="X151" s="14"/>
      <c r="Y151" s="14"/>
      <c r="Z151" s="14"/>
    </row>
    <row r="152" spans="1:26" ht="48" customHeight="1">
      <c r="A152" s="460" t="s">
        <v>1339</v>
      </c>
      <c r="B152" s="460" t="s">
        <v>1013</v>
      </c>
      <c r="C152" s="460">
        <v>2016</v>
      </c>
      <c r="D152" s="460" t="s">
        <v>271</v>
      </c>
      <c r="E152" s="460" t="s">
        <v>18</v>
      </c>
      <c r="F152" s="460" t="s">
        <v>143</v>
      </c>
      <c r="G152" s="460"/>
      <c r="H152" s="654" t="s">
        <v>1340</v>
      </c>
      <c r="I152" s="460" t="s">
        <v>153</v>
      </c>
      <c r="J152" s="460"/>
      <c r="K152" s="919">
        <v>1200000</v>
      </c>
      <c r="L152" s="460"/>
      <c r="M152" s="460"/>
      <c r="N152" s="467"/>
      <c r="O152" s="467"/>
      <c r="P152" s="467"/>
      <c r="Q152" s="467"/>
      <c r="R152" s="467"/>
      <c r="S152" s="467">
        <v>1</v>
      </c>
      <c r="T152" s="413" t="s">
        <v>29</v>
      </c>
      <c r="U152" s="460"/>
      <c r="V152" s="468"/>
      <c r="W152" s="779"/>
      <c r="X152" s="14"/>
      <c r="Y152" s="14"/>
      <c r="Z152" s="14"/>
    </row>
    <row r="153" spans="1:26" ht="48" customHeight="1">
      <c r="A153" s="460" t="s">
        <v>1341</v>
      </c>
      <c r="B153" s="460" t="s">
        <v>1013</v>
      </c>
      <c r="C153" s="460">
        <v>2016</v>
      </c>
      <c r="D153" s="460" t="s">
        <v>271</v>
      </c>
      <c r="E153" s="460" t="s">
        <v>18</v>
      </c>
      <c r="F153" s="460" t="s">
        <v>1342</v>
      </c>
      <c r="G153" s="460"/>
      <c r="H153" s="654" t="s">
        <v>1343</v>
      </c>
      <c r="I153" s="460" t="s">
        <v>153</v>
      </c>
      <c r="J153" s="460"/>
      <c r="K153" s="919">
        <v>14500000</v>
      </c>
      <c r="L153" s="460"/>
      <c r="M153" s="460"/>
      <c r="N153" s="467"/>
      <c r="O153" s="467"/>
      <c r="P153" s="467"/>
      <c r="Q153" s="467"/>
      <c r="R153" s="467"/>
      <c r="S153" s="467">
        <v>1</v>
      </c>
      <c r="T153" s="413" t="s">
        <v>29</v>
      </c>
      <c r="U153" s="460"/>
      <c r="V153" s="468"/>
      <c r="W153" s="779"/>
      <c r="X153" s="14"/>
      <c r="Y153" s="14"/>
      <c r="Z153" s="14"/>
    </row>
    <row r="154" spans="1:26" ht="50.25" customHeight="1">
      <c r="A154" s="460" t="s">
        <v>1344</v>
      </c>
      <c r="B154" s="460" t="s">
        <v>1013</v>
      </c>
      <c r="C154" s="460">
        <v>2016</v>
      </c>
      <c r="D154" s="460" t="s">
        <v>271</v>
      </c>
      <c r="E154" s="460" t="s">
        <v>18</v>
      </c>
      <c r="F154" s="460" t="s">
        <v>460</v>
      </c>
      <c r="G154" s="460"/>
      <c r="H154" s="654" t="s">
        <v>1345</v>
      </c>
      <c r="I154" s="460"/>
      <c r="J154" s="460"/>
      <c r="K154" s="919">
        <v>15000000</v>
      </c>
      <c r="L154" s="460"/>
      <c r="M154" s="460"/>
      <c r="N154" s="467"/>
      <c r="O154" s="467"/>
      <c r="P154" s="467"/>
      <c r="Q154" s="467"/>
      <c r="R154" s="467"/>
      <c r="S154" s="467">
        <v>1</v>
      </c>
      <c r="T154" s="413" t="s">
        <v>29</v>
      </c>
      <c r="U154" s="460" t="s">
        <v>191</v>
      </c>
      <c r="V154" s="920">
        <v>42963</v>
      </c>
      <c r="W154" s="779"/>
      <c r="X154" s="14"/>
      <c r="Y154" s="14"/>
      <c r="Z154" s="14"/>
    </row>
    <row r="155" spans="1:26" ht="48" customHeight="1">
      <c r="A155" s="460" t="s">
        <v>1346</v>
      </c>
      <c r="B155" s="460" t="s">
        <v>1013</v>
      </c>
      <c r="C155" s="460">
        <v>2016</v>
      </c>
      <c r="D155" s="460" t="s">
        <v>271</v>
      </c>
      <c r="E155" s="460" t="s">
        <v>18</v>
      </c>
      <c r="F155" s="460" t="s">
        <v>984</v>
      </c>
      <c r="G155" s="460"/>
      <c r="H155" s="654" t="s">
        <v>1343</v>
      </c>
      <c r="I155" s="460" t="s">
        <v>153</v>
      </c>
      <c r="J155" s="460"/>
      <c r="K155" s="919">
        <v>7200000</v>
      </c>
      <c r="L155" s="460"/>
      <c r="M155" s="460"/>
      <c r="N155" s="467"/>
      <c r="O155" s="467"/>
      <c r="P155" s="467"/>
      <c r="Q155" s="467"/>
      <c r="R155" s="467"/>
      <c r="S155" s="467">
        <v>1</v>
      </c>
      <c r="T155" s="413" t="s">
        <v>29</v>
      </c>
      <c r="U155" s="460" t="s">
        <v>191</v>
      </c>
      <c r="V155" s="920">
        <v>42982</v>
      </c>
      <c r="W155" s="779" t="s">
        <v>975</v>
      </c>
      <c r="X155" s="646"/>
      <c r="Y155" s="646"/>
      <c r="Z155" s="14"/>
    </row>
    <row r="156" spans="1:26" ht="36" customHeight="1">
      <c r="A156" s="2030" t="s">
        <v>749</v>
      </c>
      <c r="B156" s="1964"/>
      <c r="C156" s="1961"/>
      <c r="D156" s="471"/>
      <c r="E156" s="471"/>
      <c r="F156" s="471">
        <v>12</v>
      </c>
      <c r="G156" s="471"/>
      <c r="H156" s="471">
        <v>29</v>
      </c>
      <c r="I156" s="471"/>
      <c r="J156" s="471"/>
      <c r="K156" s="927">
        <f t="shared" ref="K156:S156" si="9">SUM(K127:K155)</f>
        <v>104809000</v>
      </c>
      <c r="L156" s="927">
        <f t="shared" si="9"/>
        <v>0</v>
      </c>
      <c r="M156" s="927">
        <f t="shared" si="9"/>
        <v>0</v>
      </c>
      <c r="N156" s="928">
        <f t="shared" si="9"/>
        <v>0</v>
      </c>
      <c r="O156" s="928">
        <f t="shared" si="9"/>
        <v>0</v>
      </c>
      <c r="P156" s="928">
        <f t="shared" si="9"/>
        <v>0</v>
      </c>
      <c r="Q156" s="928">
        <f t="shared" si="9"/>
        <v>0</v>
      </c>
      <c r="R156" s="928">
        <f t="shared" si="9"/>
        <v>1</v>
      </c>
      <c r="S156" s="928">
        <f t="shared" si="9"/>
        <v>28</v>
      </c>
      <c r="T156" s="471"/>
      <c r="U156" s="471"/>
      <c r="V156" s="948"/>
      <c r="W156" s="779"/>
      <c r="X156" s="646"/>
      <c r="Y156" s="646"/>
      <c r="Z156" s="14"/>
    </row>
    <row r="157" spans="1:26" ht="48" customHeight="1">
      <c r="A157" s="460" t="s">
        <v>1347</v>
      </c>
      <c r="B157" s="460" t="s">
        <v>1013</v>
      </c>
      <c r="C157" s="460">
        <v>2016</v>
      </c>
      <c r="D157" s="460" t="s">
        <v>271</v>
      </c>
      <c r="E157" s="460" t="s">
        <v>18</v>
      </c>
      <c r="F157" s="460" t="s">
        <v>239</v>
      </c>
      <c r="G157" s="460" t="s">
        <v>144</v>
      </c>
      <c r="H157" s="408" t="s">
        <v>1348</v>
      </c>
      <c r="I157" s="460" t="s">
        <v>1349</v>
      </c>
      <c r="J157" s="460" t="s">
        <v>1089</v>
      </c>
      <c r="K157" s="919">
        <v>1100000</v>
      </c>
      <c r="L157" s="919">
        <v>1100000</v>
      </c>
      <c r="M157" s="919">
        <v>1100000</v>
      </c>
      <c r="N157" s="925"/>
      <c r="O157" s="925"/>
      <c r="P157" s="925"/>
      <c r="Q157" s="925"/>
      <c r="R157" s="925"/>
      <c r="S157" s="925">
        <v>1</v>
      </c>
      <c r="T157" s="413" t="s">
        <v>29</v>
      </c>
      <c r="U157" s="460"/>
      <c r="V157" s="468"/>
      <c r="W157" s="779"/>
      <c r="X157" s="14"/>
      <c r="Y157" s="14"/>
      <c r="Z157" s="14"/>
    </row>
    <row r="158" spans="1:26" ht="48" customHeight="1">
      <c r="A158" s="407" t="s">
        <v>1350</v>
      </c>
      <c r="B158" s="460" t="s">
        <v>1013</v>
      </c>
      <c r="C158" s="460">
        <v>2016</v>
      </c>
      <c r="D158" s="460" t="s">
        <v>271</v>
      </c>
      <c r="E158" s="460" t="s">
        <v>18</v>
      </c>
      <c r="F158" s="460" t="s">
        <v>241</v>
      </c>
      <c r="G158" s="460"/>
      <c r="H158" s="408" t="s">
        <v>1351</v>
      </c>
      <c r="I158" s="460" t="s">
        <v>281</v>
      </c>
      <c r="J158" s="460"/>
      <c r="K158" s="502">
        <v>500000</v>
      </c>
      <c r="L158" s="460"/>
      <c r="M158" s="460"/>
      <c r="N158" s="467"/>
      <c r="O158" s="467"/>
      <c r="P158" s="467"/>
      <c r="Q158" s="467"/>
      <c r="R158" s="467"/>
      <c r="S158" s="467">
        <v>1</v>
      </c>
      <c r="T158" s="413" t="s">
        <v>29</v>
      </c>
      <c r="U158" s="460"/>
      <c r="V158" s="921">
        <v>43504</v>
      </c>
      <c r="W158" s="779" t="s">
        <v>252</v>
      </c>
      <c r="X158" s="14"/>
      <c r="Y158" s="14"/>
      <c r="Z158" s="14"/>
    </row>
    <row r="159" spans="1:26" ht="48" customHeight="1">
      <c r="A159" s="460" t="s">
        <v>1352</v>
      </c>
      <c r="B159" s="460" t="s">
        <v>1013</v>
      </c>
      <c r="C159" s="460">
        <v>2016</v>
      </c>
      <c r="D159" s="460" t="s">
        <v>271</v>
      </c>
      <c r="E159" s="460" t="s">
        <v>18</v>
      </c>
      <c r="F159" s="460" t="s">
        <v>292</v>
      </c>
      <c r="G159" s="460"/>
      <c r="H159" s="408" t="s">
        <v>1353</v>
      </c>
      <c r="I159" s="460" t="s">
        <v>153</v>
      </c>
      <c r="J159" s="460"/>
      <c r="K159" s="919">
        <v>1000000</v>
      </c>
      <c r="L159" s="460"/>
      <c r="M159" s="460"/>
      <c r="N159" s="467"/>
      <c r="O159" s="467"/>
      <c r="P159" s="467"/>
      <c r="Q159" s="467"/>
      <c r="R159" s="467"/>
      <c r="S159" s="467">
        <v>1</v>
      </c>
      <c r="T159" s="413" t="s">
        <v>29</v>
      </c>
      <c r="U159" s="460" t="s">
        <v>1354</v>
      </c>
      <c r="V159" s="920">
        <v>43642</v>
      </c>
      <c r="W159" s="779"/>
      <c r="X159" s="14"/>
      <c r="Y159" s="14"/>
      <c r="Z159" s="14"/>
    </row>
    <row r="160" spans="1:26" ht="48" customHeight="1">
      <c r="A160" s="460" t="s">
        <v>1355</v>
      </c>
      <c r="B160" s="460" t="s">
        <v>1013</v>
      </c>
      <c r="C160" s="460">
        <v>2016</v>
      </c>
      <c r="D160" s="460" t="s">
        <v>271</v>
      </c>
      <c r="E160" s="460" t="s">
        <v>18</v>
      </c>
      <c r="F160" s="460" t="s">
        <v>448</v>
      </c>
      <c r="G160" s="460"/>
      <c r="H160" s="408" t="s">
        <v>1356</v>
      </c>
      <c r="I160" s="460" t="s">
        <v>153</v>
      </c>
      <c r="J160" s="460"/>
      <c r="K160" s="919">
        <v>1000000</v>
      </c>
      <c r="L160" s="460"/>
      <c r="M160" s="460"/>
      <c r="N160" s="467">
        <v>1</v>
      </c>
      <c r="O160" s="467"/>
      <c r="P160" s="467"/>
      <c r="Q160" s="467"/>
      <c r="R160" s="467"/>
      <c r="S160" s="467"/>
      <c r="T160" s="632" t="s">
        <v>449</v>
      </c>
      <c r="U160" s="460"/>
      <c r="V160" s="920">
        <v>43815</v>
      </c>
      <c r="W160" s="779" t="s">
        <v>1357</v>
      </c>
      <c r="X160" s="14"/>
      <c r="Y160" s="14"/>
      <c r="Z160" s="14"/>
    </row>
    <row r="161" spans="1:26" ht="48" customHeight="1">
      <c r="A161" s="460" t="s">
        <v>1358</v>
      </c>
      <c r="B161" s="460" t="s">
        <v>1013</v>
      </c>
      <c r="C161" s="460">
        <v>2016</v>
      </c>
      <c r="D161" s="460" t="s">
        <v>271</v>
      </c>
      <c r="E161" s="460" t="s">
        <v>18</v>
      </c>
      <c r="F161" s="460" t="s">
        <v>448</v>
      </c>
      <c r="G161" s="460"/>
      <c r="H161" s="408" t="s">
        <v>1359</v>
      </c>
      <c r="I161" s="460" t="s">
        <v>153</v>
      </c>
      <c r="J161" s="460"/>
      <c r="K161" s="919">
        <v>1000000</v>
      </c>
      <c r="L161" s="460"/>
      <c r="M161" s="460"/>
      <c r="N161" s="467">
        <v>1</v>
      </c>
      <c r="O161" s="467"/>
      <c r="P161" s="467"/>
      <c r="Q161" s="467"/>
      <c r="R161" s="467"/>
      <c r="S161" s="467"/>
      <c r="T161" s="632" t="s">
        <v>449</v>
      </c>
      <c r="U161" s="491"/>
      <c r="V161" s="920">
        <v>43815</v>
      </c>
      <c r="W161" s="779" t="s">
        <v>1357</v>
      </c>
      <c r="X161" s="14"/>
      <c r="Y161" s="14"/>
      <c r="Z161" s="14"/>
    </row>
    <row r="162" spans="1:26" ht="48" customHeight="1">
      <c r="A162" s="460" t="s">
        <v>1360</v>
      </c>
      <c r="B162" s="460" t="s">
        <v>1013</v>
      </c>
      <c r="C162" s="460">
        <v>2016</v>
      </c>
      <c r="D162" s="460" t="s">
        <v>271</v>
      </c>
      <c r="E162" s="460" t="s">
        <v>18</v>
      </c>
      <c r="F162" s="460" t="s">
        <v>254</v>
      </c>
      <c r="G162" s="460" t="s">
        <v>1361</v>
      </c>
      <c r="H162" s="408" t="s">
        <v>606</v>
      </c>
      <c r="I162" s="460" t="s">
        <v>1362</v>
      </c>
      <c r="J162" s="460"/>
      <c r="K162" s="919">
        <v>500000</v>
      </c>
      <c r="L162" s="460"/>
      <c r="M162" s="460"/>
      <c r="N162" s="467"/>
      <c r="O162" s="467"/>
      <c r="P162" s="467"/>
      <c r="Q162" s="467"/>
      <c r="R162" s="467"/>
      <c r="S162" s="467">
        <v>1</v>
      </c>
      <c r="T162" s="413" t="s">
        <v>29</v>
      </c>
      <c r="U162" s="460" t="s">
        <v>191</v>
      </c>
      <c r="V162" s="920">
        <v>43291</v>
      </c>
      <c r="W162" s="779"/>
      <c r="X162" s="14"/>
      <c r="Y162" s="14"/>
      <c r="Z162" s="14"/>
    </row>
    <row r="163" spans="1:26" ht="36" customHeight="1">
      <c r="A163" s="2030" t="s">
        <v>745</v>
      </c>
      <c r="B163" s="1964"/>
      <c r="C163" s="1961"/>
      <c r="D163" s="471"/>
      <c r="E163" s="471"/>
      <c r="F163" s="471">
        <v>2</v>
      </c>
      <c r="G163" s="471"/>
      <c r="H163" s="471">
        <v>6</v>
      </c>
      <c r="I163" s="471"/>
      <c r="J163" s="471"/>
      <c r="K163" s="927">
        <f t="shared" ref="K163:S163" si="10">SUM(K157:K162)</f>
        <v>5100000</v>
      </c>
      <c r="L163" s="927">
        <f t="shared" si="10"/>
        <v>1100000</v>
      </c>
      <c r="M163" s="927">
        <f t="shared" si="10"/>
        <v>1100000</v>
      </c>
      <c r="N163" s="928">
        <f t="shared" si="10"/>
        <v>2</v>
      </c>
      <c r="O163" s="928">
        <f t="shared" si="10"/>
        <v>0</v>
      </c>
      <c r="P163" s="928">
        <f t="shared" si="10"/>
        <v>0</v>
      </c>
      <c r="Q163" s="928">
        <f t="shared" si="10"/>
        <v>0</v>
      </c>
      <c r="R163" s="928">
        <f t="shared" si="10"/>
        <v>0</v>
      </c>
      <c r="S163" s="928">
        <f t="shared" si="10"/>
        <v>4</v>
      </c>
      <c r="T163" s="471"/>
      <c r="U163" s="471"/>
      <c r="V163" s="948"/>
      <c r="W163" s="779"/>
      <c r="X163" s="646"/>
      <c r="Y163" s="646"/>
      <c r="Z163" s="14"/>
    </row>
    <row r="164" spans="1:26" ht="36" customHeight="1">
      <c r="A164" s="2053" t="s">
        <v>1363</v>
      </c>
      <c r="B164" s="1964"/>
      <c r="C164" s="1964"/>
      <c r="D164" s="2031"/>
      <c r="E164" s="763"/>
      <c r="F164" s="732">
        <f>F156+F163</f>
        <v>14</v>
      </c>
      <c r="G164" s="732"/>
      <c r="H164" s="732">
        <f>H156+H163</f>
        <v>35</v>
      </c>
      <c r="I164" s="732"/>
      <c r="J164" s="732"/>
      <c r="K164" s="932">
        <f t="shared" ref="K164:S164" si="11">K163+K156</f>
        <v>109909000</v>
      </c>
      <c r="L164" s="932">
        <f t="shared" si="11"/>
        <v>1100000</v>
      </c>
      <c r="M164" s="932">
        <f t="shared" si="11"/>
        <v>1100000</v>
      </c>
      <c r="N164" s="932">
        <f t="shared" si="11"/>
        <v>2</v>
      </c>
      <c r="O164" s="932">
        <f t="shared" si="11"/>
        <v>0</v>
      </c>
      <c r="P164" s="932">
        <f t="shared" si="11"/>
        <v>0</v>
      </c>
      <c r="Q164" s="932">
        <f t="shared" si="11"/>
        <v>0</v>
      </c>
      <c r="R164" s="932">
        <f t="shared" si="11"/>
        <v>1</v>
      </c>
      <c r="S164" s="932">
        <f t="shared" si="11"/>
        <v>32</v>
      </c>
      <c r="T164" s="732"/>
      <c r="U164" s="732"/>
      <c r="V164" s="732"/>
      <c r="W164" s="933"/>
      <c r="X164" s="646"/>
      <c r="Y164" s="646"/>
      <c r="Z164" s="14"/>
    </row>
    <row r="165" spans="1:26" ht="15.75" customHeight="1">
      <c r="A165" s="2026" t="s">
        <v>19</v>
      </c>
      <c r="B165" s="1964"/>
      <c r="C165" s="1964"/>
      <c r="D165" s="1964"/>
      <c r="E165" s="1964"/>
      <c r="F165" s="1964"/>
      <c r="G165" s="1964"/>
      <c r="H165" s="1964"/>
      <c r="I165" s="1964"/>
      <c r="J165" s="1964"/>
      <c r="K165" s="1964"/>
      <c r="L165" s="1964"/>
      <c r="M165" s="1964"/>
      <c r="N165" s="1964"/>
      <c r="O165" s="1964"/>
      <c r="P165" s="1964"/>
      <c r="Q165" s="1964"/>
      <c r="R165" s="1964"/>
      <c r="S165" s="1964"/>
      <c r="T165" s="1964"/>
      <c r="U165" s="1964"/>
      <c r="V165" s="1961"/>
      <c r="W165" s="649"/>
      <c r="X165" s="456"/>
      <c r="Y165" s="456"/>
      <c r="Z165" s="14"/>
    </row>
    <row r="166" spans="1:26" ht="48" customHeight="1">
      <c r="A166" s="460" t="s">
        <v>1364</v>
      </c>
      <c r="B166" s="460" t="s">
        <v>1013</v>
      </c>
      <c r="C166" s="460">
        <v>2016</v>
      </c>
      <c r="D166" s="460" t="s">
        <v>271</v>
      </c>
      <c r="E166" s="460" t="s">
        <v>19</v>
      </c>
      <c r="F166" s="460" t="s">
        <v>576</v>
      </c>
      <c r="G166" s="460"/>
      <c r="H166" s="942" t="s">
        <v>1365</v>
      </c>
      <c r="I166" s="460" t="s">
        <v>153</v>
      </c>
      <c r="J166" s="460"/>
      <c r="K166" s="919">
        <v>13500000</v>
      </c>
      <c r="L166" s="460"/>
      <c r="M166" s="460"/>
      <c r="N166" s="467"/>
      <c r="O166" s="467"/>
      <c r="P166" s="467"/>
      <c r="Q166" s="467"/>
      <c r="R166" s="467"/>
      <c r="S166" s="467">
        <v>1</v>
      </c>
      <c r="T166" s="413" t="s">
        <v>35</v>
      </c>
      <c r="U166" s="460"/>
      <c r="V166" s="675">
        <v>42935</v>
      </c>
      <c r="W166" s="779"/>
      <c r="X166" s="646"/>
      <c r="Y166" s="646"/>
      <c r="Z166" s="14"/>
    </row>
    <row r="167" spans="1:26" ht="48" customHeight="1">
      <c r="A167" s="460" t="s">
        <v>1366</v>
      </c>
      <c r="B167" s="460" t="s">
        <v>1013</v>
      </c>
      <c r="C167" s="460">
        <v>2016</v>
      </c>
      <c r="D167" s="460" t="s">
        <v>271</v>
      </c>
      <c r="E167" s="460" t="s">
        <v>19</v>
      </c>
      <c r="F167" s="460" t="s">
        <v>576</v>
      </c>
      <c r="G167" s="460"/>
      <c r="H167" s="942" t="s">
        <v>1367</v>
      </c>
      <c r="I167" s="460" t="s">
        <v>153</v>
      </c>
      <c r="J167" s="460"/>
      <c r="K167" s="919">
        <v>7500000</v>
      </c>
      <c r="L167" s="460"/>
      <c r="M167" s="460"/>
      <c r="N167" s="467"/>
      <c r="O167" s="467"/>
      <c r="P167" s="467"/>
      <c r="Q167" s="467"/>
      <c r="R167" s="467"/>
      <c r="S167" s="467">
        <v>1</v>
      </c>
      <c r="T167" s="413" t="s">
        <v>35</v>
      </c>
      <c r="U167" s="460"/>
      <c r="V167" s="468"/>
      <c r="W167" s="779"/>
      <c r="X167" s="646"/>
      <c r="Y167" s="646"/>
      <c r="Z167" s="14"/>
    </row>
    <row r="168" spans="1:26" ht="48" customHeight="1">
      <c r="A168" s="460" t="s">
        <v>1368</v>
      </c>
      <c r="B168" s="460" t="s">
        <v>1013</v>
      </c>
      <c r="C168" s="460">
        <v>2016</v>
      </c>
      <c r="D168" s="460" t="s">
        <v>271</v>
      </c>
      <c r="E168" s="460" t="s">
        <v>19</v>
      </c>
      <c r="F168" s="460" t="s">
        <v>576</v>
      </c>
      <c r="G168" s="460"/>
      <c r="H168" s="942" t="s">
        <v>1369</v>
      </c>
      <c r="I168" s="460" t="s">
        <v>153</v>
      </c>
      <c r="J168" s="460"/>
      <c r="K168" s="919">
        <v>1500000</v>
      </c>
      <c r="L168" s="460"/>
      <c r="M168" s="460"/>
      <c r="N168" s="467"/>
      <c r="O168" s="467"/>
      <c r="P168" s="467"/>
      <c r="Q168" s="467"/>
      <c r="R168" s="467"/>
      <c r="S168" s="467">
        <v>1</v>
      </c>
      <c r="T168" s="413" t="s">
        <v>35</v>
      </c>
      <c r="U168" s="460"/>
      <c r="V168" s="468"/>
      <c r="W168" s="779"/>
      <c r="X168" s="646"/>
      <c r="Y168" s="646"/>
      <c r="Z168" s="14"/>
    </row>
    <row r="169" spans="1:26" ht="48" customHeight="1">
      <c r="A169" s="460" t="s">
        <v>1370</v>
      </c>
      <c r="B169" s="460" t="s">
        <v>1013</v>
      </c>
      <c r="C169" s="460">
        <v>2016</v>
      </c>
      <c r="D169" s="460" t="s">
        <v>271</v>
      </c>
      <c r="E169" s="460" t="s">
        <v>19</v>
      </c>
      <c r="F169" s="460" t="s">
        <v>300</v>
      </c>
      <c r="G169" s="460"/>
      <c r="H169" s="942" t="s">
        <v>1371</v>
      </c>
      <c r="I169" s="460" t="s">
        <v>153</v>
      </c>
      <c r="J169" s="460"/>
      <c r="K169" s="919">
        <v>10000000</v>
      </c>
      <c r="L169" s="460"/>
      <c r="M169" s="460"/>
      <c r="N169" s="467"/>
      <c r="O169" s="467"/>
      <c r="P169" s="467"/>
      <c r="Q169" s="467"/>
      <c r="R169" s="467"/>
      <c r="S169" s="467">
        <v>1</v>
      </c>
      <c r="T169" s="413" t="s">
        <v>35</v>
      </c>
      <c r="U169" s="456" t="s">
        <v>899</v>
      </c>
      <c r="V169" s="675">
        <v>43544</v>
      </c>
      <c r="W169" s="779"/>
      <c r="X169" s="646"/>
      <c r="Y169" s="646"/>
      <c r="Z169" s="14"/>
    </row>
    <row r="170" spans="1:26" ht="48" customHeight="1">
      <c r="A170" s="460" t="s">
        <v>1372</v>
      </c>
      <c r="B170" s="460" t="s">
        <v>1013</v>
      </c>
      <c r="C170" s="460">
        <v>2016</v>
      </c>
      <c r="D170" s="460" t="s">
        <v>271</v>
      </c>
      <c r="E170" s="460" t="s">
        <v>19</v>
      </c>
      <c r="F170" s="460" t="s">
        <v>762</v>
      </c>
      <c r="G170" s="460"/>
      <c r="H170" s="942" t="s">
        <v>1343</v>
      </c>
      <c r="I170" s="460" t="s">
        <v>153</v>
      </c>
      <c r="J170" s="460"/>
      <c r="K170" s="919">
        <v>9500000</v>
      </c>
      <c r="L170" s="460"/>
      <c r="M170" s="460"/>
      <c r="N170" s="467"/>
      <c r="O170" s="467"/>
      <c r="P170" s="467"/>
      <c r="Q170" s="467"/>
      <c r="R170" s="467"/>
      <c r="S170" s="467">
        <v>1</v>
      </c>
      <c r="T170" s="413" t="s">
        <v>35</v>
      </c>
      <c r="U170" s="460"/>
      <c r="V170" s="468"/>
      <c r="W170" s="779"/>
      <c r="X170" s="646"/>
      <c r="Y170" s="646"/>
      <c r="Z170" s="14"/>
    </row>
    <row r="171" spans="1:26" ht="48" customHeight="1">
      <c r="A171" s="460" t="s">
        <v>1373</v>
      </c>
      <c r="B171" s="460" t="s">
        <v>1013</v>
      </c>
      <c r="C171" s="460">
        <v>2016</v>
      </c>
      <c r="D171" s="460" t="s">
        <v>271</v>
      </c>
      <c r="E171" s="460" t="s">
        <v>19</v>
      </c>
      <c r="F171" s="460" t="s">
        <v>466</v>
      </c>
      <c r="G171" s="460"/>
      <c r="H171" s="942" t="s">
        <v>1374</v>
      </c>
      <c r="I171" s="460" t="s">
        <v>153</v>
      </c>
      <c r="J171" s="460"/>
      <c r="K171" s="919">
        <v>2500000</v>
      </c>
      <c r="L171" s="460"/>
      <c r="M171" s="460"/>
      <c r="N171" s="467"/>
      <c r="O171" s="467"/>
      <c r="P171" s="467"/>
      <c r="Q171" s="467"/>
      <c r="R171" s="467"/>
      <c r="S171" s="467">
        <v>1</v>
      </c>
      <c r="T171" s="413" t="s">
        <v>35</v>
      </c>
      <c r="U171" s="419"/>
      <c r="V171" s="920">
        <v>43445</v>
      </c>
      <c r="W171" s="779" t="s">
        <v>1375</v>
      </c>
      <c r="X171" s="646"/>
      <c r="Y171" s="646"/>
      <c r="Z171" s="14"/>
    </row>
    <row r="172" spans="1:26" ht="48" customHeight="1">
      <c r="A172" s="460" t="s">
        <v>1376</v>
      </c>
      <c r="B172" s="460" t="s">
        <v>1013</v>
      </c>
      <c r="C172" s="460">
        <v>2016</v>
      </c>
      <c r="D172" s="460" t="s">
        <v>271</v>
      </c>
      <c r="E172" s="460" t="s">
        <v>19</v>
      </c>
      <c r="F172" s="460" t="s">
        <v>466</v>
      </c>
      <c r="G172" s="460"/>
      <c r="H172" s="942" t="s">
        <v>1377</v>
      </c>
      <c r="I172" s="460" t="s">
        <v>153</v>
      </c>
      <c r="J172" s="460"/>
      <c r="K172" s="919">
        <v>2000000</v>
      </c>
      <c r="L172" s="460"/>
      <c r="M172" s="460"/>
      <c r="N172" s="467"/>
      <c r="O172" s="467"/>
      <c r="P172" s="467"/>
      <c r="Q172" s="467"/>
      <c r="R172" s="467"/>
      <c r="S172" s="467">
        <v>1</v>
      </c>
      <c r="T172" s="413" t="s">
        <v>35</v>
      </c>
      <c r="U172" s="460"/>
      <c r="V172" s="920">
        <v>43661</v>
      </c>
      <c r="W172" s="779" t="s">
        <v>1378</v>
      </c>
      <c r="X172" s="646"/>
      <c r="Y172" s="646"/>
      <c r="Z172" s="14"/>
    </row>
    <row r="173" spans="1:26" ht="48" customHeight="1">
      <c r="A173" s="460" t="s">
        <v>1379</v>
      </c>
      <c r="B173" s="460" t="s">
        <v>1013</v>
      </c>
      <c r="C173" s="460">
        <v>2016</v>
      </c>
      <c r="D173" s="460" t="s">
        <v>271</v>
      </c>
      <c r="E173" s="460" t="s">
        <v>19</v>
      </c>
      <c r="F173" s="460" t="s">
        <v>466</v>
      </c>
      <c r="G173" s="460"/>
      <c r="H173" s="942" t="s">
        <v>1380</v>
      </c>
      <c r="I173" s="460" t="s">
        <v>153</v>
      </c>
      <c r="J173" s="460"/>
      <c r="K173" s="919">
        <v>2000000</v>
      </c>
      <c r="L173" s="460"/>
      <c r="M173" s="460"/>
      <c r="N173" s="467"/>
      <c r="O173" s="467"/>
      <c r="P173" s="467"/>
      <c r="Q173" s="467"/>
      <c r="R173" s="467"/>
      <c r="S173" s="467">
        <v>1</v>
      </c>
      <c r="T173" s="413" t="s">
        <v>35</v>
      </c>
      <c r="U173" s="460" t="s">
        <v>191</v>
      </c>
      <c r="V173" s="920">
        <v>43445</v>
      </c>
      <c r="W173" s="779" t="s">
        <v>1375</v>
      </c>
      <c r="X173" s="646"/>
      <c r="Y173" s="646"/>
      <c r="Z173" s="14"/>
    </row>
    <row r="174" spans="1:26" ht="48" customHeight="1">
      <c r="A174" s="460" t="s">
        <v>1381</v>
      </c>
      <c r="B174" s="460" t="s">
        <v>1013</v>
      </c>
      <c r="C174" s="460">
        <v>2016</v>
      </c>
      <c r="D174" s="460" t="s">
        <v>271</v>
      </c>
      <c r="E174" s="460" t="s">
        <v>19</v>
      </c>
      <c r="F174" s="460" t="s">
        <v>1382</v>
      </c>
      <c r="G174" s="460"/>
      <c r="H174" s="942" t="s">
        <v>1383</v>
      </c>
      <c r="I174" s="460" t="s">
        <v>153</v>
      </c>
      <c r="J174" s="460"/>
      <c r="K174" s="919">
        <v>15000000</v>
      </c>
      <c r="L174" s="460"/>
      <c r="M174" s="460"/>
      <c r="N174" s="467"/>
      <c r="O174" s="467"/>
      <c r="P174" s="467"/>
      <c r="Q174" s="467"/>
      <c r="R174" s="467"/>
      <c r="S174" s="467">
        <v>1</v>
      </c>
      <c r="T174" s="413" t="s">
        <v>35</v>
      </c>
      <c r="U174" s="419"/>
      <c r="V174" s="920">
        <v>43445</v>
      </c>
      <c r="W174" s="779" t="s">
        <v>1375</v>
      </c>
      <c r="X174" s="646"/>
      <c r="Y174" s="646"/>
      <c r="Z174" s="14"/>
    </row>
    <row r="175" spans="1:26" ht="48" customHeight="1">
      <c r="A175" s="460" t="s">
        <v>1384</v>
      </c>
      <c r="B175" s="460" t="s">
        <v>1013</v>
      </c>
      <c r="C175" s="460">
        <v>2016</v>
      </c>
      <c r="D175" s="460" t="s">
        <v>271</v>
      </c>
      <c r="E175" s="460" t="s">
        <v>19</v>
      </c>
      <c r="F175" s="460" t="s">
        <v>587</v>
      </c>
      <c r="G175" s="460"/>
      <c r="H175" s="942" t="s">
        <v>1385</v>
      </c>
      <c r="I175" s="460" t="s">
        <v>153</v>
      </c>
      <c r="J175" s="460"/>
      <c r="K175" s="919">
        <v>2339125</v>
      </c>
      <c r="L175" s="460"/>
      <c r="M175" s="460"/>
      <c r="N175" s="467"/>
      <c r="O175" s="467"/>
      <c r="P175" s="467"/>
      <c r="Q175" s="467"/>
      <c r="R175" s="467"/>
      <c r="S175" s="467">
        <v>1</v>
      </c>
      <c r="T175" s="413" t="s">
        <v>35</v>
      </c>
      <c r="U175" s="460"/>
      <c r="V175" s="468"/>
      <c r="W175" s="779"/>
      <c r="X175" s="646"/>
      <c r="Y175" s="646"/>
      <c r="Z175" s="14"/>
    </row>
    <row r="176" spans="1:26" ht="48" customHeight="1">
      <c r="A176" s="460" t="s">
        <v>1386</v>
      </c>
      <c r="B176" s="460" t="s">
        <v>1013</v>
      </c>
      <c r="C176" s="460">
        <v>2016</v>
      </c>
      <c r="D176" s="460" t="s">
        <v>271</v>
      </c>
      <c r="E176" s="460" t="s">
        <v>19</v>
      </c>
      <c r="F176" s="460" t="s">
        <v>587</v>
      </c>
      <c r="G176" s="460"/>
      <c r="H176" s="942" t="s">
        <v>1387</v>
      </c>
      <c r="I176" s="460" t="s">
        <v>153</v>
      </c>
      <c r="J176" s="460"/>
      <c r="K176" s="919">
        <v>3043000</v>
      </c>
      <c r="L176" s="460"/>
      <c r="M176" s="460"/>
      <c r="N176" s="467"/>
      <c r="O176" s="467"/>
      <c r="P176" s="467"/>
      <c r="Q176" s="467"/>
      <c r="R176" s="467"/>
      <c r="S176" s="467">
        <v>1</v>
      </c>
      <c r="T176" s="413" t="s">
        <v>35</v>
      </c>
      <c r="U176" s="460"/>
      <c r="V176" s="468"/>
      <c r="W176" s="779"/>
      <c r="X176" s="646"/>
      <c r="Y176" s="646"/>
      <c r="Z176" s="14"/>
    </row>
    <row r="177" spans="1:26" ht="48" customHeight="1">
      <c r="A177" s="460" t="s">
        <v>1388</v>
      </c>
      <c r="B177" s="460" t="s">
        <v>1013</v>
      </c>
      <c r="C177" s="460">
        <v>2016</v>
      </c>
      <c r="D177" s="460" t="s">
        <v>271</v>
      </c>
      <c r="E177" s="460" t="s">
        <v>19</v>
      </c>
      <c r="F177" s="460" t="s">
        <v>587</v>
      </c>
      <c r="G177" s="460"/>
      <c r="H177" s="942" t="s">
        <v>1389</v>
      </c>
      <c r="I177" s="460" t="s">
        <v>153</v>
      </c>
      <c r="J177" s="460"/>
      <c r="K177" s="919">
        <v>500000</v>
      </c>
      <c r="L177" s="460"/>
      <c r="M177" s="460"/>
      <c r="N177" s="467"/>
      <c r="O177" s="467"/>
      <c r="P177" s="467"/>
      <c r="Q177" s="467"/>
      <c r="R177" s="467"/>
      <c r="S177" s="467">
        <v>1</v>
      </c>
      <c r="T177" s="413" t="s">
        <v>35</v>
      </c>
      <c r="U177" s="460"/>
      <c r="V177" s="468"/>
      <c r="W177" s="779"/>
      <c r="X177" s="646"/>
      <c r="Y177" s="646"/>
      <c r="Z177" s="14"/>
    </row>
    <row r="178" spans="1:26" ht="48" customHeight="1">
      <c r="A178" s="460" t="s">
        <v>1390</v>
      </c>
      <c r="B178" s="460" t="s">
        <v>1013</v>
      </c>
      <c r="C178" s="460">
        <v>2016</v>
      </c>
      <c r="D178" s="460" t="s">
        <v>271</v>
      </c>
      <c r="E178" s="460" t="s">
        <v>19</v>
      </c>
      <c r="F178" s="460" t="s">
        <v>588</v>
      </c>
      <c r="G178" s="460"/>
      <c r="H178" s="942" t="s">
        <v>1391</v>
      </c>
      <c r="I178" s="460" t="s">
        <v>153</v>
      </c>
      <c r="J178" s="460"/>
      <c r="K178" s="919">
        <v>3500000</v>
      </c>
      <c r="L178" s="460"/>
      <c r="M178" s="460"/>
      <c r="N178" s="467"/>
      <c r="O178" s="467"/>
      <c r="P178" s="467"/>
      <c r="Q178" s="467"/>
      <c r="R178" s="467"/>
      <c r="S178" s="467">
        <v>1</v>
      </c>
      <c r="T178" s="413" t="s">
        <v>35</v>
      </c>
      <c r="U178" s="460"/>
      <c r="V178" s="468"/>
      <c r="W178" s="779"/>
      <c r="X178" s="646"/>
      <c r="Y178" s="646"/>
      <c r="Z178" s="14"/>
    </row>
    <row r="179" spans="1:26" ht="48" customHeight="1">
      <c r="A179" s="460" t="s">
        <v>1392</v>
      </c>
      <c r="B179" s="460" t="s">
        <v>1013</v>
      </c>
      <c r="C179" s="460">
        <v>2016</v>
      </c>
      <c r="D179" s="460" t="s">
        <v>271</v>
      </c>
      <c r="E179" s="460" t="s">
        <v>19</v>
      </c>
      <c r="F179" s="460" t="s">
        <v>588</v>
      </c>
      <c r="G179" s="460"/>
      <c r="H179" s="654" t="s">
        <v>1393</v>
      </c>
      <c r="I179" s="460" t="s">
        <v>153</v>
      </c>
      <c r="J179" s="460"/>
      <c r="K179" s="919">
        <v>1000000</v>
      </c>
      <c r="L179" s="460"/>
      <c r="M179" s="460"/>
      <c r="N179" s="467"/>
      <c r="O179" s="467"/>
      <c r="P179" s="467"/>
      <c r="Q179" s="467"/>
      <c r="R179" s="467"/>
      <c r="S179" s="467">
        <v>1</v>
      </c>
      <c r="T179" s="413" t="s">
        <v>35</v>
      </c>
      <c r="U179" s="460"/>
      <c r="V179" s="468"/>
      <c r="W179" s="779"/>
      <c r="X179" s="646"/>
      <c r="Y179" s="646"/>
      <c r="Z179" s="14"/>
    </row>
    <row r="180" spans="1:26" ht="48" customHeight="1">
      <c r="A180" s="460" t="s">
        <v>1394</v>
      </c>
      <c r="B180" s="460" t="s">
        <v>1013</v>
      </c>
      <c r="C180" s="460">
        <v>2016</v>
      </c>
      <c r="D180" s="460" t="s">
        <v>271</v>
      </c>
      <c r="E180" s="460" t="s">
        <v>19</v>
      </c>
      <c r="F180" s="460" t="s">
        <v>1395</v>
      </c>
      <c r="G180" s="460"/>
      <c r="H180" s="654" t="s">
        <v>1396</v>
      </c>
      <c r="I180" s="460" t="s">
        <v>153</v>
      </c>
      <c r="J180" s="460"/>
      <c r="K180" s="919">
        <v>5000000</v>
      </c>
      <c r="L180" s="460"/>
      <c r="M180" s="460"/>
      <c r="N180" s="467"/>
      <c r="O180" s="467"/>
      <c r="P180" s="467"/>
      <c r="Q180" s="467"/>
      <c r="R180" s="467"/>
      <c r="S180" s="467">
        <v>1</v>
      </c>
      <c r="T180" s="413" t="s">
        <v>35</v>
      </c>
      <c r="U180" s="460"/>
      <c r="V180" s="920">
        <v>43241</v>
      </c>
      <c r="W180" s="779" t="s">
        <v>586</v>
      </c>
      <c r="X180" s="646"/>
      <c r="Y180" s="646"/>
      <c r="Z180" s="14"/>
    </row>
    <row r="181" spans="1:26" ht="48" customHeight="1">
      <c r="A181" s="460" t="s">
        <v>1397</v>
      </c>
      <c r="B181" s="460" t="s">
        <v>1013</v>
      </c>
      <c r="C181" s="460">
        <v>2016</v>
      </c>
      <c r="D181" s="460" t="s">
        <v>271</v>
      </c>
      <c r="E181" s="460" t="s">
        <v>19</v>
      </c>
      <c r="F181" s="460" t="s">
        <v>1395</v>
      </c>
      <c r="G181" s="460"/>
      <c r="H181" s="654" t="s">
        <v>1398</v>
      </c>
      <c r="I181" s="460" t="s">
        <v>153</v>
      </c>
      <c r="J181" s="460"/>
      <c r="K181" s="919">
        <v>5000000</v>
      </c>
      <c r="L181" s="460"/>
      <c r="M181" s="460"/>
      <c r="N181" s="467"/>
      <c r="O181" s="467"/>
      <c r="P181" s="467"/>
      <c r="Q181" s="467"/>
      <c r="R181" s="467"/>
      <c r="S181" s="467">
        <v>1</v>
      </c>
      <c r="T181" s="413" t="s">
        <v>35</v>
      </c>
      <c r="U181" s="460"/>
      <c r="V181" s="920">
        <v>43241</v>
      </c>
      <c r="W181" s="779" t="s">
        <v>586</v>
      </c>
      <c r="X181" s="646"/>
      <c r="Y181" s="646"/>
      <c r="Z181" s="14"/>
    </row>
    <row r="182" spans="1:26" ht="48" customHeight="1">
      <c r="A182" s="460" t="s">
        <v>1399</v>
      </c>
      <c r="B182" s="460" t="s">
        <v>1013</v>
      </c>
      <c r="C182" s="460">
        <v>2016</v>
      </c>
      <c r="D182" s="460" t="s">
        <v>271</v>
      </c>
      <c r="E182" s="460" t="s">
        <v>19</v>
      </c>
      <c r="F182" s="460" t="s">
        <v>1395</v>
      </c>
      <c r="G182" s="460"/>
      <c r="H182" s="654" t="s">
        <v>1400</v>
      </c>
      <c r="I182" s="460" t="s">
        <v>153</v>
      </c>
      <c r="J182" s="460"/>
      <c r="K182" s="919">
        <v>3000000</v>
      </c>
      <c r="L182" s="460"/>
      <c r="M182" s="460"/>
      <c r="N182" s="467"/>
      <c r="O182" s="467"/>
      <c r="P182" s="467"/>
      <c r="Q182" s="467"/>
      <c r="R182" s="467"/>
      <c r="S182" s="467">
        <v>1</v>
      </c>
      <c r="T182" s="413" t="s">
        <v>35</v>
      </c>
      <c r="U182" s="460"/>
      <c r="V182" s="920">
        <v>43241</v>
      </c>
      <c r="W182" s="779" t="s">
        <v>586</v>
      </c>
      <c r="X182" s="646"/>
      <c r="Y182" s="646"/>
      <c r="Z182" s="14"/>
    </row>
    <row r="183" spans="1:26" ht="48" customHeight="1">
      <c r="A183" s="460" t="s">
        <v>1401</v>
      </c>
      <c r="B183" s="460" t="s">
        <v>1013</v>
      </c>
      <c r="C183" s="460">
        <v>2016</v>
      </c>
      <c r="D183" s="460" t="s">
        <v>271</v>
      </c>
      <c r="E183" s="460" t="s">
        <v>19</v>
      </c>
      <c r="F183" s="460" t="s">
        <v>1395</v>
      </c>
      <c r="G183" s="460"/>
      <c r="H183" s="654" t="s">
        <v>1402</v>
      </c>
      <c r="I183" s="460" t="s">
        <v>153</v>
      </c>
      <c r="J183" s="460"/>
      <c r="K183" s="919">
        <v>2000000</v>
      </c>
      <c r="L183" s="460"/>
      <c r="M183" s="460"/>
      <c r="N183" s="467"/>
      <c r="O183" s="467"/>
      <c r="P183" s="467"/>
      <c r="Q183" s="467"/>
      <c r="R183" s="467"/>
      <c r="S183" s="467">
        <v>1</v>
      </c>
      <c r="T183" s="413" t="s">
        <v>35</v>
      </c>
      <c r="U183" s="460"/>
      <c r="V183" s="920">
        <v>43271</v>
      </c>
      <c r="W183" s="779" t="s">
        <v>563</v>
      </c>
      <c r="X183" s="646"/>
      <c r="Y183" s="646"/>
      <c r="Z183" s="14"/>
    </row>
    <row r="184" spans="1:26" ht="99" customHeight="1">
      <c r="A184" s="460" t="s">
        <v>1403</v>
      </c>
      <c r="B184" s="460" t="s">
        <v>1013</v>
      </c>
      <c r="C184" s="460">
        <v>2016</v>
      </c>
      <c r="D184" s="460" t="s">
        <v>271</v>
      </c>
      <c r="E184" s="460" t="s">
        <v>19</v>
      </c>
      <c r="F184" s="460" t="s">
        <v>472</v>
      </c>
      <c r="G184" s="460"/>
      <c r="H184" s="654" t="s">
        <v>1404</v>
      </c>
      <c r="I184" s="460" t="s">
        <v>153</v>
      </c>
      <c r="J184" s="460"/>
      <c r="K184" s="919">
        <v>2500000</v>
      </c>
      <c r="L184" s="460"/>
      <c r="M184" s="460"/>
      <c r="N184" s="467"/>
      <c r="O184" s="467"/>
      <c r="P184" s="467"/>
      <c r="Q184" s="467"/>
      <c r="R184" s="467"/>
      <c r="S184" s="467">
        <v>1</v>
      </c>
      <c r="T184" s="413" t="s">
        <v>35</v>
      </c>
      <c r="U184" s="460" t="s">
        <v>191</v>
      </c>
      <c r="V184" s="920" t="s">
        <v>546</v>
      </c>
      <c r="W184" s="779"/>
      <c r="X184" s="646"/>
      <c r="Y184" s="646"/>
      <c r="Z184" s="14"/>
    </row>
    <row r="185" spans="1:26" ht="105.75" customHeight="1">
      <c r="A185" s="460" t="s">
        <v>1405</v>
      </c>
      <c r="B185" s="460" t="s">
        <v>1013</v>
      </c>
      <c r="C185" s="460">
        <v>2016</v>
      </c>
      <c r="D185" s="460" t="s">
        <v>271</v>
      </c>
      <c r="E185" s="460" t="s">
        <v>19</v>
      </c>
      <c r="F185" s="460" t="s">
        <v>472</v>
      </c>
      <c r="G185" s="460"/>
      <c r="H185" s="654" t="s">
        <v>1406</v>
      </c>
      <c r="I185" s="460" t="s">
        <v>153</v>
      </c>
      <c r="J185" s="460"/>
      <c r="K185" s="919">
        <v>2500000</v>
      </c>
      <c r="L185" s="460"/>
      <c r="M185" s="460"/>
      <c r="N185" s="467"/>
      <c r="O185" s="467"/>
      <c r="P185" s="467"/>
      <c r="Q185" s="467"/>
      <c r="R185" s="467"/>
      <c r="S185" s="467">
        <v>1</v>
      </c>
      <c r="T185" s="413" t="s">
        <v>35</v>
      </c>
      <c r="U185" s="460" t="s">
        <v>191</v>
      </c>
      <c r="V185" s="920" t="s">
        <v>546</v>
      </c>
      <c r="W185" s="779"/>
      <c r="X185" s="646"/>
      <c r="Y185" s="646"/>
      <c r="Z185" s="14"/>
    </row>
    <row r="186" spans="1:26" ht="106.5" customHeight="1">
      <c r="A186" s="460" t="s">
        <v>1407</v>
      </c>
      <c r="B186" s="460" t="s">
        <v>1013</v>
      </c>
      <c r="C186" s="460">
        <v>2016</v>
      </c>
      <c r="D186" s="460" t="s">
        <v>271</v>
      </c>
      <c r="E186" s="460" t="s">
        <v>19</v>
      </c>
      <c r="F186" s="460" t="s">
        <v>472</v>
      </c>
      <c r="G186" s="460"/>
      <c r="H186" s="654" t="s">
        <v>1408</v>
      </c>
      <c r="I186" s="460" t="s">
        <v>153</v>
      </c>
      <c r="J186" s="460"/>
      <c r="K186" s="919">
        <v>2500000</v>
      </c>
      <c r="L186" s="460"/>
      <c r="M186" s="460"/>
      <c r="N186" s="467"/>
      <c r="O186" s="467"/>
      <c r="P186" s="467"/>
      <c r="Q186" s="467"/>
      <c r="R186" s="467"/>
      <c r="S186" s="467">
        <v>1</v>
      </c>
      <c r="T186" s="413" t="s">
        <v>35</v>
      </c>
      <c r="U186" s="460" t="s">
        <v>191</v>
      </c>
      <c r="V186" s="920">
        <v>43209</v>
      </c>
      <c r="W186" s="764"/>
      <c r="X186" s="646"/>
      <c r="Y186" s="646"/>
      <c r="Z186" s="14"/>
    </row>
    <row r="187" spans="1:26" ht="66.75" customHeight="1">
      <c r="A187" s="460" t="s">
        <v>1409</v>
      </c>
      <c r="B187" s="460" t="s">
        <v>1013</v>
      </c>
      <c r="C187" s="460">
        <v>2016</v>
      </c>
      <c r="D187" s="460" t="s">
        <v>271</v>
      </c>
      <c r="E187" s="460" t="s">
        <v>19</v>
      </c>
      <c r="F187" s="460" t="s">
        <v>472</v>
      </c>
      <c r="G187" s="460"/>
      <c r="H187" s="654" t="s">
        <v>1410</v>
      </c>
      <c r="I187" s="460" t="s">
        <v>153</v>
      </c>
      <c r="J187" s="460"/>
      <c r="K187" s="919">
        <v>2500000</v>
      </c>
      <c r="L187" s="460"/>
      <c r="M187" s="460"/>
      <c r="N187" s="467"/>
      <c r="O187" s="467"/>
      <c r="P187" s="467"/>
      <c r="Q187" s="467"/>
      <c r="R187" s="467"/>
      <c r="S187" s="467">
        <v>1</v>
      </c>
      <c r="T187" s="413" t="s">
        <v>35</v>
      </c>
      <c r="U187" s="460" t="s">
        <v>191</v>
      </c>
      <c r="V187" s="920" t="s">
        <v>546</v>
      </c>
      <c r="W187" s="779"/>
      <c r="X187" s="646"/>
      <c r="Y187" s="646"/>
      <c r="Z187" s="14"/>
    </row>
    <row r="188" spans="1:26" ht="87.75" customHeight="1">
      <c r="A188" s="460" t="s">
        <v>1411</v>
      </c>
      <c r="B188" s="460" t="s">
        <v>1013</v>
      </c>
      <c r="C188" s="460">
        <v>2016</v>
      </c>
      <c r="D188" s="460" t="s">
        <v>271</v>
      </c>
      <c r="E188" s="460" t="s">
        <v>19</v>
      </c>
      <c r="F188" s="460" t="s">
        <v>472</v>
      </c>
      <c r="G188" s="460"/>
      <c r="H188" s="654" t="s">
        <v>1412</v>
      </c>
      <c r="I188" s="460" t="s">
        <v>153</v>
      </c>
      <c r="J188" s="460"/>
      <c r="K188" s="919">
        <v>2500000</v>
      </c>
      <c r="L188" s="460"/>
      <c r="M188" s="460"/>
      <c r="N188" s="467"/>
      <c r="O188" s="467"/>
      <c r="P188" s="467"/>
      <c r="Q188" s="467"/>
      <c r="R188" s="467"/>
      <c r="S188" s="467">
        <v>1</v>
      </c>
      <c r="T188" s="413" t="s">
        <v>35</v>
      </c>
      <c r="U188" s="460" t="s">
        <v>191</v>
      </c>
      <c r="V188" s="920">
        <v>43251</v>
      </c>
      <c r="W188" s="779"/>
      <c r="X188" s="456"/>
      <c r="Y188" s="456"/>
      <c r="Z188" s="14"/>
    </row>
    <row r="189" spans="1:26" ht="82.5" customHeight="1">
      <c r="A189" s="460" t="s">
        <v>1413</v>
      </c>
      <c r="B189" s="460" t="s">
        <v>1013</v>
      </c>
      <c r="C189" s="460">
        <v>2016</v>
      </c>
      <c r="D189" s="460" t="s">
        <v>271</v>
      </c>
      <c r="E189" s="460" t="s">
        <v>19</v>
      </c>
      <c r="F189" s="460" t="s">
        <v>472</v>
      </c>
      <c r="G189" s="460"/>
      <c r="H189" s="654" t="s">
        <v>1414</v>
      </c>
      <c r="I189" s="460" t="s">
        <v>153</v>
      </c>
      <c r="J189" s="460"/>
      <c r="K189" s="919">
        <v>2500000</v>
      </c>
      <c r="L189" s="460"/>
      <c r="M189" s="460"/>
      <c r="N189" s="467"/>
      <c r="O189" s="467"/>
      <c r="P189" s="467"/>
      <c r="Q189" s="467"/>
      <c r="R189" s="467"/>
      <c r="S189" s="467">
        <v>1</v>
      </c>
      <c r="T189" s="413" t="s">
        <v>35</v>
      </c>
      <c r="U189" s="460" t="s">
        <v>191</v>
      </c>
      <c r="V189" s="920">
        <v>43251</v>
      </c>
      <c r="W189" s="779"/>
      <c r="X189" s="456"/>
      <c r="Y189" s="456"/>
      <c r="Z189" s="14"/>
    </row>
    <row r="190" spans="1:26" ht="48" customHeight="1">
      <c r="A190" s="460" t="s">
        <v>1415</v>
      </c>
      <c r="B190" s="460" t="s">
        <v>1013</v>
      </c>
      <c r="C190" s="460">
        <v>2016</v>
      </c>
      <c r="D190" s="460" t="s">
        <v>271</v>
      </c>
      <c r="E190" s="460" t="s">
        <v>19</v>
      </c>
      <c r="F190" s="460" t="s">
        <v>480</v>
      </c>
      <c r="G190" s="460"/>
      <c r="H190" s="654" t="s">
        <v>1416</v>
      </c>
      <c r="I190" s="460" t="s">
        <v>153</v>
      </c>
      <c r="J190" s="460"/>
      <c r="K190" s="919">
        <v>2000000</v>
      </c>
      <c r="L190" s="460"/>
      <c r="M190" s="460"/>
      <c r="N190" s="467"/>
      <c r="O190" s="467"/>
      <c r="P190" s="467"/>
      <c r="Q190" s="467"/>
      <c r="R190" s="467"/>
      <c r="S190" s="467">
        <v>1</v>
      </c>
      <c r="T190" s="413" t="s">
        <v>35</v>
      </c>
      <c r="U190" s="460" t="s">
        <v>191</v>
      </c>
      <c r="V190" s="920">
        <v>43291</v>
      </c>
      <c r="W190" s="764"/>
      <c r="X190" s="456"/>
      <c r="Y190" s="456"/>
      <c r="Z190" s="14"/>
    </row>
    <row r="191" spans="1:26" ht="48" customHeight="1">
      <c r="A191" s="460" t="s">
        <v>1417</v>
      </c>
      <c r="B191" s="460" t="s">
        <v>1013</v>
      </c>
      <c r="C191" s="460">
        <v>2016</v>
      </c>
      <c r="D191" s="460" t="s">
        <v>271</v>
      </c>
      <c r="E191" s="460" t="s">
        <v>19</v>
      </c>
      <c r="F191" s="460" t="s">
        <v>480</v>
      </c>
      <c r="G191" s="460"/>
      <c r="H191" s="654" t="s">
        <v>1418</v>
      </c>
      <c r="I191" s="460" t="s">
        <v>153</v>
      </c>
      <c r="J191" s="460"/>
      <c r="K191" s="919">
        <v>3000000</v>
      </c>
      <c r="L191" s="460"/>
      <c r="M191" s="460"/>
      <c r="N191" s="467"/>
      <c r="O191" s="467"/>
      <c r="P191" s="467"/>
      <c r="Q191" s="467"/>
      <c r="R191" s="467"/>
      <c r="S191" s="467">
        <v>1</v>
      </c>
      <c r="T191" s="413" t="s">
        <v>35</v>
      </c>
      <c r="U191" s="460" t="s">
        <v>191</v>
      </c>
      <c r="V191" s="920">
        <v>43346</v>
      </c>
      <c r="W191" s="764"/>
      <c r="X191" s="456"/>
      <c r="Y191" s="456"/>
      <c r="Z191" s="14"/>
    </row>
    <row r="192" spans="1:26" ht="48" customHeight="1">
      <c r="A192" s="460" t="s">
        <v>1419</v>
      </c>
      <c r="B192" s="460" t="s">
        <v>1013</v>
      </c>
      <c r="C192" s="460">
        <v>2016</v>
      </c>
      <c r="D192" s="460" t="s">
        <v>271</v>
      </c>
      <c r="E192" s="460" t="s">
        <v>19</v>
      </c>
      <c r="F192" s="460" t="s">
        <v>480</v>
      </c>
      <c r="G192" s="460"/>
      <c r="H192" s="942" t="s">
        <v>1420</v>
      </c>
      <c r="I192" s="460" t="s">
        <v>153</v>
      </c>
      <c r="J192" s="460"/>
      <c r="K192" s="919">
        <v>3000000</v>
      </c>
      <c r="L192" s="460"/>
      <c r="M192" s="460"/>
      <c r="N192" s="467"/>
      <c r="O192" s="467"/>
      <c r="P192" s="467"/>
      <c r="Q192" s="467"/>
      <c r="R192" s="467"/>
      <c r="S192" s="467">
        <v>1</v>
      </c>
      <c r="T192" s="413" t="s">
        <v>35</v>
      </c>
      <c r="U192" s="460" t="s">
        <v>191</v>
      </c>
      <c r="V192" s="920">
        <v>42970</v>
      </c>
      <c r="W192" s="764"/>
      <c r="X192" s="456"/>
      <c r="Y192" s="456"/>
      <c r="Z192" s="14"/>
    </row>
    <row r="193" spans="1:26" ht="48" customHeight="1">
      <c r="A193" s="460" t="s">
        <v>1421</v>
      </c>
      <c r="B193" s="460" t="s">
        <v>1013</v>
      </c>
      <c r="C193" s="460">
        <v>2016</v>
      </c>
      <c r="D193" s="460" t="s">
        <v>271</v>
      </c>
      <c r="E193" s="460" t="s">
        <v>19</v>
      </c>
      <c r="F193" s="460" t="s">
        <v>480</v>
      </c>
      <c r="G193" s="460"/>
      <c r="H193" s="942" t="s">
        <v>1422</v>
      </c>
      <c r="I193" s="460" t="s">
        <v>153</v>
      </c>
      <c r="J193" s="460"/>
      <c r="K193" s="919">
        <v>2000000</v>
      </c>
      <c r="L193" s="460"/>
      <c r="M193" s="460"/>
      <c r="N193" s="467"/>
      <c r="O193" s="467"/>
      <c r="P193" s="467"/>
      <c r="Q193" s="467"/>
      <c r="R193" s="467"/>
      <c r="S193" s="467">
        <v>1</v>
      </c>
      <c r="T193" s="413" t="s">
        <v>35</v>
      </c>
      <c r="U193" s="460" t="s">
        <v>191</v>
      </c>
      <c r="V193" s="920">
        <v>43346</v>
      </c>
      <c r="W193" s="764"/>
      <c r="X193" s="456"/>
      <c r="Y193" s="456"/>
      <c r="Z193" s="14"/>
    </row>
    <row r="194" spans="1:26" ht="48" customHeight="1">
      <c r="A194" s="460" t="s">
        <v>1423</v>
      </c>
      <c r="B194" s="460" t="s">
        <v>1013</v>
      </c>
      <c r="C194" s="460">
        <v>2016</v>
      </c>
      <c r="D194" s="460" t="s">
        <v>271</v>
      </c>
      <c r="E194" s="460" t="s">
        <v>19</v>
      </c>
      <c r="F194" s="460" t="s">
        <v>298</v>
      </c>
      <c r="G194" s="460"/>
      <c r="H194" s="942" t="s">
        <v>1424</v>
      </c>
      <c r="I194" s="460" t="s">
        <v>153</v>
      </c>
      <c r="J194" s="460"/>
      <c r="K194" s="919">
        <v>9000000</v>
      </c>
      <c r="L194" s="460"/>
      <c r="M194" s="460"/>
      <c r="N194" s="467"/>
      <c r="O194" s="467"/>
      <c r="P194" s="467"/>
      <c r="Q194" s="467"/>
      <c r="R194" s="467"/>
      <c r="S194" s="467">
        <v>1</v>
      </c>
      <c r="T194" s="413" t="s">
        <v>35</v>
      </c>
      <c r="U194" s="460" t="s">
        <v>191</v>
      </c>
      <c r="V194" s="920" t="s">
        <v>1425</v>
      </c>
      <c r="W194" s="779"/>
      <c r="X194" s="456"/>
      <c r="Y194" s="456"/>
      <c r="Z194" s="14"/>
    </row>
    <row r="195" spans="1:26" ht="48" customHeight="1">
      <c r="A195" s="460" t="s">
        <v>1426</v>
      </c>
      <c r="B195" s="460" t="s">
        <v>1013</v>
      </c>
      <c r="C195" s="460">
        <v>2016</v>
      </c>
      <c r="D195" s="460" t="s">
        <v>271</v>
      </c>
      <c r="E195" s="460" t="s">
        <v>19</v>
      </c>
      <c r="F195" s="460" t="s">
        <v>482</v>
      </c>
      <c r="G195" s="460" t="s">
        <v>594</v>
      </c>
      <c r="H195" s="942" t="s">
        <v>1427</v>
      </c>
      <c r="I195" s="460" t="s">
        <v>153</v>
      </c>
      <c r="J195" s="460"/>
      <c r="K195" s="919">
        <v>1000000</v>
      </c>
      <c r="L195" s="460"/>
      <c r="M195" s="460"/>
      <c r="N195" s="467"/>
      <c r="O195" s="467"/>
      <c r="P195" s="467"/>
      <c r="Q195" s="467"/>
      <c r="R195" s="467"/>
      <c r="S195" s="467">
        <v>1</v>
      </c>
      <c r="T195" s="413" t="s">
        <v>35</v>
      </c>
      <c r="U195" s="460"/>
      <c r="V195" s="920" t="s">
        <v>546</v>
      </c>
      <c r="W195" s="779" t="s">
        <v>518</v>
      </c>
      <c r="X195" s="456"/>
      <c r="Y195" s="456"/>
      <c r="Z195" s="14"/>
    </row>
    <row r="196" spans="1:26" ht="48" customHeight="1">
      <c r="A196" s="460" t="s">
        <v>1428</v>
      </c>
      <c r="B196" s="460" t="s">
        <v>1013</v>
      </c>
      <c r="C196" s="460">
        <v>2016</v>
      </c>
      <c r="D196" s="460" t="s">
        <v>271</v>
      </c>
      <c r="E196" s="460" t="s">
        <v>19</v>
      </c>
      <c r="F196" s="460" t="s">
        <v>482</v>
      </c>
      <c r="G196" s="460" t="s">
        <v>595</v>
      </c>
      <c r="H196" s="942" t="s">
        <v>1427</v>
      </c>
      <c r="I196" s="460" t="s">
        <v>153</v>
      </c>
      <c r="J196" s="460"/>
      <c r="K196" s="919">
        <v>1000000</v>
      </c>
      <c r="L196" s="460"/>
      <c r="M196" s="460"/>
      <c r="N196" s="467"/>
      <c r="O196" s="467"/>
      <c r="P196" s="467"/>
      <c r="Q196" s="467"/>
      <c r="R196" s="467"/>
      <c r="S196" s="467">
        <v>1</v>
      </c>
      <c r="T196" s="413" t="s">
        <v>35</v>
      </c>
      <c r="U196" s="460" t="s">
        <v>191</v>
      </c>
      <c r="V196" s="920">
        <v>43353</v>
      </c>
      <c r="W196" s="779"/>
      <c r="X196" s="456"/>
      <c r="Y196" s="456"/>
      <c r="Z196" s="14"/>
    </row>
    <row r="197" spans="1:26" ht="48" customHeight="1">
      <c r="A197" s="460" t="s">
        <v>1429</v>
      </c>
      <c r="B197" s="460" t="s">
        <v>1013</v>
      </c>
      <c r="C197" s="460">
        <v>2016</v>
      </c>
      <c r="D197" s="460" t="s">
        <v>271</v>
      </c>
      <c r="E197" s="460" t="s">
        <v>19</v>
      </c>
      <c r="F197" s="460" t="s">
        <v>482</v>
      </c>
      <c r="G197" s="460"/>
      <c r="H197" s="942" t="s">
        <v>1427</v>
      </c>
      <c r="I197" s="460" t="s">
        <v>153</v>
      </c>
      <c r="J197" s="460"/>
      <c r="K197" s="919">
        <v>1000000</v>
      </c>
      <c r="L197" s="460"/>
      <c r="M197" s="460"/>
      <c r="N197" s="467"/>
      <c r="O197" s="467"/>
      <c r="P197" s="467"/>
      <c r="Q197" s="467"/>
      <c r="R197" s="467"/>
      <c r="S197" s="467">
        <v>1</v>
      </c>
      <c r="T197" s="413" t="s">
        <v>35</v>
      </c>
      <c r="U197" s="460"/>
      <c r="V197" s="920">
        <v>43276</v>
      </c>
      <c r="W197" s="779" t="s">
        <v>463</v>
      </c>
      <c r="X197" s="456"/>
      <c r="Y197" s="456"/>
      <c r="Z197" s="14"/>
    </row>
    <row r="198" spans="1:26" ht="48" customHeight="1">
      <c r="A198" s="460" t="s">
        <v>1430</v>
      </c>
      <c r="B198" s="460" t="s">
        <v>1013</v>
      </c>
      <c r="C198" s="460">
        <v>2016</v>
      </c>
      <c r="D198" s="460" t="s">
        <v>271</v>
      </c>
      <c r="E198" s="460" t="s">
        <v>19</v>
      </c>
      <c r="F198" s="460" t="s">
        <v>482</v>
      </c>
      <c r="G198" s="460"/>
      <c r="H198" s="942" t="s">
        <v>1427</v>
      </c>
      <c r="I198" s="460" t="s">
        <v>153</v>
      </c>
      <c r="J198" s="460"/>
      <c r="K198" s="919">
        <v>1000000</v>
      </c>
      <c r="L198" s="460"/>
      <c r="M198" s="460"/>
      <c r="N198" s="467"/>
      <c r="O198" s="467"/>
      <c r="P198" s="467"/>
      <c r="Q198" s="467"/>
      <c r="R198" s="467"/>
      <c r="S198" s="467">
        <v>1</v>
      </c>
      <c r="T198" s="413" t="s">
        <v>35</v>
      </c>
      <c r="U198" s="460"/>
      <c r="V198" s="920">
        <v>43276</v>
      </c>
      <c r="W198" s="779" t="s">
        <v>463</v>
      </c>
      <c r="X198" s="456"/>
      <c r="Y198" s="456"/>
      <c r="Z198" s="14"/>
    </row>
    <row r="199" spans="1:26" ht="48" customHeight="1">
      <c r="A199" s="460" t="s">
        <v>1431</v>
      </c>
      <c r="B199" s="460" t="s">
        <v>1013</v>
      </c>
      <c r="C199" s="460">
        <v>2016</v>
      </c>
      <c r="D199" s="460" t="s">
        <v>271</v>
      </c>
      <c r="E199" s="460" t="s">
        <v>19</v>
      </c>
      <c r="F199" s="460" t="s">
        <v>482</v>
      </c>
      <c r="G199" s="460"/>
      <c r="H199" s="942" t="s">
        <v>1427</v>
      </c>
      <c r="I199" s="460" t="s">
        <v>153</v>
      </c>
      <c r="J199" s="460"/>
      <c r="K199" s="919">
        <v>1000000</v>
      </c>
      <c r="L199" s="460"/>
      <c r="M199" s="460"/>
      <c r="N199" s="467"/>
      <c r="O199" s="467"/>
      <c r="P199" s="467"/>
      <c r="Q199" s="467"/>
      <c r="R199" s="467"/>
      <c r="S199" s="467">
        <v>1</v>
      </c>
      <c r="T199" s="413" t="s">
        <v>35</v>
      </c>
      <c r="U199" s="460"/>
      <c r="V199" s="920">
        <v>43276</v>
      </c>
      <c r="W199" s="779" t="s">
        <v>463</v>
      </c>
      <c r="X199" s="456"/>
      <c r="Y199" s="456"/>
      <c r="Z199" s="14"/>
    </row>
    <row r="200" spans="1:26" ht="48" customHeight="1">
      <c r="A200" s="460" t="s">
        <v>1432</v>
      </c>
      <c r="B200" s="460" t="s">
        <v>1013</v>
      </c>
      <c r="C200" s="460">
        <v>2016</v>
      </c>
      <c r="D200" s="460" t="s">
        <v>271</v>
      </c>
      <c r="E200" s="460" t="s">
        <v>19</v>
      </c>
      <c r="F200" s="460" t="s">
        <v>482</v>
      </c>
      <c r="G200" s="460"/>
      <c r="H200" s="942" t="s">
        <v>1427</v>
      </c>
      <c r="I200" s="460" t="s">
        <v>153</v>
      </c>
      <c r="J200" s="460"/>
      <c r="K200" s="919">
        <v>1000000</v>
      </c>
      <c r="L200" s="460"/>
      <c r="M200" s="460"/>
      <c r="N200" s="467"/>
      <c r="O200" s="467"/>
      <c r="P200" s="467"/>
      <c r="Q200" s="467"/>
      <c r="R200" s="467"/>
      <c r="S200" s="467">
        <v>1</v>
      </c>
      <c r="T200" s="413" t="s">
        <v>35</v>
      </c>
      <c r="U200" s="460"/>
      <c r="V200" s="920">
        <v>43276</v>
      </c>
      <c r="W200" s="779" t="s">
        <v>463</v>
      </c>
      <c r="X200" s="456"/>
      <c r="Y200" s="456"/>
      <c r="Z200" s="14"/>
    </row>
    <row r="201" spans="1:26" ht="48" customHeight="1">
      <c r="A201" s="460" t="s">
        <v>1433</v>
      </c>
      <c r="B201" s="460" t="s">
        <v>1013</v>
      </c>
      <c r="C201" s="460">
        <v>2016</v>
      </c>
      <c r="D201" s="460" t="s">
        <v>271</v>
      </c>
      <c r="E201" s="460" t="s">
        <v>19</v>
      </c>
      <c r="F201" s="460" t="s">
        <v>482</v>
      </c>
      <c r="G201" s="460" t="s">
        <v>1434</v>
      </c>
      <c r="H201" s="942" t="s">
        <v>1427</v>
      </c>
      <c r="I201" s="460" t="s">
        <v>153</v>
      </c>
      <c r="J201" s="460"/>
      <c r="K201" s="919">
        <v>500000</v>
      </c>
      <c r="L201" s="460"/>
      <c r="M201" s="460"/>
      <c r="N201" s="467"/>
      <c r="O201" s="467"/>
      <c r="P201" s="467"/>
      <c r="Q201" s="467"/>
      <c r="R201" s="467"/>
      <c r="S201" s="467">
        <v>1</v>
      </c>
      <c r="T201" s="413" t="s">
        <v>35</v>
      </c>
      <c r="U201" s="460" t="s">
        <v>191</v>
      </c>
      <c r="V201" s="920">
        <v>43353</v>
      </c>
      <c r="W201" s="779"/>
      <c r="X201" s="456"/>
      <c r="Y201" s="456"/>
      <c r="Z201" s="14"/>
    </row>
    <row r="202" spans="1:26" ht="48" customHeight="1">
      <c r="A202" s="460" t="s">
        <v>1435</v>
      </c>
      <c r="B202" s="460" t="s">
        <v>1013</v>
      </c>
      <c r="C202" s="460">
        <v>2016</v>
      </c>
      <c r="D202" s="460" t="s">
        <v>271</v>
      </c>
      <c r="E202" s="460" t="s">
        <v>19</v>
      </c>
      <c r="F202" s="460" t="s">
        <v>482</v>
      </c>
      <c r="G202" s="460"/>
      <c r="H202" s="942" t="s">
        <v>1427</v>
      </c>
      <c r="I202" s="460" t="s">
        <v>153</v>
      </c>
      <c r="J202" s="460"/>
      <c r="K202" s="919">
        <v>500000</v>
      </c>
      <c r="L202" s="460"/>
      <c r="M202" s="460"/>
      <c r="N202" s="467"/>
      <c r="O202" s="467"/>
      <c r="P202" s="467"/>
      <c r="Q202" s="467"/>
      <c r="R202" s="467"/>
      <c r="S202" s="467">
        <v>1</v>
      </c>
      <c r="T202" s="413" t="s">
        <v>35</v>
      </c>
      <c r="U202" s="460"/>
      <c r="V202" s="920">
        <v>43276</v>
      </c>
      <c r="W202" s="779" t="s">
        <v>463</v>
      </c>
      <c r="X202" s="456"/>
      <c r="Y202" s="456"/>
      <c r="Z202" s="14"/>
    </row>
    <row r="203" spans="1:26" ht="48" customHeight="1">
      <c r="A203" s="460" t="s">
        <v>1436</v>
      </c>
      <c r="B203" s="460" t="s">
        <v>1013</v>
      </c>
      <c r="C203" s="460">
        <v>2016</v>
      </c>
      <c r="D203" s="460" t="s">
        <v>271</v>
      </c>
      <c r="E203" s="460" t="s">
        <v>19</v>
      </c>
      <c r="F203" s="460" t="s">
        <v>482</v>
      </c>
      <c r="G203" s="460"/>
      <c r="H203" s="942" t="s">
        <v>1427</v>
      </c>
      <c r="I203" s="460" t="s">
        <v>153</v>
      </c>
      <c r="J203" s="460"/>
      <c r="K203" s="919">
        <v>500000</v>
      </c>
      <c r="L203" s="460"/>
      <c r="M203" s="460"/>
      <c r="N203" s="467"/>
      <c r="O203" s="467"/>
      <c r="P203" s="467"/>
      <c r="Q203" s="467"/>
      <c r="R203" s="467"/>
      <c r="S203" s="467">
        <v>1</v>
      </c>
      <c r="T203" s="413" t="s">
        <v>35</v>
      </c>
      <c r="U203" s="460"/>
      <c r="V203" s="920">
        <v>43276</v>
      </c>
      <c r="W203" s="779" t="s">
        <v>463</v>
      </c>
      <c r="X203" s="456"/>
      <c r="Y203" s="456"/>
      <c r="Z203" s="14"/>
    </row>
    <row r="204" spans="1:26" ht="48" customHeight="1">
      <c r="A204" s="460" t="s">
        <v>1437</v>
      </c>
      <c r="B204" s="460" t="s">
        <v>1013</v>
      </c>
      <c r="C204" s="460">
        <v>2016</v>
      </c>
      <c r="D204" s="460" t="s">
        <v>271</v>
      </c>
      <c r="E204" s="460" t="s">
        <v>19</v>
      </c>
      <c r="F204" s="460" t="s">
        <v>482</v>
      </c>
      <c r="G204" s="460"/>
      <c r="H204" s="942" t="s">
        <v>1427</v>
      </c>
      <c r="I204" s="460" t="s">
        <v>153</v>
      </c>
      <c r="J204" s="460"/>
      <c r="K204" s="919">
        <v>500000</v>
      </c>
      <c r="L204" s="460"/>
      <c r="M204" s="460"/>
      <c r="N204" s="467"/>
      <c r="O204" s="467"/>
      <c r="P204" s="467"/>
      <c r="Q204" s="467"/>
      <c r="R204" s="467"/>
      <c r="S204" s="467">
        <v>1</v>
      </c>
      <c r="T204" s="413" t="s">
        <v>35</v>
      </c>
      <c r="U204" s="460"/>
      <c r="V204" s="920">
        <v>43276</v>
      </c>
      <c r="W204" s="779" t="s">
        <v>463</v>
      </c>
      <c r="X204" s="456"/>
      <c r="Y204" s="456"/>
      <c r="Z204" s="14"/>
    </row>
    <row r="205" spans="1:26" ht="48" customHeight="1">
      <c r="A205" s="460" t="s">
        <v>1438</v>
      </c>
      <c r="B205" s="460" t="s">
        <v>1013</v>
      </c>
      <c r="C205" s="460">
        <v>2016</v>
      </c>
      <c r="D205" s="460" t="s">
        <v>271</v>
      </c>
      <c r="E205" s="460" t="s">
        <v>19</v>
      </c>
      <c r="F205" s="460" t="s">
        <v>482</v>
      </c>
      <c r="G205" s="460"/>
      <c r="H205" s="942" t="s">
        <v>1427</v>
      </c>
      <c r="I205" s="460" t="s">
        <v>153</v>
      </c>
      <c r="J205" s="460"/>
      <c r="K205" s="919">
        <v>500000</v>
      </c>
      <c r="L205" s="460"/>
      <c r="M205" s="460"/>
      <c r="N205" s="467"/>
      <c r="O205" s="467"/>
      <c r="P205" s="467"/>
      <c r="Q205" s="467"/>
      <c r="R205" s="467"/>
      <c r="S205" s="467">
        <v>1</v>
      </c>
      <c r="T205" s="413" t="s">
        <v>35</v>
      </c>
      <c r="U205" s="460"/>
      <c r="V205" s="920">
        <v>43276</v>
      </c>
      <c r="W205" s="779" t="s">
        <v>463</v>
      </c>
      <c r="X205" s="456"/>
      <c r="Y205" s="456"/>
      <c r="Z205" s="14"/>
    </row>
    <row r="206" spans="1:26" ht="48" customHeight="1">
      <c r="A206" s="460" t="s">
        <v>1439</v>
      </c>
      <c r="B206" s="460" t="s">
        <v>1013</v>
      </c>
      <c r="C206" s="460">
        <v>2016</v>
      </c>
      <c r="D206" s="460" t="s">
        <v>271</v>
      </c>
      <c r="E206" s="460" t="s">
        <v>19</v>
      </c>
      <c r="F206" s="460" t="s">
        <v>482</v>
      </c>
      <c r="G206" s="460"/>
      <c r="H206" s="942" t="s">
        <v>1427</v>
      </c>
      <c r="I206" s="460" t="s">
        <v>153</v>
      </c>
      <c r="J206" s="460"/>
      <c r="K206" s="919">
        <v>500000</v>
      </c>
      <c r="L206" s="460"/>
      <c r="M206" s="460"/>
      <c r="N206" s="467"/>
      <c r="O206" s="467"/>
      <c r="P206" s="467"/>
      <c r="Q206" s="467"/>
      <c r="R206" s="467"/>
      <c r="S206" s="467">
        <v>1</v>
      </c>
      <c r="T206" s="413" t="s">
        <v>35</v>
      </c>
      <c r="U206" s="460"/>
      <c r="V206" s="920">
        <v>43276</v>
      </c>
      <c r="W206" s="779" t="s">
        <v>463</v>
      </c>
      <c r="X206" s="456"/>
      <c r="Y206" s="456"/>
      <c r="Z206" s="14"/>
    </row>
    <row r="207" spans="1:26" ht="48" customHeight="1">
      <c r="A207" s="460" t="s">
        <v>1440</v>
      </c>
      <c r="B207" s="460" t="s">
        <v>1013</v>
      </c>
      <c r="C207" s="460">
        <v>2016</v>
      </c>
      <c r="D207" s="460" t="s">
        <v>271</v>
      </c>
      <c r="E207" s="460" t="s">
        <v>19</v>
      </c>
      <c r="F207" s="460" t="s">
        <v>486</v>
      </c>
      <c r="G207" s="460"/>
      <c r="H207" s="942" t="s">
        <v>1441</v>
      </c>
      <c r="I207" s="460" t="s">
        <v>153</v>
      </c>
      <c r="J207" s="460"/>
      <c r="K207" s="919">
        <v>10000000</v>
      </c>
      <c r="L207" s="460"/>
      <c r="M207" s="460"/>
      <c r="N207" s="467"/>
      <c r="O207" s="467"/>
      <c r="P207" s="467"/>
      <c r="Q207" s="467"/>
      <c r="R207" s="467"/>
      <c r="S207" s="467">
        <v>1</v>
      </c>
      <c r="T207" s="413" t="s">
        <v>35</v>
      </c>
      <c r="U207" s="460"/>
      <c r="V207" s="468"/>
      <c r="W207" s="779"/>
      <c r="X207" s="456"/>
      <c r="Y207" s="456"/>
      <c r="Z207" s="14"/>
    </row>
    <row r="208" spans="1:26" ht="48" customHeight="1">
      <c r="A208" s="460" t="s">
        <v>1442</v>
      </c>
      <c r="B208" s="460" t="s">
        <v>1013</v>
      </c>
      <c r="C208" s="460">
        <v>2016</v>
      </c>
      <c r="D208" s="460" t="s">
        <v>271</v>
      </c>
      <c r="E208" s="460" t="s">
        <v>19</v>
      </c>
      <c r="F208" s="460" t="s">
        <v>1443</v>
      </c>
      <c r="G208" s="460" t="s">
        <v>138</v>
      </c>
      <c r="H208" s="942" t="s">
        <v>1174</v>
      </c>
      <c r="I208" s="460" t="s">
        <v>153</v>
      </c>
      <c r="J208" s="460"/>
      <c r="K208" s="919">
        <v>15000000</v>
      </c>
      <c r="L208" s="460"/>
      <c r="M208" s="460"/>
      <c r="N208" s="467"/>
      <c r="O208" s="467"/>
      <c r="P208" s="467"/>
      <c r="Q208" s="467"/>
      <c r="R208" s="467"/>
      <c r="S208" s="467">
        <v>1</v>
      </c>
      <c r="T208" s="413" t="s">
        <v>35</v>
      </c>
      <c r="U208" s="460"/>
      <c r="V208" s="920">
        <v>43661</v>
      </c>
      <c r="W208" s="779" t="s">
        <v>1378</v>
      </c>
      <c r="X208" s="456"/>
      <c r="Y208" s="456"/>
      <c r="Z208" s="14"/>
    </row>
    <row r="209" spans="1:26" ht="48" customHeight="1">
      <c r="A209" s="460" t="s">
        <v>1444</v>
      </c>
      <c r="B209" s="460" t="s">
        <v>1013</v>
      </c>
      <c r="C209" s="460">
        <v>2016</v>
      </c>
      <c r="D209" s="460" t="s">
        <v>271</v>
      </c>
      <c r="E209" s="460" t="s">
        <v>19</v>
      </c>
      <c r="F209" s="460" t="s">
        <v>868</v>
      </c>
      <c r="G209" s="460"/>
      <c r="H209" s="654" t="s">
        <v>1445</v>
      </c>
      <c r="I209" s="460" t="s">
        <v>153</v>
      </c>
      <c r="J209" s="460"/>
      <c r="K209" s="919">
        <v>2000000</v>
      </c>
      <c r="L209" s="460"/>
      <c r="M209" s="460"/>
      <c r="N209" s="467"/>
      <c r="O209" s="467"/>
      <c r="P209" s="467"/>
      <c r="Q209" s="467"/>
      <c r="R209" s="467"/>
      <c r="S209" s="467">
        <v>1</v>
      </c>
      <c r="T209" s="413" t="s">
        <v>35</v>
      </c>
      <c r="U209" s="460"/>
      <c r="V209" s="468" t="s">
        <v>2</v>
      </c>
      <c r="W209" s="779"/>
      <c r="X209" s="456"/>
      <c r="Y209" s="456"/>
      <c r="Z209" s="14"/>
    </row>
    <row r="210" spans="1:26" ht="48" customHeight="1">
      <c r="A210" s="460" t="s">
        <v>1446</v>
      </c>
      <c r="B210" s="460" t="s">
        <v>1013</v>
      </c>
      <c r="C210" s="460">
        <v>2016</v>
      </c>
      <c r="D210" s="460" t="s">
        <v>271</v>
      </c>
      <c r="E210" s="460" t="s">
        <v>19</v>
      </c>
      <c r="F210" s="460" t="s">
        <v>868</v>
      </c>
      <c r="G210" s="460"/>
      <c r="H210" s="654" t="s">
        <v>1447</v>
      </c>
      <c r="I210" s="460" t="s">
        <v>153</v>
      </c>
      <c r="J210" s="460"/>
      <c r="K210" s="919">
        <v>5000000</v>
      </c>
      <c r="L210" s="460"/>
      <c r="M210" s="460"/>
      <c r="N210" s="467"/>
      <c r="O210" s="467"/>
      <c r="P210" s="467"/>
      <c r="Q210" s="467"/>
      <c r="R210" s="467"/>
      <c r="S210" s="467">
        <v>1</v>
      </c>
      <c r="T210" s="413" t="s">
        <v>35</v>
      </c>
      <c r="U210" s="460"/>
      <c r="V210" s="468"/>
      <c r="W210" s="779"/>
      <c r="X210" s="456"/>
      <c r="Y210" s="456"/>
      <c r="Z210" s="14"/>
    </row>
    <row r="211" spans="1:26" ht="48" customHeight="1">
      <c r="A211" s="460" t="s">
        <v>1448</v>
      </c>
      <c r="B211" s="460" t="s">
        <v>1013</v>
      </c>
      <c r="C211" s="460">
        <v>2016</v>
      </c>
      <c r="D211" s="460" t="s">
        <v>271</v>
      </c>
      <c r="E211" s="460" t="s">
        <v>19</v>
      </c>
      <c r="F211" s="460" t="s">
        <v>868</v>
      </c>
      <c r="G211" s="460"/>
      <c r="H211" s="654" t="s">
        <v>1449</v>
      </c>
      <c r="I211" s="460" t="s">
        <v>153</v>
      </c>
      <c r="J211" s="460"/>
      <c r="K211" s="919">
        <v>2000000</v>
      </c>
      <c r="L211" s="460"/>
      <c r="M211" s="460"/>
      <c r="N211" s="467"/>
      <c r="O211" s="467"/>
      <c r="P211" s="467"/>
      <c r="Q211" s="467"/>
      <c r="R211" s="467"/>
      <c r="S211" s="467">
        <v>1</v>
      </c>
      <c r="T211" s="413" t="s">
        <v>35</v>
      </c>
      <c r="U211" s="460"/>
      <c r="V211" s="468"/>
      <c r="W211" s="779"/>
      <c r="X211" s="456"/>
      <c r="Y211" s="456"/>
      <c r="Z211" s="14"/>
    </row>
    <row r="212" spans="1:26" ht="48" customHeight="1">
      <c r="A212" s="460" t="s">
        <v>1450</v>
      </c>
      <c r="B212" s="460" t="s">
        <v>1013</v>
      </c>
      <c r="C212" s="460">
        <v>2016</v>
      </c>
      <c r="D212" s="460" t="s">
        <v>271</v>
      </c>
      <c r="E212" s="460" t="s">
        <v>19</v>
      </c>
      <c r="F212" s="460" t="s">
        <v>868</v>
      </c>
      <c r="G212" s="460"/>
      <c r="H212" s="654" t="s">
        <v>1451</v>
      </c>
      <c r="I212" s="460" t="s">
        <v>153</v>
      </c>
      <c r="J212" s="460"/>
      <c r="K212" s="919">
        <v>2000000</v>
      </c>
      <c r="L212" s="460"/>
      <c r="M212" s="460"/>
      <c r="N212" s="467"/>
      <c r="O212" s="467"/>
      <c r="P212" s="467"/>
      <c r="Q212" s="467"/>
      <c r="R212" s="467"/>
      <c r="S212" s="467">
        <v>1</v>
      </c>
      <c r="T212" s="413" t="s">
        <v>35</v>
      </c>
      <c r="U212" s="460"/>
      <c r="V212" s="468"/>
      <c r="W212" s="779"/>
      <c r="X212" s="456"/>
      <c r="Y212" s="456"/>
      <c r="Z212" s="14"/>
    </row>
    <row r="213" spans="1:26" ht="48" customHeight="1">
      <c r="A213" s="460" t="s">
        <v>1452</v>
      </c>
      <c r="B213" s="460" t="s">
        <v>1013</v>
      </c>
      <c r="C213" s="460">
        <v>2016</v>
      </c>
      <c r="D213" s="460" t="s">
        <v>271</v>
      </c>
      <c r="E213" s="460" t="s">
        <v>19</v>
      </c>
      <c r="F213" s="460" t="s">
        <v>868</v>
      </c>
      <c r="G213" s="460"/>
      <c r="H213" s="654" t="s">
        <v>1453</v>
      </c>
      <c r="I213" s="460" t="s">
        <v>153</v>
      </c>
      <c r="J213" s="460"/>
      <c r="K213" s="919">
        <v>3000000</v>
      </c>
      <c r="L213" s="460"/>
      <c r="M213" s="460"/>
      <c r="N213" s="467"/>
      <c r="O213" s="467"/>
      <c r="P213" s="467"/>
      <c r="Q213" s="467"/>
      <c r="R213" s="467"/>
      <c r="S213" s="467">
        <v>1</v>
      </c>
      <c r="T213" s="413" t="s">
        <v>35</v>
      </c>
      <c r="U213" s="460"/>
      <c r="V213" s="468"/>
      <c r="W213" s="779"/>
      <c r="X213" s="456"/>
      <c r="Y213" s="456"/>
      <c r="Z213" s="14"/>
    </row>
    <row r="214" spans="1:26" ht="48" customHeight="1">
      <c r="A214" s="460" t="s">
        <v>1454</v>
      </c>
      <c r="B214" s="460" t="s">
        <v>1013</v>
      </c>
      <c r="C214" s="460">
        <v>2016</v>
      </c>
      <c r="D214" s="460" t="s">
        <v>271</v>
      </c>
      <c r="E214" s="460" t="s">
        <v>19</v>
      </c>
      <c r="F214" s="460" t="s">
        <v>156</v>
      </c>
      <c r="G214" s="460"/>
      <c r="H214" s="654" t="s">
        <v>1441</v>
      </c>
      <c r="I214" s="460" t="s">
        <v>153</v>
      </c>
      <c r="J214" s="460"/>
      <c r="K214" s="919">
        <v>3000000</v>
      </c>
      <c r="L214" s="460"/>
      <c r="M214" s="460"/>
      <c r="N214" s="467"/>
      <c r="O214" s="467"/>
      <c r="P214" s="467"/>
      <c r="Q214" s="467"/>
      <c r="R214" s="467"/>
      <c r="S214" s="467">
        <v>1</v>
      </c>
      <c r="T214" s="413" t="s">
        <v>35</v>
      </c>
      <c r="U214" s="419"/>
      <c r="V214" s="920">
        <v>43767</v>
      </c>
      <c r="W214" s="779" t="s">
        <v>1455</v>
      </c>
      <c r="X214" s="456"/>
      <c r="Y214" s="456"/>
      <c r="Z214" s="14"/>
    </row>
    <row r="215" spans="1:26" ht="48" customHeight="1">
      <c r="A215" s="460" t="s">
        <v>1456</v>
      </c>
      <c r="B215" s="460" t="s">
        <v>1013</v>
      </c>
      <c r="C215" s="460">
        <v>2016</v>
      </c>
      <c r="D215" s="460" t="s">
        <v>271</v>
      </c>
      <c r="E215" s="460" t="s">
        <v>19</v>
      </c>
      <c r="F215" s="460" t="s">
        <v>156</v>
      </c>
      <c r="G215" s="460"/>
      <c r="H215" s="654" t="s">
        <v>1441</v>
      </c>
      <c r="I215" s="460" t="s">
        <v>153</v>
      </c>
      <c r="J215" s="460"/>
      <c r="K215" s="919">
        <v>2000000</v>
      </c>
      <c r="L215" s="460"/>
      <c r="M215" s="460"/>
      <c r="N215" s="467"/>
      <c r="O215" s="467"/>
      <c r="P215" s="467"/>
      <c r="Q215" s="467"/>
      <c r="R215" s="467"/>
      <c r="S215" s="467">
        <v>1</v>
      </c>
      <c r="T215" s="413" t="s">
        <v>35</v>
      </c>
      <c r="U215" s="460"/>
      <c r="V215" s="920">
        <v>43767</v>
      </c>
      <c r="W215" s="779" t="s">
        <v>1455</v>
      </c>
      <c r="X215" s="456"/>
      <c r="Y215" s="456"/>
      <c r="Z215" s="14"/>
    </row>
    <row r="216" spans="1:26" ht="48" customHeight="1">
      <c r="A216" s="407" t="s">
        <v>1457</v>
      </c>
      <c r="B216" s="407" t="s">
        <v>1013</v>
      </c>
      <c r="C216" s="407">
        <v>2016</v>
      </c>
      <c r="D216" s="407" t="s">
        <v>271</v>
      </c>
      <c r="E216" s="407" t="s">
        <v>19</v>
      </c>
      <c r="F216" s="407" t="s">
        <v>168</v>
      </c>
      <c r="G216" s="407"/>
      <c r="H216" s="408" t="s">
        <v>1458</v>
      </c>
      <c r="I216" s="407" t="s">
        <v>153</v>
      </c>
      <c r="J216" s="407"/>
      <c r="K216" s="502">
        <v>15000000</v>
      </c>
      <c r="L216" s="407"/>
      <c r="M216" s="407"/>
      <c r="N216" s="436"/>
      <c r="O216" s="436"/>
      <c r="P216" s="436"/>
      <c r="Q216" s="436"/>
      <c r="R216" s="436"/>
      <c r="S216" s="436">
        <v>1</v>
      </c>
      <c r="T216" s="413" t="s">
        <v>35</v>
      </c>
      <c r="U216" s="949"/>
      <c r="V216" s="920"/>
      <c r="W216" s="779"/>
      <c r="X216" s="456"/>
      <c r="Y216" s="456"/>
      <c r="Z216" s="14"/>
    </row>
    <row r="217" spans="1:26" ht="38.25" customHeight="1">
      <c r="A217" s="2030" t="s">
        <v>812</v>
      </c>
      <c r="B217" s="2031"/>
      <c r="C217" s="471"/>
      <c r="D217" s="471"/>
      <c r="E217" s="471"/>
      <c r="F217" s="471">
        <v>17</v>
      </c>
      <c r="G217" s="471"/>
      <c r="H217" s="471">
        <v>51</v>
      </c>
      <c r="I217" s="471"/>
      <c r="J217" s="471"/>
      <c r="K217" s="927">
        <f t="shared" ref="K217:S217" si="12">SUM(K166:K216)</f>
        <v>190882125</v>
      </c>
      <c r="L217" s="927">
        <f t="shared" si="12"/>
        <v>0</v>
      </c>
      <c r="M217" s="927">
        <f t="shared" si="12"/>
        <v>0</v>
      </c>
      <c r="N217" s="928">
        <f t="shared" si="12"/>
        <v>0</v>
      </c>
      <c r="O217" s="928">
        <f t="shared" si="12"/>
        <v>0</v>
      </c>
      <c r="P217" s="928">
        <f t="shared" si="12"/>
        <v>0</v>
      </c>
      <c r="Q217" s="928">
        <f t="shared" si="12"/>
        <v>0</v>
      </c>
      <c r="R217" s="928">
        <f t="shared" si="12"/>
        <v>0</v>
      </c>
      <c r="S217" s="928">
        <f t="shared" si="12"/>
        <v>51</v>
      </c>
      <c r="T217" s="800"/>
      <c r="U217" s="950"/>
      <c r="V217" s="948"/>
      <c r="W217" s="779"/>
      <c r="X217" s="456"/>
      <c r="Y217" s="456"/>
      <c r="Z217" s="14"/>
    </row>
    <row r="218" spans="1:26" ht="46.5" customHeight="1">
      <c r="A218" s="460" t="s">
        <v>1459</v>
      </c>
      <c r="B218" s="460" t="s">
        <v>1013</v>
      </c>
      <c r="C218" s="460">
        <v>2016</v>
      </c>
      <c r="D218" s="460" t="s">
        <v>271</v>
      </c>
      <c r="E218" s="460" t="s">
        <v>19</v>
      </c>
      <c r="F218" s="460" t="s">
        <v>573</v>
      </c>
      <c r="G218" s="460" t="s">
        <v>138</v>
      </c>
      <c r="H218" s="408" t="s">
        <v>1460</v>
      </c>
      <c r="I218" s="460" t="s">
        <v>1461</v>
      </c>
      <c r="J218" s="460" t="s">
        <v>25</v>
      </c>
      <c r="K218" s="919">
        <v>10000000</v>
      </c>
      <c r="L218" s="919">
        <v>10000000</v>
      </c>
      <c r="M218" s="919">
        <v>10000000</v>
      </c>
      <c r="N218" s="925"/>
      <c r="O218" s="925"/>
      <c r="P218" s="925"/>
      <c r="Q218" s="925"/>
      <c r="R218" s="925"/>
      <c r="S218" s="925">
        <v>1</v>
      </c>
      <c r="T218" s="413" t="s">
        <v>35</v>
      </c>
      <c r="U218" s="460"/>
      <c r="V218" s="468"/>
      <c r="W218" s="779"/>
      <c r="X218" s="646"/>
      <c r="Y218" s="646"/>
      <c r="Z218" s="14"/>
    </row>
    <row r="219" spans="1:26" ht="48" customHeight="1">
      <c r="A219" s="460" t="s">
        <v>1462</v>
      </c>
      <c r="B219" s="460" t="s">
        <v>1013</v>
      </c>
      <c r="C219" s="460">
        <v>2016</v>
      </c>
      <c r="D219" s="460" t="s">
        <v>271</v>
      </c>
      <c r="E219" s="460" t="s">
        <v>19</v>
      </c>
      <c r="F219" s="460" t="s">
        <v>576</v>
      </c>
      <c r="G219" s="460" t="s">
        <v>138</v>
      </c>
      <c r="H219" s="408" t="s">
        <v>1463</v>
      </c>
      <c r="I219" s="460" t="s">
        <v>1464</v>
      </c>
      <c r="J219" s="460" t="s">
        <v>1089</v>
      </c>
      <c r="K219" s="919">
        <v>1500000</v>
      </c>
      <c r="L219" s="460"/>
      <c r="M219" s="460"/>
      <c r="N219" s="467"/>
      <c r="O219" s="467"/>
      <c r="P219" s="467"/>
      <c r="Q219" s="467"/>
      <c r="R219" s="467"/>
      <c r="S219" s="467">
        <v>1</v>
      </c>
      <c r="T219" s="413" t="s">
        <v>35</v>
      </c>
      <c r="U219" s="460"/>
      <c r="V219" s="468"/>
      <c r="W219" s="779"/>
      <c r="X219" s="646"/>
      <c r="Y219" s="646"/>
      <c r="Z219" s="14"/>
    </row>
    <row r="220" spans="1:26" ht="48" customHeight="1">
      <c r="A220" s="460" t="s">
        <v>1465</v>
      </c>
      <c r="B220" s="460" t="s">
        <v>1013</v>
      </c>
      <c r="C220" s="460">
        <v>2016</v>
      </c>
      <c r="D220" s="460" t="s">
        <v>271</v>
      </c>
      <c r="E220" s="460" t="s">
        <v>19</v>
      </c>
      <c r="F220" s="460" t="s">
        <v>1466</v>
      </c>
      <c r="G220" s="460" t="s">
        <v>1467</v>
      </c>
      <c r="H220" s="408" t="s">
        <v>1468</v>
      </c>
      <c r="I220" s="460" t="s">
        <v>1469</v>
      </c>
      <c r="J220" s="460" t="s">
        <v>25</v>
      </c>
      <c r="K220" s="919">
        <v>2500000</v>
      </c>
      <c r="L220" s="460"/>
      <c r="M220" s="460" t="s">
        <v>249</v>
      </c>
      <c r="N220" s="467"/>
      <c r="O220" s="467"/>
      <c r="P220" s="467"/>
      <c r="Q220" s="467"/>
      <c r="R220" s="467"/>
      <c r="S220" s="467">
        <v>1</v>
      </c>
      <c r="T220" s="413" t="s">
        <v>35</v>
      </c>
      <c r="U220" s="460"/>
      <c r="V220" s="675">
        <v>43334</v>
      </c>
      <c r="W220" s="779" t="s">
        <v>586</v>
      </c>
      <c r="X220" s="646"/>
      <c r="Y220" s="646"/>
      <c r="Z220" s="14"/>
    </row>
    <row r="221" spans="1:26" ht="153.75" customHeight="1">
      <c r="A221" s="460" t="s">
        <v>1470</v>
      </c>
      <c r="B221" s="460" t="s">
        <v>1013</v>
      </c>
      <c r="C221" s="460">
        <v>2016</v>
      </c>
      <c r="D221" s="460" t="s">
        <v>271</v>
      </c>
      <c r="E221" s="460" t="s">
        <v>19</v>
      </c>
      <c r="F221" s="460" t="s">
        <v>1466</v>
      </c>
      <c r="G221" s="460" t="s">
        <v>861</v>
      </c>
      <c r="H221" s="408" t="s">
        <v>1471</v>
      </c>
      <c r="I221" s="460" t="s">
        <v>1472</v>
      </c>
      <c r="J221" s="460" t="s">
        <v>281</v>
      </c>
      <c r="K221" s="919">
        <v>3500000</v>
      </c>
      <c r="L221" s="460"/>
      <c r="M221" s="460" t="s">
        <v>249</v>
      </c>
      <c r="N221" s="467"/>
      <c r="O221" s="467"/>
      <c r="P221" s="467"/>
      <c r="Q221" s="467"/>
      <c r="R221" s="467"/>
      <c r="S221" s="467">
        <v>1</v>
      </c>
      <c r="T221" s="413" t="s">
        <v>35</v>
      </c>
      <c r="U221" s="460"/>
      <c r="V221" s="468" t="s">
        <v>546</v>
      </c>
      <c r="W221" s="779" t="s">
        <v>518</v>
      </c>
      <c r="X221" s="646"/>
      <c r="Y221" s="646"/>
      <c r="Z221" s="14"/>
    </row>
    <row r="222" spans="1:26" ht="48" customHeight="1">
      <c r="A222" s="460" t="s">
        <v>1473</v>
      </c>
      <c r="B222" s="460" t="s">
        <v>1013</v>
      </c>
      <c r="C222" s="460">
        <v>2016</v>
      </c>
      <c r="D222" s="460" t="s">
        <v>271</v>
      </c>
      <c r="E222" s="460" t="s">
        <v>19</v>
      </c>
      <c r="F222" s="460" t="s">
        <v>584</v>
      </c>
      <c r="G222" s="460" t="s">
        <v>1474</v>
      </c>
      <c r="H222" s="408" t="s">
        <v>1475</v>
      </c>
      <c r="I222" s="460" t="s">
        <v>1476</v>
      </c>
      <c r="J222" s="460" t="s">
        <v>25</v>
      </c>
      <c r="K222" s="919">
        <v>3405400</v>
      </c>
      <c r="L222" s="460"/>
      <c r="M222" s="460" t="s">
        <v>249</v>
      </c>
      <c r="N222" s="467"/>
      <c r="O222" s="467"/>
      <c r="P222" s="467"/>
      <c r="Q222" s="467"/>
      <c r="R222" s="467"/>
      <c r="S222" s="467">
        <v>1</v>
      </c>
      <c r="T222" s="413" t="s">
        <v>35</v>
      </c>
      <c r="U222" s="460" t="s">
        <v>1477</v>
      </c>
      <c r="V222" s="921">
        <v>43544</v>
      </c>
      <c r="W222" s="779"/>
      <c r="X222" s="646"/>
      <c r="Y222" s="646"/>
      <c r="Z222" s="14"/>
    </row>
    <row r="223" spans="1:26" ht="48" customHeight="1">
      <c r="A223" s="460" t="s">
        <v>1478</v>
      </c>
      <c r="B223" s="460" t="s">
        <v>1013</v>
      </c>
      <c r="C223" s="460">
        <v>2016</v>
      </c>
      <c r="D223" s="460" t="s">
        <v>271</v>
      </c>
      <c r="E223" s="460" t="s">
        <v>19</v>
      </c>
      <c r="F223" s="460" t="s">
        <v>584</v>
      </c>
      <c r="G223" s="460" t="s">
        <v>1474</v>
      </c>
      <c r="H223" s="408" t="s">
        <v>1479</v>
      </c>
      <c r="I223" s="460" t="s">
        <v>1480</v>
      </c>
      <c r="J223" s="460" t="s">
        <v>25</v>
      </c>
      <c r="K223" s="919">
        <v>2905400</v>
      </c>
      <c r="L223" s="460"/>
      <c r="M223" s="460" t="s">
        <v>249</v>
      </c>
      <c r="N223" s="467"/>
      <c r="O223" s="467"/>
      <c r="P223" s="467"/>
      <c r="Q223" s="467"/>
      <c r="R223" s="467"/>
      <c r="S223" s="467">
        <v>1</v>
      </c>
      <c r="T223" s="413" t="s">
        <v>35</v>
      </c>
      <c r="U223" s="460" t="s">
        <v>1481</v>
      </c>
      <c r="V223" s="921">
        <v>43544</v>
      </c>
      <c r="W223" s="779"/>
      <c r="X223" s="646"/>
      <c r="Y223" s="646"/>
      <c r="Z223" s="14"/>
    </row>
    <row r="224" spans="1:26" ht="48" customHeight="1">
      <c r="A224" s="460" t="s">
        <v>1482</v>
      </c>
      <c r="B224" s="460" t="s">
        <v>1013</v>
      </c>
      <c r="C224" s="460">
        <v>2016</v>
      </c>
      <c r="D224" s="460" t="s">
        <v>271</v>
      </c>
      <c r="E224" s="460" t="s">
        <v>19</v>
      </c>
      <c r="F224" s="460" t="s">
        <v>480</v>
      </c>
      <c r="G224" s="460" t="s">
        <v>138</v>
      </c>
      <c r="H224" s="408" t="s">
        <v>1483</v>
      </c>
      <c r="I224" s="460" t="s">
        <v>1484</v>
      </c>
      <c r="J224" s="460" t="s">
        <v>25</v>
      </c>
      <c r="K224" s="919">
        <v>4000000</v>
      </c>
      <c r="L224" s="460"/>
      <c r="M224" s="460" t="s">
        <v>249</v>
      </c>
      <c r="N224" s="467"/>
      <c r="O224" s="467"/>
      <c r="P224" s="467"/>
      <c r="Q224" s="467"/>
      <c r="R224" s="467"/>
      <c r="S224" s="467">
        <v>1</v>
      </c>
      <c r="T224" s="413" t="s">
        <v>35</v>
      </c>
      <c r="U224" s="460" t="s">
        <v>191</v>
      </c>
      <c r="V224" s="920">
        <v>43346</v>
      </c>
      <c r="W224" s="779"/>
      <c r="X224" s="456"/>
      <c r="Y224" s="456"/>
      <c r="Z224" s="14"/>
    </row>
    <row r="225" spans="1:26" ht="48" customHeight="1">
      <c r="A225" s="460" t="s">
        <v>1485</v>
      </c>
      <c r="B225" s="460" t="s">
        <v>1013</v>
      </c>
      <c r="C225" s="460">
        <v>2016</v>
      </c>
      <c r="D225" s="460" t="s">
        <v>271</v>
      </c>
      <c r="E225" s="460" t="s">
        <v>19</v>
      </c>
      <c r="F225" s="460" t="s">
        <v>298</v>
      </c>
      <c r="G225" s="460" t="s">
        <v>830</v>
      </c>
      <c r="H225" s="408" t="s">
        <v>1089</v>
      </c>
      <c r="I225" s="460" t="s">
        <v>1486</v>
      </c>
      <c r="J225" s="460" t="s">
        <v>1089</v>
      </c>
      <c r="K225" s="919">
        <v>2000000</v>
      </c>
      <c r="L225" s="919">
        <v>2000000</v>
      </c>
      <c r="M225" s="919">
        <v>2000000</v>
      </c>
      <c r="N225" s="925"/>
      <c r="O225" s="925"/>
      <c r="P225" s="925"/>
      <c r="Q225" s="925"/>
      <c r="R225" s="925"/>
      <c r="S225" s="925">
        <v>1</v>
      </c>
      <c r="T225" s="413" t="s">
        <v>35</v>
      </c>
      <c r="U225" s="460"/>
      <c r="V225" s="920">
        <v>42935</v>
      </c>
      <c r="W225" s="779"/>
      <c r="X225" s="456"/>
      <c r="Y225" s="456"/>
      <c r="Z225" s="14"/>
    </row>
    <row r="226" spans="1:26" ht="48" customHeight="1">
      <c r="A226" s="460" t="s">
        <v>1487</v>
      </c>
      <c r="B226" s="460" t="s">
        <v>1013</v>
      </c>
      <c r="C226" s="460">
        <v>2016</v>
      </c>
      <c r="D226" s="460" t="s">
        <v>271</v>
      </c>
      <c r="E226" s="460" t="s">
        <v>19</v>
      </c>
      <c r="F226" s="460" t="s">
        <v>482</v>
      </c>
      <c r="G226" s="460"/>
      <c r="H226" s="408" t="s">
        <v>1488</v>
      </c>
      <c r="I226" s="460" t="s">
        <v>153</v>
      </c>
      <c r="J226" s="460"/>
      <c r="K226" s="919">
        <v>2000000</v>
      </c>
      <c r="L226" s="460"/>
      <c r="M226" s="460"/>
      <c r="N226" s="467"/>
      <c r="O226" s="467"/>
      <c r="P226" s="467"/>
      <c r="Q226" s="467"/>
      <c r="R226" s="467"/>
      <c r="S226" s="467">
        <v>1</v>
      </c>
      <c r="T226" s="413" t="s">
        <v>35</v>
      </c>
      <c r="U226" s="460" t="s">
        <v>191</v>
      </c>
      <c r="V226" s="920">
        <v>43327</v>
      </c>
      <c r="W226" s="779"/>
      <c r="X226" s="456"/>
      <c r="Y226" s="456"/>
      <c r="Z226" s="14"/>
    </row>
    <row r="227" spans="1:26" ht="48" customHeight="1">
      <c r="A227" s="460" t="s">
        <v>1489</v>
      </c>
      <c r="B227" s="460" t="s">
        <v>1013</v>
      </c>
      <c r="C227" s="460">
        <v>2016</v>
      </c>
      <c r="D227" s="460" t="s">
        <v>271</v>
      </c>
      <c r="E227" s="460" t="s">
        <v>19</v>
      </c>
      <c r="F227" s="460" t="s">
        <v>165</v>
      </c>
      <c r="G227" s="460" t="s">
        <v>830</v>
      </c>
      <c r="H227" s="408" t="s">
        <v>1490</v>
      </c>
      <c r="I227" s="460" t="s">
        <v>1491</v>
      </c>
      <c r="J227" s="460" t="s">
        <v>1089</v>
      </c>
      <c r="K227" s="919">
        <v>2000000</v>
      </c>
      <c r="L227" s="919">
        <v>2000000</v>
      </c>
      <c r="M227" s="919">
        <v>2000000</v>
      </c>
      <c r="N227" s="925">
        <v>1</v>
      </c>
      <c r="O227" s="925"/>
      <c r="P227" s="925"/>
      <c r="Q227" s="925"/>
      <c r="R227" s="467"/>
      <c r="S227" s="467"/>
      <c r="T227" s="747" t="s">
        <v>449</v>
      </c>
      <c r="U227" s="460" t="s">
        <v>1492</v>
      </c>
      <c r="V227" s="920">
        <v>43802</v>
      </c>
      <c r="W227" s="779"/>
      <c r="X227" s="456"/>
      <c r="Y227" s="456"/>
      <c r="Z227" s="14"/>
    </row>
    <row r="228" spans="1:26" ht="39" customHeight="1">
      <c r="A228" s="2030" t="s">
        <v>805</v>
      </c>
      <c r="B228" s="2031"/>
      <c r="C228" s="471"/>
      <c r="D228" s="471"/>
      <c r="E228" s="471"/>
      <c r="F228" s="471">
        <v>4</v>
      </c>
      <c r="G228" s="471"/>
      <c r="H228" s="471">
        <v>10</v>
      </c>
      <c r="I228" s="471"/>
      <c r="J228" s="471"/>
      <c r="K228" s="927">
        <f t="shared" ref="K228:R228" si="13">SUM(K218:K227)</f>
        <v>33810800</v>
      </c>
      <c r="L228" s="927">
        <f t="shared" si="13"/>
        <v>14000000</v>
      </c>
      <c r="M228" s="927">
        <f t="shared" si="13"/>
        <v>14000000</v>
      </c>
      <c r="N228" s="928">
        <f t="shared" si="13"/>
        <v>1</v>
      </c>
      <c r="O228" s="928">
        <f t="shared" si="13"/>
        <v>0</v>
      </c>
      <c r="P228" s="928">
        <f t="shared" si="13"/>
        <v>0</v>
      </c>
      <c r="Q228" s="928">
        <f t="shared" si="13"/>
        <v>0</v>
      </c>
      <c r="R228" s="928">
        <f t="shared" si="13"/>
        <v>0</v>
      </c>
      <c r="S228" s="928">
        <f>SUM(S218:S226)</f>
        <v>9</v>
      </c>
      <c r="T228" s="800"/>
      <c r="U228" s="951"/>
      <c r="V228" s="948"/>
      <c r="W228" s="779"/>
      <c r="X228" s="456"/>
      <c r="Y228" s="456"/>
      <c r="Z228" s="14"/>
    </row>
    <row r="229" spans="1:26" ht="43.5" customHeight="1">
      <c r="A229" s="2053" t="s">
        <v>1493</v>
      </c>
      <c r="B229" s="1961"/>
      <c r="C229" s="732"/>
      <c r="D229" s="952"/>
      <c r="E229" s="763"/>
      <c r="F229" s="732">
        <f>F217+F228</f>
        <v>21</v>
      </c>
      <c r="G229" s="732"/>
      <c r="H229" s="732">
        <f>H228+H217</f>
        <v>61</v>
      </c>
      <c r="I229" s="732"/>
      <c r="J229" s="732"/>
      <c r="K229" s="932">
        <f t="shared" ref="K229:S229" si="14">K217+K228</f>
        <v>224692925</v>
      </c>
      <c r="L229" s="932">
        <f t="shared" si="14"/>
        <v>14000000</v>
      </c>
      <c r="M229" s="932">
        <f t="shared" si="14"/>
        <v>14000000</v>
      </c>
      <c r="N229" s="932">
        <f t="shared" si="14"/>
        <v>1</v>
      </c>
      <c r="O229" s="932">
        <f t="shared" si="14"/>
        <v>0</v>
      </c>
      <c r="P229" s="932">
        <f t="shared" si="14"/>
        <v>0</v>
      </c>
      <c r="Q229" s="932">
        <f t="shared" si="14"/>
        <v>0</v>
      </c>
      <c r="R229" s="932">
        <f t="shared" si="14"/>
        <v>0</v>
      </c>
      <c r="S229" s="932">
        <f t="shared" si="14"/>
        <v>60</v>
      </c>
      <c r="T229" s="732"/>
      <c r="U229" s="732"/>
      <c r="V229" s="732"/>
      <c r="W229" s="779"/>
      <c r="X229" s="456"/>
      <c r="Y229" s="456"/>
      <c r="Z229" s="14"/>
    </row>
    <row r="230" spans="1:26" ht="36.75" customHeight="1">
      <c r="A230" s="2035" t="s">
        <v>814</v>
      </c>
      <c r="B230" s="1961"/>
      <c r="C230" s="548"/>
      <c r="D230" s="548"/>
      <c r="E230" s="548"/>
      <c r="F230" s="548"/>
      <c r="G230" s="548"/>
      <c r="H230" s="548">
        <v>198</v>
      </c>
      <c r="I230" s="548"/>
      <c r="J230" s="548"/>
      <c r="K230" s="953">
        <f t="shared" ref="K230:S230" si="15">SUM(K229,K164,K125,K82,K60)</f>
        <v>647590041</v>
      </c>
      <c r="L230" s="953">
        <f t="shared" si="15"/>
        <v>52142000</v>
      </c>
      <c r="M230" s="953">
        <f t="shared" si="15"/>
        <v>52142000</v>
      </c>
      <c r="N230" s="953">
        <f t="shared" si="15"/>
        <v>10</v>
      </c>
      <c r="O230" s="953">
        <f t="shared" si="15"/>
        <v>0</v>
      </c>
      <c r="P230" s="953">
        <f t="shared" si="15"/>
        <v>0</v>
      </c>
      <c r="Q230" s="953">
        <f t="shared" si="15"/>
        <v>0</v>
      </c>
      <c r="R230" s="953">
        <f t="shared" si="15"/>
        <v>1</v>
      </c>
      <c r="S230" s="953">
        <f t="shared" si="15"/>
        <v>187</v>
      </c>
      <c r="T230" s="953"/>
      <c r="U230" s="548"/>
      <c r="V230" s="548"/>
      <c r="W230" s="779"/>
      <c r="X230" s="456"/>
      <c r="Y230" s="456"/>
      <c r="Z230" s="14"/>
    </row>
    <row r="231" spans="1:26" ht="15.75" customHeight="1">
      <c r="A231" s="456"/>
      <c r="B231" s="456"/>
      <c r="C231" s="456"/>
      <c r="D231" s="456"/>
      <c r="E231" s="456"/>
      <c r="F231" s="456"/>
      <c r="G231" s="456"/>
      <c r="H231" s="399"/>
      <c r="I231" s="456"/>
      <c r="J231" s="456"/>
      <c r="K231" s="456"/>
      <c r="L231" s="456"/>
      <c r="M231" s="456"/>
      <c r="N231" s="918"/>
      <c r="O231" s="918"/>
      <c r="P231" s="918"/>
      <c r="Q231" s="918"/>
      <c r="R231" s="918"/>
      <c r="S231" s="918"/>
      <c r="T231" s="456"/>
      <c r="U231" s="456"/>
      <c r="V231" s="456"/>
      <c r="W231" s="220"/>
      <c r="X231" s="456"/>
      <c r="Y231" s="456"/>
      <c r="Z231" s="14"/>
    </row>
    <row r="232" spans="1:26" ht="15.75" customHeight="1">
      <c r="A232" s="456"/>
      <c r="B232" s="456"/>
      <c r="C232" s="456"/>
      <c r="D232" s="456"/>
      <c r="E232" s="456"/>
      <c r="F232" s="456"/>
      <c r="G232" s="456"/>
      <c r="H232" s="399"/>
      <c r="I232" s="456"/>
      <c r="J232" s="456"/>
      <c r="K232" s="456"/>
      <c r="L232" s="456"/>
      <c r="M232" s="456"/>
      <c r="N232" s="918"/>
      <c r="O232" s="918"/>
      <c r="P232" s="918"/>
      <c r="Q232" s="918"/>
      <c r="R232" s="918"/>
      <c r="S232" s="918"/>
      <c r="T232" s="456"/>
      <c r="U232" s="456"/>
      <c r="V232" s="456"/>
      <c r="W232" s="220"/>
      <c r="X232" s="456"/>
      <c r="Y232" s="456"/>
      <c r="Z232" s="14"/>
    </row>
    <row r="233" spans="1:26" ht="15.75" customHeight="1">
      <c r="A233" s="456"/>
      <c r="B233" s="456"/>
      <c r="C233" s="456"/>
      <c r="D233" s="456"/>
      <c r="E233" s="456"/>
      <c r="F233" s="456"/>
      <c r="G233" s="456"/>
      <c r="H233" s="399"/>
      <c r="I233" s="456"/>
      <c r="J233" s="456"/>
      <c r="K233" s="456"/>
      <c r="L233" s="456"/>
      <c r="M233" s="456"/>
      <c r="N233" s="918"/>
      <c r="O233" s="918"/>
      <c r="P233" s="918"/>
      <c r="Q233" s="918"/>
      <c r="R233" s="918"/>
      <c r="S233" s="918"/>
      <c r="T233" s="456"/>
      <c r="U233" s="456"/>
      <c r="V233" s="456"/>
      <c r="W233" s="220"/>
      <c r="X233" s="456"/>
      <c r="Y233" s="456"/>
      <c r="Z233" s="14"/>
    </row>
    <row r="234" spans="1:26" ht="15.75" customHeight="1">
      <c r="A234" s="456"/>
      <c r="B234" s="456"/>
      <c r="C234" s="456"/>
      <c r="D234" s="456"/>
      <c r="E234" s="456"/>
      <c r="F234" s="456"/>
      <c r="G234" s="456"/>
      <c r="H234" s="399"/>
      <c r="I234" s="456"/>
      <c r="J234" s="456"/>
      <c r="K234" s="456"/>
      <c r="L234" s="456"/>
      <c r="M234" s="456"/>
      <c r="N234" s="918"/>
      <c r="O234" s="918"/>
      <c r="P234" s="918"/>
      <c r="Q234" s="918"/>
      <c r="R234" s="918"/>
      <c r="S234" s="918"/>
      <c r="T234" s="456"/>
      <c r="U234" s="456"/>
      <c r="V234" s="456"/>
      <c r="W234" s="220"/>
      <c r="X234" s="456"/>
      <c r="Y234" s="456"/>
      <c r="Z234" s="14"/>
    </row>
    <row r="235" spans="1:26" ht="15.75" customHeight="1">
      <c r="A235" s="456"/>
      <c r="B235" s="456"/>
      <c r="C235" s="456"/>
      <c r="D235" s="456"/>
      <c r="E235" s="456"/>
      <c r="F235" s="456"/>
      <c r="G235" s="456"/>
      <c r="H235" s="399"/>
      <c r="I235" s="456"/>
      <c r="J235" s="456"/>
      <c r="K235" s="456"/>
      <c r="L235" s="456"/>
      <c r="M235" s="456"/>
      <c r="N235" s="918"/>
      <c r="O235" s="918"/>
      <c r="P235" s="918"/>
      <c r="Q235" s="918"/>
      <c r="R235" s="918"/>
      <c r="S235" s="918"/>
      <c r="T235" s="456"/>
      <c r="U235" s="456"/>
      <c r="V235" s="456"/>
      <c r="W235" s="220"/>
      <c r="X235" s="456"/>
      <c r="Y235" s="456"/>
      <c r="Z235" s="14"/>
    </row>
    <row r="236" spans="1:26" ht="15.75" customHeight="1">
      <c r="A236" s="456"/>
      <c r="B236" s="456"/>
      <c r="C236" s="456"/>
      <c r="D236" s="456"/>
      <c r="E236" s="456"/>
      <c r="F236" s="456"/>
      <c r="G236" s="456"/>
      <c r="H236" s="399"/>
      <c r="I236" s="456"/>
      <c r="J236" s="456"/>
      <c r="K236" s="456"/>
      <c r="L236" s="456"/>
      <c r="M236" s="456"/>
      <c r="N236" s="918"/>
      <c r="O236" s="918"/>
      <c r="P236" s="918"/>
      <c r="Q236" s="918"/>
      <c r="R236" s="918"/>
      <c r="S236" s="918"/>
      <c r="T236" s="456"/>
      <c r="U236" s="456"/>
      <c r="V236" s="456"/>
      <c r="W236" s="220"/>
      <c r="X236" s="456"/>
      <c r="Y236" s="456"/>
      <c r="Z236" s="14"/>
    </row>
    <row r="237" spans="1:26" ht="15.75" customHeight="1">
      <c r="A237" s="456"/>
      <c r="B237" s="456"/>
      <c r="C237" s="456"/>
      <c r="D237" s="456"/>
      <c r="E237" s="456"/>
      <c r="F237" s="456"/>
      <c r="G237" s="456"/>
      <c r="H237" s="399"/>
      <c r="I237" s="456"/>
      <c r="J237" s="456"/>
      <c r="K237" s="456"/>
      <c r="L237" s="456"/>
      <c r="M237" s="456"/>
      <c r="N237" s="918"/>
      <c r="O237" s="918"/>
      <c r="P237" s="918"/>
      <c r="Q237" s="918"/>
      <c r="R237" s="918"/>
      <c r="S237" s="918"/>
      <c r="T237" s="456"/>
      <c r="U237" s="456"/>
      <c r="V237" s="456"/>
      <c r="W237" s="220"/>
      <c r="X237" s="456"/>
      <c r="Y237" s="456"/>
      <c r="Z237" s="14"/>
    </row>
    <row r="238" spans="1:26" ht="15.75" customHeight="1">
      <c r="A238" s="456"/>
      <c r="B238" s="456"/>
      <c r="C238" s="456"/>
      <c r="D238" s="456"/>
      <c r="E238" s="456"/>
      <c r="F238" s="456"/>
      <c r="G238" s="456"/>
      <c r="H238" s="399"/>
      <c r="I238" s="456"/>
      <c r="J238" s="456"/>
      <c r="K238" s="456"/>
      <c r="L238" s="456"/>
      <c r="M238" s="456"/>
      <c r="N238" s="918"/>
      <c r="O238" s="918"/>
      <c r="P238" s="918"/>
      <c r="Q238" s="918"/>
      <c r="R238" s="918"/>
      <c r="S238" s="918"/>
      <c r="T238" s="456"/>
      <c r="U238" s="456"/>
      <c r="V238" s="456"/>
      <c r="W238" s="220"/>
      <c r="X238" s="456"/>
      <c r="Y238" s="456"/>
      <c r="Z238" s="14"/>
    </row>
    <row r="239" spans="1:26" ht="15.75" customHeight="1">
      <c r="A239" s="456"/>
      <c r="B239" s="456"/>
      <c r="C239" s="456"/>
      <c r="D239" s="456"/>
      <c r="E239" s="456"/>
      <c r="F239" s="456"/>
      <c r="G239" s="456"/>
      <c r="H239" s="399"/>
      <c r="I239" s="456"/>
      <c r="J239" s="456"/>
      <c r="K239" s="456"/>
      <c r="L239" s="456"/>
      <c r="M239" s="456"/>
      <c r="N239" s="918"/>
      <c r="O239" s="918"/>
      <c r="P239" s="918"/>
      <c r="Q239" s="918"/>
      <c r="R239" s="918"/>
      <c r="S239" s="918"/>
      <c r="T239" s="456"/>
      <c r="U239" s="456"/>
      <c r="V239" s="456"/>
      <c r="W239" s="220"/>
      <c r="X239" s="456"/>
      <c r="Y239" s="456"/>
      <c r="Z239" s="14"/>
    </row>
    <row r="240" spans="1:26" ht="15.75" customHeight="1">
      <c r="A240" s="456"/>
      <c r="B240" s="456"/>
      <c r="C240" s="456"/>
      <c r="D240" s="456"/>
      <c r="E240" s="456"/>
      <c r="F240" s="456"/>
      <c r="G240" s="456"/>
      <c r="H240" s="399"/>
      <c r="I240" s="456"/>
      <c r="J240" s="456"/>
      <c r="K240" s="456"/>
      <c r="L240" s="456"/>
      <c r="M240" s="456"/>
      <c r="N240" s="918"/>
      <c r="O240" s="918"/>
      <c r="P240" s="918"/>
      <c r="Q240" s="918"/>
      <c r="R240" s="918"/>
      <c r="S240" s="918"/>
      <c r="T240" s="456"/>
      <c r="U240" s="456"/>
      <c r="V240" s="456"/>
      <c r="W240" s="220"/>
      <c r="X240" s="456"/>
      <c r="Y240" s="456"/>
      <c r="Z240" s="14"/>
    </row>
    <row r="241" spans="1:26" ht="15.75" customHeight="1">
      <c r="A241" s="456"/>
      <c r="B241" s="456"/>
      <c r="C241" s="456"/>
      <c r="D241" s="456"/>
      <c r="E241" s="456"/>
      <c r="F241" s="456"/>
      <c r="G241" s="456"/>
      <c r="H241" s="399"/>
      <c r="I241" s="456"/>
      <c r="J241" s="456"/>
      <c r="K241" s="456"/>
      <c r="L241" s="456"/>
      <c r="M241" s="456"/>
      <c r="N241" s="918"/>
      <c r="O241" s="918"/>
      <c r="P241" s="918"/>
      <c r="Q241" s="918"/>
      <c r="R241" s="918"/>
      <c r="S241" s="918"/>
      <c r="T241" s="456"/>
      <c r="U241" s="456"/>
      <c r="V241" s="456"/>
      <c r="W241" s="220"/>
      <c r="X241" s="456"/>
      <c r="Y241" s="456"/>
      <c r="Z241" s="14"/>
    </row>
    <row r="242" spans="1:26" ht="15.75" customHeight="1">
      <c r="A242" s="456"/>
      <c r="B242" s="456"/>
      <c r="C242" s="456"/>
      <c r="D242" s="456"/>
      <c r="E242" s="456"/>
      <c r="F242" s="456"/>
      <c r="G242" s="456"/>
      <c r="H242" s="399"/>
      <c r="I242" s="456"/>
      <c r="J242" s="456"/>
      <c r="K242" s="456"/>
      <c r="L242" s="456"/>
      <c r="M242" s="456"/>
      <c r="N242" s="918"/>
      <c r="O242" s="918"/>
      <c r="P242" s="918"/>
      <c r="Q242" s="918"/>
      <c r="R242" s="918"/>
      <c r="S242" s="918"/>
      <c r="T242" s="456"/>
      <c r="U242" s="456"/>
      <c r="V242" s="456"/>
      <c r="W242" s="220"/>
      <c r="X242" s="456"/>
      <c r="Y242" s="456"/>
      <c r="Z242" s="14"/>
    </row>
    <row r="243" spans="1:26" ht="15.75" customHeight="1">
      <c r="A243" s="456"/>
      <c r="B243" s="456"/>
      <c r="C243" s="456"/>
      <c r="D243" s="456"/>
      <c r="E243" s="456"/>
      <c r="F243" s="456"/>
      <c r="G243" s="456"/>
      <c r="H243" s="399"/>
      <c r="I243" s="456"/>
      <c r="J243" s="456"/>
      <c r="K243" s="456"/>
      <c r="L243" s="456"/>
      <c r="M243" s="456"/>
      <c r="N243" s="918"/>
      <c r="O243" s="918"/>
      <c r="P243" s="918"/>
      <c r="Q243" s="918"/>
      <c r="R243" s="918"/>
      <c r="S243" s="918"/>
      <c r="T243" s="456"/>
      <c r="U243" s="456"/>
      <c r="V243" s="456"/>
      <c r="W243" s="220"/>
      <c r="X243" s="456"/>
      <c r="Y243" s="456"/>
      <c r="Z243" s="14"/>
    </row>
    <row r="244" spans="1:26" ht="15.75" customHeight="1">
      <c r="A244" s="456"/>
      <c r="B244" s="456"/>
      <c r="C244" s="456"/>
      <c r="D244" s="456"/>
      <c r="E244" s="456"/>
      <c r="F244" s="456"/>
      <c r="G244" s="456"/>
      <c r="H244" s="399"/>
      <c r="I244" s="456"/>
      <c r="J244" s="456"/>
      <c r="K244" s="456"/>
      <c r="L244" s="456"/>
      <c r="M244" s="456"/>
      <c r="N244" s="918"/>
      <c r="O244" s="918"/>
      <c r="P244" s="918"/>
      <c r="Q244" s="918"/>
      <c r="R244" s="918"/>
      <c r="S244" s="918"/>
      <c r="T244" s="456"/>
      <c r="U244" s="456"/>
      <c r="V244" s="456"/>
      <c r="W244" s="220"/>
      <c r="X244" s="456"/>
      <c r="Y244" s="456"/>
      <c r="Z244" s="14"/>
    </row>
    <row r="245" spans="1:26" ht="15.75" customHeight="1">
      <c r="A245" s="456"/>
      <c r="B245" s="456"/>
      <c r="C245" s="456"/>
      <c r="D245" s="456"/>
      <c r="E245" s="456"/>
      <c r="F245" s="456"/>
      <c r="G245" s="456"/>
      <c r="H245" s="399"/>
      <c r="I245" s="456"/>
      <c r="J245" s="456"/>
      <c r="K245" s="456"/>
      <c r="L245" s="456"/>
      <c r="M245" s="456"/>
      <c r="N245" s="918"/>
      <c r="O245" s="918"/>
      <c r="P245" s="918"/>
      <c r="Q245" s="918"/>
      <c r="R245" s="918"/>
      <c r="S245" s="918"/>
      <c r="T245" s="456"/>
      <c r="U245" s="456"/>
      <c r="V245" s="456"/>
      <c r="W245" s="220"/>
      <c r="X245" s="456"/>
      <c r="Y245" s="456"/>
      <c r="Z245" s="14"/>
    </row>
    <row r="246" spans="1:26" ht="15.75" customHeight="1">
      <c r="A246" s="456"/>
      <c r="B246" s="456"/>
      <c r="C246" s="456"/>
      <c r="D246" s="456"/>
      <c r="E246" s="456"/>
      <c r="F246" s="456"/>
      <c r="G246" s="456"/>
      <c r="H246" s="399"/>
      <c r="I246" s="456"/>
      <c r="J246" s="456"/>
      <c r="K246" s="456"/>
      <c r="L246" s="456"/>
      <c r="M246" s="456"/>
      <c r="N246" s="918"/>
      <c r="O246" s="918"/>
      <c r="P246" s="918"/>
      <c r="Q246" s="918"/>
      <c r="R246" s="918"/>
      <c r="S246" s="918"/>
      <c r="T246" s="456"/>
      <c r="U246" s="456"/>
      <c r="V246" s="456"/>
      <c r="W246" s="220"/>
      <c r="X246" s="456"/>
      <c r="Y246" s="456"/>
      <c r="Z246" s="14"/>
    </row>
    <row r="247" spans="1:26" ht="15.75" customHeight="1">
      <c r="A247" s="456"/>
      <c r="B247" s="456"/>
      <c r="C247" s="456"/>
      <c r="D247" s="456"/>
      <c r="E247" s="456"/>
      <c r="F247" s="456"/>
      <c r="G247" s="456"/>
      <c r="H247" s="399"/>
      <c r="I247" s="456"/>
      <c r="J247" s="456"/>
      <c r="K247" s="456"/>
      <c r="L247" s="456"/>
      <c r="M247" s="456"/>
      <c r="N247" s="918"/>
      <c r="O247" s="918"/>
      <c r="P247" s="918"/>
      <c r="Q247" s="918"/>
      <c r="R247" s="918"/>
      <c r="S247" s="918"/>
      <c r="T247" s="456"/>
      <c r="U247" s="456"/>
      <c r="V247" s="456"/>
      <c r="W247" s="220"/>
      <c r="X247" s="456"/>
      <c r="Y247" s="456"/>
      <c r="Z247" s="14"/>
    </row>
    <row r="248" spans="1:26" ht="15.75" customHeight="1">
      <c r="A248" s="456"/>
      <c r="B248" s="456"/>
      <c r="C248" s="456"/>
      <c r="D248" s="456"/>
      <c r="E248" s="456"/>
      <c r="F248" s="456"/>
      <c r="G248" s="456"/>
      <c r="H248" s="399"/>
      <c r="I248" s="456"/>
      <c r="J248" s="456"/>
      <c r="K248" s="456"/>
      <c r="L248" s="456"/>
      <c r="M248" s="456"/>
      <c r="N248" s="918"/>
      <c r="O248" s="918"/>
      <c r="P248" s="918"/>
      <c r="Q248" s="918"/>
      <c r="R248" s="918"/>
      <c r="S248" s="918"/>
      <c r="T248" s="456"/>
      <c r="U248" s="456"/>
      <c r="V248" s="456"/>
      <c r="W248" s="220"/>
      <c r="X248" s="456"/>
      <c r="Y248" s="456"/>
      <c r="Z248" s="14"/>
    </row>
    <row r="249" spans="1:26" ht="15.75" customHeight="1">
      <c r="A249" s="456"/>
      <c r="B249" s="456"/>
      <c r="C249" s="456"/>
      <c r="D249" s="456"/>
      <c r="E249" s="456"/>
      <c r="F249" s="456"/>
      <c r="G249" s="456"/>
      <c r="H249" s="399"/>
      <c r="I249" s="456"/>
      <c r="J249" s="456"/>
      <c r="K249" s="456"/>
      <c r="L249" s="456"/>
      <c r="M249" s="456"/>
      <c r="N249" s="918"/>
      <c r="O249" s="918"/>
      <c r="P249" s="918"/>
      <c r="Q249" s="918"/>
      <c r="R249" s="918"/>
      <c r="S249" s="918"/>
      <c r="T249" s="456"/>
      <c r="U249" s="456"/>
      <c r="V249" s="456"/>
      <c r="W249" s="220"/>
      <c r="X249" s="456"/>
      <c r="Y249" s="456"/>
      <c r="Z249" s="14"/>
    </row>
    <row r="250" spans="1:26" ht="15.75" customHeight="1">
      <c r="A250" s="456"/>
      <c r="B250" s="456"/>
      <c r="C250" s="456"/>
      <c r="D250" s="456"/>
      <c r="E250" s="456"/>
      <c r="F250" s="456"/>
      <c r="G250" s="456"/>
      <c r="H250" s="399"/>
      <c r="I250" s="456"/>
      <c r="J250" s="456"/>
      <c r="K250" s="456"/>
      <c r="L250" s="456"/>
      <c r="M250" s="456"/>
      <c r="N250" s="918"/>
      <c r="O250" s="918"/>
      <c r="P250" s="918"/>
      <c r="Q250" s="918"/>
      <c r="R250" s="918"/>
      <c r="S250" s="918"/>
      <c r="T250" s="456"/>
      <c r="U250" s="456"/>
      <c r="V250" s="456"/>
      <c r="W250" s="220"/>
      <c r="X250" s="456"/>
      <c r="Y250" s="456"/>
      <c r="Z250" s="14"/>
    </row>
    <row r="251" spans="1:26" ht="15.75" customHeight="1">
      <c r="A251" s="456"/>
      <c r="B251" s="456"/>
      <c r="C251" s="456"/>
      <c r="D251" s="456"/>
      <c r="E251" s="456"/>
      <c r="F251" s="456"/>
      <c r="G251" s="456"/>
      <c r="H251" s="399"/>
      <c r="I251" s="456"/>
      <c r="J251" s="456"/>
      <c r="K251" s="456"/>
      <c r="L251" s="456"/>
      <c r="M251" s="456"/>
      <c r="N251" s="918"/>
      <c r="O251" s="918"/>
      <c r="P251" s="918"/>
      <c r="Q251" s="918"/>
      <c r="R251" s="918"/>
      <c r="S251" s="918"/>
      <c r="T251" s="456"/>
      <c r="U251" s="456"/>
      <c r="V251" s="456"/>
      <c r="W251" s="220"/>
      <c r="X251" s="456"/>
      <c r="Y251" s="456"/>
      <c r="Z251" s="14"/>
    </row>
    <row r="252" spans="1:26" ht="15.75" customHeight="1">
      <c r="A252" s="456"/>
      <c r="B252" s="456"/>
      <c r="C252" s="456"/>
      <c r="D252" s="456"/>
      <c r="E252" s="456"/>
      <c r="F252" s="456"/>
      <c r="G252" s="456"/>
      <c r="H252" s="399"/>
      <c r="I252" s="456"/>
      <c r="J252" s="456"/>
      <c r="K252" s="456"/>
      <c r="L252" s="456"/>
      <c r="M252" s="456"/>
      <c r="N252" s="918"/>
      <c r="O252" s="918"/>
      <c r="P252" s="918"/>
      <c r="Q252" s="918"/>
      <c r="R252" s="918"/>
      <c r="S252" s="918"/>
      <c r="T252" s="456"/>
      <c r="U252" s="456"/>
      <c r="V252" s="456"/>
      <c r="W252" s="220"/>
      <c r="X252" s="456"/>
      <c r="Y252" s="456"/>
      <c r="Z252" s="14"/>
    </row>
    <row r="253" spans="1:26" ht="15.75" customHeight="1">
      <c r="A253" s="456"/>
      <c r="B253" s="456"/>
      <c r="C253" s="456"/>
      <c r="D253" s="456"/>
      <c r="E253" s="456"/>
      <c r="F253" s="456"/>
      <c r="G253" s="456"/>
      <c r="H253" s="399"/>
      <c r="I253" s="456"/>
      <c r="J253" s="456"/>
      <c r="K253" s="456"/>
      <c r="L253" s="456"/>
      <c r="M253" s="456"/>
      <c r="N253" s="918"/>
      <c r="O253" s="918"/>
      <c r="P253" s="918"/>
      <c r="Q253" s="918"/>
      <c r="R253" s="918"/>
      <c r="S253" s="918"/>
      <c r="T253" s="456"/>
      <c r="U253" s="456"/>
      <c r="V253" s="456"/>
      <c r="W253" s="220"/>
      <c r="X253" s="456"/>
      <c r="Y253" s="456"/>
      <c r="Z253" s="14"/>
    </row>
    <row r="254" spans="1:26" ht="15.75" customHeight="1">
      <c r="A254" s="456"/>
      <c r="B254" s="456"/>
      <c r="C254" s="456"/>
      <c r="D254" s="456"/>
      <c r="E254" s="456"/>
      <c r="F254" s="456"/>
      <c r="G254" s="456"/>
      <c r="H254" s="399"/>
      <c r="I254" s="456"/>
      <c r="J254" s="456"/>
      <c r="K254" s="456"/>
      <c r="L254" s="456"/>
      <c r="M254" s="456"/>
      <c r="N254" s="918"/>
      <c r="O254" s="918"/>
      <c r="P254" s="918"/>
      <c r="Q254" s="918"/>
      <c r="R254" s="918"/>
      <c r="S254" s="918"/>
      <c r="T254" s="456"/>
      <c r="U254" s="456"/>
      <c r="V254" s="456"/>
      <c r="W254" s="220"/>
      <c r="X254" s="456"/>
      <c r="Y254" s="456"/>
      <c r="Z254" s="14"/>
    </row>
    <row r="255" spans="1:26" ht="15.75" customHeight="1">
      <c r="A255" s="456"/>
      <c r="B255" s="456"/>
      <c r="C255" s="456"/>
      <c r="D255" s="456"/>
      <c r="E255" s="456"/>
      <c r="F255" s="456"/>
      <c r="G255" s="456"/>
      <c r="H255" s="399"/>
      <c r="I255" s="456"/>
      <c r="J255" s="456"/>
      <c r="K255" s="456"/>
      <c r="L255" s="456"/>
      <c r="M255" s="456"/>
      <c r="N255" s="918"/>
      <c r="O255" s="918"/>
      <c r="P255" s="918"/>
      <c r="Q255" s="918"/>
      <c r="R255" s="918"/>
      <c r="S255" s="918"/>
      <c r="T255" s="456"/>
      <c r="U255" s="456"/>
      <c r="V255" s="456"/>
      <c r="W255" s="220"/>
      <c r="X255" s="456"/>
      <c r="Y255" s="456"/>
      <c r="Z255" s="14"/>
    </row>
    <row r="256" spans="1:26" ht="15.75" customHeight="1">
      <c r="A256" s="456"/>
      <c r="B256" s="456"/>
      <c r="C256" s="456"/>
      <c r="D256" s="456"/>
      <c r="E256" s="456"/>
      <c r="F256" s="456"/>
      <c r="G256" s="456"/>
      <c r="H256" s="399"/>
      <c r="I256" s="456"/>
      <c r="J256" s="456"/>
      <c r="K256" s="456"/>
      <c r="L256" s="456"/>
      <c r="M256" s="456"/>
      <c r="N256" s="918"/>
      <c r="O256" s="918"/>
      <c r="P256" s="918"/>
      <c r="Q256" s="918"/>
      <c r="R256" s="918"/>
      <c r="S256" s="918"/>
      <c r="T256" s="456"/>
      <c r="U256" s="456"/>
      <c r="V256" s="456"/>
      <c r="W256" s="220"/>
      <c r="X256" s="456"/>
      <c r="Y256" s="456"/>
      <c r="Z256" s="14"/>
    </row>
    <row r="257" spans="1:26" ht="15.75" customHeight="1">
      <c r="A257" s="456"/>
      <c r="B257" s="456"/>
      <c r="C257" s="456"/>
      <c r="D257" s="456"/>
      <c r="E257" s="456"/>
      <c r="F257" s="456"/>
      <c r="G257" s="456"/>
      <c r="H257" s="399"/>
      <c r="I257" s="456"/>
      <c r="J257" s="456"/>
      <c r="K257" s="456"/>
      <c r="L257" s="456"/>
      <c r="M257" s="456"/>
      <c r="N257" s="918"/>
      <c r="O257" s="918"/>
      <c r="P257" s="918"/>
      <c r="Q257" s="918"/>
      <c r="R257" s="918"/>
      <c r="S257" s="918"/>
      <c r="T257" s="456"/>
      <c r="U257" s="456"/>
      <c r="V257" s="456"/>
      <c r="W257" s="220"/>
      <c r="X257" s="456"/>
      <c r="Y257" s="456"/>
      <c r="Z257" s="14"/>
    </row>
    <row r="258" spans="1:26" ht="15.75" customHeight="1">
      <c r="A258" s="456"/>
      <c r="B258" s="456"/>
      <c r="C258" s="456"/>
      <c r="D258" s="456"/>
      <c r="E258" s="456"/>
      <c r="F258" s="456"/>
      <c r="G258" s="456"/>
      <c r="H258" s="399"/>
      <c r="I258" s="456"/>
      <c r="J258" s="456"/>
      <c r="K258" s="456"/>
      <c r="L258" s="456"/>
      <c r="M258" s="456"/>
      <c r="N258" s="918"/>
      <c r="O258" s="918"/>
      <c r="P258" s="918"/>
      <c r="Q258" s="918"/>
      <c r="R258" s="918"/>
      <c r="S258" s="918"/>
      <c r="T258" s="456"/>
      <c r="U258" s="456"/>
      <c r="V258" s="456"/>
      <c r="W258" s="220"/>
      <c r="X258" s="456"/>
      <c r="Y258" s="456"/>
      <c r="Z258" s="14"/>
    </row>
    <row r="259" spans="1:26" ht="15.75" customHeight="1">
      <c r="A259" s="456"/>
      <c r="B259" s="456"/>
      <c r="C259" s="456"/>
      <c r="D259" s="456"/>
      <c r="E259" s="456"/>
      <c r="F259" s="456"/>
      <c r="G259" s="456"/>
      <c r="H259" s="399"/>
      <c r="I259" s="456"/>
      <c r="J259" s="456"/>
      <c r="K259" s="456"/>
      <c r="L259" s="456"/>
      <c r="M259" s="456"/>
      <c r="N259" s="918"/>
      <c r="O259" s="918"/>
      <c r="P259" s="918"/>
      <c r="Q259" s="918"/>
      <c r="R259" s="918"/>
      <c r="S259" s="918"/>
      <c r="T259" s="456"/>
      <c r="U259" s="456"/>
      <c r="V259" s="456"/>
      <c r="W259" s="220"/>
      <c r="X259" s="456"/>
      <c r="Y259" s="456"/>
      <c r="Z259" s="14"/>
    </row>
    <row r="260" spans="1:26" ht="15.75" customHeight="1">
      <c r="A260" s="456"/>
      <c r="B260" s="456"/>
      <c r="C260" s="456"/>
      <c r="D260" s="456"/>
      <c r="E260" s="456"/>
      <c r="F260" s="456"/>
      <c r="G260" s="456"/>
      <c r="H260" s="399"/>
      <c r="I260" s="456"/>
      <c r="J260" s="456"/>
      <c r="K260" s="456"/>
      <c r="L260" s="456"/>
      <c r="M260" s="456"/>
      <c r="N260" s="918"/>
      <c r="O260" s="918"/>
      <c r="P260" s="918"/>
      <c r="Q260" s="918"/>
      <c r="R260" s="918"/>
      <c r="S260" s="918"/>
      <c r="T260" s="456"/>
      <c r="U260" s="456"/>
      <c r="V260" s="456"/>
      <c r="W260" s="220"/>
      <c r="X260" s="456"/>
      <c r="Y260" s="456"/>
      <c r="Z260" s="14"/>
    </row>
    <row r="261" spans="1:26" ht="15.75" customHeight="1">
      <c r="A261" s="456"/>
      <c r="B261" s="456"/>
      <c r="C261" s="456"/>
      <c r="D261" s="456"/>
      <c r="E261" s="456"/>
      <c r="F261" s="456"/>
      <c r="G261" s="456"/>
      <c r="H261" s="399"/>
      <c r="I261" s="456"/>
      <c r="J261" s="456"/>
      <c r="K261" s="456"/>
      <c r="L261" s="456"/>
      <c r="M261" s="456"/>
      <c r="N261" s="918"/>
      <c r="O261" s="918"/>
      <c r="P261" s="918"/>
      <c r="Q261" s="918"/>
      <c r="R261" s="918"/>
      <c r="S261" s="918"/>
      <c r="T261" s="456"/>
      <c r="U261" s="456"/>
      <c r="V261" s="456"/>
      <c r="W261" s="220"/>
      <c r="X261" s="456"/>
      <c r="Y261" s="456"/>
      <c r="Z261" s="14"/>
    </row>
    <row r="262" spans="1:26" ht="15.75" customHeight="1">
      <c r="A262" s="456"/>
      <c r="B262" s="456"/>
      <c r="C262" s="456"/>
      <c r="D262" s="456"/>
      <c r="E262" s="456"/>
      <c r="F262" s="456"/>
      <c r="G262" s="456"/>
      <c r="H262" s="399"/>
      <c r="I262" s="456"/>
      <c r="J262" s="456"/>
      <c r="K262" s="456"/>
      <c r="L262" s="456"/>
      <c r="M262" s="456"/>
      <c r="N262" s="918"/>
      <c r="O262" s="918"/>
      <c r="P262" s="918"/>
      <c r="Q262" s="918"/>
      <c r="R262" s="918"/>
      <c r="S262" s="918"/>
      <c r="T262" s="456"/>
      <c r="U262" s="456"/>
      <c r="V262" s="456"/>
      <c r="W262" s="220"/>
      <c r="X262" s="456"/>
      <c r="Y262" s="456"/>
      <c r="Z262" s="14"/>
    </row>
    <row r="263" spans="1:26" ht="15.75" customHeight="1">
      <c r="A263" s="456"/>
      <c r="B263" s="456"/>
      <c r="C263" s="456"/>
      <c r="D263" s="456"/>
      <c r="E263" s="456"/>
      <c r="F263" s="456"/>
      <c r="G263" s="456"/>
      <c r="H263" s="399"/>
      <c r="I263" s="456"/>
      <c r="J263" s="456"/>
      <c r="K263" s="456"/>
      <c r="L263" s="456"/>
      <c r="M263" s="456"/>
      <c r="N263" s="918"/>
      <c r="O263" s="918"/>
      <c r="P263" s="918"/>
      <c r="Q263" s="918"/>
      <c r="R263" s="918"/>
      <c r="S263" s="918"/>
      <c r="T263" s="456"/>
      <c r="U263" s="456"/>
      <c r="V263" s="456"/>
      <c r="W263" s="220"/>
      <c r="X263" s="456"/>
      <c r="Y263" s="456"/>
      <c r="Z263" s="14"/>
    </row>
    <row r="264" spans="1:26" ht="15.75" customHeight="1">
      <c r="A264" s="456"/>
      <c r="B264" s="456"/>
      <c r="C264" s="456"/>
      <c r="D264" s="456"/>
      <c r="E264" s="456"/>
      <c r="F264" s="456"/>
      <c r="G264" s="456"/>
      <c r="H264" s="399"/>
      <c r="I264" s="456"/>
      <c r="J264" s="456"/>
      <c r="K264" s="456"/>
      <c r="L264" s="456"/>
      <c r="M264" s="456"/>
      <c r="N264" s="918"/>
      <c r="O264" s="918"/>
      <c r="P264" s="918"/>
      <c r="Q264" s="918"/>
      <c r="R264" s="918"/>
      <c r="S264" s="918"/>
      <c r="T264" s="456"/>
      <c r="U264" s="456"/>
      <c r="V264" s="456"/>
      <c r="W264" s="220"/>
      <c r="X264" s="456"/>
      <c r="Y264" s="456"/>
      <c r="Z264" s="14"/>
    </row>
    <row r="265" spans="1:26" ht="15.75" customHeight="1">
      <c r="A265" s="456"/>
      <c r="B265" s="456"/>
      <c r="C265" s="456"/>
      <c r="D265" s="456"/>
      <c r="E265" s="456"/>
      <c r="F265" s="456"/>
      <c r="G265" s="456"/>
      <c r="H265" s="399"/>
      <c r="I265" s="456"/>
      <c r="J265" s="456"/>
      <c r="K265" s="456"/>
      <c r="L265" s="456"/>
      <c r="M265" s="456"/>
      <c r="N265" s="918"/>
      <c r="O265" s="918"/>
      <c r="P265" s="918"/>
      <c r="Q265" s="918"/>
      <c r="R265" s="918"/>
      <c r="S265" s="918"/>
      <c r="T265" s="456"/>
      <c r="U265" s="456"/>
      <c r="V265" s="456"/>
      <c r="W265" s="220"/>
      <c r="X265" s="456"/>
      <c r="Y265" s="456"/>
      <c r="Z265" s="14"/>
    </row>
    <row r="266" spans="1:26" ht="15.75" customHeight="1">
      <c r="A266" s="456"/>
      <c r="B266" s="456"/>
      <c r="C266" s="456"/>
      <c r="D266" s="456"/>
      <c r="E266" s="456"/>
      <c r="F266" s="456"/>
      <c r="G266" s="456"/>
      <c r="H266" s="399"/>
      <c r="I266" s="456"/>
      <c r="J266" s="456"/>
      <c r="K266" s="456"/>
      <c r="L266" s="456"/>
      <c r="M266" s="456"/>
      <c r="N266" s="918"/>
      <c r="O266" s="918"/>
      <c r="P266" s="918"/>
      <c r="Q266" s="918"/>
      <c r="R266" s="918"/>
      <c r="S266" s="918"/>
      <c r="T266" s="456"/>
      <c r="U266" s="456"/>
      <c r="V266" s="456"/>
      <c r="W266" s="220"/>
      <c r="X266" s="456"/>
      <c r="Y266" s="456"/>
      <c r="Z266" s="14"/>
    </row>
    <row r="267" spans="1:26" ht="15.75" customHeight="1">
      <c r="A267" s="456"/>
      <c r="B267" s="456"/>
      <c r="C267" s="456"/>
      <c r="D267" s="456"/>
      <c r="E267" s="456"/>
      <c r="F267" s="456"/>
      <c r="G267" s="456"/>
      <c r="H267" s="399"/>
      <c r="I267" s="456"/>
      <c r="J267" s="456"/>
      <c r="K267" s="456"/>
      <c r="L267" s="456"/>
      <c r="M267" s="456"/>
      <c r="N267" s="918"/>
      <c r="O267" s="918"/>
      <c r="P267" s="918"/>
      <c r="Q267" s="918"/>
      <c r="R267" s="918"/>
      <c r="S267" s="918"/>
      <c r="T267" s="456"/>
      <c r="U267" s="456"/>
      <c r="V267" s="456"/>
      <c r="W267" s="220"/>
      <c r="X267" s="456"/>
      <c r="Y267" s="456"/>
      <c r="Z267" s="14"/>
    </row>
    <row r="268" spans="1:26" ht="15.75" customHeight="1">
      <c r="A268" s="456"/>
      <c r="B268" s="456"/>
      <c r="C268" s="456"/>
      <c r="D268" s="456"/>
      <c r="E268" s="456"/>
      <c r="F268" s="456"/>
      <c r="G268" s="456"/>
      <c r="H268" s="399"/>
      <c r="I268" s="456"/>
      <c r="J268" s="456"/>
      <c r="K268" s="456"/>
      <c r="L268" s="456"/>
      <c r="M268" s="456"/>
      <c r="N268" s="918"/>
      <c r="O268" s="918"/>
      <c r="P268" s="918"/>
      <c r="Q268" s="918"/>
      <c r="R268" s="918"/>
      <c r="S268" s="918"/>
      <c r="T268" s="456"/>
      <c r="U268" s="456"/>
      <c r="V268" s="456"/>
      <c r="W268" s="220"/>
      <c r="X268" s="456"/>
      <c r="Y268" s="456"/>
      <c r="Z268" s="14"/>
    </row>
    <row r="269" spans="1:26" ht="15.75" customHeight="1">
      <c r="A269" s="456"/>
      <c r="B269" s="456"/>
      <c r="C269" s="456"/>
      <c r="D269" s="456"/>
      <c r="E269" s="456"/>
      <c r="F269" s="456"/>
      <c r="G269" s="456"/>
      <c r="H269" s="399"/>
      <c r="I269" s="456"/>
      <c r="J269" s="456"/>
      <c r="K269" s="456"/>
      <c r="L269" s="456"/>
      <c r="M269" s="456"/>
      <c r="N269" s="918"/>
      <c r="O269" s="918"/>
      <c r="P269" s="918"/>
      <c r="Q269" s="918"/>
      <c r="R269" s="918"/>
      <c r="S269" s="918"/>
      <c r="T269" s="456"/>
      <c r="U269" s="456"/>
      <c r="V269" s="456"/>
      <c r="W269" s="220"/>
      <c r="X269" s="456"/>
      <c r="Y269" s="456"/>
      <c r="Z269" s="14"/>
    </row>
    <row r="270" spans="1:26" ht="15.75" customHeight="1">
      <c r="A270" s="456"/>
      <c r="B270" s="456"/>
      <c r="C270" s="456"/>
      <c r="D270" s="456"/>
      <c r="E270" s="456"/>
      <c r="F270" s="456"/>
      <c r="G270" s="456"/>
      <c r="H270" s="399"/>
      <c r="I270" s="456"/>
      <c r="J270" s="456"/>
      <c r="K270" s="456"/>
      <c r="L270" s="456"/>
      <c r="M270" s="456"/>
      <c r="N270" s="918"/>
      <c r="O270" s="918"/>
      <c r="P270" s="918"/>
      <c r="Q270" s="918"/>
      <c r="R270" s="918"/>
      <c r="S270" s="918"/>
      <c r="T270" s="456"/>
      <c r="U270" s="456"/>
      <c r="V270" s="456"/>
      <c r="W270" s="220"/>
      <c r="X270" s="456"/>
      <c r="Y270" s="456"/>
      <c r="Z270" s="14"/>
    </row>
    <row r="271" spans="1:26" ht="15.75" customHeight="1">
      <c r="A271" s="456"/>
      <c r="B271" s="456"/>
      <c r="C271" s="456"/>
      <c r="D271" s="456"/>
      <c r="E271" s="456"/>
      <c r="F271" s="456"/>
      <c r="G271" s="456"/>
      <c r="H271" s="399"/>
      <c r="I271" s="456"/>
      <c r="J271" s="456"/>
      <c r="K271" s="456"/>
      <c r="L271" s="456"/>
      <c r="M271" s="456"/>
      <c r="N271" s="918"/>
      <c r="O271" s="918"/>
      <c r="P271" s="918"/>
      <c r="Q271" s="918"/>
      <c r="R271" s="918"/>
      <c r="S271" s="918"/>
      <c r="T271" s="456"/>
      <c r="U271" s="456"/>
      <c r="V271" s="456"/>
      <c r="W271" s="220"/>
      <c r="X271" s="456"/>
      <c r="Y271" s="456"/>
      <c r="Z271" s="14"/>
    </row>
    <row r="272" spans="1:26" ht="15.75" customHeight="1">
      <c r="A272" s="456"/>
      <c r="B272" s="456"/>
      <c r="C272" s="456"/>
      <c r="D272" s="456"/>
      <c r="E272" s="456"/>
      <c r="F272" s="456"/>
      <c r="G272" s="456"/>
      <c r="H272" s="399"/>
      <c r="I272" s="456"/>
      <c r="J272" s="456"/>
      <c r="K272" s="456"/>
      <c r="L272" s="456"/>
      <c r="M272" s="456"/>
      <c r="N272" s="918"/>
      <c r="O272" s="918"/>
      <c r="P272" s="918"/>
      <c r="Q272" s="918"/>
      <c r="R272" s="918"/>
      <c r="S272" s="918"/>
      <c r="T272" s="456"/>
      <c r="U272" s="456"/>
      <c r="V272" s="456"/>
      <c r="W272" s="220"/>
      <c r="X272" s="456"/>
      <c r="Y272" s="456"/>
      <c r="Z272" s="14"/>
    </row>
    <row r="273" spans="1:26" ht="15.75" customHeight="1">
      <c r="A273" s="456"/>
      <c r="B273" s="456"/>
      <c r="C273" s="456"/>
      <c r="D273" s="456"/>
      <c r="E273" s="456"/>
      <c r="F273" s="456"/>
      <c r="G273" s="456"/>
      <c r="H273" s="399"/>
      <c r="I273" s="456"/>
      <c r="J273" s="456"/>
      <c r="K273" s="456"/>
      <c r="L273" s="456"/>
      <c r="M273" s="456"/>
      <c r="N273" s="918"/>
      <c r="O273" s="918"/>
      <c r="P273" s="918"/>
      <c r="Q273" s="918"/>
      <c r="R273" s="918"/>
      <c r="S273" s="918"/>
      <c r="T273" s="456"/>
      <c r="U273" s="456"/>
      <c r="V273" s="456"/>
      <c r="W273" s="220"/>
      <c r="X273" s="456"/>
      <c r="Y273" s="456"/>
      <c r="Z273" s="14"/>
    </row>
    <row r="274" spans="1:26" ht="15.75" customHeight="1">
      <c r="A274" s="456"/>
      <c r="B274" s="456"/>
      <c r="C274" s="456"/>
      <c r="D274" s="456"/>
      <c r="E274" s="456"/>
      <c r="F274" s="456"/>
      <c r="G274" s="456"/>
      <c r="H274" s="399"/>
      <c r="I274" s="456"/>
      <c r="J274" s="456"/>
      <c r="K274" s="456"/>
      <c r="L274" s="456"/>
      <c r="M274" s="456"/>
      <c r="N274" s="918"/>
      <c r="O274" s="918"/>
      <c r="P274" s="918"/>
      <c r="Q274" s="918"/>
      <c r="R274" s="918"/>
      <c r="S274" s="918"/>
      <c r="T274" s="456"/>
      <c r="U274" s="456"/>
      <c r="V274" s="456"/>
      <c r="W274" s="220"/>
      <c r="X274" s="456"/>
      <c r="Y274" s="456"/>
      <c r="Z274" s="14"/>
    </row>
    <row r="275" spans="1:26" ht="15.75" customHeight="1">
      <c r="A275" s="456"/>
      <c r="B275" s="456"/>
      <c r="C275" s="456"/>
      <c r="D275" s="456"/>
      <c r="E275" s="456"/>
      <c r="F275" s="456"/>
      <c r="G275" s="456"/>
      <c r="H275" s="399"/>
      <c r="I275" s="456"/>
      <c r="J275" s="456"/>
      <c r="K275" s="456"/>
      <c r="L275" s="456"/>
      <c r="M275" s="456"/>
      <c r="N275" s="918"/>
      <c r="O275" s="918"/>
      <c r="P275" s="918"/>
      <c r="Q275" s="918"/>
      <c r="R275" s="918"/>
      <c r="S275" s="918"/>
      <c r="T275" s="456"/>
      <c r="U275" s="456"/>
      <c r="V275" s="456"/>
      <c r="W275" s="220"/>
      <c r="X275" s="456"/>
      <c r="Y275" s="456"/>
      <c r="Z275" s="14"/>
    </row>
    <row r="276" spans="1:26" ht="15.75" customHeight="1">
      <c r="A276" s="456"/>
      <c r="B276" s="456"/>
      <c r="C276" s="456"/>
      <c r="D276" s="456"/>
      <c r="E276" s="456"/>
      <c r="F276" s="456"/>
      <c r="G276" s="456"/>
      <c r="H276" s="399"/>
      <c r="I276" s="456"/>
      <c r="J276" s="456"/>
      <c r="K276" s="456"/>
      <c r="L276" s="456"/>
      <c r="M276" s="456"/>
      <c r="N276" s="918"/>
      <c r="O276" s="918"/>
      <c r="P276" s="918"/>
      <c r="Q276" s="918"/>
      <c r="R276" s="918"/>
      <c r="S276" s="918"/>
      <c r="T276" s="456"/>
      <c r="U276" s="456"/>
      <c r="V276" s="456"/>
      <c r="W276" s="220"/>
      <c r="X276" s="456"/>
      <c r="Y276" s="456"/>
      <c r="Z276" s="14"/>
    </row>
    <row r="277" spans="1:26" ht="15.75" customHeight="1">
      <c r="A277" s="456"/>
      <c r="B277" s="456"/>
      <c r="C277" s="456"/>
      <c r="D277" s="456"/>
      <c r="E277" s="456"/>
      <c r="F277" s="456"/>
      <c r="G277" s="456"/>
      <c r="H277" s="399"/>
      <c r="I277" s="456"/>
      <c r="J277" s="456"/>
      <c r="K277" s="456"/>
      <c r="L277" s="456"/>
      <c r="M277" s="456"/>
      <c r="N277" s="918"/>
      <c r="O277" s="918"/>
      <c r="P277" s="918"/>
      <c r="Q277" s="918"/>
      <c r="R277" s="918"/>
      <c r="S277" s="918"/>
      <c r="T277" s="456"/>
      <c r="U277" s="456"/>
      <c r="V277" s="456"/>
      <c r="W277" s="220"/>
      <c r="X277" s="456"/>
      <c r="Y277" s="456"/>
      <c r="Z277" s="14"/>
    </row>
    <row r="278" spans="1:26" ht="15.75" customHeight="1">
      <c r="A278" s="456"/>
      <c r="B278" s="456"/>
      <c r="C278" s="456"/>
      <c r="D278" s="456"/>
      <c r="E278" s="456"/>
      <c r="F278" s="456"/>
      <c r="G278" s="456"/>
      <c r="H278" s="399"/>
      <c r="I278" s="456"/>
      <c r="J278" s="456"/>
      <c r="K278" s="456"/>
      <c r="L278" s="456"/>
      <c r="M278" s="456"/>
      <c r="N278" s="918"/>
      <c r="O278" s="918"/>
      <c r="P278" s="918"/>
      <c r="Q278" s="918"/>
      <c r="R278" s="918"/>
      <c r="S278" s="918"/>
      <c r="T278" s="456"/>
      <c r="U278" s="456"/>
      <c r="V278" s="456"/>
      <c r="W278" s="220"/>
      <c r="X278" s="456"/>
      <c r="Y278" s="456"/>
      <c r="Z278" s="14"/>
    </row>
    <row r="279" spans="1:26" ht="15.75" customHeight="1">
      <c r="A279" s="456"/>
      <c r="B279" s="456"/>
      <c r="C279" s="456"/>
      <c r="D279" s="456"/>
      <c r="E279" s="456"/>
      <c r="F279" s="456"/>
      <c r="G279" s="456"/>
      <c r="H279" s="399"/>
      <c r="I279" s="456"/>
      <c r="J279" s="456"/>
      <c r="K279" s="456"/>
      <c r="L279" s="456"/>
      <c r="M279" s="456"/>
      <c r="N279" s="918"/>
      <c r="O279" s="918"/>
      <c r="P279" s="918"/>
      <c r="Q279" s="918"/>
      <c r="R279" s="918"/>
      <c r="S279" s="918"/>
      <c r="T279" s="456"/>
      <c r="U279" s="456"/>
      <c r="V279" s="456"/>
      <c r="W279" s="220"/>
      <c r="X279" s="456"/>
      <c r="Y279" s="456"/>
      <c r="Z279" s="14"/>
    </row>
    <row r="280" spans="1:26" ht="15.75" customHeight="1">
      <c r="A280" s="456"/>
      <c r="B280" s="456"/>
      <c r="C280" s="456"/>
      <c r="D280" s="456"/>
      <c r="E280" s="456"/>
      <c r="F280" s="456"/>
      <c r="G280" s="456"/>
      <c r="H280" s="399"/>
      <c r="I280" s="456"/>
      <c r="J280" s="456"/>
      <c r="K280" s="456"/>
      <c r="L280" s="456"/>
      <c r="M280" s="456"/>
      <c r="N280" s="918"/>
      <c r="O280" s="918"/>
      <c r="P280" s="918"/>
      <c r="Q280" s="918"/>
      <c r="R280" s="918"/>
      <c r="S280" s="918"/>
      <c r="T280" s="456"/>
      <c r="U280" s="456"/>
      <c r="V280" s="456"/>
      <c r="W280" s="220"/>
      <c r="X280" s="456"/>
      <c r="Y280" s="456"/>
      <c r="Z280" s="14"/>
    </row>
    <row r="281" spans="1:26" ht="15.75" customHeight="1">
      <c r="A281" s="456"/>
      <c r="B281" s="456"/>
      <c r="C281" s="456"/>
      <c r="D281" s="456"/>
      <c r="E281" s="456"/>
      <c r="F281" s="456"/>
      <c r="G281" s="456"/>
      <c r="H281" s="399"/>
      <c r="I281" s="456"/>
      <c r="J281" s="456"/>
      <c r="K281" s="456"/>
      <c r="L281" s="456"/>
      <c r="M281" s="456"/>
      <c r="N281" s="918"/>
      <c r="O281" s="918"/>
      <c r="P281" s="918"/>
      <c r="Q281" s="918"/>
      <c r="R281" s="918"/>
      <c r="S281" s="918"/>
      <c r="T281" s="456"/>
      <c r="U281" s="456"/>
      <c r="V281" s="456"/>
      <c r="W281" s="220"/>
      <c r="X281" s="456"/>
      <c r="Y281" s="456"/>
      <c r="Z281" s="14"/>
    </row>
    <row r="282" spans="1:26" ht="15.75" customHeight="1">
      <c r="A282" s="456"/>
      <c r="B282" s="456"/>
      <c r="C282" s="456"/>
      <c r="D282" s="456"/>
      <c r="E282" s="456"/>
      <c r="F282" s="456"/>
      <c r="G282" s="456"/>
      <c r="H282" s="399"/>
      <c r="I282" s="456"/>
      <c r="J282" s="456"/>
      <c r="K282" s="456"/>
      <c r="L282" s="456"/>
      <c r="M282" s="456"/>
      <c r="N282" s="918"/>
      <c r="O282" s="918"/>
      <c r="P282" s="918"/>
      <c r="Q282" s="918"/>
      <c r="R282" s="918"/>
      <c r="S282" s="918"/>
      <c r="T282" s="456"/>
      <c r="U282" s="456"/>
      <c r="V282" s="456"/>
      <c r="W282" s="220"/>
      <c r="X282" s="456"/>
      <c r="Y282" s="456"/>
      <c r="Z282" s="14"/>
    </row>
    <row r="283" spans="1:26" ht="15.75" customHeight="1">
      <c r="A283" s="456"/>
      <c r="B283" s="456"/>
      <c r="C283" s="456"/>
      <c r="D283" s="456"/>
      <c r="E283" s="456"/>
      <c r="F283" s="456"/>
      <c r="G283" s="456"/>
      <c r="H283" s="399"/>
      <c r="I283" s="456"/>
      <c r="J283" s="456"/>
      <c r="K283" s="456"/>
      <c r="L283" s="456"/>
      <c r="M283" s="456"/>
      <c r="N283" s="918"/>
      <c r="O283" s="918"/>
      <c r="P283" s="918"/>
      <c r="Q283" s="918"/>
      <c r="R283" s="918"/>
      <c r="S283" s="918"/>
      <c r="T283" s="456"/>
      <c r="U283" s="456"/>
      <c r="V283" s="456"/>
      <c r="W283" s="220"/>
      <c r="X283" s="456"/>
      <c r="Y283" s="456"/>
      <c r="Z283" s="14"/>
    </row>
    <row r="284" spans="1:26" ht="15.75" customHeight="1">
      <c r="A284" s="456"/>
      <c r="B284" s="456"/>
      <c r="C284" s="456"/>
      <c r="D284" s="456"/>
      <c r="E284" s="456"/>
      <c r="F284" s="456"/>
      <c r="G284" s="456"/>
      <c r="H284" s="399"/>
      <c r="I284" s="456"/>
      <c r="J284" s="456"/>
      <c r="K284" s="456"/>
      <c r="L284" s="456"/>
      <c r="M284" s="456"/>
      <c r="N284" s="918"/>
      <c r="O284" s="918"/>
      <c r="P284" s="918"/>
      <c r="Q284" s="918"/>
      <c r="R284" s="918"/>
      <c r="S284" s="918"/>
      <c r="T284" s="456"/>
      <c r="U284" s="456"/>
      <c r="V284" s="456"/>
      <c r="W284" s="220"/>
      <c r="X284" s="456"/>
      <c r="Y284" s="456"/>
      <c r="Z284" s="14"/>
    </row>
    <row r="285" spans="1:26" ht="15.75" customHeight="1">
      <c r="A285" s="456"/>
      <c r="B285" s="456"/>
      <c r="C285" s="456"/>
      <c r="D285" s="456"/>
      <c r="E285" s="456"/>
      <c r="F285" s="456"/>
      <c r="G285" s="456"/>
      <c r="H285" s="399"/>
      <c r="I285" s="456"/>
      <c r="J285" s="456"/>
      <c r="K285" s="456"/>
      <c r="L285" s="456"/>
      <c r="M285" s="456"/>
      <c r="N285" s="918"/>
      <c r="O285" s="918"/>
      <c r="P285" s="918"/>
      <c r="Q285" s="918"/>
      <c r="R285" s="918"/>
      <c r="S285" s="918"/>
      <c r="T285" s="456"/>
      <c r="U285" s="456"/>
      <c r="V285" s="456"/>
      <c r="W285" s="220"/>
      <c r="X285" s="456"/>
      <c r="Y285" s="456"/>
      <c r="Z285" s="14"/>
    </row>
    <row r="286" spans="1:26" ht="15.75" customHeight="1">
      <c r="A286" s="456"/>
      <c r="B286" s="456"/>
      <c r="C286" s="456"/>
      <c r="D286" s="456"/>
      <c r="E286" s="456"/>
      <c r="F286" s="456"/>
      <c r="G286" s="456"/>
      <c r="H286" s="399"/>
      <c r="I286" s="456"/>
      <c r="J286" s="456"/>
      <c r="K286" s="456"/>
      <c r="L286" s="456"/>
      <c r="M286" s="456"/>
      <c r="N286" s="918"/>
      <c r="O286" s="918"/>
      <c r="P286" s="918"/>
      <c r="Q286" s="918"/>
      <c r="R286" s="918"/>
      <c r="S286" s="918"/>
      <c r="T286" s="456"/>
      <c r="U286" s="456"/>
      <c r="V286" s="456"/>
      <c r="W286" s="220"/>
      <c r="X286" s="456"/>
      <c r="Y286" s="456"/>
      <c r="Z286" s="14"/>
    </row>
    <row r="287" spans="1:26" ht="15.75" customHeight="1">
      <c r="A287" s="456"/>
      <c r="B287" s="456"/>
      <c r="C287" s="456"/>
      <c r="D287" s="456"/>
      <c r="E287" s="456"/>
      <c r="F287" s="456"/>
      <c r="G287" s="456"/>
      <c r="H287" s="399"/>
      <c r="I287" s="456"/>
      <c r="J287" s="456"/>
      <c r="K287" s="456"/>
      <c r="L287" s="456"/>
      <c r="M287" s="456"/>
      <c r="N287" s="918"/>
      <c r="O287" s="918"/>
      <c r="P287" s="918"/>
      <c r="Q287" s="918"/>
      <c r="R287" s="918"/>
      <c r="S287" s="918"/>
      <c r="T287" s="456"/>
      <c r="U287" s="456"/>
      <c r="V287" s="456"/>
      <c r="W287" s="220"/>
      <c r="X287" s="456"/>
      <c r="Y287" s="456"/>
      <c r="Z287" s="14"/>
    </row>
    <row r="288" spans="1:26" ht="15.75" customHeight="1">
      <c r="A288" s="456"/>
      <c r="B288" s="456"/>
      <c r="C288" s="456"/>
      <c r="D288" s="456"/>
      <c r="E288" s="456"/>
      <c r="F288" s="456"/>
      <c r="G288" s="456"/>
      <c r="H288" s="399"/>
      <c r="I288" s="456"/>
      <c r="J288" s="456"/>
      <c r="K288" s="456"/>
      <c r="L288" s="456"/>
      <c r="M288" s="456"/>
      <c r="N288" s="918"/>
      <c r="O288" s="918"/>
      <c r="P288" s="918"/>
      <c r="Q288" s="918"/>
      <c r="R288" s="918"/>
      <c r="S288" s="918"/>
      <c r="T288" s="456"/>
      <c r="U288" s="456"/>
      <c r="V288" s="456"/>
      <c r="W288" s="220"/>
      <c r="X288" s="456"/>
      <c r="Y288" s="456"/>
      <c r="Z288" s="14"/>
    </row>
    <row r="289" spans="1:26" ht="15.75" customHeight="1">
      <c r="A289" s="456"/>
      <c r="B289" s="456"/>
      <c r="C289" s="456"/>
      <c r="D289" s="456"/>
      <c r="E289" s="456"/>
      <c r="F289" s="456"/>
      <c r="G289" s="456"/>
      <c r="H289" s="399"/>
      <c r="I289" s="456"/>
      <c r="J289" s="456"/>
      <c r="K289" s="456"/>
      <c r="L289" s="456"/>
      <c r="M289" s="456"/>
      <c r="N289" s="918"/>
      <c r="O289" s="918"/>
      <c r="P289" s="918"/>
      <c r="Q289" s="918"/>
      <c r="R289" s="918"/>
      <c r="S289" s="918"/>
      <c r="T289" s="456"/>
      <c r="U289" s="456"/>
      <c r="V289" s="456"/>
      <c r="W289" s="220"/>
      <c r="X289" s="456"/>
      <c r="Y289" s="456"/>
      <c r="Z289" s="14"/>
    </row>
    <row r="290" spans="1:26" ht="15.75" customHeight="1">
      <c r="A290" s="456"/>
      <c r="B290" s="456"/>
      <c r="C290" s="456"/>
      <c r="D290" s="456"/>
      <c r="E290" s="456"/>
      <c r="F290" s="456"/>
      <c r="G290" s="456"/>
      <c r="H290" s="399"/>
      <c r="I290" s="456"/>
      <c r="J290" s="456"/>
      <c r="K290" s="456"/>
      <c r="L290" s="456"/>
      <c r="M290" s="456"/>
      <c r="N290" s="918"/>
      <c r="O290" s="918"/>
      <c r="P290" s="918"/>
      <c r="Q290" s="918"/>
      <c r="R290" s="918"/>
      <c r="S290" s="918"/>
      <c r="T290" s="456"/>
      <c r="U290" s="456"/>
      <c r="V290" s="456"/>
      <c r="W290" s="220"/>
      <c r="X290" s="456"/>
      <c r="Y290" s="456"/>
      <c r="Z290" s="14"/>
    </row>
    <row r="291" spans="1:26" ht="15.75" customHeight="1">
      <c r="A291" s="456"/>
      <c r="B291" s="456"/>
      <c r="C291" s="456"/>
      <c r="D291" s="456"/>
      <c r="E291" s="456"/>
      <c r="F291" s="456"/>
      <c r="G291" s="456"/>
      <c r="H291" s="399"/>
      <c r="I291" s="456"/>
      <c r="J291" s="456"/>
      <c r="K291" s="456"/>
      <c r="L291" s="456"/>
      <c r="M291" s="456"/>
      <c r="N291" s="918"/>
      <c r="O291" s="918"/>
      <c r="P291" s="918"/>
      <c r="Q291" s="918"/>
      <c r="R291" s="918"/>
      <c r="S291" s="918"/>
      <c r="T291" s="456"/>
      <c r="U291" s="456"/>
      <c r="V291" s="456"/>
      <c r="W291" s="220"/>
      <c r="X291" s="456"/>
      <c r="Y291" s="456"/>
      <c r="Z291" s="14"/>
    </row>
    <row r="292" spans="1:26" ht="15.75" customHeight="1">
      <c r="A292" s="456"/>
      <c r="B292" s="456"/>
      <c r="C292" s="456"/>
      <c r="D292" s="456"/>
      <c r="E292" s="456"/>
      <c r="F292" s="456"/>
      <c r="G292" s="456"/>
      <c r="H292" s="399"/>
      <c r="I292" s="456"/>
      <c r="J292" s="456"/>
      <c r="K292" s="456"/>
      <c r="L292" s="456"/>
      <c r="M292" s="456"/>
      <c r="N292" s="918"/>
      <c r="O292" s="918"/>
      <c r="P292" s="918"/>
      <c r="Q292" s="918"/>
      <c r="R292" s="918"/>
      <c r="S292" s="918"/>
      <c r="T292" s="456"/>
      <c r="U292" s="456"/>
      <c r="V292" s="456"/>
      <c r="W292" s="220"/>
      <c r="X292" s="456"/>
      <c r="Y292" s="456"/>
      <c r="Z292" s="14"/>
    </row>
    <row r="293" spans="1:26" ht="15.75" customHeight="1">
      <c r="A293" s="456"/>
      <c r="B293" s="456"/>
      <c r="C293" s="456"/>
      <c r="D293" s="456"/>
      <c r="E293" s="456"/>
      <c r="F293" s="456"/>
      <c r="G293" s="456"/>
      <c r="H293" s="399"/>
      <c r="I293" s="456"/>
      <c r="J293" s="456"/>
      <c r="K293" s="456"/>
      <c r="L293" s="456"/>
      <c r="M293" s="456"/>
      <c r="N293" s="918"/>
      <c r="O293" s="918"/>
      <c r="P293" s="918"/>
      <c r="Q293" s="918"/>
      <c r="R293" s="918"/>
      <c r="S293" s="918"/>
      <c r="T293" s="456"/>
      <c r="U293" s="456"/>
      <c r="V293" s="456"/>
      <c r="W293" s="220"/>
      <c r="X293" s="456"/>
      <c r="Y293" s="456"/>
      <c r="Z293" s="14"/>
    </row>
    <row r="294" spans="1:26" ht="15.75" customHeight="1">
      <c r="A294" s="456"/>
      <c r="B294" s="456"/>
      <c r="C294" s="456"/>
      <c r="D294" s="456"/>
      <c r="E294" s="456"/>
      <c r="F294" s="456"/>
      <c r="G294" s="456"/>
      <c r="H294" s="399"/>
      <c r="I294" s="456"/>
      <c r="J294" s="456"/>
      <c r="K294" s="456"/>
      <c r="L294" s="456"/>
      <c r="M294" s="456"/>
      <c r="N294" s="918"/>
      <c r="O294" s="918"/>
      <c r="P294" s="918"/>
      <c r="Q294" s="918"/>
      <c r="R294" s="918"/>
      <c r="S294" s="918"/>
      <c r="T294" s="456"/>
      <c r="U294" s="456"/>
      <c r="V294" s="456"/>
      <c r="W294" s="220"/>
      <c r="X294" s="456"/>
      <c r="Y294" s="456"/>
      <c r="Z294" s="14"/>
    </row>
    <row r="295" spans="1:26" ht="15.75" customHeight="1">
      <c r="A295" s="456"/>
      <c r="B295" s="456"/>
      <c r="C295" s="456"/>
      <c r="D295" s="456"/>
      <c r="E295" s="456"/>
      <c r="F295" s="456"/>
      <c r="G295" s="456"/>
      <c r="H295" s="399"/>
      <c r="I295" s="456"/>
      <c r="J295" s="456"/>
      <c r="K295" s="456"/>
      <c r="L295" s="456"/>
      <c r="M295" s="456"/>
      <c r="N295" s="918"/>
      <c r="O295" s="918"/>
      <c r="P295" s="918"/>
      <c r="Q295" s="918"/>
      <c r="R295" s="918"/>
      <c r="S295" s="918"/>
      <c r="T295" s="456"/>
      <c r="U295" s="456"/>
      <c r="V295" s="456"/>
      <c r="W295" s="220"/>
      <c r="X295" s="456"/>
      <c r="Y295" s="456"/>
      <c r="Z295" s="14"/>
    </row>
    <row r="296" spans="1:26" ht="15.75" customHeight="1">
      <c r="A296" s="456"/>
      <c r="B296" s="456"/>
      <c r="C296" s="456"/>
      <c r="D296" s="456"/>
      <c r="E296" s="456"/>
      <c r="F296" s="456"/>
      <c r="G296" s="456"/>
      <c r="H296" s="399"/>
      <c r="I296" s="456"/>
      <c r="J296" s="456"/>
      <c r="K296" s="456"/>
      <c r="L296" s="456"/>
      <c r="M296" s="456"/>
      <c r="N296" s="918"/>
      <c r="O296" s="918"/>
      <c r="P296" s="918"/>
      <c r="Q296" s="918"/>
      <c r="R296" s="918"/>
      <c r="S296" s="918"/>
      <c r="T296" s="456"/>
      <c r="U296" s="456"/>
      <c r="V296" s="456"/>
      <c r="W296" s="220"/>
      <c r="X296" s="456"/>
      <c r="Y296" s="456"/>
      <c r="Z296" s="14"/>
    </row>
    <row r="297" spans="1:26" ht="15.75" customHeight="1">
      <c r="A297" s="456"/>
      <c r="B297" s="456"/>
      <c r="C297" s="456"/>
      <c r="D297" s="456"/>
      <c r="E297" s="456"/>
      <c r="F297" s="456"/>
      <c r="G297" s="456"/>
      <c r="H297" s="399"/>
      <c r="I297" s="456"/>
      <c r="J297" s="456"/>
      <c r="K297" s="456"/>
      <c r="L297" s="456"/>
      <c r="M297" s="456"/>
      <c r="N297" s="918"/>
      <c r="O297" s="918"/>
      <c r="P297" s="918"/>
      <c r="Q297" s="918"/>
      <c r="R297" s="918"/>
      <c r="S297" s="918"/>
      <c r="T297" s="456"/>
      <c r="U297" s="456"/>
      <c r="V297" s="456"/>
      <c r="W297" s="220"/>
      <c r="X297" s="456"/>
      <c r="Y297" s="456"/>
      <c r="Z297" s="14"/>
    </row>
    <row r="298" spans="1:26" ht="15.75" customHeight="1">
      <c r="A298" s="456"/>
      <c r="B298" s="456"/>
      <c r="C298" s="456"/>
      <c r="D298" s="456"/>
      <c r="E298" s="456"/>
      <c r="F298" s="456"/>
      <c r="G298" s="456"/>
      <c r="H298" s="399"/>
      <c r="I298" s="456"/>
      <c r="J298" s="456"/>
      <c r="K298" s="456"/>
      <c r="L298" s="456"/>
      <c r="M298" s="456"/>
      <c r="N298" s="918"/>
      <c r="O298" s="918"/>
      <c r="P298" s="918"/>
      <c r="Q298" s="918"/>
      <c r="R298" s="918"/>
      <c r="S298" s="918"/>
      <c r="T298" s="456"/>
      <c r="U298" s="456"/>
      <c r="V298" s="456"/>
      <c r="W298" s="220"/>
      <c r="X298" s="456"/>
      <c r="Y298" s="456"/>
      <c r="Z298" s="14"/>
    </row>
    <row r="299" spans="1:26" ht="15.75" customHeight="1">
      <c r="A299" s="456"/>
      <c r="B299" s="456"/>
      <c r="C299" s="456"/>
      <c r="D299" s="456"/>
      <c r="E299" s="456"/>
      <c r="F299" s="456"/>
      <c r="G299" s="456"/>
      <c r="H299" s="399"/>
      <c r="I299" s="456"/>
      <c r="J299" s="456"/>
      <c r="K299" s="456"/>
      <c r="L299" s="456"/>
      <c r="M299" s="456"/>
      <c r="N299" s="918"/>
      <c r="O299" s="918"/>
      <c r="P299" s="918"/>
      <c r="Q299" s="918"/>
      <c r="R299" s="918"/>
      <c r="S299" s="918"/>
      <c r="T299" s="456"/>
      <c r="U299" s="456"/>
      <c r="V299" s="456"/>
      <c r="W299" s="220"/>
      <c r="X299" s="456"/>
      <c r="Y299" s="456"/>
      <c r="Z299" s="14"/>
    </row>
    <row r="300" spans="1:26" ht="15.75" customHeight="1">
      <c r="A300" s="456"/>
      <c r="B300" s="456"/>
      <c r="C300" s="456"/>
      <c r="D300" s="456"/>
      <c r="E300" s="456"/>
      <c r="F300" s="456"/>
      <c r="G300" s="456"/>
      <c r="H300" s="399"/>
      <c r="I300" s="456"/>
      <c r="J300" s="456"/>
      <c r="K300" s="456"/>
      <c r="L300" s="456"/>
      <c r="M300" s="456"/>
      <c r="N300" s="918"/>
      <c r="O300" s="918"/>
      <c r="P300" s="918"/>
      <c r="Q300" s="918"/>
      <c r="R300" s="918"/>
      <c r="S300" s="918"/>
      <c r="T300" s="456"/>
      <c r="U300" s="456"/>
      <c r="V300" s="456"/>
      <c r="W300" s="220"/>
      <c r="X300" s="456"/>
      <c r="Y300" s="456"/>
      <c r="Z300" s="14"/>
    </row>
    <row r="301" spans="1:26" ht="15.75" customHeight="1">
      <c r="A301" s="456"/>
      <c r="B301" s="456"/>
      <c r="C301" s="456"/>
      <c r="D301" s="456"/>
      <c r="E301" s="456"/>
      <c r="F301" s="456"/>
      <c r="G301" s="456"/>
      <c r="H301" s="399"/>
      <c r="I301" s="456"/>
      <c r="J301" s="456"/>
      <c r="K301" s="456"/>
      <c r="L301" s="456"/>
      <c r="M301" s="456"/>
      <c r="N301" s="918"/>
      <c r="O301" s="918"/>
      <c r="P301" s="918"/>
      <c r="Q301" s="918"/>
      <c r="R301" s="918"/>
      <c r="S301" s="918"/>
      <c r="T301" s="456"/>
      <c r="U301" s="456"/>
      <c r="V301" s="456"/>
      <c r="W301" s="220"/>
      <c r="X301" s="456"/>
      <c r="Y301" s="456"/>
      <c r="Z301" s="14"/>
    </row>
    <row r="302" spans="1:26" ht="15.75" customHeight="1">
      <c r="A302" s="456"/>
      <c r="B302" s="456"/>
      <c r="C302" s="456"/>
      <c r="D302" s="456"/>
      <c r="E302" s="456"/>
      <c r="F302" s="456"/>
      <c r="G302" s="456"/>
      <c r="H302" s="399"/>
      <c r="I302" s="456"/>
      <c r="J302" s="456"/>
      <c r="K302" s="456"/>
      <c r="L302" s="456"/>
      <c r="M302" s="456"/>
      <c r="N302" s="918"/>
      <c r="O302" s="918"/>
      <c r="P302" s="918"/>
      <c r="Q302" s="918"/>
      <c r="R302" s="918"/>
      <c r="S302" s="918"/>
      <c r="T302" s="456"/>
      <c r="U302" s="456"/>
      <c r="V302" s="456"/>
      <c r="W302" s="220"/>
      <c r="X302" s="456"/>
      <c r="Y302" s="456"/>
      <c r="Z302" s="14"/>
    </row>
    <row r="303" spans="1:26" ht="15.75" customHeight="1">
      <c r="A303" s="456"/>
      <c r="B303" s="456"/>
      <c r="C303" s="456"/>
      <c r="D303" s="456"/>
      <c r="E303" s="456"/>
      <c r="F303" s="456"/>
      <c r="G303" s="456"/>
      <c r="H303" s="399"/>
      <c r="I303" s="456"/>
      <c r="J303" s="456"/>
      <c r="K303" s="456"/>
      <c r="L303" s="456"/>
      <c r="M303" s="456"/>
      <c r="N303" s="918"/>
      <c r="O303" s="918"/>
      <c r="P303" s="918"/>
      <c r="Q303" s="918"/>
      <c r="R303" s="918"/>
      <c r="S303" s="918"/>
      <c r="T303" s="456"/>
      <c r="U303" s="456"/>
      <c r="V303" s="456"/>
      <c r="W303" s="220"/>
      <c r="X303" s="456"/>
      <c r="Y303" s="456"/>
      <c r="Z303" s="14"/>
    </row>
    <row r="304" spans="1:26" ht="15.75" customHeight="1">
      <c r="A304" s="456"/>
      <c r="B304" s="456"/>
      <c r="C304" s="456"/>
      <c r="D304" s="456"/>
      <c r="E304" s="456"/>
      <c r="F304" s="456"/>
      <c r="G304" s="456"/>
      <c r="H304" s="399"/>
      <c r="I304" s="456"/>
      <c r="J304" s="456"/>
      <c r="K304" s="456"/>
      <c r="L304" s="456"/>
      <c r="M304" s="456"/>
      <c r="N304" s="918"/>
      <c r="O304" s="918"/>
      <c r="P304" s="918"/>
      <c r="Q304" s="918"/>
      <c r="R304" s="918"/>
      <c r="S304" s="918"/>
      <c r="T304" s="456"/>
      <c r="U304" s="456"/>
      <c r="V304" s="456"/>
      <c r="W304" s="220"/>
      <c r="X304" s="456"/>
      <c r="Y304" s="456"/>
      <c r="Z304" s="14"/>
    </row>
    <row r="305" spans="1:26" ht="15.75" customHeight="1">
      <c r="A305" s="456"/>
      <c r="B305" s="456"/>
      <c r="C305" s="456"/>
      <c r="D305" s="456"/>
      <c r="E305" s="456"/>
      <c r="F305" s="456"/>
      <c r="G305" s="456"/>
      <c r="H305" s="399"/>
      <c r="I305" s="456"/>
      <c r="J305" s="456"/>
      <c r="K305" s="456"/>
      <c r="L305" s="456"/>
      <c r="M305" s="456"/>
      <c r="N305" s="918"/>
      <c r="O305" s="918"/>
      <c r="P305" s="918"/>
      <c r="Q305" s="918"/>
      <c r="R305" s="918"/>
      <c r="S305" s="918"/>
      <c r="T305" s="456"/>
      <c r="U305" s="456"/>
      <c r="V305" s="456"/>
      <c r="W305" s="220"/>
      <c r="X305" s="456"/>
      <c r="Y305" s="456"/>
      <c r="Z305" s="14"/>
    </row>
    <row r="306" spans="1:26" ht="15.75" customHeight="1">
      <c r="A306" s="456"/>
      <c r="B306" s="456"/>
      <c r="C306" s="456"/>
      <c r="D306" s="456"/>
      <c r="E306" s="456"/>
      <c r="F306" s="456"/>
      <c r="G306" s="456"/>
      <c r="H306" s="399"/>
      <c r="I306" s="456"/>
      <c r="J306" s="456"/>
      <c r="K306" s="456"/>
      <c r="L306" s="456"/>
      <c r="M306" s="456"/>
      <c r="N306" s="918"/>
      <c r="O306" s="918"/>
      <c r="P306" s="918"/>
      <c r="Q306" s="918"/>
      <c r="R306" s="918"/>
      <c r="S306" s="918"/>
      <c r="T306" s="456"/>
      <c r="U306" s="456"/>
      <c r="V306" s="456"/>
      <c r="W306" s="220"/>
      <c r="X306" s="456"/>
      <c r="Y306" s="456"/>
      <c r="Z306" s="14"/>
    </row>
    <row r="307" spans="1:26" ht="15.75" customHeight="1">
      <c r="A307" s="456"/>
      <c r="B307" s="456"/>
      <c r="C307" s="456"/>
      <c r="D307" s="456"/>
      <c r="E307" s="456"/>
      <c r="F307" s="456"/>
      <c r="G307" s="456"/>
      <c r="H307" s="399"/>
      <c r="I307" s="456"/>
      <c r="J307" s="456"/>
      <c r="K307" s="456"/>
      <c r="L307" s="456"/>
      <c r="M307" s="456"/>
      <c r="N307" s="918"/>
      <c r="O307" s="918"/>
      <c r="P307" s="918"/>
      <c r="Q307" s="918"/>
      <c r="R307" s="918"/>
      <c r="S307" s="918"/>
      <c r="T307" s="456"/>
      <c r="U307" s="456"/>
      <c r="V307" s="456"/>
      <c r="W307" s="220"/>
      <c r="X307" s="456"/>
      <c r="Y307" s="456"/>
      <c r="Z307" s="14"/>
    </row>
    <row r="308" spans="1:26" ht="15.75" customHeight="1">
      <c r="A308" s="456"/>
      <c r="B308" s="456"/>
      <c r="C308" s="456"/>
      <c r="D308" s="456"/>
      <c r="E308" s="456"/>
      <c r="F308" s="456"/>
      <c r="G308" s="456"/>
      <c r="H308" s="399"/>
      <c r="I308" s="456"/>
      <c r="J308" s="456"/>
      <c r="K308" s="456"/>
      <c r="L308" s="456"/>
      <c r="M308" s="456"/>
      <c r="N308" s="918"/>
      <c r="O308" s="918"/>
      <c r="P308" s="918"/>
      <c r="Q308" s="918"/>
      <c r="R308" s="918"/>
      <c r="S308" s="918"/>
      <c r="T308" s="456"/>
      <c r="U308" s="456"/>
      <c r="V308" s="456"/>
      <c r="W308" s="220"/>
      <c r="X308" s="456"/>
      <c r="Y308" s="456"/>
      <c r="Z308" s="14"/>
    </row>
    <row r="309" spans="1:26" ht="15.75" customHeight="1">
      <c r="A309" s="456"/>
      <c r="B309" s="456"/>
      <c r="C309" s="456"/>
      <c r="D309" s="456"/>
      <c r="E309" s="456"/>
      <c r="F309" s="456"/>
      <c r="G309" s="456"/>
      <c r="H309" s="399"/>
      <c r="I309" s="456"/>
      <c r="J309" s="456"/>
      <c r="K309" s="456"/>
      <c r="L309" s="456"/>
      <c r="M309" s="456"/>
      <c r="N309" s="918"/>
      <c r="O309" s="918"/>
      <c r="P309" s="918"/>
      <c r="Q309" s="918"/>
      <c r="R309" s="918"/>
      <c r="S309" s="918"/>
      <c r="T309" s="456"/>
      <c r="U309" s="456"/>
      <c r="V309" s="456"/>
      <c r="W309" s="220"/>
      <c r="X309" s="456"/>
      <c r="Y309" s="456"/>
      <c r="Z309" s="14"/>
    </row>
    <row r="310" spans="1:26" ht="15.75" customHeight="1">
      <c r="A310" s="456"/>
      <c r="B310" s="456"/>
      <c r="C310" s="456"/>
      <c r="D310" s="456"/>
      <c r="E310" s="456"/>
      <c r="F310" s="456"/>
      <c r="G310" s="456"/>
      <c r="H310" s="399"/>
      <c r="I310" s="456"/>
      <c r="J310" s="456"/>
      <c r="K310" s="456"/>
      <c r="L310" s="456"/>
      <c r="M310" s="456"/>
      <c r="N310" s="918"/>
      <c r="O310" s="918"/>
      <c r="P310" s="918"/>
      <c r="Q310" s="918"/>
      <c r="R310" s="918"/>
      <c r="S310" s="918"/>
      <c r="T310" s="456"/>
      <c r="U310" s="456"/>
      <c r="V310" s="456"/>
      <c r="W310" s="220"/>
      <c r="X310" s="456"/>
      <c r="Y310" s="456"/>
      <c r="Z310" s="14"/>
    </row>
    <row r="311" spans="1:26" ht="15.75" customHeight="1">
      <c r="A311" s="456"/>
      <c r="B311" s="456"/>
      <c r="C311" s="456"/>
      <c r="D311" s="456"/>
      <c r="E311" s="456"/>
      <c r="F311" s="456"/>
      <c r="G311" s="456"/>
      <c r="H311" s="399"/>
      <c r="I311" s="456"/>
      <c r="J311" s="456"/>
      <c r="K311" s="456"/>
      <c r="L311" s="456"/>
      <c r="M311" s="456"/>
      <c r="N311" s="918"/>
      <c r="O311" s="918"/>
      <c r="P311" s="918"/>
      <c r="Q311" s="918"/>
      <c r="R311" s="918"/>
      <c r="S311" s="918"/>
      <c r="T311" s="456"/>
      <c r="U311" s="456"/>
      <c r="V311" s="456"/>
      <c r="W311" s="220"/>
      <c r="X311" s="456"/>
      <c r="Y311" s="456"/>
      <c r="Z311" s="14"/>
    </row>
    <row r="312" spans="1:26" ht="15.75" customHeight="1">
      <c r="A312" s="456"/>
      <c r="B312" s="456"/>
      <c r="C312" s="456"/>
      <c r="D312" s="456"/>
      <c r="E312" s="456"/>
      <c r="F312" s="456"/>
      <c r="G312" s="456"/>
      <c r="H312" s="399"/>
      <c r="I312" s="456"/>
      <c r="J312" s="456"/>
      <c r="K312" s="456"/>
      <c r="L312" s="456"/>
      <c r="M312" s="456"/>
      <c r="N312" s="918"/>
      <c r="O312" s="918"/>
      <c r="P312" s="918"/>
      <c r="Q312" s="918"/>
      <c r="R312" s="918"/>
      <c r="S312" s="918"/>
      <c r="T312" s="456"/>
      <c r="U312" s="456"/>
      <c r="V312" s="456"/>
      <c r="W312" s="220"/>
      <c r="X312" s="456"/>
      <c r="Y312" s="456"/>
      <c r="Z312" s="14"/>
    </row>
    <row r="313" spans="1:26" ht="15.75" customHeight="1">
      <c r="A313" s="456"/>
      <c r="B313" s="456"/>
      <c r="C313" s="456"/>
      <c r="D313" s="456"/>
      <c r="E313" s="456"/>
      <c r="F313" s="456"/>
      <c r="G313" s="456"/>
      <c r="H313" s="399"/>
      <c r="I313" s="456"/>
      <c r="J313" s="456"/>
      <c r="K313" s="456"/>
      <c r="L313" s="456"/>
      <c r="M313" s="456"/>
      <c r="N313" s="918"/>
      <c r="O313" s="918"/>
      <c r="P313" s="918"/>
      <c r="Q313" s="918"/>
      <c r="R313" s="918"/>
      <c r="S313" s="918"/>
      <c r="T313" s="456"/>
      <c r="U313" s="456"/>
      <c r="V313" s="456"/>
      <c r="W313" s="220"/>
      <c r="X313" s="456"/>
      <c r="Y313" s="456"/>
      <c r="Z313" s="14"/>
    </row>
    <row r="314" spans="1:26" ht="15.75" customHeight="1">
      <c r="A314" s="456"/>
      <c r="B314" s="456"/>
      <c r="C314" s="456"/>
      <c r="D314" s="456"/>
      <c r="E314" s="456"/>
      <c r="F314" s="456"/>
      <c r="G314" s="456"/>
      <c r="H314" s="399"/>
      <c r="I314" s="456"/>
      <c r="J314" s="456"/>
      <c r="K314" s="456"/>
      <c r="L314" s="456"/>
      <c r="M314" s="456"/>
      <c r="N314" s="918"/>
      <c r="O314" s="918"/>
      <c r="P314" s="918"/>
      <c r="Q314" s="918"/>
      <c r="R314" s="918"/>
      <c r="S314" s="918"/>
      <c r="T314" s="456"/>
      <c r="U314" s="456"/>
      <c r="V314" s="456"/>
      <c r="W314" s="220"/>
      <c r="X314" s="456"/>
      <c r="Y314" s="456"/>
      <c r="Z314" s="14"/>
    </row>
    <row r="315" spans="1:26" ht="15.75" customHeight="1">
      <c r="A315" s="456"/>
      <c r="B315" s="456"/>
      <c r="C315" s="456"/>
      <c r="D315" s="456"/>
      <c r="E315" s="456"/>
      <c r="F315" s="456"/>
      <c r="G315" s="456"/>
      <c r="H315" s="399"/>
      <c r="I315" s="456"/>
      <c r="J315" s="456"/>
      <c r="K315" s="456"/>
      <c r="L315" s="456"/>
      <c r="M315" s="456"/>
      <c r="N315" s="918"/>
      <c r="O315" s="918"/>
      <c r="P315" s="918"/>
      <c r="Q315" s="918"/>
      <c r="R315" s="918"/>
      <c r="S315" s="918"/>
      <c r="T315" s="456"/>
      <c r="U315" s="456"/>
      <c r="V315" s="456"/>
      <c r="W315" s="220"/>
      <c r="X315" s="456"/>
      <c r="Y315" s="456"/>
      <c r="Z315" s="14"/>
    </row>
    <row r="316" spans="1:26" ht="15.75" customHeight="1">
      <c r="A316" s="456"/>
      <c r="B316" s="456"/>
      <c r="C316" s="456"/>
      <c r="D316" s="456"/>
      <c r="E316" s="456"/>
      <c r="F316" s="456"/>
      <c r="G316" s="456"/>
      <c r="H316" s="399"/>
      <c r="I316" s="456"/>
      <c r="J316" s="456"/>
      <c r="K316" s="456"/>
      <c r="L316" s="456"/>
      <c r="M316" s="456"/>
      <c r="N316" s="918"/>
      <c r="O316" s="918"/>
      <c r="P316" s="918"/>
      <c r="Q316" s="918"/>
      <c r="R316" s="918"/>
      <c r="S316" s="918"/>
      <c r="T316" s="456"/>
      <c r="U316" s="456"/>
      <c r="V316" s="456"/>
      <c r="W316" s="220"/>
      <c r="X316" s="456"/>
      <c r="Y316" s="456"/>
      <c r="Z316" s="14"/>
    </row>
    <row r="317" spans="1:26" ht="15.75" customHeight="1">
      <c r="A317" s="456"/>
      <c r="B317" s="456"/>
      <c r="C317" s="456"/>
      <c r="D317" s="456"/>
      <c r="E317" s="456"/>
      <c r="F317" s="456"/>
      <c r="G317" s="456"/>
      <c r="H317" s="399"/>
      <c r="I317" s="456"/>
      <c r="J317" s="456"/>
      <c r="K317" s="456"/>
      <c r="L317" s="456"/>
      <c r="M317" s="456"/>
      <c r="N317" s="918"/>
      <c r="O317" s="918"/>
      <c r="P317" s="918"/>
      <c r="Q317" s="918"/>
      <c r="R317" s="918"/>
      <c r="S317" s="918"/>
      <c r="T317" s="456"/>
      <c r="U317" s="456"/>
      <c r="V317" s="456"/>
      <c r="W317" s="220"/>
      <c r="X317" s="456"/>
      <c r="Y317" s="456"/>
      <c r="Z317" s="14"/>
    </row>
    <row r="318" spans="1:26" ht="15.75" customHeight="1">
      <c r="A318" s="456"/>
      <c r="B318" s="456"/>
      <c r="C318" s="456"/>
      <c r="D318" s="456"/>
      <c r="E318" s="456"/>
      <c r="F318" s="456"/>
      <c r="G318" s="456"/>
      <c r="H318" s="399"/>
      <c r="I318" s="456"/>
      <c r="J318" s="456"/>
      <c r="K318" s="456"/>
      <c r="L318" s="456"/>
      <c r="M318" s="456"/>
      <c r="N318" s="918"/>
      <c r="O318" s="918"/>
      <c r="P318" s="918"/>
      <c r="Q318" s="918"/>
      <c r="R318" s="918"/>
      <c r="S318" s="918"/>
      <c r="T318" s="456"/>
      <c r="U318" s="456"/>
      <c r="V318" s="456"/>
      <c r="W318" s="220"/>
      <c r="X318" s="456"/>
      <c r="Y318" s="456"/>
      <c r="Z318" s="14"/>
    </row>
    <row r="319" spans="1:26" ht="15.75" customHeight="1">
      <c r="A319" s="456"/>
      <c r="B319" s="456"/>
      <c r="C319" s="456"/>
      <c r="D319" s="456"/>
      <c r="E319" s="456"/>
      <c r="F319" s="456"/>
      <c r="G319" s="456"/>
      <c r="H319" s="399"/>
      <c r="I319" s="456"/>
      <c r="J319" s="456"/>
      <c r="K319" s="456"/>
      <c r="L319" s="456"/>
      <c r="M319" s="456"/>
      <c r="N319" s="918"/>
      <c r="O319" s="918"/>
      <c r="P319" s="918"/>
      <c r="Q319" s="918"/>
      <c r="R319" s="918"/>
      <c r="S319" s="918"/>
      <c r="T319" s="456"/>
      <c r="U319" s="456"/>
      <c r="V319" s="456"/>
      <c r="W319" s="220"/>
      <c r="X319" s="456"/>
      <c r="Y319" s="456"/>
      <c r="Z319" s="14"/>
    </row>
    <row r="320" spans="1:26" ht="15.75" customHeight="1">
      <c r="A320" s="456"/>
      <c r="B320" s="456"/>
      <c r="C320" s="456"/>
      <c r="D320" s="456"/>
      <c r="E320" s="456"/>
      <c r="F320" s="456"/>
      <c r="G320" s="456"/>
      <c r="H320" s="399"/>
      <c r="I320" s="456"/>
      <c r="J320" s="456"/>
      <c r="K320" s="456"/>
      <c r="L320" s="456"/>
      <c r="M320" s="456"/>
      <c r="N320" s="918"/>
      <c r="O320" s="918"/>
      <c r="P320" s="918"/>
      <c r="Q320" s="918"/>
      <c r="R320" s="918"/>
      <c r="S320" s="918"/>
      <c r="T320" s="456"/>
      <c r="U320" s="456"/>
      <c r="V320" s="456"/>
      <c r="W320" s="220"/>
      <c r="X320" s="456"/>
      <c r="Y320" s="456"/>
      <c r="Z320" s="14"/>
    </row>
    <row r="321" spans="1:26" ht="15.75" customHeight="1">
      <c r="A321" s="456"/>
      <c r="B321" s="456"/>
      <c r="C321" s="456"/>
      <c r="D321" s="456"/>
      <c r="E321" s="456"/>
      <c r="F321" s="456"/>
      <c r="G321" s="456"/>
      <c r="H321" s="399"/>
      <c r="I321" s="456"/>
      <c r="J321" s="456"/>
      <c r="K321" s="456"/>
      <c r="L321" s="456"/>
      <c r="M321" s="456"/>
      <c r="N321" s="918"/>
      <c r="O321" s="918"/>
      <c r="P321" s="918"/>
      <c r="Q321" s="918"/>
      <c r="R321" s="918"/>
      <c r="S321" s="918"/>
      <c r="T321" s="456"/>
      <c r="U321" s="456"/>
      <c r="V321" s="456"/>
      <c r="W321" s="220"/>
      <c r="X321" s="456"/>
      <c r="Y321" s="456"/>
      <c r="Z321" s="14"/>
    </row>
    <row r="322" spans="1:26" ht="15.75" customHeight="1">
      <c r="A322" s="456"/>
      <c r="B322" s="456"/>
      <c r="C322" s="456"/>
      <c r="D322" s="456"/>
      <c r="E322" s="456"/>
      <c r="F322" s="456"/>
      <c r="G322" s="456"/>
      <c r="H322" s="399"/>
      <c r="I322" s="456"/>
      <c r="J322" s="456"/>
      <c r="K322" s="456"/>
      <c r="L322" s="456"/>
      <c r="M322" s="456"/>
      <c r="N322" s="918"/>
      <c r="O322" s="918"/>
      <c r="P322" s="918"/>
      <c r="Q322" s="918"/>
      <c r="R322" s="918"/>
      <c r="S322" s="918"/>
      <c r="T322" s="456"/>
      <c r="U322" s="456"/>
      <c r="V322" s="456"/>
      <c r="W322" s="220"/>
      <c r="X322" s="456"/>
      <c r="Y322" s="456"/>
      <c r="Z322" s="14"/>
    </row>
    <row r="323" spans="1:26" ht="15.75" customHeight="1">
      <c r="A323" s="456"/>
      <c r="B323" s="456"/>
      <c r="C323" s="456"/>
      <c r="D323" s="456"/>
      <c r="E323" s="456"/>
      <c r="F323" s="456"/>
      <c r="G323" s="456"/>
      <c r="H323" s="399"/>
      <c r="I323" s="456"/>
      <c r="J323" s="456"/>
      <c r="K323" s="456"/>
      <c r="L323" s="456"/>
      <c r="M323" s="456"/>
      <c r="N323" s="918"/>
      <c r="O323" s="918"/>
      <c r="P323" s="918"/>
      <c r="Q323" s="918"/>
      <c r="R323" s="918"/>
      <c r="S323" s="918"/>
      <c r="T323" s="456"/>
      <c r="U323" s="456"/>
      <c r="V323" s="456"/>
      <c r="W323" s="220"/>
      <c r="X323" s="456"/>
      <c r="Y323" s="456"/>
      <c r="Z323" s="14"/>
    </row>
    <row r="324" spans="1:26" ht="15.75" customHeight="1">
      <c r="A324" s="456"/>
      <c r="B324" s="456"/>
      <c r="C324" s="456"/>
      <c r="D324" s="456"/>
      <c r="E324" s="456"/>
      <c r="F324" s="456"/>
      <c r="G324" s="456"/>
      <c r="H324" s="399"/>
      <c r="I324" s="456"/>
      <c r="J324" s="456"/>
      <c r="K324" s="456"/>
      <c r="L324" s="456"/>
      <c r="M324" s="456"/>
      <c r="N324" s="918"/>
      <c r="O324" s="918"/>
      <c r="P324" s="918"/>
      <c r="Q324" s="918"/>
      <c r="R324" s="918"/>
      <c r="S324" s="918"/>
      <c r="T324" s="456"/>
      <c r="U324" s="456"/>
      <c r="V324" s="456"/>
      <c r="W324" s="220"/>
      <c r="X324" s="456"/>
      <c r="Y324" s="456"/>
      <c r="Z324" s="14"/>
    </row>
    <row r="325" spans="1:26" ht="15.75" customHeight="1">
      <c r="A325" s="456"/>
      <c r="B325" s="456"/>
      <c r="C325" s="456"/>
      <c r="D325" s="456"/>
      <c r="E325" s="456"/>
      <c r="F325" s="456"/>
      <c r="G325" s="456"/>
      <c r="H325" s="399"/>
      <c r="I325" s="456"/>
      <c r="J325" s="456"/>
      <c r="K325" s="456"/>
      <c r="L325" s="456"/>
      <c r="M325" s="456"/>
      <c r="N325" s="918"/>
      <c r="O325" s="918"/>
      <c r="P325" s="918"/>
      <c r="Q325" s="918"/>
      <c r="R325" s="918"/>
      <c r="S325" s="918"/>
      <c r="T325" s="456"/>
      <c r="U325" s="456"/>
      <c r="V325" s="456"/>
      <c r="W325" s="220"/>
      <c r="X325" s="456"/>
      <c r="Y325" s="456"/>
      <c r="Z325" s="14"/>
    </row>
    <row r="326" spans="1:26" ht="15.75" customHeight="1">
      <c r="A326" s="456"/>
      <c r="B326" s="456"/>
      <c r="C326" s="456"/>
      <c r="D326" s="456"/>
      <c r="E326" s="456"/>
      <c r="F326" s="456"/>
      <c r="G326" s="456"/>
      <c r="H326" s="399"/>
      <c r="I326" s="456"/>
      <c r="J326" s="456"/>
      <c r="K326" s="456"/>
      <c r="L326" s="456"/>
      <c r="M326" s="456"/>
      <c r="N326" s="918"/>
      <c r="O326" s="918"/>
      <c r="P326" s="918"/>
      <c r="Q326" s="918"/>
      <c r="R326" s="918"/>
      <c r="S326" s="918"/>
      <c r="T326" s="456"/>
      <c r="U326" s="456"/>
      <c r="V326" s="456"/>
      <c r="W326" s="220"/>
      <c r="X326" s="456"/>
      <c r="Y326" s="456"/>
      <c r="Z326" s="14"/>
    </row>
    <row r="327" spans="1:26" ht="15.75" customHeight="1">
      <c r="A327" s="456"/>
      <c r="B327" s="456"/>
      <c r="C327" s="456"/>
      <c r="D327" s="456"/>
      <c r="E327" s="456"/>
      <c r="F327" s="456"/>
      <c r="G327" s="456"/>
      <c r="H327" s="399"/>
      <c r="I327" s="456"/>
      <c r="J327" s="456"/>
      <c r="K327" s="456"/>
      <c r="L327" s="456"/>
      <c r="M327" s="456"/>
      <c r="N327" s="918"/>
      <c r="O327" s="918"/>
      <c r="P327" s="918"/>
      <c r="Q327" s="918"/>
      <c r="R327" s="918"/>
      <c r="S327" s="918"/>
      <c r="T327" s="456"/>
      <c r="U327" s="456"/>
      <c r="V327" s="456"/>
      <c r="W327" s="220"/>
      <c r="X327" s="456"/>
      <c r="Y327" s="456"/>
      <c r="Z327" s="14"/>
    </row>
    <row r="328" spans="1:26" ht="15.75" customHeight="1">
      <c r="A328" s="456"/>
      <c r="B328" s="456"/>
      <c r="C328" s="456"/>
      <c r="D328" s="456"/>
      <c r="E328" s="456"/>
      <c r="F328" s="456"/>
      <c r="G328" s="456"/>
      <c r="H328" s="399"/>
      <c r="I328" s="456"/>
      <c r="J328" s="456"/>
      <c r="K328" s="456"/>
      <c r="L328" s="456"/>
      <c r="M328" s="456"/>
      <c r="N328" s="918"/>
      <c r="O328" s="918"/>
      <c r="P328" s="918"/>
      <c r="Q328" s="918"/>
      <c r="R328" s="918"/>
      <c r="S328" s="918"/>
      <c r="T328" s="456"/>
      <c r="U328" s="456"/>
      <c r="V328" s="456"/>
      <c r="W328" s="220"/>
      <c r="X328" s="456"/>
      <c r="Y328" s="456"/>
      <c r="Z328" s="14"/>
    </row>
    <row r="329" spans="1:26" ht="15.75" customHeight="1">
      <c r="A329" s="456"/>
      <c r="B329" s="456"/>
      <c r="C329" s="456"/>
      <c r="D329" s="456"/>
      <c r="E329" s="456"/>
      <c r="F329" s="456"/>
      <c r="G329" s="456"/>
      <c r="H329" s="399"/>
      <c r="I329" s="456"/>
      <c r="J329" s="456"/>
      <c r="K329" s="456"/>
      <c r="L329" s="456"/>
      <c r="M329" s="456"/>
      <c r="N329" s="918"/>
      <c r="O329" s="918"/>
      <c r="P329" s="918"/>
      <c r="Q329" s="918"/>
      <c r="R329" s="918"/>
      <c r="S329" s="918"/>
      <c r="T329" s="456"/>
      <c r="U329" s="456"/>
      <c r="V329" s="456"/>
      <c r="W329" s="220"/>
      <c r="X329" s="456"/>
      <c r="Y329" s="456"/>
      <c r="Z329" s="14"/>
    </row>
    <row r="330" spans="1:26" ht="15.75" customHeight="1">
      <c r="A330" s="456"/>
      <c r="B330" s="456"/>
      <c r="C330" s="456"/>
      <c r="D330" s="456"/>
      <c r="E330" s="456"/>
      <c r="F330" s="456"/>
      <c r="G330" s="456"/>
      <c r="H330" s="399"/>
      <c r="I330" s="456"/>
      <c r="J330" s="456"/>
      <c r="K330" s="456"/>
      <c r="L330" s="456"/>
      <c r="M330" s="456"/>
      <c r="N330" s="918"/>
      <c r="O330" s="918"/>
      <c r="P330" s="918"/>
      <c r="Q330" s="918"/>
      <c r="R330" s="918"/>
      <c r="S330" s="918"/>
      <c r="T330" s="456"/>
      <c r="U330" s="456"/>
      <c r="V330" s="456"/>
      <c r="W330" s="220"/>
      <c r="X330" s="456"/>
      <c r="Y330" s="456"/>
      <c r="Z330" s="14"/>
    </row>
    <row r="331" spans="1:26" ht="15.75" customHeight="1">
      <c r="A331" s="456"/>
      <c r="B331" s="456"/>
      <c r="C331" s="456"/>
      <c r="D331" s="456"/>
      <c r="E331" s="456"/>
      <c r="F331" s="456"/>
      <c r="G331" s="456"/>
      <c r="H331" s="399"/>
      <c r="I331" s="456"/>
      <c r="J331" s="456"/>
      <c r="K331" s="456"/>
      <c r="L331" s="456"/>
      <c r="M331" s="456"/>
      <c r="N331" s="918"/>
      <c r="O331" s="918"/>
      <c r="P331" s="918"/>
      <c r="Q331" s="918"/>
      <c r="R331" s="918"/>
      <c r="S331" s="918"/>
      <c r="T331" s="456"/>
      <c r="U331" s="456"/>
      <c r="V331" s="456"/>
      <c r="W331" s="220"/>
      <c r="X331" s="456"/>
      <c r="Y331" s="456"/>
      <c r="Z331" s="14"/>
    </row>
    <row r="332" spans="1:26" ht="15.75" customHeight="1">
      <c r="A332" s="456"/>
      <c r="B332" s="456"/>
      <c r="C332" s="456"/>
      <c r="D332" s="456"/>
      <c r="E332" s="456"/>
      <c r="F332" s="456"/>
      <c r="G332" s="456"/>
      <c r="H332" s="399"/>
      <c r="I332" s="456"/>
      <c r="J332" s="456"/>
      <c r="K332" s="456"/>
      <c r="L332" s="456"/>
      <c r="M332" s="456"/>
      <c r="N332" s="918"/>
      <c r="O332" s="918"/>
      <c r="P332" s="918"/>
      <c r="Q332" s="918"/>
      <c r="R332" s="918"/>
      <c r="S332" s="918"/>
      <c r="T332" s="456"/>
      <c r="U332" s="456"/>
      <c r="V332" s="456"/>
      <c r="W332" s="220"/>
      <c r="X332" s="456"/>
      <c r="Y332" s="456"/>
      <c r="Z332" s="14"/>
    </row>
    <row r="333" spans="1:26" ht="15.75" customHeight="1">
      <c r="A333" s="456"/>
      <c r="B333" s="456"/>
      <c r="C333" s="456"/>
      <c r="D333" s="456"/>
      <c r="E333" s="456"/>
      <c r="F333" s="456"/>
      <c r="G333" s="456"/>
      <c r="H333" s="399"/>
      <c r="I333" s="456"/>
      <c r="J333" s="456"/>
      <c r="K333" s="456"/>
      <c r="L333" s="456"/>
      <c r="M333" s="456"/>
      <c r="N333" s="918"/>
      <c r="O333" s="918"/>
      <c r="P333" s="918"/>
      <c r="Q333" s="918"/>
      <c r="R333" s="918"/>
      <c r="S333" s="918"/>
      <c r="T333" s="456"/>
      <c r="U333" s="456"/>
      <c r="V333" s="456"/>
      <c r="W333" s="220"/>
      <c r="X333" s="456"/>
      <c r="Y333" s="456"/>
      <c r="Z333" s="14"/>
    </row>
    <row r="334" spans="1:26" ht="15.75" customHeight="1">
      <c r="A334" s="456"/>
      <c r="B334" s="456"/>
      <c r="C334" s="456"/>
      <c r="D334" s="456"/>
      <c r="E334" s="456"/>
      <c r="F334" s="456"/>
      <c r="G334" s="456"/>
      <c r="H334" s="399"/>
      <c r="I334" s="456"/>
      <c r="J334" s="456"/>
      <c r="K334" s="456"/>
      <c r="L334" s="456"/>
      <c r="M334" s="456"/>
      <c r="N334" s="918"/>
      <c r="O334" s="918"/>
      <c r="P334" s="918"/>
      <c r="Q334" s="918"/>
      <c r="R334" s="918"/>
      <c r="S334" s="918"/>
      <c r="T334" s="456"/>
      <c r="U334" s="456"/>
      <c r="V334" s="456"/>
      <c r="W334" s="220"/>
      <c r="X334" s="456"/>
      <c r="Y334" s="456"/>
      <c r="Z334" s="14"/>
    </row>
    <row r="335" spans="1:26" ht="15.75" customHeight="1">
      <c r="A335" s="456"/>
      <c r="B335" s="456"/>
      <c r="C335" s="456"/>
      <c r="D335" s="456"/>
      <c r="E335" s="456"/>
      <c r="F335" s="456"/>
      <c r="G335" s="456"/>
      <c r="H335" s="399"/>
      <c r="I335" s="456"/>
      <c r="J335" s="456"/>
      <c r="K335" s="456"/>
      <c r="L335" s="456"/>
      <c r="M335" s="456"/>
      <c r="N335" s="918"/>
      <c r="O335" s="918"/>
      <c r="P335" s="918"/>
      <c r="Q335" s="918"/>
      <c r="R335" s="918"/>
      <c r="S335" s="918"/>
      <c r="T335" s="456"/>
      <c r="U335" s="456"/>
      <c r="V335" s="456"/>
      <c r="W335" s="220"/>
      <c r="X335" s="456"/>
      <c r="Y335" s="456"/>
      <c r="Z335" s="14"/>
    </row>
    <row r="336" spans="1:26" ht="15.75" customHeight="1">
      <c r="A336" s="456"/>
      <c r="B336" s="456"/>
      <c r="C336" s="456"/>
      <c r="D336" s="456"/>
      <c r="E336" s="456"/>
      <c r="F336" s="456"/>
      <c r="G336" s="456"/>
      <c r="H336" s="399"/>
      <c r="I336" s="456"/>
      <c r="J336" s="456"/>
      <c r="K336" s="456"/>
      <c r="L336" s="456"/>
      <c r="M336" s="456"/>
      <c r="N336" s="918"/>
      <c r="O336" s="918"/>
      <c r="P336" s="918"/>
      <c r="Q336" s="918"/>
      <c r="R336" s="918"/>
      <c r="S336" s="918"/>
      <c r="T336" s="456"/>
      <c r="U336" s="456"/>
      <c r="V336" s="456"/>
      <c r="W336" s="220"/>
      <c r="X336" s="456"/>
      <c r="Y336" s="456"/>
      <c r="Z336" s="14"/>
    </row>
    <row r="337" spans="1:26" ht="15.75" customHeight="1">
      <c r="A337" s="456"/>
      <c r="B337" s="456"/>
      <c r="C337" s="456"/>
      <c r="D337" s="456"/>
      <c r="E337" s="456"/>
      <c r="F337" s="456"/>
      <c r="G337" s="456"/>
      <c r="H337" s="399"/>
      <c r="I337" s="456"/>
      <c r="J337" s="456"/>
      <c r="K337" s="456"/>
      <c r="L337" s="456"/>
      <c r="M337" s="456"/>
      <c r="N337" s="918"/>
      <c r="O337" s="918"/>
      <c r="P337" s="918"/>
      <c r="Q337" s="918"/>
      <c r="R337" s="918"/>
      <c r="S337" s="918"/>
      <c r="T337" s="456"/>
      <c r="U337" s="456"/>
      <c r="V337" s="456"/>
      <c r="W337" s="220"/>
      <c r="X337" s="456"/>
      <c r="Y337" s="456"/>
      <c r="Z337" s="14"/>
    </row>
    <row r="338" spans="1:26" ht="15.75" customHeight="1">
      <c r="A338" s="456"/>
      <c r="B338" s="456"/>
      <c r="C338" s="456"/>
      <c r="D338" s="456"/>
      <c r="E338" s="456"/>
      <c r="F338" s="456"/>
      <c r="G338" s="456"/>
      <c r="H338" s="399"/>
      <c r="I338" s="456"/>
      <c r="J338" s="456"/>
      <c r="K338" s="456"/>
      <c r="L338" s="456"/>
      <c r="M338" s="456"/>
      <c r="N338" s="918"/>
      <c r="O338" s="918"/>
      <c r="P338" s="918"/>
      <c r="Q338" s="918"/>
      <c r="R338" s="918"/>
      <c r="S338" s="918"/>
      <c r="T338" s="456"/>
      <c r="U338" s="456"/>
      <c r="V338" s="456"/>
      <c r="W338" s="220"/>
      <c r="X338" s="456"/>
      <c r="Y338" s="456"/>
      <c r="Z338" s="14"/>
    </row>
    <row r="339" spans="1:26" ht="15.75" customHeight="1">
      <c r="A339" s="456"/>
      <c r="B339" s="456"/>
      <c r="C339" s="456"/>
      <c r="D339" s="456"/>
      <c r="E339" s="456"/>
      <c r="F339" s="456"/>
      <c r="G339" s="456"/>
      <c r="H339" s="399"/>
      <c r="I339" s="456"/>
      <c r="J339" s="456"/>
      <c r="K339" s="456"/>
      <c r="L339" s="456"/>
      <c r="M339" s="456"/>
      <c r="N339" s="918"/>
      <c r="O339" s="918"/>
      <c r="P339" s="918"/>
      <c r="Q339" s="918"/>
      <c r="R339" s="918"/>
      <c r="S339" s="918"/>
      <c r="T339" s="456"/>
      <c r="U339" s="456"/>
      <c r="V339" s="456"/>
      <c r="W339" s="220"/>
      <c r="X339" s="456"/>
      <c r="Y339" s="456"/>
      <c r="Z339" s="14"/>
    </row>
    <row r="340" spans="1:26" ht="15.75" customHeight="1">
      <c r="A340" s="456"/>
      <c r="B340" s="456"/>
      <c r="C340" s="456"/>
      <c r="D340" s="456"/>
      <c r="E340" s="456"/>
      <c r="F340" s="456"/>
      <c r="G340" s="456"/>
      <c r="H340" s="399"/>
      <c r="I340" s="456"/>
      <c r="J340" s="456"/>
      <c r="K340" s="456"/>
      <c r="L340" s="456"/>
      <c r="M340" s="456"/>
      <c r="N340" s="918"/>
      <c r="O340" s="918"/>
      <c r="P340" s="918"/>
      <c r="Q340" s="918"/>
      <c r="R340" s="918"/>
      <c r="S340" s="918"/>
      <c r="T340" s="456"/>
      <c r="U340" s="456"/>
      <c r="V340" s="456"/>
      <c r="W340" s="220"/>
      <c r="X340" s="456"/>
      <c r="Y340" s="456"/>
      <c r="Z340" s="14"/>
    </row>
    <row r="341" spans="1:26" ht="15.75" customHeight="1">
      <c r="A341" s="456"/>
      <c r="B341" s="456"/>
      <c r="C341" s="456"/>
      <c r="D341" s="456"/>
      <c r="E341" s="456"/>
      <c r="F341" s="456"/>
      <c r="G341" s="456"/>
      <c r="H341" s="399"/>
      <c r="I341" s="456"/>
      <c r="J341" s="456"/>
      <c r="K341" s="456"/>
      <c r="L341" s="456"/>
      <c r="M341" s="456"/>
      <c r="N341" s="918"/>
      <c r="O341" s="918"/>
      <c r="P341" s="918"/>
      <c r="Q341" s="918"/>
      <c r="R341" s="918"/>
      <c r="S341" s="918"/>
      <c r="T341" s="456"/>
      <c r="U341" s="456"/>
      <c r="V341" s="456"/>
      <c r="W341" s="220"/>
      <c r="X341" s="456"/>
      <c r="Y341" s="456"/>
      <c r="Z341" s="14"/>
    </row>
    <row r="342" spans="1:26" ht="15.75" customHeight="1">
      <c r="A342" s="456"/>
      <c r="B342" s="456"/>
      <c r="C342" s="456"/>
      <c r="D342" s="456"/>
      <c r="E342" s="456"/>
      <c r="F342" s="456"/>
      <c r="G342" s="456"/>
      <c r="H342" s="399"/>
      <c r="I342" s="456"/>
      <c r="J342" s="456"/>
      <c r="K342" s="456"/>
      <c r="L342" s="456"/>
      <c r="M342" s="456"/>
      <c r="N342" s="918"/>
      <c r="O342" s="918"/>
      <c r="P342" s="918"/>
      <c r="Q342" s="918"/>
      <c r="R342" s="918"/>
      <c r="S342" s="918"/>
      <c r="T342" s="456"/>
      <c r="U342" s="456"/>
      <c r="V342" s="456"/>
      <c r="W342" s="220"/>
      <c r="X342" s="456"/>
      <c r="Y342" s="456"/>
      <c r="Z342" s="14"/>
    </row>
    <row r="343" spans="1:26" ht="15.75" customHeight="1">
      <c r="A343" s="456"/>
      <c r="B343" s="456"/>
      <c r="C343" s="456"/>
      <c r="D343" s="456"/>
      <c r="E343" s="456"/>
      <c r="F343" s="456"/>
      <c r="G343" s="456"/>
      <c r="H343" s="399"/>
      <c r="I343" s="456"/>
      <c r="J343" s="456"/>
      <c r="K343" s="456"/>
      <c r="L343" s="456"/>
      <c r="M343" s="456"/>
      <c r="N343" s="918"/>
      <c r="O343" s="918"/>
      <c r="P343" s="918"/>
      <c r="Q343" s="918"/>
      <c r="R343" s="918"/>
      <c r="S343" s="918"/>
      <c r="T343" s="456"/>
      <c r="U343" s="456"/>
      <c r="V343" s="456"/>
      <c r="W343" s="220"/>
      <c r="X343" s="456"/>
      <c r="Y343" s="456"/>
      <c r="Z343" s="14"/>
    </row>
    <row r="344" spans="1:26" ht="15.75" customHeight="1">
      <c r="A344" s="456"/>
      <c r="B344" s="456"/>
      <c r="C344" s="456"/>
      <c r="D344" s="456"/>
      <c r="E344" s="456"/>
      <c r="F344" s="456"/>
      <c r="G344" s="456"/>
      <c r="H344" s="399"/>
      <c r="I344" s="456"/>
      <c r="J344" s="456"/>
      <c r="K344" s="456"/>
      <c r="L344" s="456"/>
      <c r="M344" s="456"/>
      <c r="N344" s="918"/>
      <c r="O344" s="918"/>
      <c r="P344" s="918"/>
      <c r="Q344" s="918"/>
      <c r="R344" s="918"/>
      <c r="S344" s="918"/>
      <c r="T344" s="456"/>
      <c r="U344" s="456"/>
      <c r="V344" s="456"/>
      <c r="W344" s="220"/>
      <c r="X344" s="456"/>
      <c r="Y344" s="456"/>
      <c r="Z344" s="14"/>
    </row>
    <row r="345" spans="1:26" ht="15.75" customHeight="1">
      <c r="A345" s="456"/>
      <c r="B345" s="456"/>
      <c r="C345" s="456"/>
      <c r="D345" s="456"/>
      <c r="E345" s="456"/>
      <c r="F345" s="456"/>
      <c r="G345" s="456"/>
      <c r="H345" s="399"/>
      <c r="I345" s="456"/>
      <c r="J345" s="456"/>
      <c r="K345" s="456"/>
      <c r="L345" s="456"/>
      <c r="M345" s="456"/>
      <c r="N345" s="918"/>
      <c r="O345" s="918"/>
      <c r="P345" s="918"/>
      <c r="Q345" s="918"/>
      <c r="R345" s="918"/>
      <c r="S345" s="918"/>
      <c r="T345" s="456"/>
      <c r="U345" s="456"/>
      <c r="V345" s="456"/>
      <c r="W345" s="220"/>
      <c r="X345" s="456"/>
      <c r="Y345" s="456"/>
      <c r="Z345" s="14"/>
    </row>
    <row r="346" spans="1:26" ht="15.75" customHeight="1">
      <c r="A346" s="456"/>
      <c r="B346" s="456"/>
      <c r="C346" s="456"/>
      <c r="D346" s="456"/>
      <c r="E346" s="456"/>
      <c r="F346" s="456"/>
      <c r="G346" s="456"/>
      <c r="H346" s="399"/>
      <c r="I346" s="456"/>
      <c r="J346" s="456"/>
      <c r="K346" s="456"/>
      <c r="L346" s="456"/>
      <c r="M346" s="456"/>
      <c r="N346" s="918"/>
      <c r="O346" s="918"/>
      <c r="P346" s="918"/>
      <c r="Q346" s="918"/>
      <c r="R346" s="918"/>
      <c r="S346" s="918"/>
      <c r="T346" s="456"/>
      <c r="U346" s="456"/>
      <c r="V346" s="456"/>
      <c r="W346" s="220"/>
      <c r="X346" s="456"/>
      <c r="Y346" s="456"/>
      <c r="Z346" s="14"/>
    </row>
    <row r="347" spans="1:26" ht="15.75" customHeight="1">
      <c r="A347" s="456"/>
      <c r="B347" s="456"/>
      <c r="C347" s="456"/>
      <c r="D347" s="456"/>
      <c r="E347" s="456"/>
      <c r="F347" s="456"/>
      <c r="G347" s="456"/>
      <c r="H347" s="399"/>
      <c r="I347" s="456"/>
      <c r="J347" s="456"/>
      <c r="K347" s="456"/>
      <c r="L347" s="456"/>
      <c r="M347" s="456"/>
      <c r="N347" s="918"/>
      <c r="O347" s="918"/>
      <c r="P347" s="918"/>
      <c r="Q347" s="918"/>
      <c r="R347" s="918"/>
      <c r="S347" s="918"/>
      <c r="T347" s="456"/>
      <c r="U347" s="456"/>
      <c r="V347" s="456"/>
      <c r="W347" s="220"/>
      <c r="X347" s="456"/>
      <c r="Y347" s="456"/>
      <c r="Z347" s="14"/>
    </row>
    <row r="348" spans="1:26" ht="15.75" customHeight="1">
      <c r="A348" s="456"/>
      <c r="B348" s="456"/>
      <c r="C348" s="456"/>
      <c r="D348" s="456"/>
      <c r="E348" s="456"/>
      <c r="F348" s="456"/>
      <c r="G348" s="456"/>
      <c r="H348" s="399"/>
      <c r="I348" s="456"/>
      <c r="J348" s="456"/>
      <c r="K348" s="456"/>
      <c r="L348" s="456"/>
      <c r="M348" s="456"/>
      <c r="N348" s="918"/>
      <c r="O348" s="918"/>
      <c r="P348" s="918"/>
      <c r="Q348" s="918"/>
      <c r="R348" s="918"/>
      <c r="S348" s="918"/>
      <c r="T348" s="456"/>
      <c r="U348" s="456"/>
      <c r="V348" s="456"/>
      <c r="W348" s="220"/>
      <c r="X348" s="456"/>
      <c r="Y348" s="456"/>
      <c r="Z348" s="14"/>
    </row>
    <row r="349" spans="1:26" ht="15.75" customHeight="1">
      <c r="A349" s="456"/>
      <c r="B349" s="456"/>
      <c r="C349" s="456"/>
      <c r="D349" s="456"/>
      <c r="E349" s="456"/>
      <c r="F349" s="456"/>
      <c r="G349" s="456"/>
      <c r="H349" s="399"/>
      <c r="I349" s="456"/>
      <c r="J349" s="456"/>
      <c r="K349" s="456"/>
      <c r="L349" s="456"/>
      <c r="M349" s="456"/>
      <c r="N349" s="918"/>
      <c r="O349" s="918"/>
      <c r="P349" s="918"/>
      <c r="Q349" s="918"/>
      <c r="R349" s="918"/>
      <c r="S349" s="918"/>
      <c r="T349" s="456"/>
      <c r="U349" s="456"/>
      <c r="V349" s="456"/>
      <c r="W349" s="220"/>
      <c r="X349" s="456"/>
      <c r="Y349" s="456"/>
      <c r="Z349" s="14"/>
    </row>
    <row r="350" spans="1:26" ht="15.75" customHeight="1">
      <c r="A350" s="456"/>
      <c r="B350" s="456"/>
      <c r="C350" s="456"/>
      <c r="D350" s="456"/>
      <c r="E350" s="456"/>
      <c r="F350" s="456"/>
      <c r="G350" s="456"/>
      <c r="H350" s="399"/>
      <c r="I350" s="456"/>
      <c r="J350" s="456"/>
      <c r="K350" s="456"/>
      <c r="L350" s="456"/>
      <c r="M350" s="456"/>
      <c r="N350" s="918"/>
      <c r="O350" s="918"/>
      <c r="P350" s="918"/>
      <c r="Q350" s="918"/>
      <c r="R350" s="918"/>
      <c r="S350" s="918"/>
      <c r="T350" s="456"/>
      <c r="U350" s="456"/>
      <c r="V350" s="456"/>
      <c r="W350" s="220"/>
      <c r="X350" s="456"/>
      <c r="Y350" s="456"/>
      <c r="Z350" s="14"/>
    </row>
    <row r="351" spans="1:26" ht="15.75" customHeight="1">
      <c r="A351" s="456"/>
      <c r="B351" s="456"/>
      <c r="C351" s="456"/>
      <c r="D351" s="456"/>
      <c r="E351" s="456"/>
      <c r="F351" s="456"/>
      <c r="G351" s="456"/>
      <c r="H351" s="399"/>
      <c r="I351" s="456"/>
      <c r="J351" s="456"/>
      <c r="K351" s="456"/>
      <c r="L351" s="456"/>
      <c r="M351" s="456"/>
      <c r="N351" s="918"/>
      <c r="O351" s="918"/>
      <c r="P351" s="918"/>
      <c r="Q351" s="918"/>
      <c r="R351" s="918"/>
      <c r="S351" s="918"/>
      <c r="T351" s="456"/>
      <c r="U351" s="456"/>
      <c r="V351" s="456"/>
      <c r="W351" s="220"/>
      <c r="X351" s="456"/>
      <c r="Y351" s="456"/>
      <c r="Z351" s="14"/>
    </row>
    <row r="352" spans="1:26" ht="15.75" customHeight="1">
      <c r="A352" s="456"/>
      <c r="B352" s="456"/>
      <c r="C352" s="456"/>
      <c r="D352" s="456"/>
      <c r="E352" s="456"/>
      <c r="F352" s="456"/>
      <c r="G352" s="456"/>
      <c r="H352" s="399"/>
      <c r="I352" s="456"/>
      <c r="J352" s="456"/>
      <c r="K352" s="456"/>
      <c r="L352" s="456"/>
      <c r="M352" s="456"/>
      <c r="N352" s="918"/>
      <c r="O352" s="918"/>
      <c r="P352" s="918"/>
      <c r="Q352" s="918"/>
      <c r="R352" s="918"/>
      <c r="S352" s="918"/>
      <c r="T352" s="456"/>
      <c r="U352" s="456"/>
      <c r="V352" s="456"/>
      <c r="W352" s="220"/>
      <c r="X352" s="456"/>
      <c r="Y352" s="456"/>
      <c r="Z352" s="14"/>
    </row>
    <row r="353" spans="1:26" ht="15.75" customHeight="1">
      <c r="A353" s="456"/>
      <c r="B353" s="456"/>
      <c r="C353" s="456"/>
      <c r="D353" s="456"/>
      <c r="E353" s="456"/>
      <c r="F353" s="456"/>
      <c r="G353" s="456"/>
      <c r="H353" s="399"/>
      <c r="I353" s="456"/>
      <c r="J353" s="456"/>
      <c r="K353" s="456"/>
      <c r="L353" s="456"/>
      <c r="M353" s="456"/>
      <c r="N353" s="918"/>
      <c r="O353" s="918"/>
      <c r="P353" s="918"/>
      <c r="Q353" s="918"/>
      <c r="R353" s="918"/>
      <c r="S353" s="918"/>
      <c r="T353" s="456"/>
      <c r="U353" s="456"/>
      <c r="V353" s="456"/>
      <c r="W353" s="220"/>
      <c r="X353" s="456"/>
      <c r="Y353" s="456"/>
      <c r="Z353" s="14"/>
    </row>
    <row r="354" spans="1:26" ht="15.75" customHeight="1">
      <c r="A354" s="456"/>
      <c r="B354" s="456"/>
      <c r="C354" s="456"/>
      <c r="D354" s="456"/>
      <c r="E354" s="456"/>
      <c r="F354" s="456"/>
      <c r="G354" s="456"/>
      <c r="H354" s="399"/>
      <c r="I354" s="456"/>
      <c r="J354" s="456"/>
      <c r="K354" s="456"/>
      <c r="L354" s="456"/>
      <c r="M354" s="456"/>
      <c r="N354" s="918"/>
      <c r="O354" s="918"/>
      <c r="P354" s="918"/>
      <c r="Q354" s="918"/>
      <c r="R354" s="918"/>
      <c r="S354" s="918"/>
      <c r="T354" s="456"/>
      <c r="U354" s="456"/>
      <c r="V354" s="456"/>
      <c r="W354" s="220"/>
      <c r="X354" s="456"/>
      <c r="Y354" s="456"/>
      <c r="Z354" s="14"/>
    </row>
    <row r="355" spans="1:26" ht="15.75" customHeight="1">
      <c r="A355" s="456"/>
      <c r="B355" s="456"/>
      <c r="C355" s="456"/>
      <c r="D355" s="456"/>
      <c r="E355" s="456"/>
      <c r="F355" s="456"/>
      <c r="G355" s="456"/>
      <c r="H355" s="399"/>
      <c r="I355" s="456"/>
      <c r="J355" s="456"/>
      <c r="K355" s="456"/>
      <c r="L355" s="456"/>
      <c r="M355" s="456"/>
      <c r="N355" s="918"/>
      <c r="O355" s="918"/>
      <c r="P355" s="918"/>
      <c r="Q355" s="918"/>
      <c r="R355" s="918"/>
      <c r="S355" s="918"/>
      <c r="T355" s="456"/>
      <c r="U355" s="456"/>
      <c r="V355" s="456"/>
      <c r="W355" s="220"/>
      <c r="X355" s="456"/>
      <c r="Y355" s="456"/>
      <c r="Z355" s="14"/>
    </row>
    <row r="356" spans="1:26" ht="15.75" customHeight="1">
      <c r="A356" s="456"/>
      <c r="B356" s="456"/>
      <c r="C356" s="456"/>
      <c r="D356" s="456"/>
      <c r="E356" s="456"/>
      <c r="F356" s="456"/>
      <c r="G356" s="456"/>
      <c r="H356" s="399"/>
      <c r="I356" s="456"/>
      <c r="J356" s="456"/>
      <c r="K356" s="456"/>
      <c r="L356" s="456"/>
      <c r="M356" s="456"/>
      <c r="N356" s="918"/>
      <c r="O356" s="918"/>
      <c r="P356" s="918"/>
      <c r="Q356" s="918"/>
      <c r="R356" s="918"/>
      <c r="S356" s="918"/>
      <c r="T356" s="456"/>
      <c r="U356" s="456"/>
      <c r="V356" s="456"/>
      <c r="W356" s="220"/>
      <c r="X356" s="456"/>
      <c r="Y356" s="456"/>
      <c r="Z356" s="14"/>
    </row>
    <row r="357" spans="1:26" ht="15.75" customHeight="1">
      <c r="A357" s="456"/>
      <c r="B357" s="456"/>
      <c r="C357" s="456"/>
      <c r="D357" s="456"/>
      <c r="E357" s="456"/>
      <c r="F357" s="456"/>
      <c r="G357" s="456"/>
      <c r="H357" s="399"/>
      <c r="I357" s="456"/>
      <c r="J357" s="456"/>
      <c r="K357" s="456"/>
      <c r="L357" s="456"/>
      <c r="M357" s="456"/>
      <c r="N357" s="918"/>
      <c r="O357" s="918"/>
      <c r="P357" s="918"/>
      <c r="Q357" s="918"/>
      <c r="R357" s="918"/>
      <c r="S357" s="918"/>
      <c r="T357" s="456"/>
      <c r="U357" s="456"/>
      <c r="V357" s="456"/>
      <c r="W357" s="220"/>
      <c r="X357" s="456"/>
      <c r="Y357" s="456"/>
      <c r="Z357" s="14"/>
    </row>
    <row r="358" spans="1:26" ht="15.75" customHeight="1">
      <c r="A358" s="456"/>
      <c r="B358" s="456"/>
      <c r="C358" s="456"/>
      <c r="D358" s="456"/>
      <c r="E358" s="456"/>
      <c r="F358" s="456"/>
      <c r="G358" s="456"/>
      <c r="H358" s="399"/>
      <c r="I358" s="456"/>
      <c r="J358" s="456"/>
      <c r="K358" s="456"/>
      <c r="L358" s="456"/>
      <c r="M358" s="456"/>
      <c r="N358" s="918"/>
      <c r="O358" s="918"/>
      <c r="P358" s="918"/>
      <c r="Q358" s="918"/>
      <c r="R358" s="918"/>
      <c r="S358" s="918"/>
      <c r="T358" s="456"/>
      <c r="U358" s="456"/>
      <c r="V358" s="456"/>
      <c r="W358" s="220"/>
      <c r="X358" s="456"/>
      <c r="Y358" s="456"/>
      <c r="Z358" s="14"/>
    </row>
    <row r="359" spans="1:26" ht="15.75" customHeight="1">
      <c r="A359" s="456"/>
      <c r="B359" s="456"/>
      <c r="C359" s="456"/>
      <c r="D359" s="456"/>
      <c r="E359" s="456"/>
      <c r="F359" s="456"/>
      <c r="G359" s="456"/>
      <c r="H359" s="399"/>
      <c r="I359" s="456"/>
      <c r="J359" s="456"/>
      <c r="K359" s="456"/>
      <c r="L359" s="456"/>
      <c r="M359" s="456"/>
      <c r="N359" s="918"/>
      <c r="O359" s="918"/>
      <c r="P359" s="918"/>
      <c r="Q359" s="918"/>
      <c r="R359" s="918"/>
      <c r="S359" s="918"/>
      <c r="T359" s="456"/>
      <c r="U359" s="456"/>
      <c r="V359" s="456"/>
      <c r="W359" s="220"/>
      <c r="X359" s="456"/>
      <c r="Y359" s="456"/>
      <c r="Z359" s="14"/>
    </row>
    <row r="360" spans="1:26" ht="15.75" customHeight="1">
      <c r="A360" s="456"/>
      <c r="B360" s="456"/>
      <c r="C360" s="456"/>
      <c r="D360" s="456"/>
      <c r="E360" s="456"/>
      <c r="F360" s="456"/>
      <c r="G360" s="456"/>
      <c r="H360" s="399"/>
      <c r="I360" s="456"/>
      <c r="J360" s="456"/>
      <c r="K360" s="456"/>
      <c r="L360" s="456"/>
      <c r="M360" s="456"/>
      <c r="N360" s="918"/>
      <c r="O360" s="918"/>
      <c r="P360" s="918"/>
      <c r="Q360" s="918"/>
      <c r="R360" s="918"/>
      <c r="S360" s="918"/>
      <c r="T360" s="456"/>
      <c r="U360" s="456"/>
      <c r="V360" s="456"/>
      <c r="W360" s="220"/>
      <c r="X360" s="456"/>
      <c r="Y360" s="456"/>
      <c r="Z360" s="14"/>
    </row>
    <row r="361" spans="1:26" ht="15.75" customHeight="1">
      <c r="A361" s="456"/>
      <c r="B361" s="456"/>
      <c r="C361" s="456"/>
      <c r="D361" s="456"/>
      <c r="E361" s="456"/>
      <c r="F361" s="456"/>
      <c r="G361" s="456"/>
      <c r="H361" s="399"/>
      <c r="I361" s="456"/>
      <c r="J361" s="456"/>
      <c r="K361" s="456"/>
      <c r="L361" s="456"/>
      <c r="M361" s="456"/>
      <c r="N361" s="918"/>
      <c r="O361" s="918"/>
      <c r="P361" s="918"/>
      <c r="Q361" s="918"/>
      <c r="R361" s="918"/>
      <c r="S361" s="918"/>
      <c r="T361" s="456"/>
      <c r="U361" s="456"/>
      <c r="V361" s="456"/>
      <c r="W361" s="220"/>
      <c r="X361" s="456"/>
      <c r="Y361" s="456"/>
      <c r="Z361" s="14"/>
    </row>
    <row r="362" spans="1:26" ht="15.75" customHeight="1">
      <c r="A362" s="456"/>
      <c r="B362" s="456"/>
      <c r="C362" s="456"/>
      <c r="D362" s="456"/>
      <c r="E362" s="456"/>
      <c r="F362" s="456"/>
      <c r="G362" s="456"/>
      <c r="H362" s="399"/>
      <c r="I362" s="456"/>
      <c r="J362" s="456"/>
      <c r="K362" s="456"/>
      <c r="L362" s="456"/>
      <c r="M362" s="456"/>
      <c r="N362" s="918"/>
      <c r="O362" s="918"/>
      <c r="P362" s="918"/>
      <c r="Q362" s="918"/>
      <c r="R362" s="918"/>
      <c r="S362" s="918"/>
      <c r="T362" s="456"/>
      <c r="U362" s="456"/>
      <c r="V362" s="456"/>
      <c r="W362" s="220"/>
      <c r="X362" s="456"/>
      <c r="Y362" s="456"/>
      <c r="Z362" s="14"/>
    </row>
    <row r="363" spans="1:26" ht="15.75" customHeight="1">
      <c r="A363" s="456"/>
      <c r="B363" s="456"/>
      <c r="C363" s="456"/>
      <c r="D363" s="456"/>
      <c r="E363" s="456"/>
      <c r="F363" s="456"/>
      <c r="G363" s="456"/>
      <c r="H363" s="399"/>
      <c r="I363" s="456"/>
      <c r="J363" s="456"/>
      <c r="K363" s="456"/>
      <c r="L363" s="456"/>
      <c r="M363" s="456"/>
      <c r="N363" s="918"/>
      <c r="O363" s="918"/>
      <c r="P363" s="918"/>
      <c r="Q363" s="918"/>
      <c r="R363" s="918"/>
      <c r="S363" s="918"/>
      <c r="T363" s="456"/>
      <c r="U363" s="456"/>
      <c r="V363" s="456"/>
      <c r="W363" s="220"/>
      <c r="X363" s="456"/>
      <c r="Y363" s="456"/>
      <c r="Z363" s="14"/>
    </row>
    <row r="364" spans="1:26" ht="15.75" customHeight="1">
      <c r="A364" s="456"/>
      <c r="B364" s="456"/>
      <c r="C364" s="456"/>
      <c r="D364" s="456"/>
      <c r="E364" s="456"/>
      <c r="F364" s="456"/>
      <c r="G364" s="456"/>
      <c r="H364" s="399"/>
      <c r="I364" s="456"/>
      <c r="J364" s="456"/>
      <c r="K364" s="456"/>
      <c r="L364" s="456"/>
      <c r="M364" s="456"/>
      <c r="N364" s="918"/>
      <c r="O364" s="918"/>
      <c r="P364" s="918"/>
      <c r="Q364" s="918"/>
      <c r="R364" s="918"/>
      <c r="S364" s="918"/>
      <c r="T364" s="456"/>
      <c r="U364" s="456"/>
      <c r="V364" s="456"/>
      <c r="W364" s="220"/>
      <c r="X364" s="456"/>
      <c r="Y364" s="456"/>
      <c r="Z364" s="14"/>
    </row>
    <row r="365" spans="1:26" ht="15.75" customHeight="1">
      <c r="A365" s="456"/>
      <c r="B365" s="456"/>
      <c r="C365" s="456"/>
      <c r="D365" s="456"/>
      <c r="E365" s="456"/>
      <c r="F365" s="456"/>
      <c r="G365" s="456"/>
      <c r="H365" s="399"/>
      <c r="I365" s="456"/>
      <c r="J365" s="456"/>
      <c r="K365" s="456"/>
      <c r="L365" s="456"/>
      <c r="M365" s="456"/>
      <c r="N365" s="918"/>
      <c r="O365" s="918"/>
      <c r="P365" s="918"/>
      <c r="Q365" s="918"/>
      <c r="R365" s="918"/>
      <c r="S365" s="918"/>
      <c r="T365" s="456"/>
      <c r="U365" s="456"/>
      <c r="V365" s="456"/>
      <c r="W365" s="220"/>
      <c r="X365" s="456"/>
      <c r="Y365" s="456"/>
      <c r="Z365" s="14"/>
    </row>
    <row r="366" spans="1:26" ht="15.75" customHeight="1">
      <c r="A366" s="456"/>
      <c r="B366" s="456"/>
      <c r="C366" s="456"/>
      <c r="D366" s="456"/>
      <c r="E366" s="456"/>
      <c r="F366" s="456"/>
      <c r="G366" s="456"/>
      <c r="H366" s="399"/>
      <c r="I366" s="456"/>
      <c r="J366" s="456"/>
      <c r="K366" s="456"/>
      <c r="L366" s="456"/>
      <c r="M366" s="456"/>
      <c r="N366" s="918"/>
      <c r="O366" s="918"/>
      <c r="P366" s="918"/>
      <c r="Q366" s="918"/>
      <c r="R366" s="918"/>
      <c r="S366" s="918"/>
      <c r="T366" s="456"/>
      <c r="U366" s="456"/>
      <c r="V366" s="456"/>
      <c r="W366" s="220"/>
      <c r="X366" s="456"/>
      <c r="Y366" s="456"/>
      <c r="Z366" s="14"/>
    </row>
    <row r="367" spans="1:26" ht="15.75" customHeight="1">
      <c r="A367" s="456"/>
      <c r="B367" s="456"/>
      <c r="C367" s="456"/>
      <c r="D367" s="456"/>
      <c r="E367" s="456"/>
      <c r="F367" s="456"/>
      <c r="G367" s="456"/>
      <c r="H367" s="399"/>
      <c r="I367" s="456"/>
      <c r="J367" s="456"/>
      <c r="K367" s="456"/>
      <c r="L367" s="456"/>
      <c r="M367" s="456"/>
      <c r="N367" s="918"/>
      <c r="O367" s="918"/>
      <c r="P367" s="918"/>
      <c r="Q367" s="918"/>
      <c r="R367" s="918"/>
      <c r="S367" s="918"/>
      <c r="T367" s="456"/>
      <c r="U367" s="456"/>
      <c r="V367" s="456"/>
      <c r="W367" s="220"/>
      <c r="X367" s="456"/>
      <c r="Y367" s="456"/>
      <c r="Z367" s="14"/>
    </row>
    <row r="368" spans="1:26" ht="15.75" customHeight="1">
      <c r="A368" s="456"/>
      <c r="B368" s="456"/>
      <c r="C368" s="456"/>
      <c r="D368" s="456"/>
      <c r="E368" s="456"/>
      <c r="F368" s="456"/>
      <c r="G368" s="456"/>
      <c r="H368" s="399"/>
      <c r="I368" s="456"/>
      <c r="J368" s="456"/>
      <c r="K368" s="456"/>
      <c r="L368" s="456"/>
      <c r="M368" s="456"/>
      <c r="N368" s="918"/>
      <c r="O368" s="918"/>
      <c r="P368" s="918"/>
      <c r="Q368" s="918"/>
      <c r="R368" s="918"/>
      <c r="S368" s="918"/>
      <c r="T368" s="456"/>
      <c r="U368" s="456"/>
      <c r="V368" s="456"/>
      <c r="W368" s="220"/>
      <c r="X368" s="456"/>
      <c r="Y368" s="456"/>
      <c r="Z368" s="14"/>
    </row>
    <row r="369" spans="1:26" ht="15.75" customHeight="1">
      <c r="A369" s="456"/>
      <c r="B369" s="456"/>
      <c r="C369" s="456"/>
      <c r="D369" s="456"/>
      <c r="E369" s="456"/>
      <c r="F369" s="456"/>
      <c r="G369" s="456"/>
      <c r="H369" s="399"/>
      <c r="I369" s="456"/>
      <c r="J369" s="456"/>
      <c r="K369" s="456"/>
      <c r="L369" s="456"/>
      <c r="M369" s="456"/>
      <c r="N369" s="918"/>
      <c r="O369" s="918"/>
      <c r="P369" s="918"/>
      <c r="Q369" s="918"/>
      <c r="R369" s="918"/>
      <c r="S369" s="918"/>
      <c r="T369" s="456"/>
      <c r="U369" s="456"/>
      <c r="V369" s="456"/>
      <c r="W369" s="220"/>
      <c r="X369" s="456"/>
      <c r="Y369" s="456"/>
      <c r="Z369" s="14"/>
    </row>
    <row r="370" spans="1:26" ht="15.75" customHeight="1">
      <c r="A370" s="456"/>
      <c r="B370" s="456"/>
      <c r="C370" s="456"/>
      <c r="D370" s="456"/>
      <c r="E370" s="456"/>
      <c r="F370" s="456"/>
      <c r="G370" s="456"/>
      <c r="H370" s="399"/>
      <c r="I370" s="456"/>
      <c r="J370" s="456"/>
      <c r="K370" s="456"/>
      <c r="L370" s="456"/>
      <c r="M370" s="456"/>
      <c r="N370" s="918"/>
      <c r="O370" s="918"/>
      <c r="P370" s="918"/>
      <c r="Q370" s="918"/>
      <c r="R370" s="918"/>
      <c r="S370" s="918"/>
      <c r="T370" s="456"/>
      <c r="U370" s="456"/>
      <c r="V370" s="456"/>
      <c r="W370" s="220"/>
      <c r="X370" s="456"/>
      <c r="Y370" s="456"/>
      <c r="Z370" s="14"/>
    </row>
    <row r="371" spans="1:26" ht="15.75" customHeight="1">
      <c r="A371" s="456"/>
      <c r="B371" s="456"/>
      <c r="C371" s="456"/>
      <c r="D371" s="456"/>
      <c r="E371" s="456"/>
      <c r="F371" s="456"/>
      <c r="G371" s="456"/>
      <c r="H371" s="399"/>
      <c r="I371" s="456"/>
      <c r="J371" s="456"/>
      <c r="K371" s="456"/>
      <c r="L371" s="456"/>
      <c r="M371" s="456"/>
      <c r="N371" s="918"/>
      <c r="O371" s="918"/>
      <c r="P371" s="918"/>
      <c r="Q371" s="918"/>
      <c r="R371" s="918"/>
      <c r="S371" s="918"/>
      <c r="T371" s="456"/>
      <c r="U371" s="456"/>
      <c r="V371" s="456"/>
      <c r="W371" s="220"/>
      <c r="X371" s="456"/>
      <c r="Y371" s="456"/>
      <c r="Z371" s="14"/>
    </row>
    <row r="372" spans="1:26" ht="15.75" customHeight="1">
      <c r="A372" s="456"/>
      <c r="B372" s="456"/>
      <c r="C372" s="456"/>
      <c r="D372" s="456"/>
      <c r="E372" s="456"/>
      <c r="F372" s="456"/>
      <c r="G372" s="456"/>
      <c r="H372" s="399"/>
      <c r="I372" s="456"/>
      <c r="J372" s="456"/>
      <c r="K372" s="456"/>
      <c r="L372" s="456"/>
      <c r="M372" s="456"/>
      <c r="N372" s="918"/>
      <c r="O372" s="918"/>
      <c r="P372" s="918"/>
      <c r="Q372" s="918"/>
      <c r="R372" s="918"/>
      <c r="S372" s="918"/>
      <c r="T372" s="456"/>
      <c r="U372" s="456"/>
      <c r="V372" s="456"/>
      <c r="W372" s="220"/>
      <c r="X372" s="456"/>
      <c r="Y372" s="456"/>
      <c r="Z372" s="14"/>
    </row>
    <row r="373" spans="1:26" ht="15.75" customHeight="1">
      <c r="A373" s="456"/>
      <c r="B373" s="456"/>
      <c r="C373" s="456"/>
      <c r="D373" s="456"/>
      <c r="E373" s="456"/>
      <c r="F373" s="456"/>
      <c r="G373" s="456"/>
      <c r="H373" s="399"/>
      <c r="I373" s="456"/>
      <c r="J373" s="456"/>
      <c r="K373" s="456"/>
      <c r="L373" s="456"/>
      <c r="M373" s="456"/>
      <c r="N373" s="918"/>
      <c r="O373" s="918"/>
      <c r="P373" s="918"/>
      <c r="Q373" s="918"/>
      <c r="R373" s="918"/>
      <c r="S373" s="918"/>
      <c r="T373" s="456"/>
      <c r="U373" s="456"/>
      <c r="V373" s="456"/>
      <c r="W373" s="220"/>
      <c r="X373" s="456"/>
      <c r="Y373" s="456"/>
      <c r="Z373" s="14"/>
    </row>
    <row r="374" spans="1:26" ht="15.75" customHeight="1">
      <c r="A374" s="456"/>
      <c r="B374" s="456"/>
      <c r="C374" s="456"/>
      <c r="D374" s="456"/>
      <c r="E374" s="456"/>
      <c r="F374" s="456"/>
      <c r="G374" s="456"/>
      <c r="H374" s="399"/>
      <c r="I374" s="456"/>
      <c r="J374" s="456"/>
      <c r="K374" s="456"/>
      <c r="L374" s="456"/>
      <c r="M374" s="456"/>
      <c r="N374" s="918"/>
      <c r="O374" s="918"/>
      <c r="P374" s="918"/>
      <c r="Q374" s="918"/>
      <c r="R374" s="918"/>
      <c r="S374" s="918"/>
      <c r="T374" s="456"/>
      <c r="U374" s="456"/>
      <c r="V374" s="456"/>
      <c r="W374" s="220"/>
      <c r="X374" s="456"/>
      <c r="Y374" s="456"/>
      <c r="Z374" s="14"/>
    </row>
    <row r="375" spans="1:26" ht="15.75" customHeight="1">
      <c r="A375" s="456"/>
      <c r="B375" s="456"/>
      <c r="C375" s="456"/>
      <c r="D375" s="456"/>
      <c r="E375" s="456"/>
      <c r="F375" s="456"/>
      <c r="G375" s="456"/>
      <c r="H375" s="399"/>
      <c r="I375" s="456"/>
      <c r="J375" s="456"/>
      <c r="K375" s="456"/>
      <c r="L375" s="456"/>
      <c r="M375" s="456"/>
      <c r="N375" s="918"/>
      <c r="O375" s="918"/>
      <c r="P375" s="918"/>
      <c r="Q375" s="918"/>
      <c r="R375" s="918"/>
      <c r="S375" s="918"/>
      <c r="T375" s="456"/>
      <c r="U375" s="456"/>
      <c r="V375" s="456"/>
      <c r="W375" s="220"/>
      <c r="X375" s="456"/>
      <c r="Y375" s="456"/>
      <c r="Z375" s="14"/>
    </row>
    <row r="376" spans="1:26" ht="15.75" customHeight="1">
      <c r="A376" s="456"/>
      <c r="B376" s="456"/>
      <c r="C376" s="456"/>
      <c r="D376" s="456"/>
      <c r="E376" s="456"/>
      <c r="F376" s="456"/>
      <c r="G376" s="456"/>
      <c r="H376" s="399"/>
      <c r="I376" s="456"/>
      <c r="J376" s="456"/>
      <c r="K376" s="456"/>
      <c r="L376" s="456"/>
      <c r="M376" s="456"/>
      <c r="N376" s="918"/>
      <c r="O376" s="918"/>
      <c r="P376" s="918"/>
      <c r="Q376" s="918"/>
      <c r="R376" s="918"/>
      <c r="S376" s="918"/>
      <c r="T376" s="456"/>
      <c r="U376" s="456"/>
      <c r="V376" s="456"/>
      <c r="W376" s="220"/>
      <c r="X376" s="456"/>
      <c r="Y376" s="456"/>
      <c r="Z376" s="14"/>
    </row>
    <row r="377" spans="1:26" ht="15.75" customHeight="1">
      <c r="A377" s="456"/>
      <c r="B377" s="456"/>
      <c r="C377" s="456"/>
      <c r="D377" s="456"/>
      <c r="E377" s="456"/>
      <c r="F377" s="456"/>
      <c r="G377" s="456"/>
      <c r="H377" s="399"/>
      <c r="I377" s="456"/>
      <c r="J377" s="456"/>
      <c r="K377" s="456"/>
      <c r="L377" s="456"/>
      <c r="M377" s="456"/>
      <c r="N377" s="918"/>
      <c r="O377" s="918"/>
      <c r="P377" s="918"/>
      <c r="Q377" s="918"/>
      <c r="R377" s="918"/>
      <c r="S377" s="918"/>
      <c r="T377" s="456"/>
      <c r="U377" s="456"/>
      <c r="V377" s="456"/>
      <c r="W377" s="220"/>
      <c r="X377" s="456"/>
      <c r="Y377" s="456"/>
      <c r="Z377" s="14"/>
    </row>
    <row r="378" spans="1:26" ht="15.75" customHeight="1">
      <c r="A378" s="456"/>
      <c r="B378" s="456"/>
      <c r="C378" s="456"/>
      <c r="D378" s="456"/>
      <c r="E378" s="456"/>
      <c r="F378" s="456"/>
      <c r="G378" s="456"/>
      <c r="H378" s="399"/>
      <c r="I378" s="456"/>
      <c r="J378" s="456"/>
      <c r="K378" s="456"/>
      <c r="L378" s="456"/>
      <c r="M378" s="456"/>
      <c r="N378" s="918"/>
      <c r="O378" s="918"/>
      <c r="P378" s="918"/>
      <c r="Q378" s="918"/>
      <c r="R378" s="918"/>
      <c r="S378" s="918"/>
      <c r="T378" s="456"/>
      <c r="U378" s="456"/>
      <c r="V378" s="456"/>
      <c r="W378" s="220"/>
      <c r="X378" s="456"/>
      <c r="Y378" s="456"/>
      <c r="Z378" s="14"/>
    </row>
    <row r="379" spans="1:26" ht="15.75" customHeight="1">
      <c r="A379" s="456"/>
      <c r="B379" s="456"/>
      <c r="C379" s="456"/>
      <c r="D379" s="456"/>
      <c r="E379" s="456"/>
      <c r="F379" s="456"/>
      <c r="G379" s="456"/>
      <c r="H379" s="399"/>
      <c r="I379" s="456"/>
      <c r="J379" s="456"/>
      <c r="K379" s="456"/>
      <c r="L379" s="456"/>
      <c r="M379" s="456"/>
      <c r="N379" s="918"/>
      <c r="O379" s="918"/>
      <c r="P379" s="918"/>
      <c r="Q379" s="918"/>
      <c r="R379" s="918"/>
      <c r="S379" s="918"/>
      <c r="T379" s="456"/>
      <c r="U379" s="456"/>
      <c r="V379" s="456"/>
      <c r="W379" s="220"/>
      <c r="X379" s="456"/>
      <c r="Y379" s="456"/>
      <c r="Z379" s="14"/>
    </row>
    <row r="380" spans="1:26" ht="15.75" customHeight="1">
      <c r="A380" s="456"/>
      <c r="B380" s="456"/>
      <c r="C380" s="456"/>
      <c r="D380" s="456"/>
      <c r="E380" s="456"/>
      <c r="F380" s="456"/>
      <c r="G380" s="456"/>
      <c r="H380" s="399"/>
      <c r="I380" s="456"/>
      <c r="J380" s="456"/>
      <c r="K380" s="456"/>
      <c r="L380" s="456"/>
      <c r="M380" s="456"/>
      <c r="N380" s="918"/>
      <c r="O380" s="918"/>
      <c r="P380" s="918"/>
      <c r="Q380" s="918"/>
      <c r="R380" s="918"/>
      <c r="S380" s="918"/>
      <c r="T380" s="456"/>
      <c r="U380" s="456"/>
      <c r="V380" s="456"/>
      <c r="W380" s="220"/>
      <c r="X380" s="456"/>
      <c r="Y380" s="456"/>
      <c r="Z380" s="14"/>
    </row>
    <row r="381" spans="1:26" ht="15.75" customHeight="1">
      <c r="A381" s="456"/>
      <c r="B381" s="456"/>
      <c r="C381" s="456"/>
      <c r="D381" s="456"/>
      <c r="E381" s="456"/>
      <c r="F381" s="456"/>
      <c r="G381" s="456"/>
      <c r="H381" s="399"/>
      <c r="I381" s="456"/>
      <c r="J381" s="456"/>
      <c r="K381" s="456"/>
      <c r="L381" s="456"/>
      <c r="M381" s="456"/>
      <c r="N381" s="918"/>
      <c r="O381" s="918"/>
      <c r="P381" s="918"/>
      <c r="Q381" s="918"/>
      <c r="R381" s="918"/>
      <c r="S381" s="918"/>
      <c r="T381" s="456"/>
      <c r="U381" s="456"/>
      <c r="V381" s="456"/>
      <c r="W381" s="220"/>
      <c r="X381" s="456"/>
      <c r="Y381" s="456"/>
      <c r="Z381" s="14"/>
    </row>
    <row r="382" spans="1:26" ht="15.75" customHeight="1">
      <c r="A382" s="456"/>
      <c r="B382" s="456"/>
      <c r="C382" s="456"/>
      <c r="D382" s="456"/>
      <c r="E382" s="456"/>
      <c r="F382" s="456"/>
      <c r="G382" s="456"/>
      <c r="H382" s="399"/>
      <c r="I382" s="456"/>
      <c r="J382" s="456"/>
      <c r="K382" s="456"/>
      <c r="L382" s="456"/>
      <c r="M382" s="456"/>
      <c r="N382" s="918"/>
      <c r="O382" s="918"/>
      <c r="P382" s="918"/>
      <c r="Q382" s="918"/>
      <c r="R382" s="918"/>
      <c r="S382" s="918"/>
      <c r="T382" s="456"/>
      <c r="U382" s="456"/>
      <c r="V382" s="456"/>
      <c r="W382" s="220"/>
      <c r="X382" s="456"/>
      <c r="Y382" s="456"/>
      <c r="Z382" s="14"/>
    </row>
    <row r="383" spans="1:26" ht="15.75" customHeight="1">
      <c r="A383" s="456"/>
      <c r="B383" s="456"/>
      <c r="C383" s="456"/>
      <c r="D383" s="456"/>
      <c r="E383" s="456"/>
      <c r="F383" s="456"/>
      <c r="G383" s="456"/>
      <c r="H383" s="399"/>
      <c r="I383" s="456"/>
      <c r="J383" s="456"/>
      <c r="K383" s="456"/>
      <c r="L383" s="456"/>
      <c r="M383" s="456"/>
      <c r="N383" s="918"/>
      <c r="O383" s="918"/>
      <c r="P383" s="918"/>
      <c r="Q383" s="918"/>
      <c r="R383" s="918"/>
      <c r="S383" s="918"/>
      <c r="T383" s="456"/>
      <c r="U383" s="456"/>
      <c r="V383" s="456"/>
      <c r="W383" s="220"/>
      <c r="X383" s="456"/>
      <c r="Y383" s="456"/>
      <c r="Z383" s="14"/>
    </row>
    <row r="384" spans="1:26" ht="15.75" customHeight="1">
      <c r="A384" s="456"/>
      <c r="B384" s="456"/>
      <c r="C384" s="456"/>
      <c r="D384" s="456"/>
      <c r="E384" s="456"/>
      <c r="F384" s="456"/>
      <c r="G384" s="456"/>
      <c r="H384" s="399"/>
      <c r="I384" s="456"/>
      <c r="J384" s="456"/>
      <c r="K384" s="456"/>
      <c r="L384" s="456"/>
      <c r="M384" s="456"/>
      <c r="N384" s="918"/>
      <c r="O384" s="918"/>
      <c r="P384" s="918"/>
      <c r="Q384" s="918"/>
      <c r="R384" s="918"/>
      <c r="S384" s="918"/>
      <c r="T384" s="456"/>
      <c r="U384" s="456"/>
      <c r="V384" s="456"/>
      <c r="W384" s="220"/>
      <c r="X384" s="456"/>
      <c r="Y384" s="456"/>
      <c r="Z384" s="14"/>
    </row>
    <row r="385" spans="1:26" ht="15.75" customHeight="1">
      <c r="A385" s="456"/>
      <c r="B385" s="456"/>
      <c r="C385" s="456"/>
      <c r="D385" s="456"/>
      <c r="E385" s="456"/>
      <c r="F385" s="456"/>
      <c r="G385" s="456"/>
      <c r="H385" s="399"/>
      <c r="I385" s="456"/>
      <c r="J385" s="456"/>
      <c r="K385" s="456"/>
      <c r="L385" s="456"/>
      <c r="M385" s="456"/>
      <c r="N385" s="918"/>
      <c r="O385" s="918"/>
      <c r="P385" s="918"/>
      <c r="Q385" s="918"/>
      <c r="R385" s="918"/>
      <c r="S385" s="918"/>
      <c r="T385" s="456"/>
      <c r="U385" s="456"/>
      <c r="V385" s="456"/>
      <c r="W385" s="220"/>
      <c r="X385" s="456"/>
      <c r="Y385" s="456"/>
      <c r="Z385" s="14"/>
    </row>
    <row r="386" spans="1:26" ht="15.75" customHeight="1">
      <c r="A386" s="456"/>
      <c r="B386" s="456"/>
      <c r="C386" s="456"/>
      <c r="D386" s="456"/>
      <c r="E386" s="456"/>
      <c r="F386" s="456"/>
      <c r="G386" s="456"/>
      <c r="H386" s="399"/>
      <c r="I386" s="456"/>
      <c r="J386" s="456"/>
      <c r="K386" s="456"/>
      <c r="L386" s="456"/>
      <c r="M386" s="456"/>
      <c r="N386" s="918"/>
      <c r="O386" s="918"/>
      <c r="P386" s="918"/>
      <c r="Q386" s="918"/>
      <c r="R386" s="918"/>
      <c r="S386" s="918"/>
      <c r="T386" s="456"/>
      <c r="U386" s="456"/>
      <c r="V386" s="456"/>
      <c r="W386" s="220"/>
      <c r="X386" s="456"/>
      <c r="Y386" s="456"/>
      <c r="Z386" s="14"/>
    </row>
    <row r="387" spans="1:26" ht="15.75" customHeight="1">
      <c r="A387" s="456"/>
      <c r="B387" s="456"/>
      <c r="C387" s="456"/>
      <c r="D387" s="456"/>
      <c r="E387" s="456"/>
      <c r="F387" s="456"/>
      <c r="G387" s="456"/>
      <c r="H387" s="399"/>
      <c r="I387" s="456"/>
      <c r="J387" s="456"/>
      <c r="K387" s="456"/>
      <c r="L387" s="456"/>
      <c r="M387" s="456"/>
      <c r="N387" s="918"/>
      <c r="O387" s="918"/>
      <c r="P387" s="918"/>
      <c r="Q387" s="918"/>
      <c r="R387" s="918"/>
      <c r="S387" s="918"/>
      <c r="T387" s="456"/>
      <c r="U387" s="456"/>
      <c r="V387" s="456"/>
      <c r="W387" s="220"/>
      <c r="X387" s="456"/>
      <c r="Y387" s="456"/>
      <c r="Z387" s="14"/>
    </row>
    <row r="388" spans="1:26" ht="15.75" customHeight="1">
      <c r="A388" s="456"/>
      <c r="B388" s="456"/>
      <c r="C388" s="456"/>
      <c r="D388" s="456"/>
      <c r="E388" s="456"/>
      <c r="F388" s="456"/>
      <c r="G388" s="456"/>
      <c r="H388" s="399"/>
      <c r="I388" s="456"/>
      <c r="J388" s="456"/>
      <c r="K388" s="456"/>
      <c r="L388" s="456"/>
      <c r="M388" s="456"/>
      <c r="N388" s="918"/>
      <c r="O388" s="918"/>
      <c r="P388" s="918"/>
      <c r="Q388" s="918"/>
      <c r="R388" s="918"/>
      <c r="S388" s="918"/>
      <c r="T388" s="456"/>
      <c r="U388" s="456"/>
      <c r="V388" s="456"/>
      <c r="W388" s="220"/>
      <c r="X388" s="456"/>
      <c r="Y388" s="456"/>
      <c r="Z388" s="14"/>
    </row>
    <row r="389" spans="1:26" ht="15.75" customHeight="1">
      <c r="A389" s="456"/>
      <c r="B389" s="456"/>
      <c r="C389" s="456"/>
      <c r="D389" s="456"/>
      <c r="E389" s="456"/>
      <c r="F389" s="456"/>
      <c r="G389" s="456"/>
      <c r="H389" s="399"/>
      <c r="I389" s="456"/>
      <c r="J389" s="456"/>
      <c r="K389" s="456"/>
      <c r="L389" s="456"/>
      <c r="M389" s="456"/>
      <c r="N389" s="918"/>
      <c r="O389" s="918"/>
      <c r="P389" s="918"/>
      <c r="Q389" s="918"/>
      <c r="R389" s="918"/>
      <c r="S389" s="918"/>
      <c r="T389" s="456"/>
      <c r="U389" s="456"/>
      <c r="V389" s="456"/>
      <c r="W389" s="220"/>
      <c r="X389" s="456"/>
      <c r="Y389" s="456"/>
      <c r="Z389" s="14"/>
    </row>
    <row r="390" spans="1:26" ht="15.75" customHeight="1">
      <c r="A390" s="456"/>
      <c r="B390" s="456"/>
      <c r="C390" s="456"/>
      <c r="D390" s="456"/>
      <c r="E390" s="456"/>
      <c r="F390" s="456"/>
      <c r="G390" s="456"/>
      <c r="H390" s="399"/>
      <c r="I390" s="456"/>
      <c r="J390" s="456"/>
      <c r="K390" s="456"/>
      <c r="L390" s="456"/>
      <c r="M390" s="456"/>
      <c r="N390" s="918"/>
      <c r="O390" s="918"/>
      <c r="P390" s="918"/>
      <c r="Q390" s="918"/>
      <c r="R390" s="918"/>
      <c r="S390" s="918"/>
      <c r="T390" s="456"/>
      <c r="U390" s="456"/>
      <c r="V390" s="456"/>
      <c r="W390" s="220"/>
      <c r="X390" s="456"/>
      <c r="Y390" s="456"/>
      <c r="Z390" s="14"/>
    </row>
    <row r="391" spans="1:26" ht="15.75" customHeight="1">
      <c r="A391" s="456"/>
      <c r="B391" s="456"/>
      <c r="C391" s="456"/>
      <c r="D391" s="456"/>
      <c r="E391" s="456"/>
      <c r="F391" s="456"/>
      <c r="G391" s="456"/>
      <c r="H391" s="399"/>
      <c r="I391" s="456"/>
      <c r="J391" s="456"/>
      <c r="K391" s="456"/>
      <c r="L391" s="456"/>
      <c r="M391" s="456"/>
      <c r="N391" s="918"/>
      <c r="O391" s="918"/>
      <c r="P391" s="918"/>
      <c r="Q391" s="918"/>
      <c r="R391" s="918"/>
      <c r="S391" s="918"/>
      <c r="T391" s="456"/>
      <c r="U391" s="456"/>
      <c r="V391" s="456"/>
      <c r="W391" s="220"/>
      <c r="X391" s="456"/>
      <c r="Y391" s="456"/>
      <c r="Z391" s="14"/>
    </row>
    <row r="392" spans="1:26" ht="15.75" customHeight="1">
      <c r="A392" s="456"/>
      <c r="B392" s="456"/>
      <c r="C392" s="456"/>
      <c r="D392" s="456"/>
      <c r="E392" s="456"/>
      <c r="F392" s="456"/>
      <c r="G392" s="456"/>
      <c r="H392" s="399"/>
      <c r="I392" s="456"/>
      <c r="J392" s="456"/>
      <c r="K392" s="456"/>
      <c r="L392" s="456"/>
      <c r="M392" s="456"/>
      <c r="N392" s="918"/>
      <c r="O392" s="918"/>
      <c r="P392" s="918"/>
      <c r="Q392" s="918"/>
      <c r="R392" s="918"/>
      <c r="S392" s="918"/>
      <c r="T392" s="456"/>
      <c r="U392" s="456"/>
      <c r="V392" s="456"/>
      <c r="W392" s="220"/>
      <c r="X392" s="456"/>
      <c r="Y392" s="456"/>
      <c r="Z392" s="14"/>
    </row>
    <row r="393" spans="1:26" ht="15.75" customHeight="1">
      <c r="A393" s="456"/>
      <c r="B393" s="456"/>
      <c r="C393" s="456"/>
      <c r="D393" s="456"/>
      <c r="E393" s="456"/>
      <c r="F393" s="456"/>
      <c r="G393" s="456"/>
      <c r="H393" s="399"/>
      <c r="I393" s="456"/>
      <c r="J393" s="456"/>
      <c r="K393" s="456"/>
      <c r="L393" s="456"/>
      <c r="M393" s="456"/>
      <c r="N393" s="918"/>
      <c r="O393" s="918"/>
      <c r="P393" s="918"/>
      <c r="Q393" s="918"/>
      <c r="R393" s="918"/>
      <c r="S393" s="918"/>
      <c r="T393" s="456"/>
      <c r="U393" s="456"/>
      <c r="V393" s="456"/>
      <c r="W393" s="220"/>
      <c r="X393" s="456"/>
      <c r="Y393" s="456"/>
      <c r="Z393" s="14"/>
    </row>
    <row r="394" spans="1:26" ht="15.75" customHeight="1">
      <c r="A394" s="456"/>
      <c r="B394" s="456"/>
      <c r="C394" s="456"/>
      <c r="D394" s="456"/>
      <c r="E394" s="456"/>
      <c r="F394" s="456"/>
      <c r="G394" s="456"/>
      <c r="H394" s="399"/>
      <c r="I394" s="456"/>
      <c r="J394" s="456"/>
      <c r="K394" s="456"/>
      <c r="L394" s="456"/>
      <c r="M394" s="456"/>
      <c r="N394" s="918"/>
      <c r="O394" s="918"/>
      <c r="P394" s="918"/>
      <c r="Q394" s="918"/>
      <c r="R394" s="918"/>
      <c r="S394" s="918"/>
      <c r="T394" s="456"/>
      <c r="U394" s="456"/>
      <c r="V394" s="456"/>
      <c r="W394" s="220"/>
      <c r="X394" s="456"/>
      <c r="Y394" s="456"/>
      <c r="Z394" s="14"/>
    </row>
    <row r="395" spans="1:26" ht="15.75" customHeight="1">
      <c r="A395" s="456"/>
      <c r="B395" s="456"/>
      <c r="C395" s="456"/>
      <c r="D395" s="456"/>
      <c r="E395" s="456"/>
      <c r="F395" s="456"/>
      <c r="G395" s="456"/>
      <c r="H395" s="399"/>
      <c r="I395" s="456"/>
      <c r="J395" s="456"/>
      <c r="K395" s="456"/>
      <c r="L395" s="456"/>
      <c r="M395" s="456"/>
      <c r="N395" s="918"/>
      <c r="O395" s="918"/>
      <c r="P395" s="918"/>
      <c r="Q395" s="918"/>
      <c r="R395" s="918"/>
      <c r="S395" s="918"/>
      <c r="T395" s="456"/>
      <c r="U395" s="456"/>
      <c r="V395" s="456"/>
      <c r="W395" s="220"/>
      <c r="X395" s="456"/>
      <c r="Y395" s="456"/>
      <c r="Z395" s="14"/>
    </row>
    <row r="396" spans="1:26" ht="15.75" customHeight="1">
      <c r="A396" s="456"/>
      <c r="B396" s="456"/>
      <c r="C396" s="456"/>
      <c r="D396" s="456"/>
      <c r="E396" s="456"/>
      <c r="F396" s="456"/>
      <c r="G396" s="456"/>
      <c r="H396" s="399"/>
      <c r="I396" s="456"/>
      <c r="J396" s="456"/>
      <c r="K396" s="456"/>
      <c r="L396" s="456"/>
      <c r="M396" s="456"/>
      <c r="N396" s="918"/>
      <c r="O396" s="918"/>
      <c r="P396" s="918"/>
      <c r="Q396" s="918"/>
      <c r="R396" s="918"/>
      <c r="S396" s="918"/>
      <c r="T396" s="456"/>
      <c r="U396" s="456"/>
      <c r="V396" s="456"/>
      <c r="W396" s="220"/>
      <c r="X396" s="456"/>
      <c r="Y396" s="456"/>
      <c r="Z396" s="14"/>
    </row>
    <row r="397" spans="1:26" ht="15.75" customHeight="1">
      <c r="A397" s="456"/>
      <c r="B397" s="456"/>
      <c r="C397" s="456"/>
      <c r="D397" s="456"/>
      <c r="E397" s="456"/>
      <c r="F397" s="456"/>
      <c r="G397" s="456"/>
      <c r="H397" s="399"/>
      <c r="I397" s="456"/>
      <c r="J397" s="456"/>
      <c r="K397" s="456"/>
      <c r="L397" s="456"/>
      <c r="M397" s="456"/>
      <c r="N397" s="918"/>
      <c r="O397" s="918"/>
      <c r="P397" s="918"/>
      <c r="Q397" s="918"/>
      <c r="R397" s="918"/>
      <c r="S397" s="918"/>
      <c r="T397" s="456"/>
      <c r="U397" s="456"/>
      <c r="V397" s="456"/>
      <c r="W397" s="220"/>
      <c r="X397" s="456"/>
      <c r="Y397" s="456"/>
      <c r="Z397" s="14"/>
    </row>
    <row r="398" spans="1:26" ht="15.75" customHeight="1">
      <c r="A398" s="456"/>
      <c r="B398" s="456"/>
      <c r="C398" s="456"/>
      <c r="D398" s="456"/>
      <c r="E398" s="456"/>
      <c r="F398" s="456"/>
      <c r="G398" s="456"/>
      <c r="H398" s="399"/>
      <c r="I398" s="456"/>
      <c r="J398" s="456"/>
      <c r="K398" s="456"/>
      <c r="L398" s="456"/>
      <c r="M398" s="456"/>
      <c r="N398" s="918"/>
      <c r="O398" s="918"/>
      <c r="P398" s="918"/>
      <c r="Q398" s="918"/>
      <c r="R398" s="918"/>
      <c r="S398" s="918"/>
      <c r="T398" s="456"/>
      <c r="U398" s="456"/>
      <c r="V398" s="456"/>
      <c r="W398" s="220"/>
      <c r="X398" s="456"/>
      <c r="Y398" s="456"/>
      <c r="Z398" s="14"/>
    </row>
    <row r="399" spans="1:26" ht="15.75" customHeight="1">
      <c r="A399" s="456"/>
      <c r="B399" s="456"/>
      <c r="C399" s="456"/>
      <c r="D399" s="456"/>
      <c r="E399" s="456"/>
      <c r="F399" s="456"/>
      <c r="G399" s="456"/>
      <c r="H399" s="399"/>
      <c r="I399" s="456"/>
      <c r="J399" s="456"/>
      <c r="K399" s="456"/>
      <c r="L399" s="456"/>
      <c r="M399" s="456"/>
      <c r="N399" s="918"/>
      <c r="O399" s="918"/>
      <c r="P399" s="918"/>
      <c r="Q399" s="918"/>
      <c r="R399" s="918"/>
      <c r="S399" s="918"/>
      <c r="T399" s="456"/>
      <c r="U399" s="456"/>
      <c r="V399" s="456"/>
      <c r="W399" s="220"/>
      <c r="X399" s="456"/>
      <c r="Y399" s="456"/>
      <c r="Z399" s="14"/>
    </row>
    <row r="400" spans="1:26" ht="15.75" customHeight="1">
      <c r="A400" s="456"/>
      <c r="B400" s="456"/>
      <c r="C400" s="456"/>
      <c r="D400" s="456"/>
      <c r="E400" s="456"/>
      <c r="F400" s="456"/>
      <c r="G400" s="456"/>
      <c r="H400" s="399"/>
      <c r="I400" s="456"/>
      <c r="J400" s="456"/>
      <c r="K400" s="456"/>
      <c r="L400" s="456"/>
      <c r="M400" s="456"/>
      <c r="N400" s="918"/>
      <c r="O400" s="918"/>
      <c r="P400" s="918"/>
      <c r="Q400" s="918"/>
      <c r="R400" s="918"/>
      <c r="S400" s="918"/>
      <c r="T400" s="456"/>
      <c r="U400" s="456"/>
      <c r="V400" s="456"/>
      <c r="W400" s="220"/>
      <c r="X400" s="456"/>
      <c r="Y400" s="456"/>
      <c r="Z400" s="14"/>
    </row>
    <row r="401" spans="1:26" ht="15.75" customHeight="1">
      <c r="A401" s="456"/>
      <c r="B401" s="456"/>
      <c r="C401" s="456"/>
      <c r="D401" s="456"/>
      <c r="E401" s="456"/>
      <c r="F401" s="456"/>
      <c r="G401" s="456"/>
      <c r="H401" s="399"/>
      <c r="I401" s="456"/>
      <c r="J401" s="456"/>
      <c r="K401" s="456"/>
      <c r="L401" s="456"/>
      <c r="M401" s="456"/>
      <c r="N401" s="918"/>
      <c r="O401" s="918"/>
      <c r="P401" s="918"/>
      <c r="Q401" s="918"/>
      <c r="R401" s="918"/>
      <c r="S401" s="918"/>
      <c r="T401" s="456"/>
      <c r="U401" s="456"/>
      <c r="V401" s="456"/>
      <c r="W401" s="220"/>
      <c r="X401" s="456"/>
      <c r="Y401" s="456"/>
      <c r="Z401" s="14"/>
    </row>
    <row r="402" spans="1:26" ht="15.75" customHeight="1">
      <c r="A402" s="456"/>
      <c r="B402" s="456"/>
      <c r="C402" s="456"/>
      <c r="D402" s="456"/>
      <c r="E402" s="456"/>
      <c r="F402" s="456"/>
      <c r="G402" s="456"/>
      <c r="H402" s="399"/>
      <c r="I402" s="456"/>
      <c r="J402" s="456"/>
      <c r="K402" s="456"/>
      <c r="L402" s="456"/>
      <c r="M402" s="456"/>
      <c r="N402" s="918"/>
      <c r="O402" s="918"/>
      <c r="P402" s="918"/>
      <c r="Q402" s="918"/>
      <c r="R402" s="918"/>
      <c r="S402" s="918"/>
      <c r="T402" s="456"/>
      <c r="U402" s="456"/>
      <c r="V402" s="456"/>
      <c r="W402" s="220"/>
      <c r="X402" s="456"/>
      <c r="Y402" s="456"/>
      <c r="Z402" s="14"/>
    </row>
    <row r="403" spans="1:26" ht="15.75" customHeight="1">
      <c r="A403" s="456"/>
      <c r="B403" s="456"/>
      <c r="C403" s="456"/>
      <c r="D403" s="456"/>
      <c r="E403" s="456"/>
      <c r="F403" s="456"/>
      <c r="G403" s="456"/>
      <c r="H403" s="399"/>
      <c r="I403" s="456"/>
      <c r="J403" s="456"/>
      <c r="K403" s="456"/>
      <c r="L403" s="456"/>
      <c r="M403" s="456"/>
      <c r="N403" s="918"/>
      <c r="O403" s="918"/>
      <c r="P403" s="918"/>
      <c r="Q403" s="918"/>
      <c r="R403" s="918"/>
      <c r="S403" s="918"/>
      <c r="T403" s="456"/>
      <c r="U403" s="456"/>
      <c r="V403" s="456"/>
      <c r="W403" s="220"/>
      <c r="X403" s="456"/>
      <c r="Y403" s="456"/>
      <c r="Z403" s="14"/>
    </row>
    <row r="404" spans="1:26" ht="15.75" customHeight="1">
      <c r="A404" s="456"/>
      <c r="B404" s="456"/>
      <c r="C404" s="456"/>
      <c r="D404" s="456"/>
      <c r="E404" s="456"/>
      <c r="F404" s="456"/>
      <c r="G404" s="456"/>
      <c r="H404" s="399"/>
      <c r="I404" s="456"/>
      <c r="J404" s="456"/>
      <c r="K404" s="456"/>
      <c r="L404" s="456"/>
      <c r="M404" s="456"/>
      <c r="N404" s="918"/>
      <c r="O404" s="918"/>
      <c r="P404" s="918"/>
      <c r="Q404" s="918"/>
      <c r="R404" s="918"/>
      <c r="S404" s="918"/>
      <c r="T404" s="456"/>
      <c r="U404" s="456"/>
      <c r="V404" s="456"/>
      <c r="W404" s="220"/>
      <c r="X404" s="456"/>
      <c r="Y404" s="456"/>
      <c r="Z404" s="14"/>
    </row>
    <row r="405" spans="1:26" ht="15.75" customHeight="1">
      <c r="A405" s="456"/>
      <c r="B405" s="456"/>
      <c r="C405" s="456"/>
      <c r="D405" s="456"/>
      <c r="E405" s="456"/>
      <c r="F405" s="456"/>
      <c r="G405" s="456"/>
      <c r="H405" s="399"/>
      <c r="I405" s="456"/>
      <c r="J405" s="456"/>
      <c r="K405" s="456"/>
      <c r="L405" s="456"/>
      <c r="M405" s="456"/>
      <c r="N405" s="918"/>
      <c r="O405" s="918"/>
      <c r="P405" s="918"/>
      <c r="Q405" s="918"/>
      <c r="R405" s="918"/>
      <c r="S405" s="918"/>
      <c r="T405" s="456"/>
      <c r="U405" s="456"/>
      <c r="V405" s="456"/>
      <c r="W405" s="220"/>
      <c r="X405" s="456"/>
      <c r="Y405" s="456"/>
      <c r="Z405" s="14"/>
    </row>
    <row r="406" spans="1:26" ht="15.75" customHeight="1">
      <c r="A406" s="456"/>
      <c r="B406" s="456"/>
      <c r="C406" s="456"/>
      <c r="D406" s="456"/>
      <c r="E406" s="456"/>
      <c r="F406" s="456"/>
      <c r="G406" s="456"/>
      <c r="H406" s="399"/>
      <c r="I406" s="456"/>
      <c r="J406" s="456"/>
      <c r="K406" s="456"/>
      <c r="L406" s="456"/>
      <c r="M406" s="456"/>
      <c r="N406" s="918"/>
      <c r="O406" s="918"/>
      <c r="P406" s="918"/>
      <c r="Q406" s="918"/>
      <c r="R406" s="918"/>
      <c r="S406" s="918"/>
      <c r="T406" s="456"/>
      <c r="U406" s="456"/>
      <c r="V406" s="456"/>
      <c r="W406" s="220"/>
      <c r="X406" s="456"/>
      <c r="Y406" s="456"/>
      <c r="Z406" s="14"/>
    </row>
    <row r="407" spans="1:26" ht="15.75" customHeight="1">
      <c r="A407" s="456"/>
      <c r="B407" s="456"/>
      <c r="C407" s="456"/>
      <c r="D407" s="456"/>
      <c r="E407" s="456"/>
      <c r="F407" s="456"/>
      <c r="G407" s="456"/>
      <c r="H407" s="399"/>
      <c r="I407" s="456"/>
      <c r="J407" s="456"/>
      <c r="K407" s="456"/>
      <c r="L407" s="456"/>
      <c r="M407" s="456"/>
      <c r="N407" s="918"/>
      <c r="O407" s="918"/>
      <c r="P407" s="918"/>
      <c r="Q407" s="918"/>
      <c r="R407" s="918"/>
      <c r="S407" s="918"/>
      <c r="T407" s="456"/>
      <c r="U407" s="456"/>
      <c r="V407" s="456"/>
      <c r="W407" s="220"/>
      <c r="X407" s="456"/>
      <c r="Y407" s="456"/>
      <c r="Z407" s="14"/>
    </row>
    <row r="408" spans="1:26" ht="15.75" customHeight="1">
      <c r="A408" s="456"/>
      <c r="B408" s="456"/>
      <c r="C408" s="456"/>
      <c r="D408" s="456"/>
      <c r="E408" s="456"/>
      <c r="F408" s="456"/>
      <c r="G408" s="456"/>
      <c r="H408" s="399"/>
      <c r="I408" s="456"/>
      <c r="J408" s="456"/>
      <c r="K408" s="456"/>
      <c r="L408" s="456"/>
      <c r="M408" s="456"/>
      <c r="N408" s="918"/>
      <c r="O408" s="918"/>
      <c r="P408" s="918"/>
      <c r="Q408" s="918"/>
      <c r="R408" s="918"/>
      <c r="S408" s="918"/>
      <c r="T408" s="456"/>
      <c r="U408" s="456"/>
      <c r="V408" s="456"/>
      <c r="W408" s="220"/>
      <c r="X408" s="456"/>
      <c r="Y408" s="456"/>
      <c r="Z408" s="14"/>
    </row>
    <row r="409" spans="1:26" ht="15.75" customHeight="1">
      <c r="A409" s="456"/>
      <c r="B409" s="456"/>
      <c r="C409" s="456"/>
      <c r="D409" s="456"/>
      <c r="E409" s="456"/>
      <c r="F409" s="456"/>
      <c r="G409" s="456"/>
      <c r="H409" s="399"/>
      <c r="I409" s="456"/>
      <c r="J409" s="456"/>
      <c r="K409" s="456"/>
      <c r="L409" s="456"/>
      <c r="M409" s="456"/>
      <c r="N409" s="918"/>
      <c r="O409" s="918"/>
      <c r="P409" s="918"/>
      <c r="Q409" s="918"/>
      <c r="R409" s="918"/>
      <c r="S409" s="918"/>
      <c r="T409" s="456"/>
      <c r="U409" s="456"/>
      <c r="V409" s="456"/>
      <c r="W409" s="220"/>
      <c r="X409" s="456"/>
      <c r="Y409" s="456"/>
      <c r="Z409" s="14"/>
    </row>
    <row r="410" spans="1:26" ht="15.75" customHeight="1">
      <c r="A410" s="456"/>
      <c r="B410" s="456"/>
      <c r="C410" s="456"/>
      <c r="D410" s="456"/>
      <c r="E410" s="456"/>
      <c r="F410" s="456"/>
      <c r="G410" s="456"/>
      <c r="H410" s="399"/>
      <c r="I410" s="456"/>
      <c r="J410" s="456"/>
      <c r="K410" s="456"/>
      <c r="L410" s="456"/>
      <c r="M410" s="456"/>
      <c r="N410" s="918"/>
      <c r="O410" s="918"/>
      <c r="P410" s="918"/>
      <c r="Q410" s="918"/>
      <c r="R410" s="918"/>
      <c r="S410" s="918"/>
      <c r="T410" s="456"/>
      <c r="U410" s="456"/>
      <c r="V410" s="456"/>
      <c r="W410" s="220"/>
      <c r="X410" s="456"/>
      <c r="Y410" s="456"/>
      <c r="Z410" s="14"/>
    </row>
    <row r="411" spans="1:26" ht="15.75" customHeight="1">
      <c r="A411" s="456"/>
      <c r="B411" s="456"/>
      <c r="C411" s="456"/>
      <c r="D411" s="456"/>
      <c r="E411" s="456"/>
      <c r="F411" s="456"/>
      <c r="G411" s="456"/>
      <c r="H411" s="399"/>
      <c r="I411" s="456"/>
      <c r="J411" s="456"/>
      <c r="K411" s="456"/>
      <c r="L411" s="456"/>
      <c r="M411" s="456"/>
      <c r="N411" s="918"/>
      <c r="O411" s="918"/>
      <c r="P411" s="918"/>
      <c r="Q411" s="918"/>
      <c r="R411" s="918"/>
      <c r="S411" s="918"/>
      <c r="T411" s="456"/>
      <c r="U411" s="456"/>
      <c r="V411" s="456"/>
      <c r="W411" s="220"/>
      <c r="X411" s="456"/>
      <c r="Y411" s="456"/>
      <c r="Z411" s="14"/>
    </row>
    <row r="412" spans="1:26" ht="15.75" customHeight="1">
      <c r="A412" s="456"/>
      <c r="B412" s="456"/>
      <c r="C412" s="456"/>
      <c r="D412" s="456"/>
      <c r="E412" s="456"/>
      <c r="F412" s="456"/>
      <c r="G412" s="456"/>
      <c r="H412" s="399"/>
      <c r="I412" s="456"/>
      <c r="J412" s="456"/>
      <c r="K412" s="456"/>
      <c r="L412" s="456"/>
      <c r="M412" s="456"/>
      <c r="N412" s="918"/>
      <c r="O412" s="918"/>
      <c r="P412" s="918"/>
      <c r="Q412" s="918"/>
      <c r="R412" s="918"/>
      <c r="S412" s="918"/>
      <c r="T412" s="456"/>
      <c r="U412" s="456"/>
      <c r="V412" s="456"/>
      <c r="W412" s="220"/>
      <c r="X412" s="456"/>
      <c r="Y412" s="456"/>
      <c r="Z412" s="14"/>
    </row>
    <row r="413" spans="1:26" ht="15.75" customHeight="1">
      <c r="A413" s="456"/>
      <c r="B413" s="456"/>
      <c r="C413" s="456"/>
      <c r="D413" s="456"/>
      <c r="E413" s="456"/>
      <c r="F413" s="456"/>
      <c r="G413" s="456"/>
      <c r="H413" s="399"/>
      <c r="I413" s="456"/>
      <c r="J413" s="456"/>
      <c r="K413" s="456"/>
      <c r="L413" s="456"/>
      <c r="M413" s="456"/>
      <c r="N413" s="918"/>
      <c r="O413" s="918"/>
      <c r="P413" s="918"/>
      <c r="Q413" s="918"/>
      <c r="R413" s="918"/>
      <c r="S413" s="918"/>
      <c r="T413" s="456"/>
      <c r="U413" s="456"/>
      <c r="V413" s="456"/>
      <c r="W413" s="220"/>
      <c r="X413" s="456"/>
      <c r="Y413" s="456"/>
      <c r="Z413" s="14"/>
    </row>
    <row r="414" spans="1:26" ht="15.75" customHeight="1">
      <c r="A414" s="456"/>
      <c r="B414" s="456"/>
      <c r="C414" s="456"/>
      <c r="D414" s="456"/>
      <c r="E414" s="456"/>
      <c r="F414" s="456"/>
      <c r="G414" s="456"/>
      <c r="H414" s="399"/>
      <c r="I414" s="456"/>
      <c r="J414" s="456"/>
      <c r="K414" s="456"/>
      <c r="L414" s="456"/>
      <c r="M414" s="456"/>
      <c r="N414" s="918"/>
      <c r="O414" s="918"/>
      <c r="P414" s="918"/>
      <c r="Q414" s="918"/>
      <c r="R414" s="918"/>
      <c r="S414" s="918"/>
      <c r="T414" s="456"/>
      <c r="U414" s="456"/>
      <c r="V414" s="456"/>
      <c r="W414" s="220"/>
      <c r="X414" s="456"/>
      <c r="Y414" s="456"/>
      <c r="Z414" s="14"/>
    </row>
    <row r="415" spans="1:26" ht="15.75" customHeight="1">
      <c r="A415" s="456"/>
      <c r="B415" s="456"/>
      <c r="C415" s="456"/>
      <c r="D415" s="456"/>
      <c r="E415" s="456"/>
      <c r="F415" s="456"/>
      <c r="G415" s="456"/>
      <c r="H415" s="399"/>
      <c r="I415" s="456"/>
      <c r="J415" s="456"/>
      <c r="K415" s="456"/>
      <c r="L415" s="456"/>
      <c r="M415" s="456"/>
      <c r="N415" s="918"/>
      <c r="O415" s="918"/>
      <c r="P415" s="918"/>
      <c r="Q415" s="918"/>
      <c r="R415" s="918"/>
      <c r="S415" s="918"/>
      <c r="T415" s="456"/>
      <c r="U415" s="456"/>
      <c r="V415" s="456"/>
      <c r="W415" s="220"/>
      <c r="X415" s="456"/>
      <c r="Y415" s="456"/>
      <c r="Z415" s="14"/>
    </row>
    <row r="416" spans="1:26" ht="15.75" customHeight="1">
      <c r="A416" s="456"/>
      <c r="B416" s="456"/>
      <c r="C416" s="456"/>
      <c r="D416" s="456"/>
      <c r="E416" s="456"/>
      <c r="F416" s="456"/>
      <c r="G416" s="456"/>
      <c r="H416" s="399"/>
      <c r="I416" s="456"/>
      <c r="J416" s="456"/>
      <c r="K416" s="456"/>
      <c r="L416" s="456"/>
      <c r="M416" s="456"/>
      <c r="N416" s="918"/>
      <c r="O416" s="918"/>
      <c r="P416" s="918"/>
      <c r="Q416" s="918"/>
      <c r="R416" s="918"/>
      <c r="S416" s="918"/>
      <c r="T416" s="456"/>
      <c r="U416" s="456"/>
      <c r="V416" s="456"/>
      <c r="W416" s="220"/>
      <c r="X416" s="456"/>
      <c r="Y416" s="456"/>
      <c r="Z416" s="14"/>
    </row>
    <row r="417" spans="1:26" ht="15.75" customHeight="1">
      <c r="A417" s="456"/>
      <c r="B417" s="456"/>
      <c r="C417" s="456"/>
      <c r="D417" s="456"/>
      <c r="E417" s="456"/>
      <c r="F417" s="456"/>
      <c r="G417" s="456"/>
      <c r="H417" s="399"/>
      <c r="I417" s="456"/>
      <c r="J417" s="456"/>
      <c r="K417" s="456"/>
      <c r="L417" s="456"/>
      <c r="M417" s="456"/>
      <c r="N417" s="918"/>
      <c r="O417" s="918"/>
      <c r="P417" s="918"/>
      <c r="Q417" s="918"/>
      <c r="R417" s="918"/>
      <c r="S417" s="918"/>
      <c r="T417" s="456"/>
      <c r="U417" s="456"/>
      <c r="V417" s="456"/>
      <c r="W417" s="220"/>
      <c r="X417" s="456"/>
      <c r="Y417" s="456"/>
      <c r="Z417" s="14"/>
    </row>
    <row r="418" spans="1:26" ht="15.75" customHeight="1">
      <c r="A418" s="456"/>
      <c r="B418" s="456"/>
      <c r="C418" s="456"/>
      <c r="D418" s="456"/>
      <c r="E418" s="456"/>
      <c r="F418" s="456"/>
      <c r="G418" s="456"/>
      <c r="H418" s="399"/>
      <c r="I418" s="456"/>
      <c r="J418" s="456"/>
      <c r="K418" s="456"/>
      <c r="L418" s="456"/>
      <c r="M418" s="456"/>
      <c r="N418" s="918"/>
      <c r="O418" s="918"/>
      <c r="P418" s="918"/>
      <c r="Q418" s="918"/>
      <c r="R418" s="918"/>
      <c r="S418" s="918"/>
      <c r="T418" s="456"/>
      <c r="U418" s="456"/>
      <c r="V418" s="456"/>
      <c r="W418" s="220"/>
      <c r="X418" s="456"/>
      <c r="Y418" s="456"/>
      <c r="Z418" s="14"/>
    </row>
    <row r="419" spans="1:26" ht="15.75" customHeight="1">
      <c r="A419" s="456"/>
      <c r="B419" s="456"/>
      <c r="C419" s="456"/>
      <c r="D419" s="456"/>
      <c r="E419" s="456"/>
      <c r="F419" s="456"/>
      <c r="G419" s="456"/>
      <c r="H419" s="399"/>
      <c r="I419" s="456"/>
      <c r="J419" s="456"/>
      <c r="K419" s="456"/>
      <c r="L419" s="456"/>
      <c r="M419" s="456"/>
      <c r="N419" s="918"/>
      <c r="O419" s="918"/>
      <c r="P419" s="918"/>
      <c r="Q419" s="918"/>
      <c r="R419" s="918"/>
      <c r="S419" s="918"/>
      <c r="T419" s="456"/>
      <c r="U419" s="456"/>
      <c r="V419" s="456"/>
      <c r="W419" s="220"/>
      <c r="X419" s="456"/>
      <c r="Y419" s="456"/>
      <c r="Z419" s="14"/>
    </row>
    <row r="420" spans="1:26" ht="15.75" customHeight="1">
      <c r="A420" s="456"/>
      <c r="B420" s="456"/>
      <c r="C420" s="456"/>
      <c r="D420" s="456"/>
      <c r="E420" s="456"/>
      <c r="F420" s="456"/>
      <c r="G420" s="456"/>
      <c r="H420" s="399"/>
      <c r="I420" s="456"/>
      <c r="J420" s="456"/>
      <c r="K420" s="456"/>
      <c r="L420" s="456"/>
      <c r="M420" s="456"/>
      <c r="N420" s="918"/>
      <c r="O420" s="918"/>
      <c r="P420" s="918"/>
      <c r="Q420" s="918"/>
      <c r="R420" s="918"/>
      <c r="S420" s="918"/>
      <c r="T420" s="456"/>
      <c r="U420" s="456"/>
      <c r="V420" s="456"/>
      <c r="W420" s="220"/>
      <c r="X420" s="456"/>
      <c r="Y420" s="456"/>
      <c r="Z420" s="14"/>
    </row>
    <row r="421" spans="1:26" ht="15.75" customHeight="1">
      <c r="A421" s="456"/>
      <c r="B421" s="456"/>
      <c r="C421" s="456"/>
      <c r="D421" s="456"/>
      <c r="E421" s="456"/>
      <c r="F421" s="456"/>
      <c r="G421" s="456"/>
      <c r="H421" s="399"/>
      <c r="I421" s="456"/>
      <c r="J421" s="456"/>
      <c r="K421" s="456"/>
      <c r="L421" s="456"/>
      <c r="M421" s="456"/>
      <c r="N421" s="918"/>
      <c r="O421" s="918"/>
      <c r="P421" s="918"/>
      <c r="Q421" s="918"/>
      <c r="R421" s="918"/>
      <c r="S421" s="918"/>
      <c r="T421" s="456"/>
      <c r="U421" s="456"/>
      <c r="V421" s="456"/>
      <c r="W421" s="220"/>
      <c r="X421" s="456"/>
      <c r="Y421" s="456"/>
      <c r="Z421" s="14"/>
    </row>
    <row r="422" spans="1:26" ht="15.75" customHeight="1">
      <c r="A422" s="456"/>
      <c r="B422" s="456"/>
      <c r="C422" s="456"/>
      <c r="D422" s="456"/>
      <c r="E422" s="456"/>
      <c r="F422" s="456"/>
      <c r="G422" s="456"/>
      <c r="H422" s="399"/>
      <c r="I422" s="456"/>
      <c r="J422" s="456"/>
      <c r="K422" s="456"/>
      <c r="L422" s="456"/>
      <c r="M422" s="456"/>
      <c r="N422" s="918"/>
      <c r="O422" s="918"/>
      <c r="P422" s="918"/>
      <c r="Q422" s="918"/>
      <c r="R422" s="918"/>
      <c r="S422" s="918"/>
      <c r="T422" s="456"/>
      <c r="U422" s="456"/>
      <c r="V422" s="456"/>
      <c r="W422" s="220"/>
      <c r="X422" s="456"/>
      <c r="Y422" s="456"/>
      <c r="Z422" s="14"/>
    </row>
    <row r="423" spans="1:26" ht="15.75" customHeight="1">
      <c r="A423" s="456"/>
      <c r="B423" s="456"/>
      <c r="C423" s="456"/>
      <c r="D423" s="456"/>
      <c r="E423" s="456"/>
      <c r="F423" s="456"/>
      <c r="G423" s="456"/>
      <c r="H423" s="399"/>
      <c r="I423" s="456"/>
      <c r="J423" s="456"/>
      <c r="K423" s="456"/>
      <c r="L423" s="456"/>
      <c r="M423" s="456"/>
      <c r="N423" s="918"/>
      <c r="O423" s="918"/>
      <c r="P423" s="918"/>
      <c r="Q423" s="918"/>
      <c r="R423" s="918"/>
      <c r="S423" s="918"/>
      <c r="T423" s="456"/>
      <c r="U423" s="456"/>
      <c r="V423" s="456"/>
      <c r="W423" s="220"/>
      <c r="X423" s="456"/>
      <c r="Y423" s="456"/>
      <c r="Z423" s="14"/>
    </row>
    <row r="424" spans="1:26" ht="15.75" customHeight="1">
      <c r="A424" s="456"/>
      <c r="B424" s="456"/>
      <c r="C424" s="456"/>
      <c r="D424" s="456"/>
      <c r="E424" s="456"/>
      <c r="F424" s="456"/>
      <c r="G424" s="456"/>
      <c r="H424" s="399"/>
      <c r="I424" s="456"/>
      <c r="J424" s="456"/>
      <c r="K424" s="456"/>
      <c r="L424" s="456"/>
      <c r="M424" s="456"/>
      <c r="N424" s="918"/>
      <c r="O424" s="918"/>
      <c r="P424" s="918"/>
      <c r="Q424" s="918"/>
      <c r="R424" s="918"/>
      <c r="S424" s="918"/>
      <c r="T424" s="456"/>
      <c r="U424" s="456"/>
      <c r="V424" s="456"/>
      <c r="W424" s="220"/>
      <c r="X424" s="456"/>
      <c r="Y424" s="456"/>
      <c r="Z424" s="14"/>
    </row>
    <row r="425" spans="1:26" ht="15.75" customHeight="1">
      <c r="A425" s="456"/>
      <c r="B425" s="456"/>
      <c r="C425" s="456"/>
      <c r="D425" s="456"/>
      <c r="E425" s="456"/>
      <c r="F425" s="456"/>
      <c r="G425" s="456"/>
      <c r="H425" s="399"/>
      <c r="I425" s="456"/>
      <c r="J425" s="456"/>
      <c r="K425" s="456"/>
      <c r="L425" s="456"/>
      <c r="M425" s="456"/>
      <c r="N425" s="918"/>
      <c r="O425" s="918"/>
      <c r="P425" s="918"/>
      <c r="Q425" s="918"/>
      <c r="R425" s="918"/>
      <c r="S425" s="918"/>
      <c r="T425" s="456"/>
      <c r="U425" s="456"/>
      <c r="V425" s="456"/>
      <c r="W425" s="220"/>
      <c r="X425" s="456"/>
      <c r="Y425" s="456"/>
      <c r="Z425" s="14"/>
    </row>
    <row r="426" spans="1:26" ht="15.75" customHeight="1">
      <c r="A426" s="456"/>
      <c r="B426" s="456"/>
      <c r="C426" s="456"/>
      <c r="D426" s="456"/>
      <c r="E426" s="456"/>
      <c r="F426" s="456"/>
      <c r="G426" s="456"/>
      <c r="H426" s="399"/>
      <c r="I426" s="456"/>
      <c r="J426" s="456"/>
      <c r="K426" s="456"/>
      <c r="L426" s="456"/>
      <c r="M426" s="456"/>
      <c r="N426" s="918"/>
      <c r="O426" s="918"/>
      <c r="P426" s="918"/>
      <c r="Q426" s="918"/>
      <c r="R426" s="918"/>
      <c r="S426" s="918"/>
      <c r="T426" s="456"/>
      <c r="U426" s="456"/>
      <c r="V426" s="456"/>
      <c r="W426" s="220"/>
      <c r="X426" s="456"/>
      <c r="Y426" s="456"/>
      <c r="Z426" s="14"/>
    </row>
    <row r="427" spans="1:26" ht="15.75" customHeight="1">
      <c r="A427" s="456"/>
      <c r="B427" s="456"/>
      <c r="C427" s="456"/>
      <c r="D427" s="456"/>
      <c r="E427" s="456"/>
      <c r="F427" s="456"/>
      <c r="G427" s="456"/>
      <c r="H427" s="399"/>
      <c r="I427" s="456"/>
      <c r="J427" s="456"/>
      <c r="K427" s="456"/>
      <c r="L427" s="456"/>
      <c r="M427" s="456"/>
      <c r="N427" s="918"/>
      <c r="O427" s="918"/>
      <c r="P427" s="918"/>
      <c r="Q427" s="918"/>
      <c r="R427" s="918"/>
      <c r="S427" s="918"/>
      <c r="T427" s="456"/>
      <c r="U427" s="456"/>
      <c r="V427" s="456"/>
      <c r="W427" s="220"/>
      <c r="X427" s="456"/>
      <c r="Y427" s="456"/>
      <c r="Z427" s="14"/>
    </row>
    <row r="428" spans="1:26" ht="15.75" customHeight="1">
      <c r="A428" s="456"/>
      <c r="B428" s="456"/>
      <c r="C428" s="456"/>
      <c r="D428" s="456"/>
      <c r="E428" s="456"/>
      <c r="F428" s="456"/>
      <c r="G428" s="456"/>
      <c r="H428" s="399"/>
      <c r="I428" s="456"/>
      <c r="J428" s="456"/>
      <c r="K428" s="456"/>
      <c r="L428" s="456"/>
      <c r="M428" s="456"/>
      <c r="N428" s="918"/>
      <c r="O428" s="918"/>
      <c r="P428" s="918"/>
      <c r="Q428" s="918"/>
      <c r="R428" s="918"/>
      <c r="S428" s="918"/>
      <c r="T428" s="456"/>
      <c r="U428" s="456"/>
      <c r="V428" s="456"/>
      <c r="W428" s="220"/>
      <c r="X428" s="456"/>
      <c r="Y428" s="456"/>
      <c r="Z428" s="14"/>
    </row>
    <row r="429" spans="1:26" ht="15.75" customHeight="1">
      <c r="A429" s="456"/>
      <c r="B429" s="456"/>
      <c r="C429" s="456"/>
      <c r="D429" s="456"/>
      <c r="E429" s="456"/>
      <c r="F429" s="456"/>
      <c r="G429" s="456"/>
      <c r="H429" s="399"/>
      <c r="I429" s="456"/>
      <c r="J429" s="456"/>
      <c r="K429" s="456"/>
      <c r="L429" s="456"/>
      <c r="M429" s="456"/>
      <c r="N429" s="918"/>
      <c r="O429" s="918"/>
      <c r="P429" s="918"/>
      <c r="Q429" s="918"/>
      <c r="R429" s="918"/>
      <c r="S429" s="918"/>
      <c r="T429" s="456"/>
      <c r="U429" s="456"/>
      <c r="V429" s="456"/>
      <c r="W429" s="220"/>
      <c r="X429" s="456"/>
      <c r="Y429" s="456"/>
      <c r="Z429" s="14"/>
    </row>
    <row r="430" spans="1:26" ht="15.75" customHeight="1">
      <c r="A430" s="456"/>
      <c r="B430" s="456"/>
      <c r="C430" s="456"/>
      <c r="D430" s="456"/>
      <c r="E430" s="456"/>
      <c r="F430" s="456"/>
      <c r="G430" s="456"/>
      <c r="H430" s="399"/>
      <c r="I430" s="456"/>
      <c r="J430" s="456"/>
      <c r="K430" s="456"/>
      <c r="L430" s="456"/>
      <c r="M430" s="456"/>
      <c r="N430" s="918"/>
      <c r="O430" s="918"/>
      <c r="P430" s="918"/>
      <c r="Q430" s="918"/>
      <c r="R430" s="918"/>
      <c r="S430" s="918"/>
      <c r="T430" s="456"/>
      <c r="U430" s="456"/>
      <c r="V430" s="456"/>
      <c r="W430" s="220"/>
      <c r="X430" s="456"/>
      <c r="Y430" s="456"/>
      <c r="Z430" s="14"/>
    </row>
    <row r="431" spans="1:26" ht="15.75" customHeight="1"/>
    <row r="432" spans="1:26"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6">
    <mergeCell ref="A229:B229"/>
    <mergeCell ref="A230:B230"/>
    <mergeCell ref="A113:C113"/>
    <mergeCell ref="A124:C124"/>
    <mergeCell ref="A125:D125"/>
    <mergeCell ref="A126:V126"/>
    <mergeCell ref="U130:U137"/>
    <mergeCell ref="A156:C156"/>
    <mergeCell ref="A163:C163"/>
    <mergeCell ref="A83:V83"/>
    <mergeCell ref="A164:D164"/>
    <mergeCell ref="A165:V165"/>
    <mergeCell ref="A217:B217"/>
    <mergeCell ref="A228:B228"/>
    <mergeCell ref="R4:R6"/>
    <mergeCell ref="A60:D60"/>
    <mergeCell ref="A76:C76"/>
    <mergeCell ref="A81:C81"/>
    <mergeCell ref="A82:D82"/>
    <mergeCell ref="O4:O6"/>
    <mergeCell ref="P4:P6"/>
    <mergeCell ref="O28:O32"/>
    <mergeCell ref="P28:P32"/>
    <mergeCell ref="Q28:Q32"/>
    <mergeCell ref="Q4:Q6"/>
    <mergeCell ref="J4:J6"/>
    <mergeCell ref="K4:K6"/>
    <mergeCell ref="L4:L6"/>
    <mergeCell ref="M4:M6"/>
    <mergeCell ref="N4:N6"/>
    <mergeCell ref="W28:W32"/>
    <mergeCell ref="F28:F32"/>
    <mergeCell ref="G28:G32"/>
    <mergeCell ref="H28:H32"/>
    <mergeCell ref="I28:I32"/>
    <mergeCell ref="J28:J32"/>
    <mergeCell ref="K28:K32"/>
    <mergeCell ref="L28:L32"/>
    <mergeCell ref="R28:R32"/>
    <mergeCell ref="A8:V8"/>
    <mergeCell ref="M28:M32"/>
    <mergeCell ref="N28:N32"/>
    <mergeCell ref="S28:S32"/>
    <mergeCell ref="T28:T32"/>
    <mergeCell ref="V28:V32"/>
    <mergeCell ref="A28:A32"/>
    <mergeCell ref="B28:B32"/>
    <mergeCell ref="C28:C32"/>
    <mergeCell ref="D28:D32"/>
    <mergeCell ref="E28:E32"/>
    <mergeCell ref="S4:S6"/>
    <mergeCell ref="T4:T6"/>
    <mergeCell ref="U4:U6"/>
    <mergeCell ref="V4:V6"/>
    <mergeCell ref="A1:V1"/>
    <mergeCell ref="A2:V2"/>
    <mergeCell ref="A3:V3"/>
    <mergeCell ref="A4:A6"/>
    <mergeCell ref="B4:B6"/>
    <mergeCell ref="C4:C6"/>
    <mergeCell ref="D4:D6"/>
    <mergeCell ref="G4:G6"/>
    <mergeCell ref="H4:H6"/>
    <mergeCell ref="E4:E6"/>
    <mergeCell ref="F4:F6"/>
    <mergeCell ref="I4:I6"/>
  </mergeCells>
  <printOptions horizontalCentered="1"/>
  <pageMargins left="0.2" right="0.2" top="0.5" bottom="0.25" header="0" footer="0"/>
  <pageSetup scale="34"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C1000"/>
  <sheetViews>
    <sheetView workbookViewId="0">
      <pane xSplit="4" ySplit="5" topLeftCell="E6" activePane="bottomRight" state="frozen"/>
      <selection pane="topRight" activeCell="E1" sqref="E1"/>
      <selection pane="bottomLeft" activeCell="A6" sqref="A6"/>
      <selection pane="bottomRight" activeCell="E6" sqref="E6"/>
    </sheetView>
  </sheetViews>
  <sheetFormatPr defaultColWidth="12.625" defaultRowHeight="15" customHeight="1"/>
  <cols>
    <col min="1" max="1" width="3.625" customWidth="1"/>
    <col min="2" max="2" width="20" customWidth="1"/>
    <col min="3" max="3" width="7.625" customWidth="1"/>
    <col min="4" max="4" width="22.625" customWidth="1"/>
    <col min="5" max="5" width="11.25" customWidth="1"/>
    <col min="6" max="6" width="16.5" customWidth="1"/>
    <col min="7" max="7" width="20" customWidth="1"/>
    <col min="8" max="8" width="11.75" customWidth="1"/>
    <col min="9" max="9" width="8.75" customWidth="1"/>
    <col min="10" max="10" width="16.5" customWidth="1"/>
    <col min="11" max="11" width="16.375" customWidth="1"/>
    <col min="12" max="12" width="18.375" customWidth="1"/>
    <col min="13" max="17" width="7.625" customWidth="1"/>
    <col min="18" max="18" width="30.25" customWidth="1"/>
    <col min="19" max="19" width="20.625" customWidth="1"/>
    <col min="20" max="20" width="14.625" customWidth="1"/>
    <col min="21" max="21" width="13.25" customWidth="1"/>
    <col min="22" max="22" width="21.875" customWidth="1"/>
    <col min="23" max="29" width="6.625" customWidth="1"/>
  </cols>
  <sheetData>
    <row r="1" spans="1:29" ht="26.25" customHeight="1">
      <c r="A1" s="2046" t="s">
        <v>170</v>
      </c>
      <c r="B1" s="1874"/>
      <c r="C1" s="1874"/>
      <c r="D1" s="1874"/>
      <c r="E1" s="1874"/>
      <c r="F1" s="1874"/>
      <c r="G1" s="1874"/>
      <c r="H1" s="1874"/>
      <c r="I1" s="1874"/>
      <c r="J1" s="1874"/>
      <c r="K1" s="1874"/>
      <c r="L1" s="1874"/>
      <c r="M1" s="1874"/>
      <c r="N1" s="1874"/>
      <c r="O1" s="1874"/>
      <c r="P1" s="1874"/>
      <c r="Q1" s="1874"/>
      <c r="R1" s="1874"/>
      <c r="S1" s="1874"/>
      <c r="T1" s="1874"/>
      <c r="U1" s="387"/>
      <c r="V1" s="954"/>
      <c r="W1" s="954"/>
      <c r="X1" s="954"/>
      <c r="Y1" s="954"/>
      <c r="Z1" s="954"/>
      <c r="AA1" s="954"/>
      <c r="AB1" s="954"/>
      <c r="AC1" s="954"/>
    </row>
    <row r="2" spans="1:29" ht="20.25" customHeight="1">
      <c r="A2" s="2046" t="s">
        <v>1494</v>
      </c>
      <c r="B2" s="1874"/>
      <c r="C2" s="1874"/>
      <c r="D2" s="1874"/>
      <c r="E2" s="1874"/>
      <c r="F2" s="1874"/>
      <c r="G2" s="1874"/>
      <c r="H2" s="1874"/>
      <c r="I2" s="1874"/>
      <c r="J2" s="1874"/>
      <c r="K2" s="1874"/>
      <c r="L2" s="1874"/>
      <c r="M2" s="1874"/>
      <c r="N2" s="1874"/>
      <c r="O2" s="1874"/>
      <c r="P2" s="1874"/>
      <c r="Q2" s="1874"/>
      <c r="R2" s="1874"/>
      <c r="S2" s="1874"/>
      <c r="T2" s="1874"/>
      <c r="U2" s="387"/>
      <c r="V2" s="954"/>
      <c r="W2" s="954"/>
      <c r="X2" s="954"/>
      <c r="Y2" s="954"/>
      <c r="Z2" s="954"/>
      <c r="AA2" s="954"/>
      <c r="AB2" s="954"/>
      <c r="AC2" s="954"/>
    </row>
    <row r="3" spans="1:29" ht="20.25" customHeight="1">
      <c r="A3" s="2086" t="str">
        <f>'2016 BUB-WATER'!A3:R3</f>
        <v>as of June 26, 2020</v>
      </c>
      <c r="B3" s="1874"/>
      <c r="C3" s="1874"/>
      <c r="D3" s="1874"/>
      <c r="E3" s="1874"/>
      <c r="F3" s="1874"/>
      <c r="G3" s="1874"/>
      <c r="H3" s="1874"/>
      <c r="I3" s="1874"/>
      <c r="J3" s="1874"/>
      <c r="K3" s="1874"/>
      <c r="L3" s="1874"/>
      <c r="M3" s="1874"/>
      <c r="N3" s="1874"/>
      <c r="O3" s="1874"/>
      <c r="P3" s="1874"/>
      <c r="Q3" s="1874"/>
      <c r="R3" s="1874"/>
      <c r="S3" s="1874"/>
      <c r="T3" s="1874"/>
      <c r="U3" s="387"/>
      <c r="V3" s="954"/>
      <c r="W3" s="954"/>
      <c r="X3" s="954"/>
      <c r="Y3" s="954"/>
      <c r="Z3" s="954"/>
      <c r="AA3" s="954"/>
      <c r="AB3" s="954"/>
      <c r="AC3" s="954"/>
    </row>
    <row r="4" spans="1:29" ht="16.5" customHeight="1">
      <c r="A4" s="2087" t="s">
        <v>4</v>
      </c>
      <c r="B4" s="1947"/>
      <c r="C4" s="2087" t="s">
        <v>1495</v>
      </c>
      <c r="D4" s="1947"/>
      <c r="E4" s="2088" t="s">
        <v>1496</v>
      </c>
      <c r="F4" s="2088" t="s">
        <v>126</v>
      </c>
      <c r="G4" s="2089" t="s">
        <v>1497</v>
      </c>
      <c r="H4" s="2088" t="s">
        <v>1498</v>
      </c>
      <c r="I4" s="2084" t="s">
        <v>1499</v>
      </c>
      <c r="J4" s="2090" t="s">
        <v>1500</v>
      </c>
      <c r="K4" s="2091" t="s">
        <v>1501</v>
      </c>
      <c r="L4" s="2087" t="s">
        <v>1502</v>
      </c>
      <c r="M4" s="2092" t="s">
        <v>250</v>
      </c>
      <c r="N4" s="2093" t="s">
        <v>1503</v>
      </c>
      <c r="O4" s="2093" t="s">
        <v>38</v>
      </c>
      <c r="P4" s="2093" t="s">
        <v>37</v>
      </c>
      <c r="Q4" s="2093" t="s">
        <v>35</v>
      </c>
      <c r="R4" s="2094" t="s">
        <v>130</v>
      </c>
      <c r="S4" s="2084" t="s">
        <v>131</v>
      </c>
      <c r="T4" s="2085" t="s">
        <v>1504</v>
      </c>
      <c r="U4" s="955"/>
      <c r="V4" s="956"/>
      <c r="W4" s="956"/>
      <c r="X4" s="956"/>
      <c r="Y4" s="956"/>
      <c r="Z4" s="956"/>
      <c r="AA4" s="956"/>
      <c r="AB4" s="956"/>
      <c r="AC4" s="956"/>
    </row>
    <row r="5" spans="1:29" ht="102.75" customHeight="1">
      <c r="A5" s="1992"/>
      <c r="B5" s="1944"/>
      <c r="C5" s="1992"/>
      <c r="D5" s="1944"/>
      <c r="E5" s="1976"/>
      <c r="F5" s="1976"/>
      <c r="G5" s="1976"/>
      <c r="H5" s="1976"/>
      <c r="I5" s="1976"/>
      <c r="J5" s="1992"/>
      <c r="K5" s="1944"/>
      <c r="L5" s="1992"/>
      <c r="M5" s="1976"/>
      <c r="N5" s="1976"/>
      <c r="O5" s="1976"/>
      <c r="P5" s="1976"/>
      <c r="Q5" s="1976"/>
      <c r="R5" s="1944"/>
      <c r="S5" s="1976"/>
      <c r="T5" s="1976"/>
      <c r="U5" s="955"/>
      <c r="V5" s="956"/>
      <c r="W5" s="956"/>
      <c r="X5" s="956"/>
      <c r="Y5" s="956"/>
      <c r="Z5" s="956"/>
      <c r="AA5" s="956"/>
      <c r="AB5" s="956"/>
      <c r="AC5" s="956"/>
    </row>
    <row r="6" spans="1:29" ht="14.25" customHeight="1">
      <c r="A6" s="957"/>
      <c r="B6" s="958"/>
      <c r="C6" s="958"/>
      <c r="D6" s="958"/>
      <c r="E6" s="958"/>
      <c r="F6" s="958"/>
      <c r="G6" s="959"/>
      <c r="H6" s="958"/>
      <c r="I6" s="958"/>
      <c r="J6" s="960"/>
      <c r="K6" s="960"/>
      <c r="L6" s="958"/>
      <c r="M6" s="961"/>
      <c r="N6" s="962"/>
      <c r="O6" s="962"/>
      <c r="P6" s="962"/>
      <c r="Q6" s="962"/>
      <c r="R6" s="963"/>
      <c r="S6" s="958"/>
      <c r="T6" s="964"/>
      <c r="U6" s="955"/>
      <c r="V6" s="956"/>
      <c r="W6" s="956"/>
      <c r="X6" s="956"/>
      <c r="Y6" s="956"/>
      <c r="Z6" s="956"/>
      <c r="AA6" s="956"/>
      <c r="AB6" s="956"/>
      <c r="AC6" s="956"/>
    </row>
    <row r="7" spans="1:29" ht="23.25" customHeight="1">
      <c r="A7" s="2096" t="s">
        <v>15</v>
      </c>
      <c r="B7" s="1964"/>
      <c r="C7" s="1964"/>
      <c r="D7" s="1964"/>
      <c r="E7" s="1964"/>
      <c r="F7" s="1964"/>
      <c r="G7" s="1964"/>
      <c r="H7" s="1964"/>
      <c r="I7" s="1964"/>
      <c r="J7" s="1964"/>
      <c r="K7" s="1964"/>
      <c r="L7" s="1964"/>
      <c r="M7" s="1964"/>
      <c r="N7" s="1964"/>
      <c r="O7" s="1964"/>
      <c r="P7" s="1964"/>
      <c r="Q7" s="1964"/>
      <c r="R7" s="1964"/>
      <c r="S7" s="1964"/>
      <c r="T7" s="1961"/>
      <c r="U7" s="955"/>
      <c r="V7" s="956"/>
      <c r="W7" s="956"/>
      <c r="X7" s="956"/>
      <c r="Y7" s="956"/>
      <c r="Z7" s="956"/>
      <c r="AA7" s="956"/>
      <c r="AB7" s="956"/>
      <c r="AC7" s="956"/>
    </row>
    <row r="8" spans="1:29" ht="30.75" customHeight="1">
      <c r="A8" s="965">
        <v>1</v>
      </c>
      <c r="B8" s="966" t="s">
        <v>15</v>
      </c>
      <c r="C8" s="965">
        <v>1</v>
      </c>
      <c r="D8" s="966" t="s">
        <v>608</v>
      </c>
      <c r="E8" s="965">
        <v>2</v>
      </c>
      <c r="F8" s="967" t="s">
        <v>1505</v>
      </c>
      <c r="G8" s="968">
        <v>1000000</v>
      </c>
      <c r="H8" s="965" t="s">
        <v>1506</v>
      </c>
      <c r="I8" s="969" t="s">
        <v>1507</v>
      </c>
      <c r="J8" s="970">
        <v>1000000</v>
      </c>
      <c r="K8" s="970">
        <v>0</v>
      </c>
      <c r="L8" s="970">
        <v>1000000</v>
      </c>
      <c r="M8" s="971">
        <v>1</v>
      </c>
      <c r="N8" s="971"/>
      <c r="O8" s="971"/>
      <c r="P8" s="971"/>
      <c r="Q8" s="971"/>
      <c r="R8" s="972" t="s">
        <v>250</v>
      </c>
      <c r="S8" s="973" t="s">
        <v>1508</v>
      </c>
      <c r="T8" s="974">
        <v>43613</v>
      </c>
      <c r="U8" s="975" t="s">
        <v>935</v>
      </c>
      <c r="V8" s="976"/>
      <c r="W8" s="976"/>
      <c r="X8" s="976"/>
      <c r="Y8" s="976"/>
      <c r="Z8" s="976"/>
      <c r="AA8" s="976"/>
      <c r="AB8" s="976"/>
      <c r="AC8" s="976"/>
    </row>
    <row r="9" spans="1:29" ht="24.75" customHeight="1">
      <c r="A9" s="965"/>
      <c r="B9" s="966" t="s">
        <v>15</v>
      </c>
      <c r="C9" s="965"/>
      <c r="D9" s="966" t="s">
        <v>608</v>
      </c>
      <c r="E9" s="965"/>
      <c r="F9" s="967" t="s">
        <v>138</v>
      </c>
      <c r="G9" s="968">
        <v>700000</v>
      </c>
      <c r="H9" s="965" t="s">
        <v>1506</v>
      </c>
      <c r="I9" s="969" t="s">
        <v>1507</v>
      </c>
      <c r="J9" s="970">
        <v>700000</v>
      </c>
      <c r="K9" s="970">
        <v>0</v>
      </c>
      <c r="L9" s="970">
        <v>700000</v>
      </c>
      <c r="M9" s="971"/>
      <c r="N9" s="971"/>
      <c r="O9" s="971"/>
      <c r="P9" s="971"/>
      <c r="Q9" s="971">
        <v>1</v>
      </c>
      <c r="R9" s="977" t="s">
        <v>29</v>
      </c>
      <c r="S9" s="973" t="s">
        <v>191</v>
      </c>
      <c r="T9" s="978">
        <v>43088</v>
      </c>
      <c r="U9" s="979"/>
      <c r="V9" s="976"/>
      <c r="W9" s="976"/>
      <c r="X9" s="976"/>
      <c r="Y9" s="976"/>
      <c r="Z9" s="976"/>
      <c r="AA9" s="976"/>
      <c r="AB9" s="976"/>
      <c r="AC9" s="976"/>
    </row>
    <row r="10" spans="1:29" ht="24.75" customHeight="1">
      <c r="A10" s="965"/>
      <c r="B10" s="966" t="s">
        <v>15</v>
      </c>
      <c r="C10" s="965">
        <v>2</v>
      </c>
      <c r="D10" s="966" t="s">
        <v>500</v>
      </c>
      <c r="E10" s="965">
        <v>2</v>
      </c>
      <c r="F10" s="967" t="s">
        <v>138</v>
      </c>
      <c r="G10" s="968">
        <v>600000</v>
      </c>
      <c r="H10" s="965" t="s">
        <v>1509</v>
      </c>
      <c r="I10" s="969"/>
      <c r="J10" s="970"/>
      <c r="K10" s="970">
        <v>600000</v>
      </c>
      <c r="L10" s="970">
        <v>0</v>
      </c>
      <c r="M10" s="971"/>
      <c r="N10" s="971"/>
      <c r="O10" s="971"/>
      <c r="P10" s="971"/>
      <c r="Q10" s="971">
        <v>1</v>
      </c>
      <c r="R10" s="977" t="s">
        <v>29</v>
      </c>
      <c r="S10" s="980" t="s">
        <v>1510</v>
      </c>
      <c r="T10" s="981">
        <v>43595</v>
      </c>
      <c r="U10" s="982"/>
      <c r="V10" s="976"/>
      <c r="W10" s="976"/>
      <c r="X10" s="976"/>
      <c r="Y10" s="976"/>
      <c r="Z10" s="976"/>
      <c r="AA10" s="976"/>
      <c r="AB10" s="976"/>
      <c r="AC10" s="976"/>
    </row>
    <row r="11" spans="1:29" ht="30.75" customHeight="1">
      <c r="A11" s="965"/>
      <c r="B11" s="966" t="s">
        <v>15</v>
      </c>
      <c r="C11" s="965">
        <v>3</v>
      </c>
      <c r="D11" s="966" t="s">
        <v>196</v>
      </c>
      <c r="E11" s="965"/>
      <c r="F11" s="967" t="s">
        <v>1511</v>
      </c>
      <c r="G11" s="968">
        <v>500000</v>
      </c>
      <c r="H11" s="965" t="s">
        <v>1509</v>
      </c>
      <c r="I11" s="969"/>
      <c r="J11" s="970"/>
      <c r="K11" s="970">
        <v>500000</v>
      </c>
      <c r="L11" s="970">
        <v>0</v>
      </c>
      <c r="M11" s="971"/>
      <c r="N11" s="971"/>
      <c r="O11" s="971"/>
      <c r="P11" s="971"/>
      <c r="Q11" s="971">
        <v>1</v>
      </c>
      <c r="R11" s="977" t="s">
        <v>29</v>
      </c>
      <c r="S11" s="983"/>
      <c r="T11" s="978">
        <v>43270</v>
      </c>
      <c r="U11" s="979" t="s">
        <v>398</v>
      </c>
      <c r="V11" s="976"/>
      <c r="W11" s="976"/>
      <c r="X11" s="976"/>
      <c r="Y11" s="976"/>
      <c r="Z11" s="976"/>
      <c r="AA11" s="976"/>
      <c r="AB11" s="976"/>
      <c r="AC11" s="976"/>
    </row>
    <row r="12" spans="1:29" ht="29.25" customHeight="1">
      <c r="A12" s="965"/>
      <c r="B12" s="966" t="s">
        <v>15</v>
      </c>
      <c r="C12" s="965">
        <v>4</v>
      </c>
      <c r="D12" s="966" t="s">
        <v>202</v>
      </c>
      <c r="E12" s="965">
        <v>1</v>
      </c>
      <c r="F12" s="967" t="s">
        <v>1512</v>
      </c>
      <c r="G12" s="968">
        <v>1905000</v>
      </c>
      <c r="H12" s="965" t="s">
        <v>1509</v>
      </c>
      <c r="I12" s="969"/>
      <c r="J12" s="970"/>
      <c r="K12" s="970">
        <v>1905000</v>
      </c>
      <c r="L12" s="970">
        <v>0</v>
      </c>
      <c r="M12" s="971"/>
      <c r="N12" s="971"/>
      <c r="O12" s="971"/>
      <c r="P12" s="971"/>
      <c r="Q12" s="971">
        <v>1</v>
      </c>
      <c r="R12" s="977" t="s">
        <v>29</v>
      </c>
      <c r="S12" s="983" t="s">
        <v>1513</v>
      </c>
      <c r="T12" s="978">
        <v>43609</v>
      </c>
      <c r="U12" s="979"/>
      <c r="V12" s="976"/>
      <c r="W12" s="976"/>
      <c r="X12" s="976"/>
      <c r="Y12" s="976"/>
      <c r="Z12" s="976"/>
      <c r="AA12" s="976"/>
      <c r="AB12" s="976"/>
      <c r="AC12" s="976"/>
    </row>
    <row r="13" spans="1:29" ht="28.5" customHeight="1">
      <c r="A13" s="965"/>
      <c r="B13" s="966" t="s">
        <v>15</v>
      </c>
      <c r="C13" s="965">
        <v>5</v>
      </c>
      <c r="D13" s="966" t="s">
        <v>211</v>
      </c>
      <c r="E13" s="965">
        <v>2</v>
      </c>
      <c r="F13" s="967" t="s">
        <v>1514</v>
      </c>
      <c r="G13" s="968">
        <v>1000000</v>
      </c>
      <c r="H13" s="965" t="s">
        <v>1506</v>
      </c>
      <c r="I13" s="969" t="s">
        <v>1507</v>
      </c>
      <c r="J13" s="970">
        <v>1000000</v>
      </c>
      <c r="K13" s="970">
        <v>0</v>
      </c>
      <c r="L13" s="970">
        <v>1000000</v>
      </c>
      <c r="M13" s="971"/>
      <c r="N13" s="971"/>
      <c r="O13" s="971"/>
      <c r="P13" s="971"/>
      <c r="Q13" s="971">
        <v>1</v>
      </c>
      <c r="R13" s="977" t="s">
        <v>29</v>
      </c>
      <c r="S13" s="983"/>
      <c r="T13" s="984">
        <v>43180</v>
      </c>
      <c r="U13" s="979" t="s">
        <v>1028</v>
      </c>
      <c r="V13" s="985" t="s">
        <v>2</v>
      </c>
      <c r="W13" s="976"/>
      <c r="X13" s="976"/>
      <c r="Y13" s="976"/>
      <c r="Z13" s="976"/>
      <c r="AA13" s="976"/>
      <c r="AB13" s="976"/>
      <c r="AC13" s="976"/>
    </row>
    <row r="14" spans="1:29" ht="32.25" customHeight="1">
      <c r="A14" s="965"/>
      <c r="B14" s="966" t="s">
        <v>15</v>
      </c>
      <c r="C14" s="965"/>
      <c r="D14" s="966" t="s">
        <v>211</v>
      </c>
      <c r="E14" s="965"/>
      <c r="F14" s="967" t="s">
        <v>1515</v>
      </c>
      <c r="G14" s="968">
        <v>1000000</v>
      </c>
      <c r="H14" s="965" t="s">
        <v>1506</v>
      </c>
      <c r="I14" s="969" t="s">
        <v>1507</v>
      </c>
      <c r="J14" s="970">
        <v>1000000</v>
      </c>
      <c r="K14" s="970">
        <v>0</v>
      </c>
      <c r="L14" s="970">
        <v>1000000</v>
      </c>
      <c r="M14" s="971"/>
      <c r="N14" s="971"/>
      <c r="O14" s="971"/>
      <c r="P14" s="971"/>
      <c r="Q14" s="971">
        <v>1</v>
      </c>
      <c r="R14" s="977" t="s">
        <v>29</v>
      </c>
      <c r="S14" s="983"/>
      <c r="T14" s="984">
        <v>43180</v>
      </c>
      <c r="U14" s="979" t="s">
        <v>1028</v>
      </c>
      <c r="V14" s="976"/>
      <c r="W14" s="976"/>
      <c r="X14" s="976"/>
      <c r="Y14" s="976"/>
      <c r="Z14" s="976"/>
      <c r="AA14" s="976"/>
      <c r="AB14" s="976"/>
      <c r="AC14" s="976"/>
    </row>
    <row r="15" spans="1:29" ht="34.5" customHeight="1">
      <c r="A15" s="965"/>
      <c r="B15" s="966" t="s">
        <v>15</v>
      </c>
      <c r="C15" s="965">
        <v>6</v>
      </c>
      <c r="D15" s="966" t="s">
        <v>217</v>
      </c>
      <c r="E15" s="965">
        <v>7</v>
      </c>
      <c r="F15" s="967" t="s">
        <v>1516</v>
      </c>
      <c r="G15" s="968">
        <v>1000000</v>
      </c>
      <c r="H15" s="965" t="s">
        <v>1509</v>
      </c>
      <c r="I15" s="969"/>
      <c r="J15" s="970"/>
      <c r="K15" s="970">
        <v>1000000</v>
      </c>
      <c r="L15" s="970">
        <v>0</v>
      </c>
      <c r="M15" s="971"/>
      <c r="N15" s="971"/>
      <c r="O15" s="971"/>
      <c r="P15" s="971"/>
      <c r="Q15" s="971">
        <v>1</v>
      </c>
      <c r="R15" s="977" t="s">
        <v>29</v>
      </c>
      <c r="S15" s="983" t="s">
        <v>1517</v>
      </c>
      <c r="T15" s="981">
        <v>43637</v>
      </c>
      <c r="U15" s="979"/>
      <c r="V15" s="976"/>
      <c r="W15" s="976"/>
      <c r="X15" s="976"/>
      <c r="Y15" s="976"/>
      <c r="Z15" s="976"/>
      <c r="AA15" s="976"/>
      <c r="AB15" s="976"/>
      <c r="AC15" s="976"/>
    </row>
    <row r="16" spans="1:29" ht="24.75" customHeight="1">
      <c r="A16" s="965"/>
      <c r="B16" s="966" t="s">
        <v>15</v>
      </c>
      <c r="C16" s="965"/>
      <c r="D16" s="966" t="s">
        <v>217</v>
      </c>
      <c r="E16" s="965"/>
      <c r="F16" s="967" t="s">
        <v>219</v>
      </c>
      <c r="G16" s="968">
        <v>1000000</v>
      </c>
      <c r="H16" s="965" t="s">
        <v>1509</v>
      </c>
      <c r="I16" s="969"/>
      <c r="J16" s="970"/>
      <c r="K16" s="970">
        <v>1000000</v>
      </c>
      <c r="L16" s="970">
        <v>0</v>
      </c>
      <c r="M16" s="971"/>
      <c r="N16" s="971"/>
      <c r="O16" s="971"/>
      <c r="P16" s="971"/>
      <c r="Q16" s="971">
        <v>1</v>
      </c>
      <c r="R16" s="977" t="s">
        <v>29</v>
      </c>
      <c r="S16" s="966"/>
      <c r="T16" s="981" t="s">
        <v>718</v>
      </c>
      <c r="U16" s="979" t="s">
        <v>508</v>
      </c>
      <c r="V16" s="976"/>
      <c r="W16" s="976"/>
      <c r="X16" s="976"/>
      <c r="Y16" s="976"/>
      <c r="Z16" s="976"/>
      <c r="AA16" s="976"/>
      <c r="AB16" s="976"/>
      <c r="AC16" s="976"/>
    </row>
    <row r="17" spans="1:29" ht="24.75" customHeight="1">
      <c r="A17" s="965"/>
      <c r="B17" s="966" t="s">
        <v>15</v>
      </c>
      <c r="C17" s="965"/>
      <c r="D17" s="966" t="s">
        <v>217</v>
      </c>
      <c r="E17" s="965"/>
      <c r="F17" s="967" t="s">
        <v>1518</v>
      </c>
      <c r="G17" s="968">
        <v>1000000</v>
      </c>
      <c r="H17" s="965" t="s">
        <v>1509</v>
      </c>
      <c r="I17" s="969"/>
      <c r="J17" s="970"/>
      <c r="K17" s="970">
        <v>1000000</v>
      </c>
      <c r="L17" s="970">
        <v>0</v>
      </c>
      <c r="M17" s="971"/>
      <c r="N17" s="971"/>
      <c r="O17" s="971"/>
      <c r="P17" s="971"/>
      <c r="Q17" s="971">
        <v>1</v>
      </c>
      <c r="R17" s="977" t="s">
        <v>29</v>
      </c>
      <c r="S17" s="966"/>
      <c r="T17" s="981" t="s">
        <v>718</v>
      </c>
      <c r="U17" s="979" t="s">
        <v>508</v>
      </c>
      <c r="V17" s="976"/>
      <c r="W17" s="976"/>
      <c r="X17" s="976"/>
      <c r="Y17" s="976"/>
      <c r="Z17" s="976"/>
      <c r="AA17" s="976"/>
      <c r="AB17" s="976"/>
      <c r="AC17" s="976"/>
    </row>
    <row r="18" spans="1:29" ht="24.75" customHeight="1">
      <c r="A18" s="965"/>
      <c r="B18" s="966" t="s">
        <v>15</v>
      </c>
      <c r="C18" s="965"/>
      <c r="D18" s="966" t="s">
        <v>217</v>
      </c>
      <c r="E18" s="965"/>
      <c r="F18" s="967" t="s">
        <v>1519</v>
      </c>
      <c r="G18" s="968">
        <v>1500000</v>
      </c>
      <c r="H18" s="965" t="s">
        <v>1509</v>
      </c>
      <c r="I18" s="969"/>
      <c r="J18" s="970"/>
      <c r="K18" s="970">
        <v>1500000</v>
      </c>
      <c r="L18" s="970">
        <v>0</v>
      </c>
      <c r="M18" s="971"/>
      <c r="N18" s="971"/>
      <c r="O18" s="971"/>
      <c r="P18" s="971"/>
      <c r="Q18" s="971">
        <v>1</v>
      </c>
      <c r="R18" s="977" t="s">
        <v>29</v>
      </c>
      <c r="S18" s="966"/>
      <c r="T18" s="981" t="s">
        <v>718</v>
      </c>
      <c r="U18" s="979" t="s">
        <v>508</v>
      </c>
      <c r="V18" s="976"/>
      <c r="W18" s="976"/>
      <c r="X18" s="976"/>
      <c r="Y18" s="976"/>
      <c r="Z18" s="976"/>
      <c r="AA18" s="976"/>
      <c r="AB18" s="976"/>
      <c r="AC18" s="976"/>
    </row>
    <row r="19" spans="1:29" ht="29.25" customHeight="1">
      <c r="A19" s="965"/>
      <c r="B19" s="966" t="s">
        <v>15</v>
      </c>
      <c r="C19" s="965"/>
      <c r="D19" s="966" t="s">
        <v>217</v>
      </c>
      <c r="E19" s="965"/>
      <c r="F19" s="967" t="s">
        <v>1520</v>
      </c>
      <c r="G19" s="968">
        <v>1000000</v>
      </c>
      <c r="H19" s="965" t="s">
        <v>1509</v>
      </c>
      <c r="I19" s="969"/>
      <c r="J19" s="970"/>
      <c r="K19" s="970">
        <v>1000000</v>
      </c>
      <c r="L19" s="970">
        <v>0</v>
      </c>
      <c r="M19" s="971"/>
      <c r="N19" s="971"/>
      <c r="O19" s="971"/>
      <c r="P19" s="971"/>
      <c r="Q19" s="971">
        <v>1</v>
      </c>
      <c r="R19" s="977" t="s">
        <v>29</v>
      </c>
      <c r="S19" s="966" t="s">
        <v>1517</v>
      </c>
      <c r="T19" s="981">
        <v>43637</v>
      </c>
      <c r="U19" s="979"/>
      <c r="V19" s="976"/>
      <c r="W19" s="976"/>
      <c r="X19" s="976"/>
      <c r="Y19" s="976"/>
      <c r="Z19" s="976"/>
      <c r="AA19" s="976"/>
      <c r="AB19" s="976"/>
      <c r="AC19" s="976"/>
    </row>
    <row r="20" spans="1:29" ht="33" customHeight="1">
      <c r="A20" s="965"/>
      <c r="B20" s="966" t="s">
        <v>15</v>
      </c>
      <c r="C20" s="965"/>
      <c r="D20" s="966" t="s">
        <v>217</v>
      </c>
      <c r="E20" s="965"/>
      <c r="F20" s="986" t="s">
        <v>1521</v>
      </c>
      <c r="G20" s="968">
        <v>1000000</v>
      </c>
      <c r="H20" s="965" t="s">
        <v>1509</v>
      </c>
      <c r="I20" s="969"/>
      <c r="J20" s="970"/>
      <c r="K20" s="970">
        <v>1000000</v>
      </c>
      <c r="L20" s="970">
        <v>0</v>
      </c>
      <c r="M20" s="971"/>
      <c r="N20" s="971"/>
      <c r="O20" s="971"/>
      <c r="P20" s="971"/>
      <c r="Q20" s="971">
        <v>1</v>
      </c>
      <c r="R20" s="977" t="s">
        <v>29</v>
      </c>
      <c r="S20" s="966" t="s">
        <v>191</v>
      </c>
      <c r="T20" s="978">
        <v>43272</v>
      </c>
      <c r="U20" s="979"/>
      <c r="V20" s="976"/>
      <c r="W20" s="976"/>
      <c r="X20" s="976"/>
      <c r="Y20" s="976"/>
      <c r="Z20" s="976"/>
      <c r="AA20" s="976"/>
      <c r="AB20" s="976"/>
      <c r="AC20" s="976"/>
    </row>
    <row r="21" spans="1:29" ht="29.25" customHeight="1">
      <c r="A21" s="965"/>
      <c r="B21" s="966" t="s">
        <v>15</v>
      </c>
      <c r="C21" s="965"/>
      <c r="D21" s="966" t="s">
        <v>217</v>
      </c>
      <c r="E21" s="965"/>
      <c r="F21" s="967" t="s">
        <v>1522</v>
      </c>
      <c r="G21" s="968">
        <v>500000</v>
      </c>
      <c r="H21" s="965" t="s">
        <v>1509</v>
      </c>
      <c r="I21" s="969"/>
      <c r="J21" s="970"/>
      <c r="K21" s="970">
        <v>500000</v>
      </c>
      <c r="L21" s="970">
        <v>0</v>
      </c>
      <c r="M21" s="971"/>
      <c r="N21" s="971"/>
      <c r="O21" s="971"/>
      <c r="P21" s="971"/>
      <c r="Q21" s="971">
        <v>1</v>
      </c>
      <c r="R21" s="977" t="s">
        <v>29</v>
      </c>
      <c r="S21" s="966" t="s">
        <v>191</v>
      </c>
      <c r="T21" s="978">
        <v>43308</v>
      </c>
      <c r="U21" s="979"/>
      <c r="V21" s="976"/>
      <c r="W21" s="976"/>
      <c r="X21" s="976"/>
      <c r="Y21" s="976"/>
      <c r="Z21" s="976"/>
      <c r="AA21" s="976"/>
      <c r="AB21" s="976"/>
      <c r="AC21" s="976"/>
    </row>
    <row r="22" spans="1:29" ht="45" customHeight="1">
      <c r="A22" s="965"/>
      <c r="B22" s="966" t="s">
        <v>15</v>
      </c>
      <c r="C22" s="965">
        <v>7</v>
      </c>
      <c r="D22" s="966" t="s">
        <v>225</v>
      </c>
      <c r="E22" s="965">
        <v>2</v>
      </c>
      <c r="F22" s="987" t="s">
        <v>1523</v>
      </c>
      <c r="G22" s="968">
        <v>1400000</v>
      </c>
      <c r="H22" s="965" t="s">
        <v>1506</v>
      </c>
      <c r="I22" s="969" t="s">
        <v>1507</v>
      </c>
      <c r="J22" s="970">
        <v>1400000</v>
      </c>
      <c r="K22" s="970">
        <v>0</v>
      </c>
      <c r="L22" s="970">
        <v>1400000</v>
      </c>
      <c r="M22" s="971"/>
      <c r="N22" s="971"/>
      <c r="O22" s="971"/>
      <c r="P22" s="971"/>
      <c r="Q22" s="971">
        <v>1</v>
      </c>
      <c r="R22" s="977" t="s">
        <v>29</v>
      </c>
      <c r="S22" s="966"/>
      <c r="T22" s="984">
        <v>43613</v>
      </c>
      <c r="U22" s="979" t="s">
        <v>935</v>
      </c>
      <c r="V22" s="976"/>
      <c r="W22" s="976"/>
      <c r="X22" s="976"/>
      <c r="Y22" s="976"/>
      <c r="Z22" s="976"/>
      <c r="AA22" s="976"/>
      <c r="AB22" s="976"/>
      <c r="AC22" s="976"/>
    </row>
    <row r="23" spans="1:29" ht="33.75" customHeight="1">
      <c r="A23" s="965"/>
      <c r="B23" s="966" t="s">
        <v>15</v>
      </c>
      <c r="C23" s="965"/>
      <c r="D23" s="966" t="s">
        <v>225</v>
      </c>
      <c r="E23" s="965"/>
      <c r="F23" s="967" t="s">
        <v>1524</v>
      </c>
      <c r="G23" s="968">
        <v>850000</v>
      </c>
      <c r="H23" s="965" t="s">
        <v>1506</v>
      </c>
      <c r="I23" s="969" t="s">
        <v>1507</v>
      </c>
      <c r="J23" s="970">
        <v>850000</v>
      </c>
      <c r="K23" s="970">
        <v>0</v>
      </c>
      <c r="L23" s="970">
        <v>850000</v>
      </c>
      <c r="M23" s="971"/>
      <c r="N23" s="971"/>
      <c r="O23" s="971"/>
      <c r="P23" s="971"/>
      <c r="Q23" s="971">
        <v>1</v>
      </c>
      <c r="R23" s="977" t="s">
        <v>29</v>
      </c>
      <c r="S23" s="966"/>
      <c r="T23" s="984">
        <v>43613</v>
      </c>
      <c r="U23" s="982" t="s">
        <v>935</v>
      </c>
      <c r="V23" s="976"/>
      <c r="W23" s="976"/>
      <c r="X23" s="976"/>
      <c r="Y23" s="976"/>
      <c r="Z23" s="976"/>
      <c r="AA23" s="976"/>
      <c r="AB23" s="976"/>
      <c r="AC23" s="976"/>
    </row>
    <row r="24" spans="1:29" ht="25.5" customHeight="1">
      <c r="A24" s="988"/>
      <c r="B24" s="989"/>
      <c r="C24" s="988"/>
      <c r="D24" s="989"/>
      <c r="E24" s="990">
        <f>SUM(E8:E23)</f>
        <v>16</v>
      </c>
      <c r="F24" s="991"/>
      <c r="G24" s="992">
        <f>SUM(G8:G23)</f>
        <v>15955000</v>
      </c>
      <c r="H24" s="988"/>
      <c r="I24" s="993"/>
      <c r="J24" s="994">
        <f t="shared" ref="J24:Q24" si="0">SUM(J8:J23)</f>
        <v>5950000</v>
      </c>
      <c r="K24" s="994">
        <f t="shared" si="0"/>
        <v>10005000</v>
      </c>
      <c r="L24" s="994">
        <f t="shared" si="0"/>
        <v>5950000</v>
      </c>
      <c r="M24" s="993">
        <f t="shared" si="0"/>
        <v>1</v>
      </c>
      <c r="N24" s="993">
        <f t="shared" si="0"/>
        <v>0</v>
      </c>
      <c r="O24" s="993">
        <f t="shared" si="0"/>
        <v>0</v>
      </c>
      <c r="P24" s="993">
        <f t="shared" si="0"/>
        <v>0</v>
      </c>
      <c r="Q24" s="993">
        <f t="shared" si="0"/>
        <v>15</v>
      </c>
      <c r="R24" s="988"/>
      <c r="S24" s="989"/>
      <c r="T24" s="995" t="s">
        <v>2</v>
      </c>
      <c r="U24" s="996"/>
      <c r="V24" s="997"/>
      <c r="W24" s="997"/>
      <c r="X24" s="997"/>
      <c r="Y24" s="997"/>
      <c r="Z24" s="997"/>
      <c r="AA24" s="997"/>
      <c r="AB24" s="997"/>
      <c r="AC24" s="997"/>
    </row>
    <row r="25" spans="1:29" ht="23.25" customHeight="1">
      <c r="A25" s="2097" t="s">
        <v>16</v>
      </c>
      <c r="B25" s="1964"/>
      <c r="C25" s="1964"/>
      <c r="D25" s="1964"/>
      <c r="E25" s="1964"/>
      <c r="F25" s="1964"/>
      <c r="G25" s="1964"/>
      <c r="H25" s="1964"/>
      <c r="I25" s="1964"/>
      <c r="J25" s="1964"/>
      <c r="K25" s="1964"/>
      <c r="L25" s="1964"/>
      <c r="M25" s="1964"/>
      <c r="N25" s="1964"/>
      <c r="O25" s="1964"/>
      <c r="P25" s="1964"/>
      <c r="Q25" s="1964"/>
      <c r="R25" s="1964"/>
      <c r="S25" s="1964"/>
      <c r="T25" s="1961"/>
      <c r="U25" s="955"/>
      <c r="V25" s="956"/>
      <c r="W25" s="956"/>
      <c r="X25" s="956"/>
      <c r="Y25" s="956"/>
      <c r="Z25" s="956"/>
      <c r="AA25" s="956"/>
      <c r="AB25" s="956"/>
      <c r="AC25" s="956"/>
    </row>
    <row r="26" spans="1:29" ht="26.25" customHeight="1">
      <c r="A26" s="965">
        <v>2</v>
      </c>
      <c r="B26" s="966" t="s">
        <v>16</v>
      </c>
      <c r="C26" s="965">
        <v>8</v>
      </c>
      <c r="D26" s="966" t="s">
        <v>413</v>
      </c>
      <c r="E26" s="965">
        <v>1</v>
      </c>
      <c r="F26" s="967" t="s">
        <v>1525</v>
      </c>
      <c r="G26" s="968">
        <v>500000</v>
      </c>
      <c r="H26" s="965" t="s">
        <v>1506</v>
      </c>
      <c r="I26" s="969" t="s">
        <v>1507</v>
      </c>
      <c r="J26" s="970">
        <v>500000</v>
      </c>
      <c r="K26" s="970">
        <v>0</v>
      </c>
      <c r="L26" s="970">
        <v>500000</v>
      </c>
      <c r="M26" s="971"/>
      <c r="N26" s="971"/>
      <c r="O26" s="971"/>
      <c r="P26" s="971"/>
      <c r="Q26" s="971">
        <v>1</v>
      </c>
      <c r="R26" s="998" t="s">
        <v>29</v>
      </c>
      <c r="S26" s="966"/>
      <c r="T26" s="984">
        <v>43012</v>
      </c>
      <c r="U26" s="982" t="s">
        <v>881</v>
      </c>
      <c r="V26" s="976"/>
      <c r="W26" s="976"/>
      <c r="X26" s="976"/>
      <c r="Y26" s="976"/>
      <c r="Z26" s="976"/>
      <c r="AA26" s="976"/>
      <c r="AB26" s="976"/>
      <c r="AC26" s="976"/>
    </row>
    <row r="27" spans="1:29" ht="37.5" customHeight="1">
      <c r="A27" s="965"/>
      <c r="B27" s="999" t="s">
        <v>16</v>
      </c>
      <c r="C27" s="965">
        <v>9</v>
      </c>
      <c r="D27" s="999" t="s">
        <v>147</v>
      </c>
      <c r="E27" s="965">
        <v>1</v>
      </c>
      <c r="F27" s="1000" t="s">
        <v>524</v>
      </c>
      <c r="G27" s="1001">
        <v>2000000</v>
      </c>
      <c r="H27" s="965" t="s">
        <v>1509</v>
      </c>
      <c r="I27" s="969"/>
      <c r="J27" s="969"/>
      <c r="K27" s="969">
        <v>2000000</v>
      </c>
      <c r="L27" s="969">
        <v>0</v>
      </c>
      <c r="M27" s="971"/>
      <c r="N27" s="971"/>
      <c r="O27" s="971"/>
      <c r="P27" s="971"/>
      <c r="Q27" s="1002">
        <v>1</v>
      </c>
      <c r="R27" s="998" t="s">
        <v>29</v>
      </c>
      <c r="S27" s="1003" t="s">
        <v>1526</v>
      </c>
      <c r="T27" s="1004">
        <v>43907</v>
      </c>
      <c r="U27" s="1005"/>
      <c r="V27" s="1006"/>
      <c r="W27" s="1006"/>
      <c r="X27" s="1006"/>
      <c r="Y27" s="1006"/>
      <c r="Z27" s="1006"/>
      <c r="AA27" s="1006"/>
      <c r="AB27" s="1006"/>
      <c r="AC27" s="1006"/>
    </row>
    <row r="28" spans="1:29" ht="48.75" customHeight="1">
      <c r="A28" s="965"/>
      <c r="B28" s="966" t="s">
        <v>16</v>
      </c>
      <c r="C28" s="965">
        <v>10</v>
      </c>
      <c r="D28" s="966" t="s">
        <v>228</v>
      </c>
      <c r="E28" s="965">
        <v>1</v>
      </c>
      <c r="F28" s="967" t="s">
        <v>2</v>
      </c>
      <c r="G28" s="968">
        <v>1000000</v>
      </c>
      <c r="H28" s="965" t="s">
        <v>1506</v>
      </c>
      <c r="I28" s="969" t="s">
        <v>1507</v>
      </c>
      <c r="J28" s="970">
        <v>1000000</v>
      </c>
      <c r="K28" s="970">
        <v>0</v>
      </c>
      <c r="L28" s="970">
        <v>1000000</v>
      </c>
      <c r="M28" s="971"/>
      <c r="N28" s="971"/>
      <c r="O28" s="971"/>
      <c r="P28" s="971"/>
      <c r="Q28" s="971">
        <v>1</v>
      </c>
      <c r="R28" s="998" t="s">
        <v>29</v>
      </c>
      <c r="S28" s="966" t="s">
        <v>191</v>
      </c>
      <c r="T28" s="984">
        <v>43327</v>
      </c>
      <c r="U28" s="979"/>
      <c r="V28" s="976"/>
      <c r="W28" s="976"/>
      <c r="X28" s="976"/>
      <c r="Y28" s="976"/>
      <c r="Z28" s="976"/>
      <c r="AA28" s="976"/>
      <c r="AB28" s="976"/>
      <c r="AC28" s="976"/>
    </row>
    <row r="29" spans="1:29" ht="24.75" customHeight="1">
      <c r="A29" s="965"/>
      <c r="B29" s="966" t="s">
        <v>16</v>
      </c>
      <c r="C29" s="965">
        <v>11</v>
      </c>
      <c r="D29" s="966" t="s">
        <v>1145</v>
      </c>
      <c r="E29" s="965">
        <v>6</v>
      </c>
      <c r="F29" s="967" t="s">
        <v>1527</v>
      </c>
      <c r="G29" s="968">
        <v>1000000</v>
      </c>
      <c r="H29" s="965" t="s">
        <v>1506</v>
      </c>
      <c r="I29" s="969" t="s">
        <v>1507</v>
      </c>
      <c r="J29" s="970">
        <v>1000000</v>
      </c>
      <c r="K29" s="970">
        <v>0</v>
      </c>
      <c r="L29" s="970">
        <v>1000000</v>
      </c>
      <c r="M29" s="971"/>
      <c r="N29" s="971"/>
      <c r="O29" s="971"/>
      <c r="P29" s="971"/>
      <c r="Q29" s="971">
        <v>1</v>
      </c>
      <c r="R29" s="998" t="s">
        <v>29</v>
      </c>
      <c r="S29" s="966" t="s">
        <v>191</v>
      </c>
      <c r="T29" s="981">
        <v>43096</v>
      </c>
      <c r="U29" s="982" t="s">
        <v>881</v>
      </c>
      <c r="V29" s="976"/>
      <c r="W29" s="976"/>
      <c r="X29" s="976"/>
      <c r="Y29" s="976"/>
      <c r="Z29" s="976"/>
      <c r="AA29" s="976"/>
      <c r="AB29" s="976"/>
      <c r="AC29" s="976"/>
    </row>
    <row r="30" spans="1:29" ht="24.75" customHeight="1">
      <c r="A30" s="965"/>
      <c r="B30" s="966" t="s">
        <v>16</v>
      </c>
      <c r="C30" s="965"/>
      <c r="D30" s="966" t="s">
        <v>1145</v>
      </c>
      <c r="E30" s="965"/>
      <c r="F30" s="967" t="s">
        <v>1528</v>
      </c>
      <c r="G30" s="968">
        <v>1000000</v>
      </c>
      <c r="H30" s="965" t="s">
        <v>1506</v>
      </c>
      <c r="I30" s="969" t="s">
        <v>1507</v>
      </c>
      <c r="J30" s="970">
        <v>1000000</v>
      </c>
      <c r="K30" s="970">
        <v>0</v>
      </c>
      <c r="L30" s="970">
        <v>1000000</v>
      </c>
      <c r="M30" s="971"/>
      <c r="N30" s="971"/>
      <c r="O30" s="971"/>
      <c r="P30" s="971"/>
      <c r="Q30" s="971">
        <v>1</v>
      </c>
      <c r="R30" s="998" t="s">
        <v>29</v>
      </c>
      <c r="S30" s="966" t="s">
        <v>191</v>
      </c>
      <c r="T30" s="981">
        <v>43096</v>
      </c>
      <c r="U30" s="982" t="s">
        <v>881</v>
      </c>
      <c r="V30" s="2095"/>
      <c r="W30" s="976"/>
      <c r="X30" s="976"/>
      <c r="Y30" s="976"/>
      <c r="Z30" s="976"/>
      <c r="AA30" s="976"/>
      <c r="AB30" s="976"/>
      <c r="AC30" s="976"/>
    </row>
    <row r="31" spans="1:29" ht="24.75" customHeight="1">
      <c r="A31" s="965"/>
      <c r="B31" s="966" t="s">
        <v>16</v>
      </c>
      <c r="C31" s="965"/>
      <c r="D31" s="966" t="s">
        <v>1145</v>
      </c>
      <c r="E31" s="965"/>
      <c r="F31" s="967" t="s">
        <v>1529</v>
      </c>
      <c r="G31" s="968">
        <v>1000000</v>
      </c>
      <c r="H31" s="965" t="s">
        <v>1506</v>
      </c>
      <c r="I31" s="969" t="s">
        <v>1507</v>
      </c>
      <c r="J31" s="970">
        <v>1000000</v>
      </c>
      <c r="K31" s="970">
        <v>0</v>
      </c>
      <c r="L31" s="970">
        <v>1000000</v>
      </c>
      <c r="M31" s="971"/>
      <c r="N31" s="971"/>
      <c r="O31" s="971"/>
      <c r="P31" s="971"/>
      <c r="Q31" s="971">
        <v>1</v>
      </c>
      <c r="R31" s="998" t="s">
        <v>29</v>
      </c>
      <c r="S31" s="966" t="s">
        <v>191</v>
      </c>
      <c r="T31" s="981">
        <v>43096</v>
      </c>
      <c r="U31" s="982" t="s">
        <v>881</v>
      </c>
      <c r="V31" s="1874"/>
      <c r="W31" s="976"/>
      <c r="X31" s="976"/>
      <c r="Y31" s="976"/>
      <c r="Z31" s="976"/>
      <c r="AA31" s="976"/>
      <c r="AB31" s="976"/>
      <c r="AC31" s="976"/>
    </row>
    <row r="32" spans="1:29" ht="24.75" customHeight="1">
      <c r="A32" s="965"/>
      <c r="B32" s="966" t="s">
        <v>16</v>
      </c>
      <c r="C32" s="965"/>
      <c r="D32" s="966" t="s">
        <v>1145</v>
      </c>
      <c r="E32" s="965"/>
      <c r="F32" s="967" t="s">
        <v>1530</v>
      </c>
      <c r="G32" s="968">
        <v>1000000</v>
      </c>
      <c r="H32" s="965" t="s">
        <v>1506</v>
      </c>
      <c r="I32" s="969" t="s">
        <v>1507</v>
      </c>
      <c r="J32" s="970">
        <v>1000000</v>
      </c>
      <c r="K32" s="970" t="s">
        <v>2</v>
      </c>
      <c r="L32" s="970">
        <v>1000000</v>
      </c>
      <c r="M32" s="971"/>
      <c r="N32" s="971"/>
      <c r="O32" s="971"/>
      <c r="P32" s="971"/>
      <c r="Q32" s="971">
        <v>1</v>
      </c>
      <c r="R32" s="998" t="s">
        <v>29</v>
      </c>
      <c r="S32" s="966" t="s">
        <v>191</v>
      </c>
      <c r="T32" s="981">
        <v>43354</v>
      </c>
      <c r="U32" s="1007"/>
      <c r="V32" s="1874"/>
      <c r="W32" s="976"/>
      <c r="X32" s="976"/>
      <c r="Y32" s="976"/>
      <c r="Z32" s="976"/>
      <c r="AA32" s="976"/>
      <c r="AB32" s="976"/>
      <c r="AC32" s="976"/>
    </row>
    <row r="33" spans="1:29" ht="24.75" customHeight="1">
      <c r="A33" s="965"/>
      <c r="B33" s="966" t="s">
        <v>16</v>
      </c>
      <c r="C33" s="965"/>
      <c r="D33" s="966" t="s">
        <v>1145</v>
      </c>
      <c r="E33" s="965"/>
      <c r="F33" s="967" t="s">
        <v>1531</v>
      </c>
      <c r="G33" s="968">
        <v>1500000</v>
      </c>
      <c r="H33" s="965" t="s">
        <v>1506</v>
      </c>
      <c r="I33" s="969" t="s">
        <v>1507</v>
      </c>
      <c r="J33" s="970">
        <v>1500000</v>
      </c>
      <c r="K33" s="970">
        <v>0</v>
      </c>
      <c r="L33" s="970">
        <v>1500000</v>
      </c>
      <c r="M33" s="971"/>
      <c r="N33" s="971"/>
      <c r="O33" s="971"/>
      <c r="P33" s="971"/>
      <c r="Q33" s="971">
        <v>1</v>
      </c>
      <c r="R33" s="998" t="s">
        <v>29</v>
      </c>
      <c r="S33" s="967"/>
      <c r="T33" s="981">
        <v>43271</v>
      </c>
      <c r="U33" s="979" t="s">
        <v>1532</v>
      </c>
      <c r="V33" s="1874"/>
      <c r="W33" s="976"/>
      <c r="X33" s="976"/>
      <c r="Y33" s="976"/>
      <c r="Z33" s="976"/>
      <c r="AA33" s="976"/>
      <c r="AB33" s="976"/>
      <c r="AC33" s="976"/>
    </row>
    <row r="34" spans="1:29" ht="24.75" customHeight="1">
      <c r="A34" s="965"/>
      <c r="B34" s="966" t="s">
        <v>16</v>
      </c>
      <c r="C34" s="965"/>
      <c r="D34" s="966" t="s">
        <v>1145</v>
      </c>
      <c r="E34" s="965"/>
      <c r="F34" s="967" t="s">
        <v>1533</v>
      </c>
      <c r="G34" s="968">
        <v>1500000</v>
      </c>
      <c r="H34" s="965" t="s">
        <v>1506</v>
      </c>
      <c r="I34" s="969" t="s">
        <v>1507</v>
      </c>
      <c r="J34" s="970">
        <v>1500000</v>
      </c>
      <c r="K34" s="970">
        <v>0</v>
      </c>
      <c r="L34" s="970">
        <v>1500000</v>
      </c>
      <c r="M34" s="971"/>
      <c r="N34" s="971"/>
      <c r="O34" s="971"/>
      <c r="P34" s="971"/>
      <c r="Q34" s="971">
        <v>1</v>
      </c>
      <c r="R34" s="998" t="s">
        <v>29</v>
      </c>
      <c r="S34" s="966" t="s">
        <v>191</v>
      </c>
      <c r="T34" s="981">
        <v>43096</v>
      </c>
      <c r="U34" s="979"/>
      <c r="V34" s="1874"/>
      <c r="W34" s="976"/>
      <c r="X34" s="976"/>
      <c r="Y34" s="976"/>
      <c r="Z34" s="976"/>
      <c r="AA34" s="976"/>
      <c r="AB34" s="976"/>
      <c r="AC34" s="976"/>
    </row>
    <row r="35" spans="1:29" ht="30" customHeight="1">
      <c r="A35" s="988"/>
      <c r="B35" s="989"/>
      <c r="C35" s="988"/>
      <c r="D35" s="989"/>
      <c r="E35" s="990">
        <f>SUM(E26:E34)</f>
        <v>9</v>
      </c>
      <c r="F35" s="991"/>
      <c r="G35" s="992">
        <f>SUM(G26:G34)</f>
        <v>10500000</v>
      </c>
      <c r="H35" s="988"/>
      <c r="I35" s="993"/>
      <c r="J35" s="994">
        <f t="shared" ref="J35:L35" si="1">SUM(J26:J34)</f>
        <v>8500000</v>
      </c>
      <c r="K35" s="994">
        <f t="shared" si="1"/>
        <v>2000000</v>
      </c>
      <c r="L35" s="994">
        <f t="shared" si="1"/>
        <v>8500000</v>
      </c>
      <c r="M35" s="993"/>
      <c r="N35" s="993">
        <f t="shared" ref="N35:Q35" si="2">SUM(N26:N34)</f>
        <v>0</v>
      </c>
      <c r="O35" s="993">
        <f t="shared" si="2"/>
        <v>0</v>
      </c>
      <c r="P35" s="993">
        <f t="shared" si="2"/>
        <v>0</v>
      </c>
      <c r="Q35" s="993">
        <f t="shared" si="2"/>
        <v>9</v>
      </c>
      <c r="R35" s="1008"/>
      <c r="S35" s="989"/>
      <c r="T35" s="995"/>
      <c r="U35" s="996"/>
      <c r="V35" s="997"/>
      <c r="W35" s="997"/>
      <c r="X35" s="997"/>
      <c r="Y35" s="997"/>
      <c r="Z35" s="997"/>
      <c r="AA35" s="997"/>
      <c r="AB35" s="997"/>
      <c r="AC35" s="997"/>
    </row>
    <row r="36" spans="1:29" ht="23.25" customHeight="1">
      <c r="A36" s="2097" t="s">
        <v>17</v>
      </c>
      <c r="B36" s="1964"/>
      <c r="C36" s="1964"/>
      <c r="D36" s="1964"/>
      <c r="E36" s="1964"/>
      <c r="F36" s="1964"/>
      <c r="G36" s="1964"/>
      <c r="H36" s="1964"/>
      <c r="I36" s="1964"/>
      <c r="J36" s="1964"/>
      <c r="K36" s="1964"/>
      <c r="L36" s="1964"/>
      <c r="M36" s="1964"/>
      <c r="N36" s="1964"/>
      <c r="O36" s="1964"/>
      <c r="P36" s="1964"/>
      <c r="Q36" s="1964"/>
      <c r="R36" s="1964"/>
      <c r="S36" s="1964"/>
      <c r="T36" s="1961"/>
      <c r="U36" s="955"/>
      <c r="V36" s="956"/>
      <c r="W36" s="956"/>
      <c r="X36" s="956"/>
      <c r="Y36" s="956"/>
      <c r="Z36" s="956"/>
      <c r="AA36" s="956"/>
      <c r="AB36" s="956"/>
      <c r="AC36" s="956"/>
    </row>
    <row r="37" spans="1:29" ht="33.75" customHeight="1">
      <c r="A37" s="965">
        <v>3</v>
      </c>
      <c r="B37" s="966" t="s">
        <v>17</v>
      </c>
      <c r="C37" s="965">
        <v>12</v>
      </c>
      <c r="D37" s="966" t="s">
        <v>418</v>
      </c>
      <c r="E37" s="965">
        <v>1</v>
      </c>
      <c r="F37" s="967" t="s">
        <v>1534</v>
      </c>
      <c r="G37" s="968">
        <v>1400000</v>
      </c>
      <c r="H37" s="965" t="s">
        <v>1506</v>
      </c>
      <c r="I37" s="969" t="s">
        <v>1507</v>
      </c>
      <c r="J37" s="970">
        <v>1400000</v>
      </c>
      <c r="K37" s="970">
        <v>0</v>
      </c>
      <c r="L37" s="970">
        <v>1400000</v>
      </c>
      <c r="M37" s="971"/>
      <c r="N37" s="971"/>
      <c r="O37" s="971"/>
      <c r="P37" s="971"/>
      <c r="Q37" s="971">
        <v>1</v>
      </c>
      <c r="R37" s="977" t="s">
        <v>29</v>
      </c>
      <c r="S37" s="966"/>
      <c r="T37" s="999"/>
      <c r="U37" s="982"/>
      <c r="V37" s="976"/>
      <c r="W37" s="976"/>
      <c r="X37" s="976"/>
      <c r="Y37" s="976"/>
      <c r="Z37" s="976"/>
      <c r="AA37" s="976"/>
      <c r="AB37" s="976"/>
      <c r="AC37" s="976"/>
    </row>
    <row r="38" spans="1:29" ht="30.75" customHeight="1">
      <c r="A38" s="965"/>
      <c r="B38" s="966" t="s">
        <v>17</v>
      </c>
      <c r="C38" s="965">
        <v>13</v>
      </c>
      <c r="D38" s="966" t="s">
        <v>229</v>
      </c>
      <c r="E38" s="965">
        <v>2</v>
      </c>
      <c r="F38" s="967" t="s">
        <v>1535</v>
      </c>
      <c r="G38" s="968">
        <v>500000</v>
      </c>
      <c r="H38" s="965" t="s">
        <v>1509</v>
      </c>
      <c r="I38" s="969"/>
      <c r="J38" s="970"/>
      <c r="K38" s="970">
        <v>500000</v>
      </c>
      <c r="L38" s="970">
        <v>0</v>
      </c>
      <c r="M38" s="971"/>
      <c r="N38" s="971"/>
      <c r="O38" s="971"/>
      <c r="P38" s="971"/>
      <c r="Q38" s="971">
        <v>1</v>
      </c>
      <c r="R38" s="977" t="s">
        <v>29</v>
      </c>
      <c r="S38" s="967" t="s">
        <v>1536</v>
      </c>
      <c r="T38" s="984">
        <v>43752</v>
      </c>
      <c r="U38" s="982" t="s">
        <v>1537</v>
      </c>
      <c r="V38" s="976"/>
      <c r="W38" s="976"/>
      <c r="X38" s="976"/>
      <c r="Y38" s="976"/>
      <c r="Z38" s="976"/>
      <c r="AA38" s="976"/>
      <c r="AB38" s="976"/>
      <c r="AC38" s="976"/>
    </row>
    <row r="39" spans="1:29" ht="30.75" customHeight="1">
      <c r="A39" s="965"/>
      <c r="B39" s="966" t="s">
        <v>17</v>
      </c>
      <c r="C39" s="965"/>
      <c r="D39" s="966" t="s">
        <v>229</v>
      </c>
      <c r="E39" s="965"/>
      <c r="F39" s="967" t="s">
        <v>1538</v>
      </c>
      <c r="G39" s="968">
        <v>500000</v>
      </c>
      <c r="H39" s="965" t="s">
        <v>1509</v>
      </c>
      <c r="I39" s="969"/>
      <c r="J39" s="970"/>
      <c r="K39" s="970">
        <v>500000</v>
      </c>
      <c r="L39" s="970">
        <v>0</v>
      </c>
      <c r="M39" s="971"/>
      <c r="N39" s="971"/>
      <c r="O39" s="971"/>
      <c r="P39" s="971"/>
      <c r="Q39" s="971">
        <v>1</v>
      </c>
      <c r="R39" s="977" t="s">
        <v>29</v>
      </c>
      <c r="S39" s="967" t="s">
        <v>1536</v>
      </c>
      <c r="T39" s="984">
        <v>43752</v>
      </c>
      <c r="U39" s="982" t="s">
        <v>1537</v>
      </c>
      <c r="V39" s="976"/>
      <c r="W39" s="976"/>
      <c r="X39" s="976"/>
      <c r="Y39" s="976"/>
      <c r="Z39" s="976"/>
      <c r="AA39" s="976"/>
      <c r="AB39" s="976"/>
      <c r="AC39" s="976"/>
    </row>
    <row r="40" spans="1:29" ht="27.75" customHeight="1">
      <c r="A40" s="965"/>
      <c r="B40" s="966" t="s">
        <v>17</v>
      </c>
      <c r="C40" s="965">
        <v>14</v>
      </c>
      <c r="D40" s="966" t="s">
        <v>285</v>
      </c>
      <c r="E40" s="965">
        <v>1</v>
      </c>
      <c r="F40" s="967" t="s">
        <v>1539</v>
      </c>
      <c r="G40" s="968">
        <v>1230000</v>
      </c>
      <c r="H40" s="965" t="s">
        <v>1506</v>
      </c>
      <c r="I40" s="969" t="s">
        <v>1507</v>
      </c>
      <c r="J40" s="970">
        <v>1230000</v>
      </c>
      <c r="K40" s="970">
        <v>0</v>
      </c>
      <c r="L40" s="970">
        <v>1230000</v>
      </c>
      <c r="M40" s="971"/>
      <c r="N40" s="971"/>
      <c r="O40" s="971"/>
      <c r="P40" s="971"/>
      <c r="Q40" s="971">
        <v>1</v>
      </c>
      <c r="R40" s="977" t="s">
        <v>29</v>
      </c>
      <c r="S40" s="966"/>
      <c r="T40" s="981">
        <v>43060</v>
      </c>
      <c r="U40" s="982" t="s">
        <v>417</v>
      </c>
      <c r="V40" s="976"/>
      <c r="W40" s="976"/>
      <c r="X40" s="976"/>
      <c r="Y40" s="976"/>
      <c r="Z40" s="976"/>
      <c r="AA40" s="976"/>
      <c r="AB40" s="976"/>
      <c r="AC40" s="976"/>
    </row>
    <row r="41" spans="1:29" ht="30.75" customHeight="1">
      <c r="A41" s="965"/>
      <c r="B41" s="966" t="s">
        <v>17</v>
      </c>
      <c r="C41" s="965">
        <v>15</v>
      </c>
      <c r="D41" s="966" t="s">
        <v>689</v>
      </c>
      <c r="E41" s="965">
        <v>1</v>
      </c>
      <c r="F41" s="967"/>
      <c r="G41" s="968">
        <v>2000000</v>
      </c>
      <c r="H41" s="965" t="s">
        <v>1509</v>
      </c>
      <c r="I41" s="969"/>
      <c r="J41" s="970"/>
      <c r="K41" s="970">
        <v>2000000</v>
      </c>
      <c r="L41" s="970">
        <v>0</v>
      </c>
      <c r="M41" s="971"/>
      <c r="N41" s="971"/>
      <c r="O41" s="971"/>
      <c r="P41" s="971"/>
      <c r="Q41" s="971">
        <v>1</v>
      </c>
      <c r="R41" s="977" t="s">
        <v>29</v>
      </c>
      <c r="S41" s="1009" t="s">
        <v>191</v>
      </c>
      <c r="T41" s="984">
        <v>43307</v>
      </c>
      <c r="U41" s="982"/>
      <c r="V41" s="976"/>
      <c r="W41" s="976"/>
      <c r="X41" s="976"/>
      <c r="Y41" s="976"/>
      <c r="Z41" s="976"/>
      <c r="AA41" s="976"/>
      <c r="AB41" s="976"/>
      <c r="AC41" s="976"/>
    </row>
    <row r="42" spans="1:29" ht="25.5" customHeight="1">
      <c r="A42" s="965"/>
      <c r="B42" s="966" t="s">
        <v>17</v>
      </c>
      <c r="C42" s="965">
        <v>16</v>
      </c>
      <c r="D42" s="1010" t="s">
        <v>1276</v>
      </c>
      <c r="E42" s="461">
        <v>5</v>
      </c>
      <c r="F42" s="967" t="s">
        <v>1540</v>
      </c>
      <c r="G42" s="968">
        <v>595000</v>
      </c>
      <c r="H42" s="965" t="s">
        <v>1506</v>
      </c>
      <c r="I42" s="969" t="s">
        <v>1507</v>
      </c>
      <c r="J42" s="970">
        <v>595000</v>
      </c>
      <c r="K42" s="970">
        <v>0</v>
      </c>
      <c r="L42" s="970">
        <v>595000</v>
      </c>
      <c r="M42" s="971"/>
      <c r="N42" s="971"/>
      <c r="O42" s="971"/>
      <c r="P42" s="971"/>
      <c r="Q42" s="971">
        <v>1</v>
      </c>
      <c r="R42" s="977" t="s">
        <v>29</v>
      </c>
      <c r="S42" s="966"/>
      <c r="T42" s="999"/>
      <c r="U42" s="982"/>
      <c r="V42" s="976"/>
      <c r="W42" s="976"/>
      <c r="X42" s="976"/>
      <c r="Y42" s="976"/>
      <c r="Z42" s="976"/>
      <c r="AA42" s="976"/>
      <c r="AB42" s="976"/>
      <c r="AC42" s="976"/>
    </row>
    <row r="43" spans="1:29" ht="51" customHeight="1">
      <c r="A43" s="965"/>
      <c r="B43" s="966" t="s">
        <v>17</v>
      </c>
      <c r="C43" s="965"/>
      <c r="D43" s="1010" t="s">
        <v>1276</v>
      </c>
      <c r="E43" s="461"/>
      <c r="F43" s="654" t="s">
        <v>1541</v>
      </c>
      <c r="G43" s="968">
        <v>595000</v>
      </c>
      <c r="H43" s="965" t="s">
        <v>1506</v>
      </c>
      <c r="I43" s="969" t="s">
        <v>1507</v>
      </c>
      <c r="J43" s="970">
        <v>595000</v>
      </c>
      <c r="K43" s="970">
        <v>0</v>
      </c>
      <c r="L43" s="970">
        <v>595000</v>
      </c>
      <c r="M43" s="971"/>
      <c r="N43" s="971"/>
      <c r="O43" s="971"/>
      <c r="P43" s="971"/>
      <c r="Q43" s="971">
        <v>1</v>
      </c>
      <c r="R43" s="977" t="s">
        <v>29</v>
      </c>
      <c r="S43" s="966" t="s">
        <v>191</v>
      </c>
      <c r="T43" s="1011" t="s">
        <v>1542</v>
      </c>
      <c r="U43" s="982"/>
      <c r="V43" s="976"/>
      <c r="W43" s="976"/>
      <c r="X43" s="976"/>
      <c r="Y43" s="976"/>
      <c r="Z43" s="976"/>
      <c r="AA43" s="976"/>
      <c r="AB43" s="976"/>
      <c r="AC43" s="976"/>
    </row>
    <row r="44" spans="1:29" ht="30" customHeight="1">
      <c r="A44" s="965"/>
      <c r="B44" s="966" t="s">
        <v>17</v>
      </c>
      <c r="C44" s="965"/>
      <c r="D44" s="966" t="s">
        <v>699</v>
      </c>
      <c r="E44" s="965"/>
      <c r="F44" s="967" t="s">
        <v>436</v>
      </c>
      <c r="G44" s="968">
        <v>680000</v>
      </c>
      <c r="H44" s="965" t="s">
        <v>1506</v>
      </c>
      <c r="I44" s="969" t="s">
        <v>1507</v>
      </c>
      <c r="J44" s="970">
        <v>680000</v>
      </c>
      <c r="K44" s="970">
        <v>0</v>
      </c>
      <c r="L44" s="970">
        <v>680000</v>
      </c>
      <c r="M44" s="971"/>
      <c r="N44" s="971"/>
      <c r="O44" s="971"/>
      <c r="P44" s="971"/>
      <c r="Q44" s="971">
        <v>1</v>
      </c>
      <c r="R44" s="977" t="s">
        <v>29</v>
      </c>
      <c r="S44" s="966"/>
      <c r="T44" s="999"/>
      <c r="U44" s="982"/>
      <c r="V44" s="976"/>
      <c r="W44" s="976"/>
      <c r="X44" s="976"/>
      <c r="Y44" s="976"/>
      <c r="Z44" s="976"/>
      <c r="AA44" s="976"/>
      <c r="AB44" s="976"/>
      <c r="AC44" s="976"/>
    </row>
    <row r="45" spans="1:29" ht="25.5" customHeight="1">
      <c r="A45" s="965"/>
      <c r="B45" s="966" t="s">
        <v>17</v>
      </c>
      <c r="C45" s="965"/>
      <c r="D45" s="966" t="s">
        <v>699</v>
      </c>
      <c r="E45" s="965"/>
      <c r="F45" s="967" t="s">
        <v>1543</v>
      </c>
      <c r="G45" s="968">
        <v>1700000</v>
      </c>
      <c r="H45" s="965" t="s">
        <v>1506</v>
      </c>
      <c r="I45" s="969" t="s">
        <v>1507</v>
      </c>
      <c r="J45" s="970">
        <v>1700000</v>
      </c>
      <c r="K45" s="970">
        <v>0</v>
      </c>
      <c r="L45" s="970">
        <v>1700000</v>
      </c>
      <c r="M45" s="971"/>
      <c r="N45" s="971"/>
      <c r="O45" s="971"/>
      <c r="P45" s="971"/>
      <c r="Q45" s="971">
        <v>1</v>
      </c>
      <c r="R45" s="977" t="s">
        <v>29</v>
      </c>
      <c r="S45" s="1012" t="s">
        <v>1544</v>
      </c>
      <c r="T45" s="1011">
        <v>43172</v>
      </c>
      <c r="U45" s="1013"/>
      <c r="V45" s="976"/>
      <c r="W45" s="976"/>
      <c r="X45" s="976"/>
      <c r="Y45" s="976"/>
      <c r="Z45" s="976"/>
      <c r="AA45" s="976"/>
      <c r="AB45" s="976"/>
      <c r="AC45" s="976"/>
    </row>
    <row r="46" spans="1:29" ht="27.75" customHeight="1">
      <c r="A46" s="965"/>
      <c r="B46" s="966" t="s">
        <v>17</v>
      </c>
      <c r="C46" s="965"/>
      <c r="D46" s="966" t="s">
        <v>699</v>
      </c>
      <c r="E46" s="965"/>
      <c r="F46" s="967" t="s">
        <v>1545</v>
      </c>
      <c r="G46" s="968">
        <v>1275000</v>
      </c>
      <c r="H46" s="965" t="s">
        <v>1506</v>
      </c>
      <c r="I46" s="969" t="s">
        <v>1507</v>
      </c>
      <c r="J46" s="970">
        <v>1275000</v>
      </c>
      <c r="K46" s="970">
        <v>0</v>
      </c>
      <c r="L46" s="970">
        <v>1275000</v>
      </c>
      <c r="M46" s="971"/>
      <c r="N46" s="971"/>
      <c r="O46" s="971"/>
      <c r="P46" s="971"/>
      <c r="Q46" s="971">
        <v>1</v>
      </c>
      <c r="R46" s="977" t="s">
        <v>29</v>
      </c>
      <c r="S46" s="1012" t="s">
        <v>1544</v>
      </c>
      <c r="T46" s="974" t="s">
        <v>553</v>
      </c>
      <c r="U46" s="979"/>
      <c r="V46" s="976"/>
      <c r="W46" s="976"/>
      <c r="X46" s="976"/>
      <c r="Y46" s="976"/>
      <c r="Z46" s="976"/>
      <c r="AA46" s="976"/>
      <c r="AB46" s="976"/>
      <c r="AC46" s="976"/>
    </row>
    <row r="47" spans="1:29" ht="31.5" customHeight="1">
      <c r="A47" s="988"/>
      <c r="B47" s="989"/>
      <c r="C47" s="988"/>
      <c r="D47" s="989"/>
      <c r="E47" s="990">
        <f>SUM(E37:E46)</f>
        <v>10</v>
      </c>
      <c r="F47" s="991"/>
      <c r="G47" s="992">
        <f>SUM(G37:G46)</f>
        <v>10475000</v>
      </c>
      <c r="H47" s="988"/>
      <c r="I47" s="993"/>
      <c r="J47" s="994">
        <f t="shared" ref="J47:L47" si="3">SUM(J37:J46)</f>
        <v>7475000</v>
      </c>
      <c r="K47" s="994">
        <f t="shared" si="3"/>
        <v>3000000</v>
      </c>
      <c r="L47" s="994">
        <f t="shared" si="3"/>
        <v>7475000</v>
      </c>
      <c r="M47" s="993"/>
      <c r="N47" s="993">
        <f t="shared" ref="N47:Q47" si="4">SUM(N37:N46)</f>
        <v>0</v>
      </c>
      <c r="O47" s="993">
        <f t="shared" si="4"/>
        <v>0</v>
      </c>
      <c r="P47" s="993">
        <f t="shared" si="4"/>
        <v>0</v>
      </c>
      <c r="Q47" s="993">
        <f t="shared" si="4"/>
        <v>10</v>
      </c>
      <c r="R47" s="988"/>
      <c r="S47" s="989"/>
      <c r="T47" s="995"/>
      <c r="U47" s="996"/>
      <c r="V47" s="997"/>
      <c r="W47" s="997"/>
      <c r="X47" s="997"/>
      <c r="Y47" s="997"/>
      <c r="Z47" s="997"/>
      <c r="AA47" s="997"/>
      <c r="AB47" s="997"/>
      <c r="AC47" s="997"/>
    </row>
    <row r="48" spans="1:29" ht="23.25" customHeight="1">
      <c r="A48" s="2097" t="s">
        <v>18</v>
      </c>
      <c r="B48" s="1964"/>
      <c r="C48" s="1964"/>
      <c r="D48" s="1964"/>
      <c r="E48" s="1964"/>
      <c r="F48" s="1964"/>
      <c r="G48" s="1964"/>
      <c r="H48" s="1964"/>
      <c r="I48" s="1964"/>
      <c r="J48" s="1964"/>
      <c r="K48" s="1964"/>
      <c r="L48" s="1964"/>
      <c r="M48" s="1964"/>
      <c r="N48" s="1964"/>
      <c r="O48" s="1964"/>
      <c r="P48" s="1964"/>
      <c r="Q48" s="1964"/>
      <c r="R48" s="1964"/>
      <c r="S48" s="1964"/>
      <c r="T48" s="1961"/>
      <c r="U48" s="955"/>
      <c r="V48" s="956"/>
      <c r="W48" s="956"/>
      <c r="X48" s="956"/>
      <c r="Y48" s="956"/>
      <c r="Z48" s="956"/>
      <c r="AA48" s="956"/>
      <c r="AB48" s="956"/>
      <c r="AC48" s="956"/>
    </row>
    <row r="49" spans="1:29" ht="34.5" customHeight="1">
      <c r="A49" s="965"/>
      <c r="B49" s="966" t="s">
        <v>18</v>
      </c>
      <c r="C49" s="965">
        <v>17</v>
      </c>
      <c r="D49" s="966" t="s">
        <v>241</v>
      </c>
      <c r="E49" s="965">
        <v>1</v>
      </c>
      <c r="F49" s="967" t="s">
        <v>1546</v>
      </c>
      <c r="G49" s="968">
        <v>1000000</v>
      </c>
      <c r="H49" s="965" t="s">
        <v>1509</v>
      </c>
      <c r="I49" s="969"/>
      <c r="J49" s="970"/>
      <c r="K49" s="970">
        <v>1000000</v>
      </c>
      <c r="L49" s="970">
        <v>0</v>
      </c>
      <c r="M49" s="971"/>
      <c r="N49" s="971"/>
      <c r="O49" s="971"/>
      <c r="P49" s="971"/>
      <c r="Q49" s="971">
        <v>1</v>
      </c>
      <c r="R49" s="977" t="s">
        <v>29</v>
      </c>
      <c r="S49" s="1012" t="s">
        <v>1544</v>
      </c>
      <c r="T49" s="974" t="s">
        <v>726</v>
      </c>
      <c r="U49" s="979"/>
      <c r="V49" s="976"/>
      <c r="W49" s="976"/>
      <c r="X49" s="976"/>
      <c r="Y49" s="976"/>
      <c r="Z49" s="976"/>
      <c r="AA49" s="976"/>
      <c r="AB49" s="976"/>
      <c r="AC49" s="976"/>
    </row>
    <row r="50" spans="1:29" ht="28.5" customHeight="1">
      <c r="A50" s="965"/>
      <c r="B50" s="966" t="s">
        <v>18</v>
      </c>
      <c r="C50" s="965">
        <v>18</v>
      </c>
      <c r="D50" s="966" t="s">
        <v>143</v>
      </c>
      <c r="E50" s="965">
        <v>1</v>
      </c>
      <c r="F50" s="967" t="s">
        <v>1547</v>
      </c>
      <c r="G50" s="968">
        <v>1400000</v>
      </c>
      <c r="H50" s="965" t="s">
        <v>1509</v>
      </c>
      <c r="I50" s="969"/>
      <c r="J50" s="970"/>
      <c r="K50" s="970">
        <v>1400000</v>
      </c>
      <c r="L50" s="970">
        <v>0</v>
      </c>
      <c r="M50" s="971"/>
      <c r="N50" s="971"/>
      <c r="O50" s="971"/>
      <c r="P50" s="971"/>
      <c r="Q50" s="971">
        <v>1</v>
      </c>
      <c r="R50" s="977" t="s">
        <v>29</v>
      </c>
      <c r="S50" s="1012" t="s">
        <v>1548</v>
      </c>
      <c r="T50" s="974">
        <v>43678</v>
      </c>
      <c r="U50" s="979"/>
      <c r="V50" s="976"/>
      <c r="W50" s="976"/>
      <c r="X50" s="976"/>
      <c r="Y50" s="976"/>
      <c r="Z50" s="976"/>
      <c r="AA50" s="976"/>
      <c r="AB50" s="976"/>
      <c r="AC50" s="976"/>
    </row>
    <row r="51" spans="1:29" ht="26.25" customHeight="1">
      <c r="A51" s="988"/>
      <c r="B51" s="989"/>
      <c r="C51" s="988"/>
      <c r="D51" s="989"/>
      <c r="E51" s="990">
        <f>SUM(E49:E50)</f>
        <v>2</v>
      </c>
      <c r="F51" s="991"/>
      <c r="G51" s="992">
        <f>SUM(G49:G50)</f>
        <v>2400000</v>
      </c>
      <c r="H51" s="988"/>
      <c r="I51" s="993"/>
      <c r="J51" s="994">
        <f t="shared" ref="J51:L51" si="5">SUM(J49:J50)</f>
        <v>0</v>
      </c>
      <c r="K51" s="994">
        <f t="shared" si="5"/>
        <v>2400000</v>
      </c>
      <c r="L51" s="994">
        <f t="shared" si="5"/>
        <v>0</v>
      </c>
      <c r="M51" s="993"/>
      <c r="N51" s="993">
        <f t="shared" ref="N51:Q51" si="6">SUM(N49:N50)</f>
        <v>0</v>
      </c>
      <c r="O51" s="993">
        <f t="shared" si="6"/>
        <v>0</v>
      </c>
      <c r="P51" s="993">
        <f t="shared" si="6"/>
        <v>0</v>
      </c>
      <c r="Q51" s="993">
        <f t="shared" si="6"/>
        <v>2</v>
      </c>
      <c r="R51" s="1008"/>
      <c r="S51" s="989"/>
      <c r="T51" s="995"/>
      <c r="U51" s="996"/>
      <c r="V51" s="997"/>
      <c r="W51" s="997"/>
      <c r="X51" s="997"/>
      <c r="Y51" s="997"/>
      <c r="Z51" s="997"/>
      <c r="AA51" s="997"/>
      <c r="AB51" s="997"/>
      <c r="AC51" s="997"/>
    </row>
    <row r="52" spans="1:29" ht="23.25" customHeight="1">
      <c r="A52" s="2097" t="s">
        <v>19</v>
      </c>
      <c r="B52" s="1964"/>
      <c r="C52" s="1964"/>
      <c r="D52" s="1964"/>
      <c r="E52" s="1964"/>
      <c r="F52" s="1964"/>
      <c r="G52" s="1964"/>
      <c r="H52" s="1964"/>
      <c r="I52" s="1964"/>
      <c r="J52" s="1964"/>
      <c r="K52" s="1964"/>
      <c r="L52" s="1964"/>
      <c r="M52" s="1964"/>
      <c r="N52" s="1964"/>
      <c r="O52" s="1964"/>
      <c r="P52" s="1964"/>
      <c r="Q52" s="1964"/>
      <c r="R52" s="1964"/>
      <c r="S52" s="1964"/>
      <c r="T52" s="1961"/>
      <c r="U52" s="955"/>
      <c r="V52" s="956"/>
      <c r="W52" s="956"/>
      <c r="X52" s="956"/>
      <c r="Y52" s="956"/>
      <c r="Z52" s="956"/>
      <c r="AA52" s="956"/>
      <c r="AB52" s="956"/>
      <c r="AC52" s="956"/>
    </row>
    <row r="53" spans="1:29" ht="30" customHeight="1">
      <c r="A53" s="965">
        <v>5</v>
      </c>
      <c r="B53" s="966" t="s">
        <v>19</v>
      </c>
      <c r="C53" s="965">
        <v>19</v>
      </c>
      <c r="D53" s="967" t="s">
        <v>1466</v>
      </c>
      <c r="E53" s="965">
        <v>6</v>
      </c>
      <c r="F53" s="967" t="s">
        <v>1549</v>
      </c>
      <c r="G53" s="968">
        <v>800000</v>
      </c>
      <c r="H53" s="965" t="s">
        <v>1509</v>
      </c>
      <c r="I53" s="969"/>
      <c r="J53" s="970"/>
      <c r="K53" s="970">
        <v>800000</v>
      </c>
      <c r="L53" s="970">
        <v>0</v>
      </c>
      <c r="M53" s="971"/>
      <c r="N53" s="971"/>
      <c r="O53" s="971"/>
      <c r="P53" s="971"/>
      <c r="Q53" s="971">
        <v>1</v>
      </c>
      <c r="R53" s="977" t="s">
        <v>29</v>
      </c>
      <c r="S53" s="967"/>
      <c r="T53" s="978">
        <v>43018</v>
      </c>
      <c r="U53" s="982" t="s">
        <v>563</v>
      </c>
      <c r="V53" s="976"/>
      <c r="W53" s="976"/>
      <c r="X53" s="976"/>
      <c r="Y53" s="976"/>
      <c r="Z53" s="976"/>
      <c r="AA53" s="976"/>
      <c r="AB53" s="976"/>
      <c r="AC53" s="976"/>
    </row>
    <row r="54" spans="1:29" ht="33" customHeight="1">
      <c r="A54" s="965"/>
      <c r="B54" s="966" t="s">
        <v>19</v>
      </c>
      <c r="C54" s="965"/>
      <c r="D54" s="967" t="s">
        <v>1466</v>
      </c>
      <c r="E54" s="965"/>
      <c r="F54" s="967" t="s">
        <v>1550</v>
      </c>
      <c r="G54" s="968">
        <v>2000000</v>
      </c>
      <c r="H54" s="965" t="s">
        <v>1509</v>
      </c>
      <c r="I54" s="969"/>
      <c r="J54" s="970"/>
      <c r="K54" s="970">
        <v>2000000</v>
      </c>
      <c r="L54" s="970">
        <v>0</v>
      </c>
      <c r="M54" s="971"/>
      <c r="N54" s="971"/>
      <c r="O54" s="971"/>
      <c r="P54" s="971"/>
      <c r="Q54" s="971">
        <v>1</v>
      </c>
      <c r="R54" s="977" t="s">
        <v>29</v>
      </c>
      <c r="S54" s="966" t="s">
        <v>1551</v>
      </c>
      <c r="T54" s="974">
        <v>43805</v>
      </c>
      <c r="U54" s="982" t="s">
        <v>1552</v>
      </c>
      <c r="V54" s="976"/>
      <c r="W54" s="976"/>
      <c r="X54" s="976"/>
      <c r="Y54" s="976"/>
      <c r="Z54" s="976"/>
      <c r="AA54" s="976"/>
      <c r="AB54" s="976"/>
      <c r="AC54" s="976"/>
    </row>
    <row r="55" spans="1:29" ht="33" customHeight="1">
      <c r="A55" s="965"/>
      <c r="B55" s="966" t="s">
        <v>19</v>
      </c>
      <c r="C55" s="965"/>
      <c r="D55" s="967" t="s">
        <v>1466</v>
      </c>
      <c r="E55" s="965"/>
      <c r="F55" s="967" t="s">
        <v>1553</v>
      </c>
      <c r="G55" s="968">
        <v>800000</v>
      </c>
      <c r="H55" s="965" t="s">
        <v>1509</v>
      </c>
      <c r="I55" s="969"/>
      <c r="J55" s="970"/>
      <c r="K55" s="970">
        <v>800000</v>
      </c>
      <c r="L55" s="970">
        <v>0</v>
      </c>
      <c r="M55" s="971"/>
      <c r="N55" s="971"/>
      <c r="O55" s="971"/>
      <c r="P55" s="971"/>
      <c r="Q55" s="971">
        <v>1</v>
      </c>
      <c r="R55" s="977" t="s">
        <v>29</v>
      </c>
      <c r="S55" s="967" t="s">
        <v>1554</v>
      </c>
      <c r="T55" s="978">
        <v>42948</v>
      </c>
      <c r="U55" s="982"/>
      <c r="V55" s="976"/>
      <c r="W55" s="976"/>
      <c r="X55" s="976"/>
      <c r="Y55" s="976"/>
      <c r="Z55" s="976"/>
      <c r="AA55" s="976"/>
      <c r="AB55" s="976"/>
      <c r="AC55" s="976"/>
    </row>
    <row r="56" spans="1:29" ht="60" customHeight="1">
      <c r="A56" s="965"/>
      <c r="B56" s="966" t="s">
        <v>19</v>
      </c>
      <c r="C56" s="965"/>
      <c r="D56" s="967" t="s">
        <v>1466</v>
      </c>
      <c r="E56" s="965"/>
      <c r="F56" s="967" t="s">
        <v>1555</v>
      </c>
      <c r="G56" s="968">
        <v>800000</v>
      </c>
      <c r="H56" s="965" t="s">
        <v>1509</v>
      </c>
      <c r="I56" s="969"/>
      <c r="J56" s="970"/>
      <c r="K56" s="970">
        <v>800000</v>
      </c>
      <c r="L56" s="970">
        <v>0</v>
      </c>
      <c r="M56" s="971"/>
      <c r="N56" s="971"/>
      <c r="O56" s="971"/>
      <c r="P56" s="971"/>
      <c r="Q56" s="971">
        <v>1</v>
      </c>
      <c r="R56" s="977" t="s">
        <v>29</v>
      </c>
      <c r="S56" s="966" t="s">
        <v>1551</v>
      </c>
      <c r="T56" s="978">
        <v>43661</v>
      </c>
      <c r="U56" s="982" t="s">
        <v>1556</v>
      </c>
      <c r="V56" s="976"/>
      <c r="W56" s="976"/>
      <c r="X56" s="976"/>
      <c r="Y56" s="976"/>
      <c r="Z56" s="976"/>
      <c r="AA56" s="976"/>
      <c r="AB56" s="976"/>
      <c r="AC56" s="976"/>
    </row>
    <row r="57" spans="1:29" ht="34.5" customHeight="1">
      <c r="A57" s="965"/>
      <c r="B57" s="966" t="s">
        <v>19</v>
      </c>
      <c r="C57" s="965"/>
      <c r="D57" s="967" t="s">
        <v>1466</v>
      </c>
      <c r="E57" s="965"/>
      <c r="F57" s="967" t="s">
        <v>1557</v>
      </c>
      <c r="G57" s="968">
        <v>500000</v>
      </c>
      <c r="H57" s="965" t="s">
        <v>1509</v>
      </c>
      <c r="I57" s="969"/>
      <c r="J57" s="970"/>
      <c r="K57" s="970">
        <v>500000</v>
      </c>
      <c r="L57" s="970">
        <v>0</v>
      </c>
      <c r="M57" s="971"/>
      <c r="N57" s="971"/>
      <c r="O57" s="971"/>
      <c r="P57" s="971"/>
      <c r="Q57" s="971">
        <v>1</v>
      </c>
      <c r="R57" s="977" t="s">
        <v>29</v>
      </c>
      <c r="S57" s="967"/>
      <c r="T57" s="978">
        <v>43276</v>
      </c>
      <c r="U57" s="982" t="s">
        <v>586</v>
      </c>
      <c r="V57" s="976"/>
      <c r="W57" s="976"/>
      <c r="X57" s="976"/>
      <c r="Y57" s="976"/>
      <c r="Z57" s="976"/>
      <c r="AA57" s="976"/>
      <c r="AB57" s="976"/>
      <c r="AC57" s="976"/>
    </row>
    <row r="58" spans="1:29" ht="33" customHeight="1">
      <c r="A58" s="965"/>
      <c r="B58" s="966" t="s">
        <v>19</v>
      </c>
      <c r="C58" s="965"/>
      <c r="D58" s="967" t="s">
        <v>1466</v>
      </c>
      <c r="E58" s="965"/>
      <c r="F58" s="967" t="s">
        <v>1558</v>
      </c>
      <c r="G58" s="968">
        <v>500000</v>
      </c>
      <c r="H58" s="965" t="s">
        <v>1509</v>
      </c>
      <c r="I58" s="969"/>
      <c r="J58" s="970"/>
      <c r="K58" s="970">
        <v>500000</v>
      </c>
      <c r="L58" s="970">
        <v>0</v>
      </c>
      <c r="M58" s="971"/>
      <c r="N58" s="971"/>
      <c r="O58" s="971"/>
      <c r="P58" s="971"/>
      <c r="Q58" s="971">
        <v>1</v>
      </c>
      <c r="R58" s="977" t="s">
        <v>29</v>
      </c>
      <c r="S58" s="966" t="s">
        <v>1551</v>
      </c>
      <c r="T58" s="974">
        <v>43661</v>
      </c>
      <c r="U58" s="982" t="s">
        <v>1556</v>
      </c>
      <c r="V58" s="561"/>
      <c r="W58" s="976"/>
      <c r="X58" s="976"/>
      <c r="Y58" s="976"/>
      <c r="Z58" s="976"/>
      <c r="AA58" s="976"/>
      <c r="AB58" s="976"/>
      <c r="AC58" s="976"/>
    </row>
    <row r="59" spans="1:29" ht="29.25" customHeight="1">
      <c r="A59" s="965"/>
      <c r="B59" s="966" t="s">
        <v>19</v>
      </c>
      <c r="C59" s="965">
        <v>20</v>
      </c>
      <c r="D59" s="966" t="s">
        <v>587</v>
      </c>
      <c r="E59" s="965">
        <v>2</v>
      </c>
      <c r="F59" s="967" t="s">
        <v>138</v>
      </c>
      <c r="G59" s="968">
        <v>550000</v>
      </c>
      <c r="H59" s="965" t="s">
        <v>1559</v>
      </c>
      <c r="I59" s="969" t="s">
        <v>1560</v>
      </c>
      <c r="J59" s="970">
        <v>550000</v>
      </c>
      <c r="K59" s="970">
        <v>0</v>
      </c>
      <c r="L59" s="970">
        <v>550000</v>
      </c>
      <c r="M59" s="971"/>
      <c r="N59" s="971"/>
      <c r="O59" s="971"/>
      <c r="P59" s="971"/>
      <c r="Q59" s="971">
        <v>1</v>
      </c>
      <c r="R59" s="977" t="s">
        <v>29</v>
      </c>
      <c r="S59" s="966"/>
      <c r="T59" s="999"/>
      <c r="U59" s="982"/>
      <c r="V59" s="956"/>
      <c r="W59" s="561"/>
      <c r="X59" s="561"/>
      <c r="Y59" s="976"/>
      <c r="Z59" s="976"/>
      <c r="AA59" s="976"/>
      <c r="AB59" s="976"/>
      <c r="AC59" s="976"/>
    </row>
    <row r="60" spans="1:29" ht="27" customHeight="1">
      <c r="A60" s="965"/>
      <c r="B60" s="966" t="s">
        <v>19</v>
      </c>
      <c r="C60" s="965"/>
      <c r="D60" s="966" t="s">
        <v>587</v>
      </c>
      <c r="E60" s="965"/>
      <c r="F60" s="967" t="s">
        <v>1561</v>
      </c>
      <c r="G60" s="968">
        <v>800000</v>
      </c>
      <c r="H60" s="965" t="s">
        <v>1559</v>
      </c>
      <c r="I60" s="969" t="s">
        <v>1560</v>
      </c>
      <c r="J60" s="970">
        <v>800000</v>
      </c>
      <c r="K60" s="970">
        <v>0</v>
      </c>
      <c r="L60" s="970">
        <v>800000</v>
      </c>
      <c r="M60" s="971"/>
      <c r="N60" s="971"/>
      <c r="O60" s="971"/>
      <c r="P60" s="971"/>
      <c r="Q60" s="971">
        <v>1</v>
      </c>
      <c r="R60" s="977" t="s">
        <v>29</v>
      </c>
      <c r="S60" s="966"/>
      <c r="T60" s="999"/>
      <c r="U60" s="982"/>
      <c r="V60" s="956"/>
      <c r="W60" s="956"/>
      <c r="X60" s="956"/>
      <c r="Y60" s="976"/>
      <c r="Z60" s="976"/>
      <c r="AA60" s="976"/>
      <c r="AB60" s="976"/>
      <c r="AC60" s="976"/>
    </row>
    <row r="61" spans="1:29" ht="25.5" customHeight="1">
      <c r="A61" s="2098"/>
      <c r="B61" s="1961"/>
      <c r="C61" s="2098"/>
      <c r="D61" s="1961"/>
      <c r="E61" s="1014">
        <f>SUM(E53:E60)</f>
        <v>8</v>
      </c>
      <c r="F61" s="1015"/>
      <c r="G61" s="992">
        <f>SUM(G53:G60)</f>
        <v>6750000</v>
      </c>
      <c r="H61" s="1016"/>
      <c r="I61" s="1017"/>
      <c r="J61" s="1018">
        <f t="shared" ref="J61:L61" si="7">SUM(J53:J60)</f>
        <v>1350000</v>
      </c>
      <c r="K61" s="1018">
        <f t="shared" si="7"/>
        <v>5400000</v>
      </c>
      <c r="L61" s="1018">
        <f t="shared" si="7"/>
        <v>1350000</v>
      </c>
      <c r="M61" s="993"/>
      <c r="N61" s="993">
        <f t="shared" ref="N61:Q61" si="8">SUM(N53:N60)</f>
        <v>0</v>
      </c>
      <c r="O61" s="993">
        <f t="shared" si="8"/>
        <v>0</v>
      </c>
      <c r="P61" s="993">
        <f t="shared" si="8"/>
        <v>0</v>
      </c>
      <c r="Q61" s="993">
        <f t="shared" si="8"/>
        <v>8</v>
      </c>
      <c r="R61" s="1016"/>
      <c r="S61" s="1019"/>
      <c r="T61" s="1020"/>
      <c r="U61" s="982"/>
      <c r="V61" s="956"/>
      <c r="W61" s="956"/>
      <c r="X61" s="956"/>
      <c r="Y61" s="976"/>
      <c r="Z61" s="976"/>
      <c r="AA61" s="976"/>
      <c r="AB61" s="976"/>
      <c r="AC61" s="976"/>
    </row>
    <row r="62" spans="1:29" ht="21" customHeight="1">
      <c r="A62" s="1021">
        <v>5</v>
      </c>
      <c r="B62" s="1022"/>
      <c r="C62" s="1022" t="s">
        <v>1562</v>
      </c>
      <c r="D62" s="1022"/>
      <c r="E62" s="1021">
        <f>SUM(E61,E51,E47,E35,E24)</f>
        <v>45</v>
      </c>
      <c r="F62" s="548" t="s">
        <v>75</v>
      </c>
      <c r="G62" s="1023">
        <f>SUM(G61,G51,G47,G35,G24)</f>
        <v>46080000</v>
      </c>
      <c r="H62" s="1022"/>
      <c r="I62" s="1024"/>
      <c r="J62" s="1025">
        <f t="shared" ref="J62:Q62" si="9">SUM(J61,J51,J47,J35,J24)</f>
        <v>23275000</v>
      </c>
      <c r="K62" s="1025">
        <f t="shared" si="9"/>
        <v>22805000</v>
      </c>
      <c r="L62" s="1025">
        <f t="shared" si="9"/>
        <v>23275000</v>
      </c>
      <c r="M62" s="1024">
        <f t="shared" si="9"/>
        <v>1</v>
      </c>
      <c r="N62" s="1024">
        <f t="shared" si="9"/>
        <v>0</v>
      </c>
      <c r="O62" s="1024">
        <f t="shared" si="9"/>
        <v>0</v>
      </c>
      <c r="P62" s="1024">
        <f t="shared" si="9"/>
        <v>0</v>
      </c>
      <c r="Q62" s="1024">
        <f t="shared" si="9"/>
        <v>44</v>
      </c>
      <c r="R62" s="903"/>
      <c r="S62" s="904"/>
      <c r="T62" s="904"/>
      <c r="U62" s="394"/>
      <c r="V62" s="956"/>
      <c r="W62" s="956"/>
      <c r="X62" s="956"/>
      <c r="Y62" s="561"/>
      <c r="Z62" s="561"/>
      <c r="AA62" s="561"/>
      <c r="AB62" s="561"/>
      <c r="AC62" s="561"/>
    </row>
    <row r="63" spans="1:29" ht="15.75" customHeight="1">
      <c r="A63" s="956"/>
      <c r="B63" s="956"/>
      <c r="C63" s="956"/>
      <c r="D63" s="956"/>
      <c r="E63" s="956"/>
      <c r="F63" s="955"/>
      <c r="G63" s="1026"/>
      <c r="H63" s="956"/>
      <c r="I63" s="1027"/>
      <c r="J63" s="956"/>
      <c r="K63" s="956"/>
      <c r="L63" s="956"/>
      <c r="M63" s="1028"/>
      <c r="N63" s="1028"/>
      <c r="O63" s="1028"/>
      <c r="P63" s="1028"/>
      <c r="Q63" s="1028"/>
      <c r="R63" s="1027"/>
      <c r="S63" s="956"/>
      <c r="T63" s="1029"/>
      <c r="U63" s="955"/>
      <c r="V63" s="956"/>
      <c r="W63" s="956"/>
      <c r="X63" s="956"/>
      <c r="Y63" s="956"/>
      <c r="Z63" s="956"/>
      <c r="AA63" s="956"/>
      <c r="AB63" s="956"/>
      <c r="AC63" s="956"/>
    </row>
    <row r="64" spans="1:29" ht="15.75" customHeight="1">
      <c r="A64" s="956"/>
      <c r="B64" s="956"/>
      <c r="C64" s="956"/>
      <c r="D64" s="956"/>
      <c r="E64" s="956"/>
      <c r="F64" s="955"/>
      <c r="G64" s="1026"/>
      <c r="H64" s="956"/>
      <c r="I64" s="1027"/>
      <c r="J64" s="956"/>
      <c r="K64" s="956"/>
      <c r="L64" s="956"/>
      <c r="M64" s="1028"/>
      <c r="N64" s="1028"/>
      <c r="O64" s="1028"/>
      <c r="P64" s="1028"/>
      <c r="Q64" s="1028"/>
      <c r="R64" s="1027"/>
      <c r="S64" s="956"/>
      <c r="T64" s="1029"/>
      <c r="U64" s="955"/>
      <c r="V64" s="956"/>
      <c r="W64" s="956"/>
      <c r="X64" s="956"/>
      <c r="Y64" s="956"/>
      <c r="Z64" s="956"/>
      <c r="AA64" s="956"/>
      <c r="AB64" s="956"/>
      <c r="AC64" s="956"/>
    </row>
    <row r="65" spans="1:29" ht="15.75" customHeight="1">
      <c r="A65" s="956"/>
      <c r="B65" s="956"/>
      <c r="C65" s="956"/>
      <c r="D65" s="956"/>
      <c r="E65" s="956"/>
      <c r="F65" s="955"/>
      <c r="G65" s="1026"/>
      <c r="H65" s="956"/>
      <c r="I65" s="1027"/>
      <c r="J65" s="956"/>
      <c r="K65" s="956"/>
      <c r="L65" s="956"/>
      <c r="M65" s="1028"/>
      <c r="N65" s="1028"/>
      <c r="O65" s="1028"/>
      <c r="P65" s="1028"/>
      <c r="Q65" s="1028"/>
      <c r="R65" s="1027"/>
      <c r="S65" s="956"/>
      <c r="T65" s="1029"/>
      <c r="U65" s="955"/>
      <c r="V65" s="956"/>
      <c r="W65" s="956"/>
      <c r="X65" s="956"/>
      <c r="Y65" s="956"/>
      <c r="Z65" s="956"/>
      <c r="AA65" s="956"/>
      <c r="AB65" s="956"/>
      <c r="AC65" s="956"/>
    </row>
    <row r="66" spans="1:29" ht="15.75" customHeight="1">
      <c r="A66" s="956"/>
      <c r="B66" s="956"/>
      <c r="C66" s="956"/>
      <c r="D66" s="956"/>
      <c r="E66" s="956"/>
      <c r="F66" s="955"/>
      <c r="G66" s="1026"/>
      <c r="H66" s="956"/>
      <c r="I66" s="1027"/>
      <c r="J66" s="956"/>
      <c r="K66" s="956"/>
      <c r="L66" s="956"/>
      <c r="M66" s="1028"/>
      <c r="N66" s="1028"/>
      <c r="O66" s="1028"/>
      <c r="P66" s="1028"/>
      <c r="Q66" s="1028"/>
      <c r="R66" s="1027"/>
      <c r="S66" s="956"/>
      <c r="T66" s="1029"/>
      <c r="U66" s="955"/>
      <c r="V66" s="956"/>
      <c r="W66" s="956"/>
      <c r="X66" s="956"/>
      <c r="Y66" s="956"/>
      <c r="Z66" s="956"/>
      <c r="AA66" s="956"/>
      <c r="AB66" s="956"/>
      <c r="AC66" s="956"/>
    </row>
    <row r="67" spans="1:29" ht="15.75" customHeight="1">
      <c r="A67" s="956"/>
      <c r="B67" s="956"/>
      <c r="C67" s="956"/>
      <c r="D67" s="956"/>
      <c r="E67" s="956"/>
      <c r="F67" s="955"/>
      <c r="G67" s="1026"/>
      <c r="H67" s="956"/>
      <c r="I67" s="1027"/>
      <c r="J67" s="956"/>
      <c r="K67" s="956"/>
      <c r="L67" s="956"/>
      <c r="M67" s="1028"/>
      <c r="N67" s="1028"/>
      <c r="O67" s="1028"/>
      <c r="P67" s="1028"/>
      <c r="Q67" s="1028"/>
      <c r="R67" s="1027"/>
      <c r="S67" s="956"/>
      <c r="T67" s="1029"/>
      <c r="U67" s="955"/>
      <c r="V67" s="956"/>
      <c r="W67" s="956"/>
      <c r="X67" s="956"/>
      <c r="Y67" s="956"/>
      <c r="Z67" s="956"/>
      <c r="AA67" s="956"/>
      <c r="AB67" s="956"/>
      <c r="AC67" s="956"/>
    </row>
    <row r="68" spans="1:29" ht="15.75" customHeight="1">
      <c r="A68" s="956"/>
      <c r="B68" s="956"/>
      <c r="C68" s="956"/>
      <c r="D68" s="956"/>
      <c r="E68" s="956"/>
      <c r="F68" s="955"/>
      <c r="G68" s="1026"/>
      <c r="H68" s="956"/>
      <c r="I68" s="1027"/>
      <c r="J68" s="956"/>
      <c r="K68" s="956"/>
      <c r="L68" s="956"/>
      <c r="M68" s="1028"/>
      <c r="N68" s="1028"/>
      <c r="O68" s="1028"/>
      <c r="P68" s="1028"/>
      <c r="Q68" s="1028"/>
      <c r="R68" s="1027"/>
      <c r="S68" s="956"/>
      <c r="T68" s="1029"/>
      <c r="U68" s="955"/>
      <c r="V68" s="956"/>
      <c r="W68" s="956"/>
      <c r="X68" s="956"/>
      <c r="Y68" s="956"/>
      <c r="Z68" s="956"/>
      <c r="AA68" s="956"/>
      <c r="AB68" s="956"/>
      <c r="AC68" s="956"/>
    </row>
    <row r="69" spans="1:29" ht="15.75" customHeight="1">
      <c r="A69" s="956"/>
      <c r="B69" s="956"/>
      <c r="C69" s="956"/>
      <c r="D69" s="956"/>
      <c r="E69" s="956"/>
      <c r="F69" s="955"/>
      <c r="G69" s="1026"/>
      <c r="H69" s="956"/>
      <c r="I69" s="1027"/>
      <c r="J69" s="956"/>
      <c r="K69" s="956"/>
      <c r="L69" s="956"/>
      <c r="M69" s="1028"/>
      <c r="N69" s="1028"/>
      <c r="O69" s="1028"/>
      <c r="P69" s="1028"/>
      <c r="Q69" s="1028"/>
      <c r="R69" s="1027"/>
      <c r="S69" s="956"/>
      <c r="T69" s="1029"/>
      <c r="U69" s="955"/>
      <c r="V69" s="956"/>
      <c r="W69" s="956"/>
      <c r="X69" s="956"/>
      <c r="Y69" s="956"/>
      <c r="Z69" s="956"/>
      <c r="AA69" s="956"/>
      <c r="AB69" s="956"/>
      <c r="AC69" s="956"/>
    </row>
    <row r="70" spans="1:29" ht="15.75" customHeight="1">
      <c r="A70" s="956"/>
      <c r="B70" s="956"/>
      <c r="C70" s="956"/>
      <c r="D70" s="956"/>
      <c r="E70" s="956"/>
      <c r="F70" s="955"/>
      <c r="G70" s="1026"/>
      <c r="H70" s="956"/>
      <c r="I70" s="1027"/>
      <c r="J70" s="956"/>
      <c r="K70" s="956"/>
      <c r="L70" s="956"/>
      <c r="M70" s="1028"/>
      <c r="N70" s="1028"/>
      <c r="O70" s="1028"/>
      <c r="P70" s="1028"/>
      <c r="Q70" s="1028"/>
      <c r="R70" s="1027"/>
      <c r="S70" s="956"/>
      <c r="T70" s="1029"/>
      <c r="U70" s="955"/>
      <c r="V70" s="956"/>
      <c r="W70" s="956"/>
      <c r="X70" s="956"/>
      <c r="Y70" s="956"/>
      <c r="Z70" s="956"/>
      <c r="AA70" s="956"/>
      <c r="AB70" s="956"/>
      <c r="AC70" s="956"/>
    </row>
    <row r="71" spans="1:29" ht="15.75" customHeight="1">
      <c r="A71" s="956"/>
      <c r="B71" s="956"/>
      <c r="C71" s="956"/>
      <c r="D71" s="956"/>
      <c r="E71" s="956"/>
      <c r="F71" s="955"/>
      <c r="G71" s="1026"/>
      <c r="H71" s="956"/>
      <c r="I71" s="1027"/>
      <c r="J71" s="956"/>
      <c r="K71" s="956"/>
      <c r="L71" s="956"/>
      <c r="M71" s="1028"/>
      <c r="N71" s="1028"/>
      <c r="O71" s="1028"/>
      <c r="P71" s="1028"/>
      <c r="Q71" s="1028"/>
      <c r="R71" s="1027"/>
      <c r="S71" s="956"/>
      <c r="T71" s="1029"/>
      <c r="U71" s="955"/>
      <c r="V71" s="956"/>
      <c r="W71" s="956"/>
      <c r="X71" s="956"/>
      <c r="Y71" s="956"/>
      <c r="Z71" s="956"/>
      <c r="AA71" s="956"/>
      <c r="AB71" s="956"/>
      <c r="AC71" s="956"/>
    </row>
    <row r="72" spans="1:29" ht="15.75" customHeight="1">
      <c r="A72" s="956"/>
      <c r="B72" s="956"/>
      <c r="C72" s="956"/>
      <c r="D72" s="956"/>
      <c r="E72" s="956"/>
      <c r="F72" s="955"/>
      <c r="G72" s="1026"/>
      <c r="H72" s="956"/>
      <c r="I72" s="1027"/>
      <c r="J72" s="956"/>
      <c r="K72" s="956"/>
      <c r="L72" s="956"/>
      <c r="M72" s="1028"/>
      <c r="N72" s="1028"/>
      <c r="O72" s="1028"/>
      <c r="P72" s="1028"/>
      <c r="Q72" s="1028"/>
      <c r="R72" s="1027"/>
      <c r="S72" s="956"/>
      <c r="T72" s="1029"/>
      <c r="U72" s="955"/>
      <c r="V72" s="956"/>
      <c r="W72" s="956"/>
      <c r="X72" s="956"/>
      <c r="Y72" s="956"/>
      <c r="Z72" s="956"/>
      <c r="AA72" s="956"/>
      <c r="AB72" s="956"/>
      <c r="AC72" s="956"/>
    </row>
    <row r="73" spans="1:29" ht="15.75" customHeight="1">
      <c r="A73" s="956"/>
      <c r="B73" s="956"/>
      <c r="C73" s="956"/>
      <c r="D73" s="956"/>
      <c r="E73" s="956"/>
      <c r="F73" s="955"/>
      <c r="G73" s="1026"/>
      <c r="H73" s="956"/>
      <c r="I73" s="1027"/>
      <c r="J73" s="956"/>
      <c r="K73" s="956"/>
      <c r="L73" s="956"/>
      <c r="M73" s="1028"/>
      <c r="N73" s="1028"/>
      <c r="O73" s="1028"/>
      <c r="P73" s="1028"/>
      <c r="Q73" s="1028"/>
      <c r="R73" s="1027"/>
      <c r="S73" s="956"/>
      <c r="T73" s="1029"/>
      <c r="U73" s="955"/>
      <c r="V73" s="956"/>
      <c r="W73" s="956"/>
      <c r="X73" s="956"/>
      <c r="Y73" s="956"/>
      <c r="Z73" s="956"/>
      <c r="AA73" s="956"/>
      <c r="AB73" s="956"/>
      <c r="AC73" s="956"/>
    </row>
    <row r="74" spans="1:29" ht="15.75" customHeight="1">
      <c r="A74" s="956"/>
      <c r="B74" s="956"/>
      <c r="C74" s="956"/>
      <c r="D74" s="956"/>
      <c r="E74" s="956"/>
      <c r="F74" s="955"/>
      <c r="G74" s="1026"/>
      <c r="H74" s="956"/>
      <c r="I74" s="1027"/>
      <c r="J74" s="956"/>
      <c r="K74" s="956"/>
      <c r="L74" s="956"/>
      <c r="M74" s="1028"/>
      <c r="N74" s="1028"/>
      <c r="O74" s="1028"/>
      <c r="P74" s="1028"/>
      <c r="Q74" s="1028"/>
      <c r="R74" s="1027"/>
      <c r="S74" s="956"/>
      <c r="T74" s="1029"/>
      <c r="U74" s="955"/>
      <c r="V74" s="956"/>
      <c r="W74" s="956"/>
      <c r="X74" s="956"/>
      <c r="Y74" s="956"/>
      <c r="Z74" s="956"/>
      <c r="AA74" s="956"/>
      <c r="AB74" s="956"/>
      <c r="AC74" s="956"/>
    </row>
    <row r="75" spans="1:29" ht="15.75" customHeight="1">
      <c r="A75" s="956"/>
      <c r="B75" s="956"/>
      <c r="C75" s="956"/>
      <c r="D75" s="956"/>
      <c r="E75" s="956"/>
      <c r="F75" s="955"/>
      <c r="G75" s="1026"/>
      <c r="H75" s="956"/>
      <c r="I75" s="1027"/>
      <c r="J75" s="956"/>
      <c r="K75" s="956"/>
      <c r="L75" s="956"/>
      <c r="M75" s="1028"/>
      <c r="N75" s="1028"/>
      <c r="O75" s="1028"/>
      <c r="P75" s="1028"/>
      <c r="Q75" s="1028"/>
      <c r="R75" s="1027"/>
      <c r="S75" s="956"/>
      <c r="T75" s="1029"/>
      <c r="U75" s="955"/>
      <c r="V75" s="956"/>
      <c r="W75" s="956"/>
      <c r="X75" s="956"/>
      <c r="Y75" s="956"/>
      <c r="Z75" s="956"/>
      <c r="AA75" s="956"/>
      <c r="AB75" s="956"/>
      <c r="AC75" s="956"/>
    </row>
    <row r="76" spans="1:29" ht="15.75" customHeight="1">
      <c r="A76" s="956"/>
      <c r="B76" s="956"/>
      <c r="C76" s="956"/>
      <c r="D76" s="956"/>
      <c r="E76" s="956"/>
      <c r="F76" s="955"/>
      <c r="G76" s="1026"/>
      <c r="H76" s="956"/>
      <c r="I76" s="1027"/>
      <c r="J76" s="956"/>
      <c r="K76" s="956"/>
      <c r="L76" s="956"/>
      <c r="M76" s="1028"/>
      <c r="N76" s="1028"/>
      <c r="O76" s="1028"/>
      <c r="P76" s="1028"/>
      <c r="Q76" s="1028"/>
      <c r="R76" s="1027"/>
      <c r="S76" s="956"/>
      <c r="T76" s="1029"/>
      <c r="U76" s="955"/>
      <c r="V76" s="956"/>
      <c r="W76" s="956"/>
      <c r="X76" s="956"/>
      <c r="Y76" s="956"/>
      <c r="Z76" s="956"/>
      <c r="AA76" s="956"/>
      <c r="AB76" s="956"/>
      <c r="AC76" s="956"/>
    </row>
    <row r="77" spans="1:29" ht="15.75" customHeight="1">
      <c r="A77" s="956"/>
      <c r="B77" s="956"/>
      <c r="C77" s="956"/>
      <c r="D77" s="956"/>
      <c r="E77" s="956"/>
      <c r="F77" s="955"/>
      <c r="G77" s="1026"/>
      <c r="H77" s="956"/>
      <c r="I77" s="1027"/>
      <c r="J77" s="956"/>
      <c r="K77" s="956"/>
      <c r="L77" s="956"/>
      <c r="M77" s="1028"/>
      <c r="N77" s="1028"/>
      <c r="O77" s="1028"/>
      <c r="P77" s="1028"/>
      <c r="Q77" s="1028"/>
      <c r="R77" s="1027"/>
      <c r="S77" s="956"/>
      <c r="T77" s="1029"/>
      <c r="U77" s="955"/>
      <c r="V77" s="956"/>
      <c r="W77" s="956"/>
      <c r="X77" s="956"/>
      <c r="Y77" s="956"/>
      <c r="Z77" s="956"/>
      <c r="AA77" s="956"/>
      <c r="AB77" s="956"/>
      <c r="AC77" s="956"/>
    </row>
    <row r="78" spans="1:29" ht="15.75" customHeight="1">
      <c r="A78" s="956"/>
      <c r="B78" s="956"/>
      <c r="C78" s="956"/>
      <c r="D78" s="956"/>
      <c r="E78" s="956"/>
      <c r="F78" s="955"/>
      <c r="G78" s="1026"/>
      <c r="H78" s="956"/>
      <c r="I78" s="1027"/>
      <c r="J78" s="956"/>
      <c r="K78" s="956"/>
      <c r="L78" s="956"/>
      <c r="M78" s="1028"/>
      <c r="N78" s="1028"/>
      <c r="O78" s="1028"/>
      <c r="P78" s="1028"/>
      <c r="Q78" s="1028"/>
      <c r="R78" s="1027"/>
      <c r="S78" s="956"/>
      <c r="T78" s="1029"/>
      <c r="U78" s="955"/>
      <c r="V78" s="956"/>
      <c r="W78" s="956"/>
      <c r="X78" s="956"/>
      <c r="Y78" s="956"/>
      <c r="Z78" s="956"/>
      <c r="AA78" s="956"/>
      <c r="AB78" s="956"/>
      <c r="AC78" s="956"/>
    </row>
    <row r="79" spans="1:29" ht="15.75" customHeight="1">
      <c r="A79" s="956"/>
      <c r="B79" s="956"/>
      <c r="C79" s="956"/>
      <c r="D79" s="956"/>
      <c r="E79" s="956"/>
      <c r="F79" s="955"/>
      <c r="G79" s="1026"/>
      <c r="H79" s="956"/>
      <c r="I79" s="1027"/>
      <c r="J79" s="956"/>
      <c r="K79" s="956"/>
      <c r="L79" s="956"/>
      <c r="M79" s="1028"/>
      <c r="N79" s="1028"/>
      <c r="O79" s="1028"/>
      <c r="P79" s="1028"/>
      <c r="Q79" s="1028"/>
      <c r="R79" s="1027"/>
      <c r="S79" s="956"/>
      <c r="T79" s="1029"/>
      <c r="U79" s="955"/>
      <c r="V79" s="956"/>
      <c r="W79" s="956"/>
      <c r="X79" s="956"/>
      <c r="Y79" s="956"/>
      <c r="Z79" s="956"/>
      <c r="AA79" s="956"/>
      <c r="AB79" s="956"/>
      <c r="AC79" s="956"/>
    </row>
    <row r="80" spans="1:29" ht="15.75" customHeight="1">
      <c r="A80" s="956"/>
      <c r="B80" s="956"/>
      <c r="C80" s="956"/>
      <c r="D80" s="956"/>
      <c r="E80" s="956"/>
      <c r="F80" s="955"/>
      <c r="G80" s="1026"/>
      <c r="H80" s="956"/>
      <c r="I80" s="1027"/>
      <c r="J80" s="956"/>
      <c r="K80" s="956"/>
      <c r="L80" s="956"/>
      <c r="M80" s="1028"/>
      <c r="N80" s="1028"/>
      <c r="O80" s="1028"/>
      <c r="P80" s="1028"/>
      <c r="Q80" s="1028"/>
      <c r="R80" s="1027"/>
      <c r="S80" s="956"/>
      <c r="T80" s="1029"/>
      <c r="U80" s="955"/>
      <c r="V80" s="956"/>
      <c r="W80" s="956"/>
      <c r="X80" s="956"/>
      <c r="Y80" s="956"/>
      <c r="Z80" s="956"/>
      <c r="AA80" s="956"/>
      <c r="AB80" s="956"/>
      <c r="AC80" s="956"/>
    </row>
    <row r="81" spans="1:29" ht="15.75" customHeight="1">
      <c r="A81" s="956"/>
      <c r="B81" s="956"/>
      <c r="C81" s="956"/>
      <c r="D81" s="956"/>
      <c r="E81" s="956"/>
      <c r="F81" s="955"/>
      <c r="G81" s="1026"/>
      <c r="H81" s="956"/>
      <c r="I81" s="1027"/>
      <c r="J81" s="956"/>
      <c r="K81" s="956"/>
      <c r="L81" s="956"/>
      <c r="M81" s="1028"/>
      <c r="N81" s="1028"/>
      <c r="O81" s="1028"/>
      <c r="P81" s="1028"/>
      <c r="Q81" s="1028"/>
      <c r="R81" s="1027"/>
      <c r="S81" s="956"/>
      <c r="T81" s="1029"/>
      <c r="U81" s="955"/>
      <c r="V81" s="956"/>
      <c r="W81" s="956"/>
      <c r="X81" s="956"/>
      <c r="Y81" s="956"/>
      <c r="Z81" s="956"/>
      <c r="AA81" s="956"/>
      <c r="AB81" s="956"/>
      <c r="AC81" s="956"/>
    </row>
    <row r="82" spans="1:29" ht="15.75" customHeight="1">
      <c r="A82" s="956"/>
      <c r="B82" s="956"/>
      <c r="C82" s="956"/>
      <c r="D82" s="956"/>
      <c r="E82" s="956"/>
      <c r="F82" s="955"/>
      <c r="G82" s="1026"/>
      <c r="H82" s="956"/>
      <c r="I82" s="1027"/>
      <c r="J82" s="956"/>
      <c r="K82" s="956"/>
      <c r="L82" s="956"/>
      <c r="M82" s="1028"/>
      <c r="N82" s="1028"/>
      <c r="O82" s="1028"/>
      <c r="P82" s="1028"/>
      <c r="Q82" s="1028"/>
      <c r="R82" s="1027"/>
      <c r="S82" s="956"/>
      <c r="T82" s="1029"/>
      <c r="U82" s="955"/>
      <c r="V82" s="956"/>
      <c r="W82" s="956"/>
      <c r="X82" s="956"/>
      <c r="Y82" s="956"/>
      <c r="Z82" s="956"/>
      <c r="AA82" s="956"/>
      <c r="AB82" s="956"/>
      <c r="AC82" s="956"/>
    </row>
    <row r="83" spans="1:29" ht="15.75" customHeight="1">
      <c r="A83" s="956"/>
      <c r="B83" s="956"/>
      <c r="C83" s="956"/>
      <c r="D83" s="956"/>
      <c r="E83" s="956"/>
      <c r="F83" s="955"/>
      <c r="G83" s="1026"/>
      <c r="H83" s="956"/>
      <c r="I83" s="1027"/>
      <c r="J83" s="956"/>
      <c r="K83" s="956"/>
      <c r="L83" s="956"/>
      <c r="M83" s="1028"/>
      <c r="N83" s="1028"/>
      <c r="O83" s="1028"/>
      <c r="P83" s="1028"/>
      <c r="Q83" s="1028"/>
      <c r="R83" s="1027"/>
      <c r="S83" s="956"/>
      <c r="T83" s="1029"/>
      <c r="U83" s="955"/>
      <c r="V83" s="956"/>
      <c r="W83" s="956"/>
      <c r="X83" s="956"/>
      <c r="Y83" s="956"/>
      <c r="Z83" s="956"/>
      <c r="AA83" s="956"/>
      <c r="AB83" s="956"/>
      <c r="AC83" s="956"/>
    </row>
    <row r="84" spans="1:29" ht="15.75" customHeight="1">
      <c r="A84" s="956"/>
      <c r="B84" s="956"/>
      <c r="C84" s="956"/>
      <c r="D84" s="956"/>
      <c r="E84" s="956"/>
      <c r="F84" s="955"/>
      <c r="G84" s="1026"/>
      <c r="H84" s="956"/>
      <c r="I84" s="1027"/>
      <c r="J84" s="956"/>
      <c r="K84" s="956"/>
      <c r="L84" s="956"/>
      <c r="M84" s="1028"/>
      <c r="N84" s="1028"/>
      <c r="O84" s="1028"/>
      <c r="P84" s="1028"/>
      <c r="Q84" s="1028"/>
      <c r="R84" s="1027"/>
      <c r="S84" s="956"/>
      <c r="T84" s="1029"/>
      <c r="U84" s="955"/>
      <c r="V84" s="956"/>
      <c r="W84" s="956"/>
      <c r="X84" s="956"/>
      <c r="Y84" s="956"/>
      <c r="Z84" s="956"/>
      <c r="AA84" s="956"/>
      <c r="AB84" s="956"/>
      <c r="AC84" s="956"/>
    </row>
    <row r="85" spans="1:29" ht="15.75" customHeight="1">
      <c r="A85" s="956"/>
      <c r="B85" s="956"/>
      <c r="C85" s="956"/>
      <c r="D85" s="956"/>
      <c r="E85" s="956"/>
      <c r="F85" s="955"/>
      <c r="G85" s="1026"/>
      <c r="H85" s="956"/>
      <c r="I85" s="1027"/>
      <c r="J85" s="956"/>
      <c r="K85" s="956"/>
      <c r="L85" s="956"/>
      <c r="M85" s="1028"/>
      <c r="N85" s="1028"/>
      <c r="O85" s="1028"/>
      <c r="P85" s="1028"/>
      <c r="Q85" s="1028"/>
      <c r="R85" s="1027"/>
      <c r="S85" s="956"/>
      <c r="T85" s="1029"/>
      <c r="U85" s="955"/>
      <c r="V85" s="956"/>
      <c r="W85" s="956"/>
      <c r="X85" s="956"/>
      <c r="Y85" s="956"/>
      <c r="Z85" s="956"/>
      <c r="AA85" s="956"/>
      <c r="AB85" s="956"/>
      <c r="AC85" s="956"/>
    </row>
    <row r="86" spans="1:29" ht="15.75" customHeight="1">
      <c r="A86" s="956"/>
      <c r="B86" s="956"/>
      <c r="C86" s="956"/>
      <c r="D86" s="956"/>
      <c r="E86" s="956"/>
      <c r="F86" s="955"/>
      <c r="G86" s="1026"/>
      <c r="H86" s="956"/>
      <c r="I86" s="1027"/>
      <c r="J86" s="956"/>
      <c r="K86" s="956"/>
      <c r="L86" s="956"/>
      <c r="M86" s="1028"/>
      <c r="N86" s="1028"/>
      <c r="O86" s="1028"/>
      <c r="P86" s="1028"/>
      <c r="Q86" s="1028"/>
      <c r="R86" s="1027"/>
      <c r="S86" s="956"/>
      <c r="T86" s="1029"/>
      <c r="U86" s="955"/>
      <c r="V86" s="956"/>
      <c r="W86" s="956"/>
      <c r="X86" s="956"/>
      <c r="Y86" s="956"/>
      <c r="Z86" s="956"/>
      <c r="AA86" s="956"/>
      <c r="AB86" s="956"/>
      <c r="AC86" s="956"/>
    </row>
    <row r="87" spans="1:29" ht="15.75" customHeight="1">
      <c r="A87" s="956"/>
      <c r="B87" s="956"/>
      <c r="C87" s="956"/>
      <c r="D87" s="956"/>
      <c r="E87" s="956"/>
      <c r="F87" s="955"/>
      <c r="G87" s="1026"/>
      <c r="H87" s="956"/>
      <c r="I87" s="1027"/>
      <c r="J87" s="956"/>
      <c r="K87" s="956"/>
      <c r="L87" s="956"/>
      <c r="M87" s="1028"/>
      <c r="N87" s="1028"/>
      <c r="O87" s="1028"/>
      <c r="P87" s="1028"/>
      <c r="Q87" s="1028"/>
      <c r="R87" s="1027"/>
      <c r="S87" s="956"/>
      <c r="T87" s="1029"/>
      <c r="U87" s="955"/>
      <c r="V87" s="956"/>
      <c r="W87" s="956"/>
      <c r="X87" s="956"/>
      <c r="Y87" s="956"/>
      <c r="Z87" s="956"/>
      <c r="AA87" s="956"/>
      <c r="AB87" s="956"/>
      <c r="AC87" s="956"/>
    </row>
    <row r="88" spans="1:29" ht="15.75" customHeight="1">
      <c r="A88" s="956"/>
      <c r="B88" s="956"/>
      <c r="C88" s="956"/>
      <c r="D88" s="956"/>
      <c r="E88" s="956"/>
      <c r="F88" s="955"/>
      <c r="G88" s="1026"/>
      <c r="H88" s="956"/>
      <c r="I88" s="1027"/>
      <c r="J88" s="956"/>
      <c r="K88" s="956"/>
      <c r="L88" s="956"/>
      <c r="M88" s="1028"/>
      <c r="N88" s="1028"/>
      <c r="O88" s="1028"/>
      <c r="P88" s="1028"/>
      <c r="Q88" s="1028"/>
      <c r="R88" s="1027"/>
      <c r="S88" s="956"/>
      <c r="T88" s="1029"/>
      <c r="U88" s="955"/>
      <c r="V88" s="956"/>
      <c r="W88" s="956"/>
      <c r="X88" s="956"/>
      <c r="Y88" s="956"/>
      <c r="Z88" s="956"/>
      <c r="AA88" s="956"/>
      <c r="AB88" s="956"/>
      <c r="AC88" s="956"/>
    </row>
    <row r="89" spans="1:29" ht="15.75" customHeight="1">
      <c r="A89" s="956"/>
      <c r="B89" s="956"/>
      <c r="C89" s="956"/>
      <c r="D89" s="956"/>
      <c r="E89" s="956"/>
      <c r="F89" s="955"/>
      <c r="G89" s="1026"/>
      <c r="H89" s="956"/>
      <c r="I89" s="1027"/>
      <c r="J89" s="956"/>
      <c r="K89" s="956"/>
      <c r="L89" s="956"/>
      <c r="M89" s="1028"/>
      <c r="N89" s="1028"/>
      <c r="O89" s="1028"/>
      <c r="P89" s="1028"/>
      <c r="Q89" s="1028"/>
      <c r="R89" s="1027"/>
      <c r="S89" s="956"/>
      <c r="T89" s="1029"/>
      <c r="U89" s="955"/>
      <c r="V89" s="956"/>
      <c r="W89" s="956"/>
      <c r="X89" s="956"/>
      <c r="Y89" s="956"/>
      <c r="Z89" s="956"/>
      <c r="AA89" s="956"/>
      <c r="AB89" s="956"/>
      <c r="AC89" s="956"/>
    </row>
    <row r="90" spans="1:29" ht="15.75" customHeight="1">
      <c r="A90" s="956"/>
      <c r="B90" s="956"/>
      <c r="C90" s="956"/>
      <c r="D90" s="956"/>
      <c r="E90" s="956"/>
      <c r="F90" s="955"/>
      <c r="G90" s="1026"/>
      <c r="H90" s="956"/>
      <c r="I90" s="1027"/>
      <c r="J90" s="956"/>
      <c r="K90" s="956"/>
      <c r="L90" s="956"/>
      <c r="M90" s="1028"/>
      <c r="N90" s="1028"/>
      <c r="O90" s="1028"/>
      <c r="P90" s="1028"/>
      <c r="Q90" s="1028"/>
      <c r="R90" s="1027"/>
      <c r="S90" s="956"/>
      <c r="T90" s="1029"/>
      <c r="U90" s="955"/>
      <c r="V90" s="956"/>
      <c r="W90" s="956"/>
      <c r="X90" s="956"/>
      <c r="Y90" s="956"/>
      <c r="Z90" s="956"/>
      <c r="AA90" s="956"/>
      <c r="AB90" s="956"/>
      <c r="AC90" s="956"/>
    </row>
    <row r="91" spans="1:29" ht="15.75" customHeight="1">
      <c r="A91" s="956"/>
      <c r="B91" s="956"/>
      <c r="C91" s="956"/>
      <c r="D91" s="956"/>
      <c r="E91" s="956"/>
      <c r="F91" s="955"/>
      <c r="G91" s="1026"/>
      <c r="H91" s="956"/>
      <c r="I91" s="1027"/>
      <c r="J91" s="956"/>
      <c r="K91" s="956"/>
      <c r="L91" s="956"/>
      <c r="M91" s="1028"/>
      <c r="N91" s="1028"/>
      <c r="O91" s="1028"/>
      <c r="P91" s="1028"/>
      <c r="Q91" s="1028"/>
      <c r="R91" s="1027"/>
      <c r="S91" s="956"/>
      <c r="T91" s="1029"/>
      <c r="U91" s="955"/>
      <c r="V91" s="956"/>
      <c r="W91" s="956"/>
      <c r="X91" s="956"/>
      <c r="Y91" s="956"/>
      <c r="Z91" s="956"/>
      <c r="AA91" s="956"/>
      <c r="AB91" s="956"/>
      <c r="AC91" s="956"/>
    </row>
    <row r="92" spans="1:29" ht="15.75" customHeight="1">
      <c r="A92" s="956"/>
      <c r="B92" s="956"/>
      <c r="C92" s="956"/>
      <c r="D92" s="956"/>
      <c r="E92" s="956"/>
      <c r="F92" s="955"/>
      <c r="G92" s="1026"/>
      <c r="H92" s="956"/>
      <c r="I92" s="1027"/>
      <c r="J92" s="956"/>
      <c r="K92" s="956"/>
      <c r="L92" s="956"/>
      <c r="M92" s="1028"/>
      <c r="N92" s="1028"/>
      <c r="O92" s="1028"/>
      <c r="P92" s="1028"/>
      <c r="Q92" s="1028"/>
      <c r="R92" s="1027"/>
      <c r="S92" s="956"/>
      <c r="T92" s="1029"/>
      <c r="U92" s="955"/>
      <c r="V92" s="956"/>
      <c r="W92" s="956"/>
      <c r="X92" s="956"/>
      <c r="Y92" s="956"/>
      <c r="Z92" s="956"/>
      <c r="AA92" s="956"/>
      <c r="AB92" s="956"/>
      <c r="AC92" s="956"/>
    </row>
    <row r="93" spans="1:29" ht="15.75" customHeight="1">
      <c r="A93" s="956"/>
      <c r="B93" s="956"/>
      <c r="C93" s="956"/>
      <c r="D93" s="956"/>
      <c r="E93" s="956"/>
      <c r="F93" s="955"/>
      <c r="G93" s="1026"/>
      <c r="H93" s="956"/>
      <c r="I93" s="1027"/>
      <c r="J93" s="956"/>
      <c r="K93" s="956"/>
      <c r="L93" s="956"/>
      <c r="M93" s="1028"/>
      <c r="N93" s="1028"/>
      <c r="O93" s="1028"/>
      <c r="P93" s="1028"/>
      <c r="Q93" s="1028"/>
      <c r="R93" s="1027"/>
      <c r="S93" s="956"/>
      <c r="T93" s="1029"/>
      <c r="U93" s="955"/>
      <c r="V93" s="956"/>
      <c r="W93" s="956"/>
      <c r="X93" s="956"/>
      <c r="Y93" s="956"/>
      <c r="Z93" s="956"/>
      <c r="AA93" s="956"/>
      <c r="AB93" s="956"/>
      <c r="AC93" s="956"/>
    </row>
    <row r="94" spans="1:29" ht="15.75" customHeight="1">
      <c r="A94" s="956"/>
      <c r="B94" s="956"/>
      <c r="C94" s="956"/>
      <c r="D94" s="956"/>
      <c r="E94" s="956"/>
      <c r="F94" s="955"/>
      <c r="G94" s="1026"/>
      <c r="H94" s="956"/>
      <c r="I94" s="1027"/>
      <c r="J94" s="956"/>
      <c r="K94" s="956"/>
      <c r="L94" s="956"/>
      <c r="M94" s="1028"/>
      <c r="N94" s="1028"/>
      <c r="O94" s="1028"/>
      <c r="P94" s="1028"/>
      <c r="Q94" s="1028"/>
      <c r="R94" s="1027"/>
      <c r="S94" s="956"/>
      <c r="T94" s="1029"/>
      <c r="U94" s="955"/>
      <c r="V94" s="956"/>
      <c r="W94" s="956"/>
      <c r="X94" s="956"/>
      <c r="Y94" s="956"/>
      <c r="Z94" s="956"/>
      <c r="AA94" s="956"/>
      <c r="AB94" s="956"/>
      <c r="AC94" s="956"/>
    </row>
    <row r="95" spans="1:29" ht="15.75" customHeight="1">
      <c r="A95" s="956"/>
      <c r="B95" s="956"/>
      <c r="C95" s="956"/>
      <c r="D95" s="956"/>
      <c r="E95" s="956"/>
      <c r="F95" s="955"/>
      <c r="G95" s="1026"/>
      <c r="H95" s="956"/>
      <c r="I95" s="1027"/>
      <c r="J95" s="956"/>
      <c r="K95" s="956"/>
      <c r="L95" s="956"/>
      <c r="M95" s="1028"/>
      <c r="N95" s="1028"/>
      <c r="O95" s="1028"/>
      <c r="P95" s="1028"/>
      <c r="Q95" s="1028"/>
      <c r="R95" s="1027"/>
      <c r="S95" s="956"/>
      <c r="T95" s="1029"/>
      <c r="U95" s="955"/>
      <c r="V95" s="956"/>
      <c r="W95" s="956"/>
      <c r="X95" s="956"/>
      <c r="Y95" s="956"/>
      <c r="Z95" s="956"/>
      <c r="AA95" s="956"/>
      <c r="AB95" s="956"/>
      <c r="AC95" s="956"/>
    </row>
    <row r="96" spans="1:29" ht="15.75" customHeight="1">
      <c r="A96" s="956"/>
      <c r="B96" s="956"/>
      <c r="C96" s="956"/>
      <c r="D96" s="956"/>
      <c r="E96" s="956"/>
      <c r="F96" s="955"/>
      <c r="G96" s="1026"/>
      <c r="H96" s="956"/>
      <c r="I96" s="1027"/>
      <c r="J96" s="956"/>
      <c r="K96" s="956"/>
      <c r="L96" s="956"/>
      <c r="M96" s="1028"/>
      <c r="N96" s="1028"/>
      <c r="O96" s="1028"/>
      <c r="P96" s="1028"/>
      <c r="Q96" s="1028"/>
      <c r="R96" s="1027"/>
      <c r="S96" s="956"/>
      <c r="T96" s="1029"/>
      <c r="U96" s="955"/>
      <c r="V96" s="956"/>
      <c r="W96" s="956"/>
      <c r="X96" s="956"/>
      <c r="Y96" s="956"/>
      <c r="Z96" s="956"/>
      <c r="AA96" s="956"/>
      <c r="AB96" s="956"/>
      <c r="AC96" s="956"/>
    </row>
    <row r="97" spans="1:29" ht="15.75" customHeight="1">
      <c r="A97" s="956"/>
      <c r="B97" s="956"/>
      <c r="C97" s="956"/>
      <c r="D97" s="956"/>
      <c r="E97" s="956"/>
      <c r="F97" s="955"/>
      <c r="G97" s="1026"/>
      <c r="H97" s="956"/>
      <c r="I97" s="1027"/>
      <c r="J97" s="956"/>
      <c r="K97" s="956"/>
      <c r="L97" s="956"/>
      <c r="M97" s="1028"/>
      <c r="N97" s="1028"/>
      <c r="O97" s="1028"/>
      <c r="P97" s="1028"/>
      <c r="Q97" s="1028"/>
      <c r="R97" s="1027"/>
      <c r="S97" s="956"/>
      <c r="T97" s="1029"/>
      <c r="U97" s="955"/>
      <c r="V97" s="956"/>
      <c r="W97" s="956"/>
      <c r="X97" s="956"/>
      <c r="Y97" s="956"/>
      <c r="Z97" s="956"/>
      <c r="AA97" s="956"/>
      <c r="AB97" s="956"/>
      <c r="AC97" s="956"/>
    </row>
    <row r="98" spans="1:29" ht="15.75" customHeight="1">
      <c r="A98" s="956"/>
      <c r="B98" s="956"/>
      <c r="C98" s="956"/>
      <c r="D98" s="956"/>
      <c r="E98" s="956"/>
      <c r="F98" s="955"/>
      <c r="G98" s="1026"/>
      <c r="H98" s="956"/>
      <c r="I98" s="1027"/>
      <c r="J98" s="956"/>
      <c r="K98" s="956"/>
      <c r="L98" s="956"/>
      <c r="M98" s="1028"/>
      <c r="N98" s="1028"/>
      <c r="O98" s="1028"/>
      <c r="P98" s="1028"/>
      <c r="Q98" s="1028"/>
      <c r="R98" s="1027"/>
      <c r="S98" s="956"/>
      <c r="T98" s="1029"/>
      <c r="U98" s="955"/>
      <c r="V98" s="956"/>
      <c r="W98" s="956"/>
      <c r="X98" s="956"/>
      <c r="Y98" s="956"/>
      <c r="Z98" s="956"/>
      <c r="AA98" s="956"/>
      <c r="AB98" s="956"/>
      <c r="AC98" s="956"/>
    </row>
    <row r="99" spans="1:29" ht="15.75" customHeight="1">
      <c r="A99" s="956"/>
      <c r="B99" s="956"/>
      <c r="C99" s="956"/>
      <c r="D99" s="956"/>
      <c r="E99" s="956"/>
      <c r="F99" s="955"/>
      <c r="G99" s="1026"/>
      <c r="H99" s="956"/>
      <c r="I99" s="1027"/>
      <c r="J99" s="956"/>
      <c r="K99" s="956"/>
      <c r="L99" s="956"/>
      <c r="M99" s="1028"/>
      <c r="N99" s="1028"/>
      <c r="O99" s="1028"/>
      <c r="P99" s="1028"/>
      <c r="Q99" s="1028"/>
      <c r="R99" s="1027"/>
      <c r="S99" s="956"/>
      <c r="T99" s="1029"/>
      <c r="U99" s="955"/>
      <c r="V99" s="956"/>
      <c r="W99" s="956"/>
      <c r="X99" s="956"/>
      <c r="Y99" s="956"/>
      <c r="Z99" s="956"/>
      <c r="AA99" s="956"/>
      <c r="AB99" s="956"/>
      <c r="AC99" s="956"/>
    </row>
    <row r="100" spans="1:29" ht="15.75" customHeight="1">
      <c r="A100" s="956"/>
      <c r="B100" s="956"/>
      <c r="C100" s="956"/>
      <c r="D100" s="956"/>
      <c r="E100" s="956"/>
      <c r="F100" s="955"/>
      <c r="G100" s="1026"/>
      <c r="H100" s="956"/>
      <c r="I100" s="1027"/>
      <c r="J100" s="956"/>
      <c r="K100" s="956"/>
      <c r="L100" s="956"/>
      <c r="M100" s="1028"/>
      <c r="N100" s="1028"/>
      <c r="O100" s="1028"/>
      <c r="P100" s="1028"/>
      <c r="Q100" s="1028"/>
      <c r="R100" s="1027"/>
      <c r="S100" s="956"/>
      <c r="T100" s="1029"/>
      <c r="U100" s="955"/>
      <c r="V100" s="956"/>
      <c r="W100" s="956"/>
      <c r="X100" s="956"/>
      <c r="Y100" s="956"/>
      <c r="Z100" s="956"/>
      <c r="AA100" s="956"/>
      <c r="AB100" s="956"/>
      <c r="AC100" s="956"/>
    </row>
    <row r="101" spans="1:29" ht="15.75" customHeight="1">
      <c r="A101" s="956"/>
      <c r="B101" s="956"/>
      <c r="C101" s="956"/>
      <c r="D101" s="956"/>
      <c r="E101" s="956"/>
      <c r="F101" s="955"/>
      <c r="G101" s="1026"/>
      <c r="H101" s="956"/>
      <c r="I101" s="1027"/>
      <c r="J101" s="956"/>
      <c r="K101" s="956"/>
      <c r="L101" s="956"/>
      <c r="M101" s="1028"/>
      <c r="N101" s="1028"/>
      <c r="O101" s="1028"/>
      <c r="P101" s="1028"/>
      <c r="Q101" s="1028"/>
      <c r="R101" s="1027"/>
      <c r="S101" s="956"/>
      <c r="T101" s="1029"/>
      <c r="U101" s="955"/>
      <c r="V101" s="956"/>
      <c r="W101" s="956"/>
      <c r="X101" s="956"/>
      <c r="Y101" s="956"/>
      <c r="Z101" s="956"/>
      <c r="AA101" s="956"/>
      <c r="AB101" s="956"/>
      <c r="AC101" s="956"/>
    </row>
    <row r="102" spans="1:29" ht="15.75" customHeight="1">
      <c r="A102" s="956"/>
      <c r="B102" s="956"/>
      <c r="C102" s="956"/>
      <c r="D102" s="956"/>
      <c r="E102" s="956"/>
      <c r="F102" s="955"/>
      <c r="G102" s="1026"/>
      <c r="H102" s="956"/>
      <c r="I102" s="1027"/>
      <c r="J102" s="956"/>
      <c r="K102" s="956"/>
      <c r="L102" s="956"/>
      <c r="M102" s="1028"/>
      <c r="N102" s="1028"/>
      <c r="O102" s="1028"/>
      <c r="P102" s="1028"/>
      <c r="Q102" s="1028"/>
      <c r="R102" s="1027"/>
      <c r="S102" s="956"/>
      <c r="T102" s="1029"/>
      <c r="U102" s="955"/>
      <c r="V102" s="956"/>
      <c r="W102" s="956"/>
      <c r="X102" s="956"/>
      <c r="Y102" s="956"/>
      <c r="Z102" s="956"/>
      <c r="AA102" s="956"/>
      <c r="AB102" s="956"/>
      <c r="AC102" s="956"/>
    </row>
    <row r="103" spans="1:29" ht="15.75" customHeight="1">
      <c r="A103" s="956"/>
      <c r="B103" s="956"/>
      <c r="C103" s="956"/>
      <c r="D103" s="956"/>
      <c r="E103" s="956"/>
      <c r="F103" s="955"/>
      <c r="G103" s="1026"/>
      <c r="H103" s="956"/>
      <c r="I103" s="1027"/>
      <c r="J103" s="956"/>
      <c r="K103" s="956"/>
      <c r="L103" s="956"/>
      <c r="M103" s="1028"/>
      <c r="N103" s="1028"/>
      <c r="O103" s="1028"/>
      <c r="P103" s="1028"/>
      <c r="Q103" s="1028"/>
      <c r="R103" s="1027"/>
      <c r="S103" s="956"/>
      <c r="T103" s="1029"/>
      <c r="U103" s="955"/>
      <c r="V103" s="956"/>
      <c r="W103" s="956"/>
      <c r="X103" s="956"/>
      <c r="Y103" s="956"/>
      <c r="Z103" s="956"/>
      <c r="AA103" s="956"/>
      <c r="AB103" s="956"/>
      <c r="AC103" s="956"/>
    </row>
    <row r="104" spans="1:29" ht="15.75" customHeight="1">
      <c r="A104" s="956"/>
      <c r="B104" s="956"/>
      <c r="C104" s="956"/>
      <c r="D104" s="956"/>
      <c r="E104" s="956"/>
      <c r="F104" s="955"/>
      <c r="G104" s="1026"/>
      <c r="H104" s="956"/>
      <c r="I104" s="1027"/>
      <c r="J104" s="956"/>
      <c r="K104" s="956"/>
      <c r="L104" s="956"/>
      <c r="M104" s="1028"/>
      <c r="N104" s="1028"/>
      <c r="O104" s="1028"/>
      <c r="P104" s="1028"/>
      <c r="Q104" s="1028"/>
      <c r="R104" s="1027"/>
      <c r="S104" s="956"/>
      <c r="T104" s="1029"/>
      <c r="U104" s="955"/>
      <c r="V104" s="956"/>
      <c r="W104" s="956"/>
      <c r="X104" s="956"/>
      <c r="Y104" s="956"/>
      <c r="Z104" s="956"/>
      <c r="AA104" s="956"/>
      <c r="AB104" s="956"/>
      <c r="AC104" s="956"/>
    </row>
    <row r="105" spans="1:29" ht="15.75" customHeight="1">
      <c r="A105" s="956"/>
      <c r="B105" s="956"/>
      <c r="C105" s="956"/>
      <c r="D105" s="956"/>
      <c r="E105" s="956"/>
      <c r="F105" s="955"/>
      <c r="G105" s="1026"/>
      <c r="H105" s="956"/>
      <c r="I105" s="1027"/>
      <c r="J105" s="956"/>
      <c r="K105" s="956"/>
      <c r="L105" s="956"/>
      <c r="M105" s="1028"/>
      <c r="N105" s="1028"/>
      <c r="O105" s="1028"/>
      <c r="P105" s="1028"/>
      <c r="Q105" s="1028"/>
      <c r="R105" s="1027"/>
      <c r="S105" s="956"/>
      <c r="T105" s="1029"/>
      <c r="U105" s="955"/>
      <c r="V105" s="956"/>
      <c r="W105" s="956"/>
      <c r="X105" s="956"/>
      <c r="Y105" s="956"/>
      <c r="Z105" s="956"/>
      <c r="AA105" s="956"/>
      <c r="AB105" s="956"/>
      <c r="AC105" s="956"/>
    </row>
    <row r="106" spans="1:29" ht="15.75" customHeight="1">
      <c r="A106" s="956"/>
      <c r="B106" s="956"/>
      <c r="C106" s="956"/>
      <c r="D106" s="956"/>
      <c r="E106" s="956"/>
      <c r="F106" s="955"/>
      <c r="G106" s="1026"/>
      <c r="H106" s="956"/>
      <c r="I106" s="1027"/>
      <c r="J106" s="956"/>
      <c r="K106" s="956"/>
      <c r="L106" s="956"/>
      <c r="M106" s="1028"/>
      <c r="N106" s="1028"/>
      <c r="O106" s="1028"/>
      <c r="P106" s="1028"/>
      <c r="Q106" s="1028"/>
      <c r="R106" s="1027"/>
      <c r="S106" s="956"/>
      <c r="T106" s="1029"/>
      <c r="U106" s="955"/>
      <c r="V106" s="956"/>
      <c r="W106" s="956"/>
      <c r="X106" s="956"/>
      <c r="Y106" s="956"/>
      <c r="Z106" s="956"/>
      <c r="AA106" s="956"/>
      <c r="AB106" s="956"/>
      <c r="AC106" s="956"/>
    </row>
    <row r="107" spans="1:29" ht="15.75" customHeight="1">
      <c r="A107" s="956"/>
      <c r="B107" s="956"/>
      <c r="C107" s="956"/>
      <c r="D107" s="956"/>
      <c r="E107" s="956"/>
      <c r="F107" s="955"/>
      <c r="G107" s="1026"/>
      <c r="H107" s="956"/>
      <c r="I107" s="1027"/>
      <c r="J107" s="956"/>
      <c r="K107" s="956"/>
      <c r="L107" s="956"/>
      <c r="M107" s="1028"/>
      <c r="N107" s="1028"/>
      <c r="O107" s="1028"/>
      <c r="P107" s="1028"/>
      <c r="Q107" s="1028"/>
      <c r="R107" s="1027"/>
      <c r="S107" s="956"/>
      <c r="T107" s="1029"/>
      <c r="U107" s="955"/>
      <c r="V107" s="956"/>
      <c r="W107" s="956"/>
      <c r="X107" s="956"/>
      <c r="Y107" s="956"/>
      <c r="Z107" s="956"/>
      <c r="AA107" s="956"/>
      <c r="AB107" s="956"/>
      <c r="AC107" s="956"/>
    </row>
    <row r="108" spans="1:29" ht="15.75" customHeight="1">
      <c r="A108" s="956"/>
      <c r="B108" s="956"/>
      <c r="C108" s="956"/>
      <c r="D108" s="956"/>
      <c r="E108" s="956"/>
      <c r="F108" s="955"/>
      <c r="G108" s="1026"/>
      <c r="H108" s="956"/>
      <c r="I108" s="1027"/>
      <c r="J108" s="956"/>
      <c r="K108" s="956"/>
      <c r="L108" s="956"/>
      <c r="M108" s="1028"/>
      <c r="N108" s="1028"/>
      <c r="O108" s="1028"/>
      <c r="P108" s="1028"/>
      <c r="Q108" s="1028"/>
      <c r="R108" s="1027"/>
      <c r="S108" s="956"/>
      <c r="T108" s="1029"/>
      <c r="U108" s="955"/>
      <c r="V108" s="956"/>
      <c r="W108" s="956"/>
      <c r="X108" s="956"/>
      <c r="Y108" s="956"/>
      <c r="Z108" s="956"/>
      <c r="AA108" s="956"/>
      <c r="AB108" s="956"/>
      <c r="AC108" s="956"/>
    </row>
    <row r="109" spans="1:29" ht="15.75" customHeight="1">
      <c r="A109" s="956"/>
      <c r="B109" s="956"/>
      <c r="C109" s="956"/>
      <c r="D109" s="956"/>
      <c r="E109" s="956"/>
      <c r="F109" s="955"/>
      <c r="G109" s="1026"/>
      <c r="H109" s="956"/>
      <c r="I109" s="1027"/>
      <c r="J109" s="956"/>
      <c r="K109" s="956"/>
      <c r="L109" s="956"/>
      <c r="M109" s="1028"/>
      <c r="N109" s="1028"/>
      <c r="O109" s="1028"/>
      <c r="P109" s="1028"/>
      <c r="Q109" s="1028"/>
      <c r="R109" s="1027"/>
      <c r="S109" s="956"/>
      <c r="T109" s="1029"/>
      <c r="U109" s="955"/>
      <c r="V109" s="956"/>
      <c r="W109" s="956"/>
      <c r="X109" s="956"/>
      <c r="Y109" s="956"/>
      <c r="Z109" s="956"/>
      <c r="AA109" s="956"/>
      <c r="AB109" s="956"/>
      <c r="AC109" s="956"/>
    </row>
    <row r="110" spans="1:29" ht="15.75" customHeight="1">
      <c r="A110" s="956"/>
      <c r="B110" s="956"/>
      <c r="C110" s="956"/>
      <c r="D110" s="956"/>
      <c r="E110" s="956"/>
      <c r="F110" s="955"/>
      <c r="G110" s="1026"/>
      <c r="H110" s="956"/>
      <c r="I110" s="1027"/>
      <c r="J110" s="956"/>
      <c r="K110" s="956"/>
      <c r="L110" s="956"/>
      <c r="M110" s="1028"/>
      <c r="N110" s="1028"/>
      <c r="O110" s="1028"/>
      <c r="P110" s="1028"/>
      <c r="Q110" s="1028"/>
      <c r="R110" s="1027"/>
      <c r="S110" s="956"/>
      <c r="T110" s="1029"/>
      <c r="U110" s="955"/>
      <c r="V110" s="956"/>
      <c r="W110" s="956"/>
      <c r="X110" s="956"/>
      <c r="Y110" s="956"/>
      <c r="Z110" s="956"/>
      <c r="AA110" s="956"/>
      <c r="AB110" s="956"/>
      <c r="AC110" s="956"/>
    </row>
    <row r="111" spans="1:29" ht="15.75" customHeight="1">
      <c r="A111" s="956"/>
      <c r="B111" s="956"/>
      <c r="C111" s="956"/>
      <c r="D111" s="956"/>
      <c r="E111" s="956"/>
      <c r="F111" s="955"/>
      <c r="G111" s="1026"/>
      <c r="H111" s="956"/>
      <c r="I111" s="1027"/>
      <c r="J111" s="956"/>
      <c r="K111" s="956"/>
      <c r="L111" s="956"/>
      <c r="M111" s="1028"/>
      <c r="N111" s="1028"/>
      <c r="O111" s="1028"/>
      <c r="P111" s="1028"/>
      <c r="Q111" s="1028"/>
      <c r="R111" s="1027"/>
      <c r="S111" s="956"/>
      <c r="T111" s="1029"/>
      <c r="U111" s="955"/>
      <c r="V111" s="956"/>
      <c r="W111" s="956"/>
      <c r="X111" s="956"/>
      <c r="Y111" s="956"/>
      <c r="Z111" s="956"/>
      <c r="AA111" s="956"/>
      <c r="AB111" s="956"/>
      <c r="AC111" s="956"/>
    </row>
    <row r="112" spans="1:29" ht="15.75" customHeight="1">
      <c r="A112" s="956"/>
      <c r="B112" s="956"/>
      <c r="C112" s="956"/>
      <c r="D112" s="956"/>
      <c r="E112" s="956"/>
      <c r="F112" s="955"/>
      <c r="G112" s="1026"/>
      <c r="H112" s="956"/>
      <c r="I112" s="1027"/>
      <c r="J112" s="956"/>
      <c r="K112" s="956"/>
      <c r="L112" s="956"/>
      <c r="M112" s="1028"/>
      <c r="N112" s="1028"/>
      <c r="O112" s="1028"/>
      <c r="P112" s="1028"/>
      <c r="Q112" s="1028"/>
      <c r="R112" s="1027"/>
      <c r="S112" s="956"/>
      <c r="T112" s="1029"/>
      <c r="U112" s="955"/>
      <c r="V112" s="956"/>
      <c r="W112" s="956"/>
      <c r="X112" s="956"/>
      <c r="Y112" s="956"/>
      <c r="Z112" s="956"/>
      <c r="AA112" s="956"/>
      <c r="AB112" s="956"/>
      <c r="AC112" s="956"/>
    </row>
    <row r="113" spans="1:29" ht="15.75" customHeight="1">
      <c r="A113" s="956"/>
      <c r="B113" s="956"/>
      <c r="C113" s="956"/>
      <c r="D113" s="956"/>
      <c r="E113" s="956"/>
      <c r="F113" s="955"/>
      <c r="G113" s="1026"/>
      <c r="H113" s="956"/>
      <c r="I113" s="1027"/>
      <c r="J113" s="956"/>
      <c r="K113" s="956"/>
      <c r="L113" s="956"/>
      <c r="M113" s="1028"/>
      <c r="N113" s="1028"/>
      <c r="O113" s="1028"/>
      <c r="P113" s="1028"/>
      <c r="Q113" s="1028"/>
      <c r="R113" s="1027"/>
      <c r="S113" s="956"/>
      <c r="T113" s="1029"/>
      <c r="U113" s="955"/>
      <c r="V113" s="956"/>
      <c r="W113" s="956"/>
      <c r="X113" s="956"/>
      <c r="Y113" s="956"/>
      <c r="Z113" s="956"/>
      <c r="AA113" s="956"/>
      <c r="AB113" s="956"/>
      <c r="AC113" s="956"/>
    </row>
    <row r="114" spans="1:29" ht="15.75" customHeight="1">
      <c r="A114" s="956"/>
      <c r="B114" s="956"/>
      <c r="C114" s="956"/>
      <c r="D114" s="956"/>
      <c r="E114" s="956"/>
      <c r="F114" s="955"/>
      <c r="G114" s="1026"/>
      <c r="H114" s="956"/>
      <c r="I114" s="1027"/>
      <c r="J114" s="956"/>
      <c r="K114" s="956"/>
      <c r="L114" s="956"/>
      <c r="M114" s="1028"/>
      <c r="N114" s="1028"/>
      <c r="O114" s="1028"/>
      <c r="P114" s="1028"/>
      <c r="Q114" s="1028"/>
      <c r="R114" s="1027"/>
      <c r="S114" s="956"/>
      <c r="T114" s="1029"/>
      <c r="U114" s="955"/>
      <c r="V114" s="956"/>
      <c r="W114" s="956"/>
      <c r="X114" s="956"/>
      <c r="Y114" s="956"/>
      <c r="Z114" s="956"/>
      <c r="AA114" s="956"/>
      <c r="AB114" s="956"/>
      <c r="AC114" s="956"/>
    </row>
    <row r="115" spans="1:29" ht="15.75" customHeight="1">
      <c r="A115" s="956"/>
      <c r="B115" s="956"/>
      <c r="C115" s="956"/>
      <c r="D115" s="956"/>
      <c r="E115" s="956"/>
      <c r="F115" s="955"/>
      <c r="G115" s="1026"/>
      <c r="H115" s="956"/>
      <c r="I115" s="1027"/>
      <c r="J115" s="956"/>
      <c r="K115" s="956"/>
      <c r="L115" s="956"/>
      <c r="M115" s="1028"/>
      <c r="N115" s="1028"/>
      <c r="O115" s="1028"/>
      <c r="P115" s="1028"/>
      <c r="Q115" s="1028"/>
      <c r="R115" s="1027"/>
      <c r="S115" s="956"/>
      <c r="T115" s="1029"/>
      <c r="U115" s="955"/>
      <c r="V115" s="956"/>
      <c r="W115" s="956"/>
      <c r="X115" s="956"/>
      <c r="Y115" s="956"/>
      <c r="Z115" s="956"/>
      <c r="AA115" s="956"/>
      <c r="AB115" s="956"/>
      <c r="AC115" s="956"/>
    </row>
    <row r="116" spans="1:29" ht="15.75" customHeight="1">
      <c r="A116" s="956"/>
      <c r="B116" s="956"/>
      <c r="C116" s="956"/>
      <c r="D116" s="956"/>
      <c r="E116" s="956"/>
      <c r="F116" s="955"/>
      <c r="G116" s="1026"/>
      <c r="H116" s="956"/>
      <c r="I116" s="1027"/>
      <c r="J116" s="956"/>
      <c r="K116" s="956"/>
      <c r="L116" s="956"/>
      <c r="M116" s="1028"/>
      <c r="N116" s="1028"/>
      <c r="O116" s="1028"/>
      <c r="P116" s="1028"/>
      <c r="Q116" s="1028"/>
      <c r="R116" s="1027"/>
      <c r="S116" s="956"/>
      <c r="T116" s="1029"/>
      <c r="U116" s="955"/>
      <c r="V116" s="956"/>
      <c r="W116" s="956"/>
      <c r="X116" s="956"/>
      <c r="Y116" s="956"/>
      <c r="Z116" s="956"/>
      <c r="AA116" s="956"/>
      <c r="AB116" s="956"/>
      <c r="AC116" s="956"/>
    </row>
    <row r="117" spans="1:29" ht="15.75" customHeight="1">
      <c r="A117" s="956"/>
      <c r="B117" s="956"/>
      <c r="C117" s="956"/>
      <c r="D117" s="956"/>
      <c r="E117" s="956"/>
      <c r="F117" s="955"/>
      <c r="G117" s="1026"/>
      <c r="H117" s="956"/>
      <c r="I117" s="1027"/>
      <c r="J117" s="956"/>
      <c r="K117" s="956"/>
      <c r="L117" s="956"/>
      <c r="M117" s="1028"/>
      <c r="N117" s="1028"/>
      <c r="O117" s="1028"/>
      <c r="P117" s="1028"/>
      <c r="Q117" s="1028"/>
      <c r="R117" s="1027"/>
      <c r="S117" s="956"/>
      <c r="T117" s="1029"/>
      <c r="U117" s="955"/>
      <c r="V117" s="956"/>
      <c r="W117" s="956"/>
      <c r="X117" s="956"/>
      <c r="Y117" s="956"/>
      <c r="Z117" s="956"/>
      <c r="AA117" s="956"/>
      <c r="AB117" s="956"/>
      <c r="AC117" s="956"/>
    </row>
    <row r="118" spans="1:29" ht="15.75" customHeight="1">
      <c r="A118" s="956"/>
      <c r="B118" s="956"/>
      <c r="C118" s="956"/>
      <c r="D118" s="956"/>
      <c r="E118" s="956"/>
      <c r="F118" s="955"/>
      <c r="G118" s="1026"/>
      <c r="H118" s="956"/>
      <c r="I118" s="1027"/>
      <c r="J118" s="956"/>
      <c r="K118" s="956"/>
      <c r="L118" s="956"/>
      <c r="M118" s="1028"/>
      <c r="N118" s="1028"/>
      <c r="O118" s="1028"/>
      <c r="P118" s="1028"/>
      <c r="Q118" s="1028"/>
      <c r="R118" s="1027"/>
      <c r="S118" s="956"/>
      <c r="T118" s="1029"/>
      <c r="U118" s="955"/>
      <c r="V118" s="956"/>
      <c r="W118" s="956"/>
      <c r="X118" s="956"/>
      <c r="Y118" s="956"/>
      <c r="Z118" s="956"/>
      <c r="AA118" s="956"/>
      <c r="AB118" s="956"/>
      <c r="AC118" s="956"/>
    </row>
    <row r="119" spans="1:29" ht="15.75" customHeight="1">
      <c r="A119" s="956"/>
      <c r="B119" s="956"/>
      <c r="C119" s="956"/>
      <c r="D119" s="956"/>
      <c r="E119" s="956"/>
      <c r="F119" s="955"/>
      <c r="G119" s="1026"/>
      <c r="H119" s="956"/>
      <c r="I119" s="1027"/>
      <c r="J119" s="956"/>
      <c r="K119" s="956"/>
      <c r="L119" s="956"/>
      <c r="M119" s="1028"/>
      <c r="N119" s="1028"/>
      <c r="O119" s="1028"/>
      <c r="P119" s="1028"/>
      <c r="Q119" s="1028"/>
      <c r="R119" s="1027"/>
      <c r="S119" s="956"/>
      <c r="T119" s="1029"/>
      <c r="U119" s="955"/>
      <c r="V119" s="956"/>
      <c r="W119" s="956"/>
      <c r="X119" s="956"/>
      <c r="Y119" s="956"/>
      <c r="Z119" s="956"/>
      <c r="AA119" s="956"/>
      <c r="AB119" s="956"/>
      <c r="AC119" s="956"/>
    </row>
    <row r="120" spans="1:29" ht="15.75" customHeight="1">
      <c r="A120" s="956"/>
      <c r="B120" s="956"/>
      <c r="C120" s="956"/>
      <c r="D120" s="956"/>
      <c r="E120" s="956"/>
      <c r="F120" s="955"/>
      <c r="G120" s="1026"/>
      <c r="H120" s="956"/>
      <c r="I120" s="1027"/>
      <c r="J120" s="956"/>
      <c r="K120" s="956"/>
      <c r="L120" s="956"/>
      <c r="M120" s="1028"/>
      <c r="N120" s="1028"/>
      <c r="O120" s="1028"/>
      <c r="P120" s="1028"/>
      <c r="Q120" s="1028"/>
      <c r="R120" s="1027"/>
      <c r="S120" s="956"/>
      <c r="T120" s="1029"/>
      <c r="U120" s="955"/>
      <c r="V120" s="956"/>
      <c r="W120" s="956"/>
      <c r="X120" s="956"/>
      <c r="Y120" s="956"/>
      <c r="Z120" s="956"/>
      <c r="AA120" s="956"/>
      <c r="AB120" s="956"/>
      <c r="AC120" s="956"/>
    </row>
    <row r="121" spans="1:29" ht="15.75" customHeight="1">
      <c r="A121" s="956"/>
      <c r="B121" s="956"/>
      <c r="C121" s="956"/>
      <c r="D121" s="956"/>
      <c r="E121" s="956"/>
      <c r="F121" s="955"/>
      <c r="G121" s="1026"/>
      <c r="H121" s="956"/>
      <c r="I121" s="1027"/>
      <c r="J121" s="956"/>
      <c r="K121" s="956"/>
      <c r="L121" s="956"/>
      <c r="M121" s="1028"/>
      <c r="N121" s="1028"/>
      <c r="O121" s="1028"/>
      <c r="P121" s="1028"/>
      <c r="Q121" s="1028"/>
      <c r="R121" s="1027"/>
      <c r="S121" s="956"/>
      <c r="T121" s="1029"/>
      <c r="U121" s="955"/>
      <c r="V121" s="956"/>
      <c r="W121" s="956"/>
      <c r="X121" s="956"/>
      <c r="Y121" s="956"/>
      <c r="Z121" s="956"/>
      <c r="AA121" s="956"/>
      <c r="AB121" s="956"/>
      <c r="AC121" s="956"/>
    </row>
    <row r="122" spans="1:29" ht="15.75" customHeight="1">
      <c r="A122" s="956"/>
      <c r="B122" s="956"/>
      <c r="C122" s="956"/>
      <c r="D122" s="956"/>
      <c r="E122" s="956"/>
      <c r="F122" s="955"/>
      <c r="G122" s="1026"/>
      <c r="H122" s="956"/>
      <c r="I122" s="1027"/>
      <c r="J122" s="956"/>
      <c r="K122" s="956"/>
      <c r="L122" s="956"/>
      <c r="M122" s="1028"/>
      <c r="N122" s="1028"/>
      <c r="O122" s="1028"/>
      <c r="P122" s="1028"/>
      <c r="Q122" s="1028"/>
      <c r="R122" s="1027"/>
      <c r="S122" s="956"/>
      <c r="T122" s="1029"/>
      <c r="U122" s="955"/>
      <c r="V122" s="956"/>
      <c r="W122" s="956"/>
      <c r="X122" s="956"/>
      <c r="Y122" s="956"/>
      <c r="Z122" s="956"/>
      <c r="AA122" s="956"/>
      <c r="AB122" s="956"/>
      <c r="AC122" s="956"/>
    </row>
    <row r="123" spans="1:29" ht="15.75" customHeight="1">
      <c r="A123" s="956"/>
      <c r="B123" s="956"/>
      <c r="C123" s="956"/>
      <c r="D123" s="956"/>
      <c r="E123" s="956"/>
      <c r="F123" s="955"/>
      <c r="G123" s="1026"/>
      <c r="H123" s="956"/>
      <c r="I123" s="1027"/>
      <c r="J123" s="956"/>
      <c r="K123" s="956"/>
      <c r="L123" s="956"/>
      <c r="M123" s="1028"/>
      <c r="N123" s="1028"/>
      <c r="O123" s="1028"/>
      <c r="P123" s="1028"/>
      <c r="Q123" s="1028"/>
      <c r="R123" s="1027"/>
      <c r="S123" s="956"/>
      <c r="T123" s="1029"/>
      <c r="U123" s="955"/>
      <c r="V123" s="956"/>
      <c r="W123" s="956"/>
      <c r="X123" s="956"/>
      <c r="Y123" s="956"/>
      <c r="Z123" s="956"/>
      <c r="AA123" s="956"/>
      <c r="AB123" s="956"/>
      <c r="AC123" s="956"/>
    </row>
    <row r="124" spans="1:29" ht="15.75" customHeight="1">
      <c r="A124" s="956"/>
      <c r="B124" s="956"/>
      <c r="C124" s="956"/>
      <c r="D124" s="956"/>
      <c r="E124" s="956"/>
      <c r="F124" s="955"/>
      <c r="G124" s="1026"/>
      <c r="H124" s="956"/>
      <c r="I124" s="1027"/>
      <c r="J124" s="956"/>
      <c r="K124" s="956"/>
      <c r="L124" s="956"/>
      <c r="M124" s="1028"/>
      <c r="N124" s="1028"/>
      <c r="O124" s="1028"/>
      <c r="P124" s="1028"/>
      <c r="Q124" s="1028"/>
      <c r="R124" s="1027"/>
      <c r="S124" s="956"/>
      <c r="T124" s="1029"/>
      <c r="U124" s="955"/>
      <c r="V124" s="956"/>
      <c r="W124" s="956"/>
      <c r="X124" s="956"/>
      <c r="Y124" s="956"/>
      <c r="Z124" s="956"/>
      <c r="AA124" s="956"/>
      <c r="AB124" s="956"/>
      <c r="AC124" s="956"/>
    </row>
    <row r="125" spans="1:29" ht="15.75" customHeight="1">
      <c r="A125" s="956"/>
      <c r="B125" s="956"/>
      <c r="C125" s="956"/>
      <c r="D125" s="956"/>
      <c r="E125" s="956"/>
      <c r="F125" s="955"/>
      <c r="G125" s="1026"/>
      <c r="H125" s="956"/>
      <c r="I125" s="1027"/>
      <c r="J125" s="956"/>
      <c r="K125" s="956"/>
      <c r="L125" s="956"/>
      <c r="M125" s="1028"/>
      <c r="N125" s="1028"/>
      <c r="O125" s="1028"/>
      <c r="P125" s="1028"/>
      <c r="Q125" s="1028"/>
      <c r="R125" s="1027"/>
      <c r="S125" s="956"/>
      <c r="T125" s="1029"/>
      <c r="U125" s="955"/>
      <c r="V125" s="956"/>
      <c r="W125" s="956"/>
      <c r="X125" s="956"/>
      <c r="Y125" s="956"/>
      <c r="Z125" s="956"/>
      <c r="AA125" s="956"/>
      <c r="AB125" s="956"/>
      <c r="AC125" s="956"/>
    </row>
    <row r="126" spans="1:29" ht="15.75" customHeight="1">
      <c r="A126" s="956"/>
      <c r="B126" s="956"/>
      <c r="C126" s="956"/>
      <c r="D126" s="956"/>
      <c r="E126" s="956"/>
      <c r="F126" s="955"/>
      <c r="G126" s="1026"/>
      <c r="H126" s="956"/>
      <c r="I126" s="1027"/>
      <c r="J126" s="956"/>
      <c r="K126" s="956"/>
      <c r="L126" s="956"/>
      <c r="M126" s="1028"/>
      <c r="N126" s="1028"/>
      <c r="O126" s="1028"/>
      <c r="P126" s="1028"/>
      <c r="Q126" s="1028"/>
      <c r="R126" s="1027"/>
      <c r="S126" s="956"/>
      <c r="T126" s="1029"/>
      <c r="U126" s="955"/>
      <c r="V126" s="956"/>
      <c r="W126" s="956"/>
      <c r="X126" s="956"/>
      <c r="Y126" s="956"/>
      <c r="Z126" s="956"/>
      <c r="AA126" s="956"/>
      <c r="AB126" s="956"/>
      <c r="AC126" s="956"/>
    </row>
    <row r="127" spans="1:29" ht="15.75" customHeight="1">
      <c r="A127" s="956"/>
      <c r="B127" s="956"/>
      <c r="C127" s="956"/>
      <c r="D127" s="956"/>
      <c r="E127" s="956"/>
      <c r="F127" s="955"/>
      <c r="G127" s="1026"/>
      <c r="H127" s="956"/>
      <c r="I127" s="1027"/>
      <c r="J127" s="956"/>
      <c r="K127" s="956"/>
      <c r="L127" s="956"/>
      <c r="M127" s="1028"/>
      <c r="N127" s="1028"/>
      <c r="O127" s="1028"/>
      <c r="P127" s="1028"/>
      <c r="Q127" s="1028"/>
      <c r="R127" s="1027"/>
      <c r="S127" s="956"/>
      <c r="T127" s="1029"/>
      <c r="U127" s="955"/>
      <c r="V127" s="956"/>
      <c r="W127" s="956"/>
      <c r="X127" s="956"/>
      <c r="Y127" s="956"/>
      <c r="Z127" s="956"/>
      <c r="AA127" s="956"/>
      <c r="AB127" s="956"/>
      <c r="AC127" s="956"/>
    </row>
    <row r="128" spans="1:29" ht="15.75" customHeight="1">
      <c r="A128" s="956"/>
      <c r="B128" s="956"/>
      <c r="C128" s="956"/>
      <c r="D128" s="956"/>
      <c r="E128" s="956"/>
      <c r="F128" s="955"/>
      <c r="G128" s="1026"/>
      <c r="H128" s="956"/>
      <c r="I128" s="1027"/>
      <c r="J128" s="956"/>
      <c r="K128" s="956"/>
      <c r="L128" s="956"/>
      <c r="M128" s="1028"/>
      <c r="N128" s="1028"/>
      <c r="O128" s="1028"/>
      <c r="P128" s="1028"/>
      <c r="Q128" s="1028"/>
      <c r="R128" s="1027"/>
      <c r="S128" s="956"/>
      <c r="T128" s="1029"/>
      <c r="U128" s="955"/>
      <c r="V128" s="956"/>
      <c r="W128" s="956"/>
      <c r="X128" s="956"/>
      <c r="Y128" s="956"/>
      <c r="Z128" s="956"/>
      <c r="AA128" s="956"/>
      <c r="AB128" s="956"/>
      <c r="AC128" s="956"/>
    </row>
    <row r="129" spans="1:29" ht="15.75" customHeight="1">
      <c r="A129" s="956"/>
      <c r="B129" s="956"/>
      <c r="C129" s="956"/>
      <c r="D129" s="956"/>
      <c r="E129" s="956"/>
      <c r="F129" s="955"/>
      <c r="G129" s="1026"/>
      <c r="H129" s="956"/>
      <c r="I129" s="1027"/>
      <c r="J129" s="956"/>
      <c r="K129" s="956"/>
      <c r="L129" s="956"/>
      <c r="M129" s="1028"/>
      <c r="N129" s="1028"/>
      <c r="O129" s="1028"/>
      <c r="P129" s="1028"/>
      <c r="Q129" s="1028"/>
      <c r="R129" s="1027"/>
      <c r="S129" s="956"/>
      <c r="T129" s="1029"/>
      <c r="U129" s="955"/>
      <c r="V129" s="956"/>
      <c r="W129" s="956"/>
      <c r="X129" s="956"/>
      <c r="Y129" s="956"/>
      <c r="Z129" s="956"/>
      <c r="AA129" s="956"/>
      <c r="AB129" s="956"/>
      <c r="AC129" s="956"/>
    </row>
    <row r="130" spans="1:29" ht="15.75" customHeight="1">
      <c r="A130" s="956"/>
      <c r="B130" s="956"/>
      <c r="C130" s="956"/>
      <c r="D130" s="956"/>
      <c r="E130" s="956"/>
      <c r="F130" s="955"/>
      <c r="G130" s="1026"/>
      <c r="H130" s="956"/>
      <c r="I130" s="1027"/>
      <c r="J130" s="956"/>
      <c r="K130" s="956"/>
      <c r="L130" s="956"/>
      <c r="M130" s="1028"/>
      <c r="N130" s="1028"/>
      <c r="O130" s="1028"/>
      <c r="P130" s="1028"/>
      <c r="Q130" s="1028"/>
      <c r="R130" s="1027"/>
      <c r="S130" s="956"/>
      <c r="T130" s="1029"/>
      <c r="U130" s="955"/>
      <c r="V130" s="956"/>
      <c r="W130" s="956"/>
      <c r="X130" s="956"/>
      <c r="Y130" s="956"/>
      <c r="Z130" s="956"/>
      <c r="AA130" s="956"/>
      <c r="AB130" s="956"/>
      <c r="AC130" s="956"/>
    </row>
    <row r="131" spans="1:29" ht="15.75" customHeight="1">
      <c r="A131" s="956"/>
      <c r="B131" s="956"/>
      <c r="C131" s="956"/>
      <c r="D131" s="956"/>
      <c r="E131" s="956"/>
      <c r="F131" s="955"/>
      <c r="G131" s="1026"/>
      <c r="H131" s="956"/>
      <c r="I131" s="1027"/>
      <c r="J131" s="956"/>
      <c r="K131" s="956"/>
      <c r="L131" s="956"/>
      <c r="M131" s="1028"/>
      <c r="N131" s="1028"/>
      <c r="O131" s="1028"/>
      <c r="P131" s="1028"/>
      <c r="Q131" s="1028"/>
      <c r="R131" s="1027"/>
      <c r="S131" s="956"/>
      <c r="T131" s="1029"/>
      <c r="U131" s="955"/>
      <c r="V131" s="956"/>
      <c r="W131" s="956"/>
      <c r="X131" s="956"/>
      <c r="Y131" s="956"/>
      <c r="Z131" s="956"/>
      <c r="AA131" s="956"/>
      <c r="AB131" s="956"/>
      <c r="AC131" s="956"/>
    </row>
    <row r="132" spans="1:29" ht="15.75" customHeight="1">
      <c r="A132" s="956"/>
      <c r="B132" s="956"/>
      <c r="C132" s="956"/>
      <c r="D132" s="956"/>
      <c r="E132" s="956"/>
      <c r="F132" s="955"/>
      <c r="G132" s="1026"/>
      <c r="H132" s="956"/>
      <c r="I132" s="1027"/>
      <c r="J132" s="956"/>
      <c r="K132" s="956"/>
      <c r="L132" s="956"/>
      <c r="M132" s="1028"/>
      <c r="N132" s="1028"/>
      <c r="O132" s="1028"/>
      <c r="P132" s="1028"/>
      <c r="Q132" s="1028"/>
      <c r="R132" s="1027"/>
      <c r="S132" s="956"/>
      <c r="T132" s="1029"/>
      <c r="U132" s="955"/>
      <c r="V132" s="956"/>
      <c r="W132" s="956"/>
      <c r="X132" s="956"/>
      <c r="Y132" s="956"/>
      <c r="Z132" s="956"/>
      <c r="AA132" s="956"/>
      <c r="AB132" s="956"/>
      <c r="AC132" s="956"/>
    </row>
    <row r="133" spans="1:29" ht="15.75" customHeight="1">
      <c r="A133" s="956"/>
      <c r="B133" s="956"/>
      <c r="C133" s="956"/>
      <c r="D133" s="956"/>
      <c r="E133" s="956"/>
      <c r="F133" s="955"/>
      <c r="G133" s="1026"/>
      <c r="H133" s="956"/>
      <c r="I133" s="1027"/>
      <c r="J133" s="956"/>
      <c r="K133" s="956"/>
      <c r="L133" s="956"/>
      <c r="M133" s="1028"/>
      <c r="N133" s="1028"/>
      <c r="O133" s="1028"/>
      <c r="P133" s="1028"/>
      <c r="Q133" s="1028"/>
      <c r="R133" s="1027"/>
      <c r="S133" s="956"/>
      <c r="T133" s="1029"/>
      <c r="U133" s="955"/>
      <c r="V133" s="956"/>
      <c r="W133" s="956"/>
      <c r="X133" s="956"/>
      <c r="Y133" s="956"/>
      <c r="Z133" s="956"/>
      <c r="AA133" s="956"/>
      <c r="AB133" s="956"/>
      <c r="AC133" s="956"/>
    </row>
    <row r="134" spans="1:29" ht="15.75" customHeight="1">
      <c r="A134" s="956"/>
      <c r="B134" s="956"/>
      <c r="C134" s="956"/>
      <c r="D134" s="956"/>
      <c r="E134" s="956"/>
      <c r="F134" s="955"/>
      <c r="G134" s="1026"/>
      <c r="H134" s="956"/>
      <c r="I134" s="1027"/>
      <c r="J134" s="956"/>
      <c r="K134" s="956"/>
      <c r="L134" s="956"/>
      <c r="M134" s="1028"/>
      <c r="N134" s="1028"/>
      <c r="O134" s="1028"/>
      <c r="P134" s="1028"/>
      <c r="Q134" s="1028"/>
      <c r="R134" s="1027"/>
      <c r="S134" s="956"/>
      <c r="T134" s="1029"/>
      <c r="U134" s="955"/>
      <c r="V134" s="956"/>
      <c r="W134" s="956"/>
      <c r="X134" s="956"/>
      <c r="Y134" s="956"/>
      <c r="Z134" s="956"/>
      <c r="AA134" s="956"/>
      <c r="AB134" s="956"/>
      <c r="AC134" s="956"/>
    </row>
    <row r="135" spans="1:29" ht="15.75" customHeight="1">
      <c r="A135" s="956"/>
      <c r="B135" s="956"/>
      <c r="C135" s="956"/>
      <c r="D135" s="956"/>
      <c r="E135" s="956"/>
      <c r="F135" s="955"/>
      <c r="G135" s="1026"/>
      <c r="H135" s="956"/>
      <c r="I135" s="1027"/>
      <c r="J135" s="956"/>
      <c r="K135" s="956"/>
      <c r="L135" s="956"/>
      <c r="M135" s="1028"/>
      <c r="N135" s="1028"/>
      <c r="O135" s="1028"/>
      <c r="P135" s="1028"/>
      <c r="Q135" s="1028"/>
      <c r="R135" s="1027"/>
      <c r="S135" s="956"/>
      <c r="T135" s="1029"/>
      <c r="U135" s="955"/>
      <c r="V135" s="956"/>
      <c r="W135" s="956"/>
      <c r="X135" s="956"/>
      <c r="Y135" s="956"/>
      <c r="Z135" s="956"/>
      <c r="AA135" s="956"/>
      <c r="AB135" s="956"/>
      <c r="AC135" s="956"/>
    </row>
    <row r="136" spans="1:29" ht="15.75" customHeight="1">
      <c r="A136" s="956"/>
      <c r="B136" s="956"/>
      <c r="C136" s="956"/>
      <c r="D136" s="956"/>
      <c r="E136" s="956"/>
      <c r="F136" s="955"/>
      <c r="G136" s="1026"/>
      <c r="H136" s="956"/>
      <c r="I136" s="1027"/>
      <c r="J136" s="956"/>
      <c r="K136" s="956"/>
      <c r="L136" s="956"/>
      <c r="M136" s="1028"/>
      <c r="N136" s="1028"/>
      <c r="O136" s="1028"/>
      <c r="P136" s="1028"/>
      <c r="Q136" s="1028"/>
      <c r="R136" s="1027"/>
      <c r="S136" s="956"/>
      <c r="T136" s="1029"/>
      <c r="U136" s="955"/>
      <c r="V136" s="956"/>
      <c r="W136" s="956"/>
      <c r="X136" s="956"/>
      <c r="Y136" s="956"/>
      <c r="Z136" s="956"/>
      <c r="AA136" s="956"/>
      <c r="AB136" s="956"/>
      <c r="AC136" s="956"/>
    </row>
    <row r="137" spans="1:29" ht="15.75" customHeight="1">
      <c r="A137" s="956"/>
      <c r="B137" s="956"/>
      <c r="C137" s="956"/>
      <c r="D137" s="956"/>
      <c r="E137" s="956"/>
      <c r="F137" s="955"/>
      <c r="G137" s="1026"/>
      <c r="H137" s="956"/>
      <c r="I137" s="1027"/>
      <c r="J137" s="956"/>
      <c r="K137" s="956"/>
      <c r="L137" s="956"/>
      <c r="M137" s="1028"/>
      <c r="N137" s="1028"/>
      <c r="O137" s="1028"/>
      <c r="P137" s="1028"/>
      <c r="Q137" s="1028"/>
      <c r="R137" s="1027"/>
      <c r="S137" s="956"/>
      <c r="T137" s="1029"/>
      <c r="U137" s="955"/>
      <c r="V137" s="956"/>
      <c r="W137" s="956"/>
      <c r="X137" s="956"/>
      <c r="Y137" s="956"/>
      <c r="Z137" s="956"/>
      <c r="AA137" s="956"/>
      <c r="AB137" s="956"/>
      <c r="AC137" s="956"/>
    </row>
    <row r="138" spans="1:29" ht="15.75" customHeight="1">
      <c r="A138" s="956"/>
      <c r="B138" s="956"/>
      <c r="C138" s="956"/>
      <c r="D138" s="956"/>
      <c r="E138" s="956"/>
      <c r="F138" s="955"/>
      <c r="G138" s="1026"/>
      <c r="H138" s="956"/>
      <c r="I138" s="1027"/>
      <c r="J138" s="956"/>
      <c r="K138" s="956"/>
      <c r="L138" s="956"/>
      <c r="M138" s="1028"/>
      <c r="N138" s="1028"/>
      <c r="O138" s="1028"/>
      <c r="P138" s="1028"/>
      <c r="Q138" s="1028"/>
      <c r="R138" s="1027"/>
      <c r="S138" s="956"/>
      <c r="T138" s="1029"/>
      <c r="U138" s="955"/>
      <c r="V138" s="956"/>
      <c r="W138" s="956"/>
      <c r="X138" s="956"/>
      <c r="Y138" s="956"/>
      <c r="Z138" s="956"/>
      <c r="AA138" s="956"/>
      <c r="AB138" s="956"/>
      <c r="AC138" s="956"/>
    </row>
    <row r="139" spans="1:29" ht="15.75" customHeight="1">
      <c r="A139" s="956"/>
      <c r="B139" s="956"/>
      <c r="C139" s="956"/>
      <c r="D139" s="956"/>
      <c r="E139" s="956"/>
      <c r="F139" s="955"/>
      <c r="G139" s="1026"/>
      <c r="H139" s="956"/>
      <c r="I139" s="1027"/>
      <c r="J139" s="956"/>
      <c r="K139" s="956"/>
      <c r="L139" s="956"/>
      <c r="M139" s="1028"/>
      <c r="N139" s="1028"/>
      <c r="O139" s="1028"/>
      <c r="P139" s="1028"/>
      <c r="Q139" s="1028"/>
      <c r="R139" s="1027"/>
      <c r="S139" s="956"/>
      <c r="T139" s="1029"/>
      <c r="U139" s="955"/>
      <c r="V139" s="956"/>
      <c r="W139" s="956"/>
      <c r="X139" s="956"/>
      <c r="Y139" s="956"/>
      <c r="Z139" s="956"/>
      <c r="AA139" s="956"/>
      <c r="AB139" s="956"/>
      <c r="AC139" s="956"/>
    </row>
    <row r="140" spans="1:29" ht="15.75" customHeight="1">
      <c r="A140" s="956"/>
      <c r="B140" s="956"/>
      <c r="C140" s="956"/>
      <c r="D140" s="956"/>
      <c r="E140" s="956"/>
      <c r="F140" s="955"/>
      <c r="G140" s="1026"/>
      <c r="H140" s="956"/>
      <c r="I140" s="1027"/>
      <c r="J140" s="956"/>
      <c r="K140" s="956"/>
      <c r="L140" s="956"/>
      <c r="M140" s="1028"/>
      <c r="N140" s="1028"/>
      <c r="O140" s="1028"/>
      <c r="P140" s="1028"/>
      <c r="Q140" s="1028"/>
      <c r="R140" s="1027"/>
      <c r="S140" s="956"/>
      <c r="T140" s="1029"/>
      <c r="U140" s="955"/>
      <c r="V140" s="956"/>
      <c r="W140" s="956"/>
      <c r="X140" s="956"/>
      <c r="Y140" s="956"/>
      <c r="Z140" s="956"/>
      <c r="AA140" s="956"/>
      <c r="AB140" s="956"/>
      <c r="AC140" s="956"/>
    </row>
    <row r="141" spans="1:29" ht="15.75" customHeight="1">
      <c r="A141" s="956"/>
      <c r="B141" s="956"/>
      <c r="C141" s="956"/>
      <c r="D141" s="956"/>
      <c r="E141" s="956"/>
      <c r="F141" s="955"/>
      <c r="G141" s="1026"/>
      <c r="H141" s="956"/>
      <c r="I141" s="1027"/>
      <c r="J141" s="956"/>
      <c r="K141" s="956"/>
      <c r="L141" s="956"/>
      <c r="M141" s="1028"/>
      <c r="N141" s="1028"/>
      <c r="O141" s="1028"/>
      <c r="P141" s="1028"/>
      <c r="Q141" s="1028"/>
      <c r="R141" s="1027"/>
      <c r="S141" s="956"/>
      <c r="T141" s="1029"/>
      <c r="U141" s="955"/>
      <c r="V141" s="956"/>
      <c r="W141" s="956"/>
      <c r="X141" s="956"/>
      <c r="Y141" s="956"/>
      <c r="Z141" s="956"/>
      <c r="AA141" s="956"/>
      <c r="AB141" s="956"/>
      <c r="AC141" s="956"/>
    </row>
    <row r="142" spans="1:29" ht="15.75" customHeight="1">
      <c r="A142" s="956"/>
      <c r="B142" s="956"/>
      <c r="C142" s="956"/>
      <c r="D142" s="956"/>
      <c r="E142" s="956"/>
      <c r="F142" s="955"/>
      <c r="G142" s="1026"/>
      <c r="H142" s="956"/>
      <c r="I142" s="1027"/>
      <c r="J142" s="956"/>
      <c r="K142" s="956"/>
      <c r="L142" s="956"/>
      <c r="M142" s="1028"/>
      <c r="N142" s="1028"/>
      <c r="O142" s="1028"/>
      <c r="P142" s="1028"/>
      <c r="Q142" s="1028"/>
      <c r="R142" s="1027"/>
      <c r="S142" s="956"/>
      <c r="T142" s="1029"/>
      <c r="U142" s="955"/>
      <c r="V142" s="956"/>
      <c r="W142" s="956"/>
      <c r="X142" s="956"/>
      <c r="Y142" s="956"/>
      <c r="Z142" s="956"/>
      <c r="AA142" s="956"/>
      <c r="AB142" s="956"/>
      <c r="AC142" s="956"/>
    </row>
    <row r="143" spans="1:29" ht="15.75" customHeight="1">
      <c r="A143" s="956"/>
      <c r="B143" s="956"/>
      <c r="C143" s="956"/>
      <c r="D143" s="956"/>
      <c r="E143" s="956"/>
      <c r="F143" s="955"/>
      <c r="G143" s="1026"/>
      <c r="H143" s="956"/>
      <c r="I143" s="1027"/>
      <c r="J143" s="956"/>
      <c r="K143" s="956"/>
      <c r="L143" s="956"/>
      <c r="M143" s="1028"/>
      <c r="N143" s="1028"/>
      <c r="O143" s="1028"/>
      <c r="P143" s="1028"/>
      <c r="Q143" s="1028"/>
      <c r="R143" s="1027"/>
      <c r="S143" s="956"/>
      <c r="T143" s="1029"/>
      <c r="U143" s="955"/>
      <c r="V143" s="956"/>
      <c r="W143" s="956"/>
      <c r="X143" s="956"/>
      <c r="Y143" s="956"/>
      <c r="Z143" s="956"/>
      <c r="AA143" s="956"/>
      <c r="AB143" s="956"/>
      <c r="AC143" s="956"/>
    </row>
    <row r="144" spans="1:29" ht="15.75" customHeight="1">
      <c r="A144" s="956"/>
      <c r="B144" s="956"/>
      <c r="C144" s="956"/>
      <c r="D144" s="956"/>
      <c r="E144" s="956"/>
      <c r="F144" s="955"/>
      <c r="G144" s="1026"/>
      <c r="H144" s="956"/>
      <c r="I144" s="1027"/>
      <c r="J144" s="956"/>
      <c r="K144" s="956"/>
      <c r="L144" s="956"/>
      <c r="M144" s="1028"/>
      <c r="N144" s="1028"/>
      <c r="O144" s="1028"/>
      <c r="P144" s="1028"/>
      <c r="Q144" s="1028"/>
      <c r="R144" s="1027"/>
      <c r="S144" s="956"/>
      <c r="T144" s="1029"/>
      <c r="U144" s="955"/>
      <c r="V144" s="956"/>
      <c r="W144" s="956"/>
      <c r="X144" s="956"/>
      <c r="Y144" s="956"/>
      <c r="Z144" s="956"/>
      <c r="AA144" s="956"/>
      <c r="AB144" s="956"/>
      <c r="AC144" s="956"/>
    </row>
    <row r="145" spans="1:29" ht="15.75" customHeight="1">
      <c r="A145" s="956"/>
      <c r="B145" s="956"/>
      <c r="C145" s="956"/>
      <c r="D145" s="956"/>
      <c r="E145" s="956"/>
      <c r="F145" s="955"/>
      <c r="G145" s="1026"/>
      <c r="H145" s="956"/>
      <c r="I145" s="1027"/>
      <c r="J145" s="956"/>
      <c r="K145" s="956"/>
      <c r="L145" s="956"/>
      <c r="M145" s="1028"/>
      <c r="N145" s="1028"/>
      <c r="O145" s="1028"/>
      <c r="P145" s="1028"/>
      <c r="Q145" s="1028"/>
      <c r="R145" s="1027"/>
      <c r="S145" s="956"/>
      <c r="T145" s="1029"/>
      <c r="U145" s="955"/>
      <c r="V145" s="956"/>
      <c r="W145" s="956"/>
      <c r="X145" s="956"/>
      <c r="Y145" s="956"/>
      <c r="Z145" s="956"/>
      <c r="AA145" s="956"/>
      <c r="AB145" s="956"/>
      <c r="AC145" s="956"/>
    </row>
    <row r="146" spans="1:29" ht="15.75" customHeight="1">
      <c r="A146" s="956"/>
      <c r="B146" s="956"/>
      <c r="C146" s="956"/>
      <c r="D146" s="956"/>
      <c r="E146" s="956"/>
      <c r="F146" s="955"/>
      <c r="G146" s="1026"/>
      <c r="H146" s="956"/>
      <c r="I146" s="1027"/>
      <c r="J146" s="956"/>
      <c r="K146" s="956"/>
      <c r="L146" s="956"/>
      <c r="M146" s="1028"/>
      <c r="N146" s="1028"/>
      <c r="O146" s="1028"/>
      <c r="P146" s="1028"/>
      <c r="Q146" s="1028"/>
      <c r="R146" s="1027"/>
      <c r="S146" s="956"/>
      <c r="T146" s="1029"/>
      <c r="U146" s="955"/>
      <c r="V146" s="956"/>
      <c r="W146" s="956"/>
      <c r="X146" s="956"/>
      <c r="Y146" s="956"/>
      <c r="Z146" s="956"/>
      <c r="AA146" s="956"/>
      <c r="AB146" s="956"/>
      <c r="AC146" s="956"/>
    </row>
    <row r="147" spans="1:29" ht="15.75" customHeight="1">
      <c r="A147" s="956"/>
      <c r="B147" s="956"/>
      <c r="C147" s="956"/>
      <c r="D147" s="956"/>
      <c r="E147" s="956"/>
      <c r="F147" s="955"/>
      <c r="G147" s="1026"/>
      <c r="H147" s="956"/>
      <c r="I147" s="1027"/>
      <c r="J147" s="956"/>
      <c r="K147" s="956"/>
      <c r="L147" s="956"/>
      <c r="M147" s="1028"/>
      <c r="N147" s="1028"/>
      <c r="O147" s="1028"/>
      <c r="P147" s="1028"/>
      <c r="Q147" s="1028"/>
      <c r="R147" s="1027"/>
      <c r="S147" s="956"/>
      <c r="T147" s="1029"/>
      <c r="U147" s="955"/>
      <c r="V147" s="956"/>
      <c r="W147" s="956"/>
      <c r="X147" s="956"/>
      <c r="Y147" s="956"/>
      <c r="Z147" s="956"/>
      <c r="AA147" s="956"/>
      <c r="AB147" s="956"/>
      <c r="AC147" s="956"/>
    </row>
    <row r="148" spans="1:29" ht="15.75" customHeight="1">
      <c r="A148" s="956"/>
      <c r="B148" s="956"/>
      <c r="C148" s="956"/>
      <c r="D148" s="956"/>
      <c r="E148" s="956"/>
      <c r="F148" s="955"/>
      <c r="G148" s="1026"/>
      <c r="H148" s="956"/>
      <c r="I148" s="1027"/>
      <c r="J148" s="956"/>
      <c r="K148" s="956"/>
      <c r="L148" s="956"/>
      <c r="M148" s="1028"/>
      <c r="N148" s="1028"/>
      <c r="O148" s="1028"/>
      <c r="P148" s="1028"/>
      <c r="Q148" s="1028"/>
      <c r="R148" s="1027"/>
      <c r="S148" s="956"/>
      <c r="T148" s="1029"/>
      <c r="U148" s="955"/>
      <c r="V148" s="956"/>
      <c r="W148" s="956"/>
      <c r="X148" s="956"/>
      <c r="Y148" s="956"/>
      <c r="Z148" s="956"/>
      <c r="AA148" s="956"/>
      <c r="AB148" s="956"/>
      <c r="AC148" s="956"/>
    </row>
    <row r="149" spans="1:29" ht="15.75" customHeight="1">
      <c r="A149" s="956"/>
      <c r="B149" s="956"/>
      <c r="C149" s="956"/>
      <c r="D149" s="956"/>
      <c r="E149" s="956"/>
      <c r="F149" s="955"/>
      <c r="G149" s="1026"/>
      <c r="H149" s="956"/>
      <c r="I149" s="1027"/>
      <c r="J149" s="956"/>
      <c r="K149" s="956"/>
      <c r="L149" s="956"/>
      <c r="M149" s="1028"/>
      <c r="N149" s="1028"/>
      <c r="O149" s="1028"/>
      <c r="P149" s="1028"/>
      <c r="Q149" s="1028"/>
      <c r="R149" s="1027"/>
      <c r="S149" s="956"/>
      <c r="T149" s="1029"/>
      <c r="U149" s="955"/>
      <c r="V149" s="956"/>
      <c r="W149" s="956"/>
      <c r="X149" s="956"/>
      <c r="Y149" s="956"/>
      <c r="Z149" s="956"/>
      <c r="AA149" s="956"/>
      <c r="AB149" s="956"/>
      <c r="AC149" s="956"/>
    </row>
    <row r="150" spans="1:29" ht="15.75" customHeight="1">
      <c r="A150" s="956"/>
      <c r="B150" s="956"/>
      <c r="C150" s="956"/>
      <c r="D150" s="956"/>
      <c r="E150" s="956"/>
      <c r="F150" s="955"/>
      <c r="G150" s="1026"/>
      <c r="H150" s="956"/>
      <c r="I150" s="1027"/>
      <c r="J150" s="956"/>
      <c r="K150" s="956"/>
      <c r="L150" s="956"/>
      <c r="M150" s="1028"/>
      <c r="N150" s="1028"/>
      <c r="O150" s="1028"/>
      <c r="P150" s="1028"/>
      <c r="Q150" s="1028"/>
      <c r="R150" s="1027"/>
      <c r="S150" s="956"/>
      <c r="T150" s="1029"/>
      <c r="U150" s="955"/>
      <c r="V150" s="956"/>
      <c r="W150" s="956"/>
      <c r="X150" s="956"/>
      <c r="Y150" s="956"/>
      <c r="Z150" s="956"/>
      <c r="AA150" s="956"/>
      <c r="AB150" s="956"/>
      <c r="AC150" s="956"/>
    </row>
    <row r="151" spans="1:29" ht="15.75" customHeight="1">
      <c r="A151" s="956"/>
      <c r="B151" s="956"/>
      <c r="C151" s="956"/>
      <c r="D151" s="956"/>
      <c r="E151" s="956"/>
      <c r="F151" s="955"/>
      <c r="G151" s="1026"/>
      <c r="H151" s="956"/>
      <c r="I151" s="1027"/>
      <c r="J151" s="956"/>
      <c r="K151" s="956"/>
      <c r="L151" s="956"/>
      <c r="M151" s="1028"/>
      <c r="N151" s="1028"/>
      <c r="O151" s="1028"/>
      <c r="P151" s="1028"/>
      <c r="Q151" s="1028"/>
      <c r="R151" s="1027"/>
      <c r="S151" s="956"/>
      <c r="T151" s="1029"/>
      <c r="U151" s="955"/>
      <c r="V151" s="956"/>
      <c r="W151" s="956"/>
      <c r="X151" s="956"/>
      <c r="Y151" s="956"/>
      <c r="Z151" s="956"/>
      <c r="AA151" s="956"/>
      <c r="AB151" s="956"/>
      <c r="AC151" s="956"/>
    </row>
    <row r="152" spans="1:29" ht="15.75" customHeight="1">
      <c r="A152" s="956"/>
      <c r="B152" s="956"/>
      <c r="C152" s="956"/>
      <c r="D152" s="956"/>
      <c r="E152" s="956"/>
      <c r="F152" s="955"/>
      <c r="G152" s="1026"/>
      <c r="H152" s="956"/>
      <c r="I152" s="1027"/>
      <c r="J152" s="956"/>
      <c r="K152" s="956"/>
      <c r="L152" s="956"/>
      <c r="M152" s="1028"/>
      <c r="N152" s="1028"/>
      <c r="O152" s="1028"/>
      <c r="P152" s="1028"/>
      <c r="Q152" s="1028"/>
      <c r="R152" s="1027"/>
      <c r="S152" s="956"/>
      <c r="T152" s="1029"/>
      <c r="U152" s="955"/>
      <c r="V152" s="956"/>
      <c r="W152" s="956"/>
      <c r="X152" s="956"/>
      <c r="Y152" s="956"/>
      <c r="Z152" s="956"/>
      <c r="AA152" s="956"/>
      <c r="AB152" s="956"/>
      <c r="AC152" s="956"/>
    </row>
    <row r="153" spans="1:29" ht="15.75" customHeight="1">
      <c r="A153" s="956"/>
      <c r="B153" s="956"/>
      <c r="C153" s="956"/>
      <c r="D153" s="956"/>
      <c r="E153" s="956"/>
      <c r="F153" s="955"/>
      <c r="G153" s="1026"/>
      <c r="H153" s="956"/>
      <c r="I153" s="1027"/>
      <c r="J153" s="956"/>
      <c r="K153" s="956"/>
      <c r="L153" s="956"/>
      <c r="M153" s="1028"/>
      <c r="N153" s="1028"/>
      <c r="O153" s="1028"/>
      <c r="P153" s="1028"/>
      <c r="Q153" s="1028"/>
      <c r="R153" s="1027"/>
      <c r="S153" s="956"/>
      <c r="T153" s="1029"/>
      <c r="U153" s="955"/>
      <c r="V153" s="956"/>
      <c r="W153" s="956"/>
      <c r="X153" s="956"/>
      <c r="Y153" s="956"/>
      <c r="Z153" s="956"/>
      <c r="AA153" s="956"/>
      <c r="AB153" s="956"/>
      <c r="AC153" s="956"/>
    </row>
    <row r="154" spans="1:29" ht="15.75" customHeight="1">
      <c r="A154" s="956"/>
      <c r="B154" s="956"/>
      <c r="C154" s="956"/>
      <c r="D154" s="956"/>
      <c r="E154" s="956"/>
      <c r="F154" s="955"/>
      <c r="G154" s="1026"/>
      <c r="H154" s="956"/>
      <c r="I154" s="1027"/>
      <c r="J154" s="956"/>
      <c r="K154" s="956"/>
      <c r="L154" s="956"/>
      <c r="M154" s="1028"/>
      <c r="N154" s="1028"/>
      <c r="O154" s="1028"/>
      <c r="P154" s="1028"/>
      <c r="Q154" s="1028"/>
      <c r="R154" s="1027"/>
      <c r="S154" s="956"/>
      <c r="T154" s="1029"/>
      <c r="U154" s="955"/>
      <c r="V154" s="956"/>
      <c r="W154" s="956"/>
      <c r="X154" s="956"/>
      <c r="Y154" s="956"/>
      <c r="Z154" s="956"/>
      <c r="AA154" s="956"/>
      <c r="AB154" s="956"/>
      <c r="AC154" s="956"/>
    </row>
    <row r="155" spans="1:29" ht="15.75" customHeight="1">
      <c r="A155" s="956"/>
      <c r="B155" s="956"/>
      <c r="C155" s="956"/>
      <c r="D155" s="956"/>
      <c r="E155" s="956"/>
      <c r="F155" s="955"/>
      <c r="G155" s="1026"/>
      <c r="H155" s="956"/>
      <c r="I155" s="1027"/>
      <c r="J155" s="956"/>
      <c r="K155" s="956"/>
      <c r="L155" s="956"/>
      <c r="M155" s="1028"/>
      <c r="N155" s="1028"/>
      <c r="O155" s="1028"/>
      <c r="P155" s="1028"/>
      <c r="Q155" s="1028"/>
      <c r="R155" s="1027"/>
      <c r="S155" s="956"/>
      <c r="T155" s="1029"/>
      <c r="U155" s="955"/>
      <c r="V155" s="956"/>
      <c r="W155" s="956"/>
      <c r="X155" s="956"/>
      <c r="Y155" s="956"/>
      <c r="Z155" s="956"/>
      <c r="AA155" s="956"/>
      <c r="AB155" s="956"/>
      <c r="AC155" s="956"/>
    </row>
    <row r="156" spans="1:29" ht="15.75" customHeight="1">
      <c r="A156" s="956"/>
      <c r="B156" s="956"/>
      <c r="C156" s="956"/>
      <c r="D156" s="956"/>
      <c r="E156" s="956"/>
      <c r="F156" s="955"/>
      <c r="G156" s="1026"/>
      <c r="H156" s="956"/>
      <c r="I156" s="1027"/>
      <c r="J156" s="956"/>
      <c r="K156" s="956"/>
      <c r="L156" s="956"/>
      <c r="M156" s="1028"/>
      <c r="N156" s="1028"/>
      <c r="O156" s="1028"/>
      <c r="P156" s="1028"/>
      <c r="Q156" s="1028"/>
      <c r="R156" s="1027"/>
      <c r="S156" s="956"/>
      <c r="T156" s="1029"/>
      <c r="U156" s="955"/>
      <c r="V156" s="956"/>
      <c r="W156" s="956"/>
      <c r="X156" s="956"/>
      <c r="Y156" s="956"/>
      <c r="Z156" s="956"/>
      <c r="AA156" s="956"/>
      <c r="AB156" s="956"/>
      <c r="AC156" s="956"/>
    </row>
    <row r="157" spans="1:29" ht="15.75" customHeight="1">
      <c r="A157" s="956"/>
      <c r="B157" s="956"/>
      <c r="C157" s="956"/>
      <c r="D157" s="956"/>
      <c r="E157" s="956"/>
      <c r="F157" s="955"/>
      <c r="G157" s="1026"/>
      <c r="H157" s="956"/>
      <c r="I157" s="1027"/>
      <c r="J157" s="956"/>
      <c r="K157" s="956"/>
      <c r="L157" s="956"/>
      <c r="M157" s="1028"/>
      <c r="N157" s="1028"/>
      <c r="O157" s="1028"/>
      <c r="P157" s="1028"/>
      <c r="Q157" s="1028"/>
      <c r="R157" s="1027"/>
      <c r="S157" s="956"/>
      <c r="T157" s="1029"/>
      <c r="U157" s="955"/>
      <c r="V157" s="956"/>
      <c r="W157" s="956"/>
      <c r="X157" s="956"/>
      <c r="Y157" s="956"/>
      <c r="Z157" s="956"/>
      <c r="AA157" s="956"/>
      <c r="AB157" s="956"/>
      <c r="AC157" s="956"/>
    </row>
    <row r="158" spans="1:29" ht="15.75" customHeight="1">
      <c r="A158" s="956"/>
      <c r="B158" s="956"/>
      <c r="C158" s="956"/>
      <c r="D158" s="956"/>
      <c r="E158" s="956"/>
      <c r="F158" s="955"/>
      <c r="G158" s="1026"/>
      <c r="H158" s="956"/>
      <c r="I158" s="1027"/>
      <c r="J158" s="956"/>
      <c r="K158" s="956"/>
      <c r="L158" s="956"/>
      <c r="M158" s="1028"/>
      <c r="N158" s="1028"/>
      <c r="O158" s="1028"/>
      <c r="P158" s="1028"/>
      <c r="Q158" s="1028"/>
      <c r="R158" s="1027"/>
      <c r="S158" s="956"/>
      <c r="T158" s="1029"/>
      <c r="U158" s="955"/>
      <c r="V158" s="956"/>
      <c r="W158" s="956"/>
      <c r="X158" s="956"/>
      <c r="Y158" s="956"/>
      <c r="Z158" s="956"/>
      <c r="AA158" s="956"/>
      <c r="AB158" s="956"/>
      <c r="AC158" s="956"/>
    </row>
    <row r="159" spans="1:29" ht="15.75" customHeight="1">
      <c r="A159" s="956"/>
      <c r="B159" s="956"/>
      <c r="C159" s="956"/>
      <c r="D159" s="956"/>
      <c r="E159" s="956"/>
      <c r="F159" s="955"/>
      <c r="G159" s="1026"/>
      <c r="H159" s="956"/>
      <c r="I159" s="1027"/>
      <c r="J159" s="956"/>
      <c r="K159" s="956"/>
      <c r="L159" s="956"/>
      <c r="M159" s="1028"/>
      <c r="N159" s="1028"/>
      <c r="O159" s="1028"/>
      <c r="P159" s="1028"/>
      <c r="Q159" s="1028"/>
      <c r="R159" s="1027"/>
      <c r="S159" s="956"/>
      <c r="T159" s="1029"/>
      <c r="U159" s="955"/>
      <c r="V159" s="956"/>
      <c r="W159" s="956"/>
      <c r="X159" s="956"/>
      <c r="Y159" s="956"/>
      <c r="Z159" s="956"/>
      <c r="AA159" s="956"/>
      <c r="AB159" s="956"/>
      <c r="AC159" s="956"/>
    </row>
    <row r="160" spans="1:29" ht="15.75" customHeight="1">
      <c r="A160" s="956"/>
      <c r="B160" s="956"/>
      <c r="C160" s="956"/>
      <c r="D160" s="956"/>
      <c r="E160" s="956"/>
      <c r="F160" s="955"/>
      <c r="G160" s="1026"/>
      <c r="H160" s="956"/>
      <c r="I160" s="1027"/>
      <c r="J160" s="956"/>
      <c r="K160" s="956"/>
      <c r="L160" s="956"/>
      <c r="M160" s="1028"/>
      <c r="N160" s="1028"/>
      <c r="O160" s="1028"/>
      <c r="P160" s="1028"/>
      <c r="Q160" s="1028"/>
      <c r="R160" s="1027"/>
      <c r="S160" s="956"/>
      <c r="T160" s="1029"/>
      <c r="U160" s="955"/>
      <c r="V160" s="956"/>
      <c r="W160" s="956"/>
      <c r="X160" s="956"/>
      <c r="Y160" s="956"/>
      <c r="Z160" s="956"/>
      <c r="AA160" s="956"/>
      <c r="AB160" s="956"/>
      <c r="AC160" s="956"/>
    </row>
    <row r="161" spans="1:29" ht="15.75" customHeight="1">
      <c r="A161" s="956"/>
      <c r="B161" s="956"/>
      <c r="C161" s="956"/>
      <c r="D161" s="956"/>
      <c r="E161" s="956"/>
      <c r="F161" s="955"/>
      <c r="G161" s="1026"/>
      <c r="H161" s="956"/>
      <c r="I161" s="1027"/>
      <c r="J161" s="956"/>
      <c r="K161" s="956"/>
      <c r="L161" s="956"/>
      <c r="M161" s="1028"/>
      <c r="N161" s="1028"/>
      <c r="O161" s="1028"/>
      <c r="P161" s="1028"/>
      <c r="Q161" s="1028"/>
      <c r="R161" s="1027"/>
      <c r="S161" s="956"/>
      <c r="T161" s="1029"/>
      <c r="U161" s="955"/>
      <c r="V161" s="956"/>
      <c r="W161" s="956"/>
      <c r="X161" s="956"/>
      <c r="Y161" s="956"/>
      <c r="Z161" s="956"/>
      <c r="AA161" s="956"/>
      <c r="AB161" s="956"/>
      <c r="AC161" s="956"/>
    </row>
    <row r="162" spans="1:29" ht="15.75" customHeight="1">
      <c r="A162" s="956"/>
      <c r="B162" s="956"/>
      <c r="C162" s="956"/>
      <c r="D162" s="956"/>
      <c r="E162" s="956"/>
      <c r="F162" s="955"/>
      <c r="G162" s="1026"/>
      <c r="H162" s="956"/>
      <c r="I162" s="1027"/>
      <c r="J162" s="956"/>
      <c r="K162" s="956"/>
      <c r="L162" s="956"/>
      <c r="M162" s="1028"/>
      <c r="N162" s="1028"/>
      <c r="O162" s="1028"/>
      <c r="P162" s="1028"/>
      <c r="Q162" s="1028"/>
      <c r="R162" s="1027"/>
      <c r="S162" s="956"/>
      <c r="T162" s="1029"/>
      <c r="U162" s="955"/>
      <c r="V162" s="956"/>
      <c r="W162" s="956"/>
      <c r="X162" s="956"/>
      <c r="Y162" s="956"/>
      <c r="Z162" s="956"/>
      <c r="AA162" s="956"/>
      <c r="AB162" s="956"/>
      <c r="AC162" s="956"/>
    </row>
    <row r="163" spans="1:29" ht="15.75" customHeight="1">
      <c r="A163" s="956"/>
      <c r="B163" s="956"/>
      <c r="C163" s="956"/>
      <c r="D163" s="956"/>
      <c r="E163" s="956"/>
      <c r="F163" s="955"/>
      <c r="G163" s="1026"/>
      <c r="H163" s="956"/>
      <c r="I163" s="1027"/>
      <c r="J163" s="956"/>
      <c r="K163" s="956"/>
      <c r="L163" s="956"/>
      <c r="M163" s="1028"/>
      <c r="N163" s="1028"/>
      <c r="O163" s="1028"/>
      <c r="P163" s="1028"/>
      <c r="Q163" s="1028"/>
      <c r="R163" s="1027"/>
      <c r="S163" s="956"/>
      <c r="T163" s="1029"/>
      <c r="U163" s="955"/>
      <c r="V163" s="956"/>
      <c r="W163" s="956"/>
      <c r="X163" s="956"/>
      <c r="Y163" s="956"/>
      <c r="Z163" s="956"/>
      <c r="AA163" s="956"/>
      <c r="AB163" s="956"/>
      <c r="AC163" s="956"/>
    </row>
    <row r="164" spans="1:29" ht="15.75" customHeight="1">
      <c r="A164" s="956"/>
      <c r="B164" s="956"/>
      <c r="C164" s="956"/>
      <c r="D164" s="956"/>
      <c r="E164" s="956"/>
      <c r="F164" s="955"/>
      <c r="G164" s="1026"/>
      <c r="H164" s="956"/>
      <c r="I164" s="1027"/>
      <c r="J164" s="956"/>
      <c r="K164" s="956"/>
      <c r="L164" s="956"/>
      <c r="M164" s="1028"/>
      <c r="N164" s="1028"/>
      <c r="O164" s="1028"/>
      <c r="P164" s="1028"/>
      <c r="Q164" s="1028"/>
      <c r="R164" s="1027"/>
      <c r="S164" s="956"/>
      <c r="T164" s="1029"/>
      <c r="U164" s="955"/>
      <c r="V164" s="956"/>
      <c r="W164" s="956"/>
      <c r="X164" s="956"/>
      <c r="Y164" s="956"/>
      <c r="Z164" s="956"/>
      <c r="AA164" s="956"/>
      <c r="AB164" s="956"/>
      <c r="AC164" s="956"/>
    </row>
    <row r="165" spans="1:29" ht="15.75" customHeight="1">
      <c r="A165" s="956"/>
      <c r="B165" s="956"/>
      <c r="C165" s="956"/>
      <c r="D165" s="956"/>
      <c r="E165" s="956"/>
      <c r="F165" s="955"/>
      <c r="G165" s="1026"/>
      <c r="H165" s="956"/>
      <c r="I165" s="1027"/>
      <c r="J165" s="956"/>
      <c r="K165" s="956"/>
      <c r="L165" s="956"/>
      <c r="M165" s="1028"/>
      <c r="N165" s="1028"/>
      <c r="O165" s="1028"/>
      <c r="P165" s="1028"/>
      <c r="Q165" s="1028"/>
      <c r="R165" s="1027"/>
      <c r="S165" s="956"/>
      <c r="T165" s="1029"/>
      <c r="U165" s="955"/>
      <c r="V165" s="956"/>
      <c r="W165" s="956"/>
      <c r="X165" s="956"/>
      <c r="Y165" s="956"/>
      <c r="Z165" s="956"/>
      <c r="AA165" s="956"/>
      <c r="AB165" s="956"/>
      <c r="AC165" s="956"/>
    </row>
    <row r="166" spans="1:29" ht="15.75" customHeight="1">
      <c r="A166" s="956"/>
      <c r="B166" s="956"/>
      <c r="C166" s="956"/>
      <c r="D166" s="956"/>
      <c r="E166" s="956"/>
      <c r="F166" s="955"/>
      <c r="G166" s="1026"/>
      <c r="H166" s="956"/>
      <c r="I166" s="1027"/>
      <c r="J166" s="956"/>
      <c r="K166" s="956"/>
      <c r="L166" s="956"/>
      <c r="M166" s="1028"/>
      <c r="N166" s="1028"/>
      <c r="O166" s="1028"/>
      <c r="P166" s="1028"/>
      <c r="Q166" s="1028"/>
      <c r="R166" s="1027"/>
      <c r="S166" s="956"/>
      <c r="T166" s="1029"/>
      <c r="U166" s="955"/>
      <c r="V166" s="956"/>
      <c r="W166" s="956"/>
      <c r="X166" s="956"/>
      <c r="Y166" s="956"/>
      <c r="Z166" s="956"/>
      <c r="AA166" s="956"/>
      <c r="AB166" s="956"/>
      <c r="AC166" s="956"/>
    </row>
    <row r="167" spans="1:29" ht="15.75" customHeight="1">
      <c r="A167" s="956"/>
      <c r="B167" s="956"/>
      <c r="C167" s="956"/>
      <c r="D167" s="956"/>
      <c r="E167" s="956"/>
      <c r="F167" s="955"/>
      <c r="G167" s="1026"/>
      <c r="H167" s="956"/>
      <c r="I167" s="1027"/>
      <c r="J167" s="956"/>
      <c r="K167" s="956"/>
      <c r="L167" s="956"/>
      <c r="M167" s="1028"/>
      <c r="N167" s="1028"/>
      <c r="O167" s="1028"/>
      <c r="P167" s="1028"/>
      <c r="Q167" s="1028"/>
      <c r="R167" s="1027"/>
      <c r="S167" s="956"/>
      <c r="T167" s="1029"/>
      <c r="U167" s="955"/>
      <c r="V167" s="956"/>
      <c r="W167" s="956"/>
      <c r="X167" s="956"/>
      <c r="Y167" s="956"/>
      <c r="Z167" s="956"/>
      <c r="AA167" s="956"/>
      <c r="AB167" s="956"/>
      <c r="AC167" s="956"/>
    </row>
    <row r="168" spans="1:29" ht="15.75" customHeight="1">
      <c r="A168" s="956"/>
      <c r="B168" s="956"/>
      <c r="C168" s="956"/>
      <c r="D168" s="956"/>
      <c r="E168" s="956"/>
      <c r="F168" s="955"/>
      <c r="G168" s="1026"/>
      <c r="H168" s="956"/>
      <c r="I168" s="1027"/>
      <c r="J168" s="956"/>
      <c r="K168" s="956"/>
      <c r="L168" s="956"/>
      <c r="M168" s="1028"/>
      <c r="N168" s="1028"/>
      <c r="O168" s="1028"/>
      <c r="P168" s="1028"/>
      <c r="Q168" s="1028"/>
      <c r="R168" s="1027"/>
      <c r="S168" s="956"/>
      <c r="T168" s="1029"/>
      <c r="U168" s="955"/>
      <c r="V168" s="956"/>
      <c r="W168" s="956"/>
      <c r="X168" s="956"/>
      <c r="Y168" s="956"/>
      <c r="Z168" s="956"/>
      <c r="AA168" s="956"/>
      <c r="AB168" s="956"/>
      <c r="AC168" s="956"/>
    </row>
    <row r="169" spans="1:29" ht="15.75" customHeight="1">
      <c r="A169" s="956"/>
      <c r="B169" s="956"/>
      <c r="C169" s="956"/>
      <c r="D169" s="956"/>
      <c r="E169" s="956"/>
      <c r="F169" s="955"/>
      <c r="G169" s="1026"/>
      <c r="H169" s="956"/>
      <c r="I169" s="1027"/>
      <c r="J169" s="956"/>
      <c r="K169" s="956"/>
      <c r="L169" s="956"/>
      <c r="M169" s="1028"/>
      <c r="N169" s="1028"/>
      <c r="O169" s="1028"/>
      <c r="P169" s="1028"/>
      <c r="Q169" s="1028"/>
      <c r="R169" s="1027"/>
      <c r="S169" s="956"/>
      <c r="T169" s="1029"/>
      <c r="U169" s="955"/>
      <c r="V169" s="956"/>
      <c r="W169" s="956"/>
      <c r="X169" s="956"/>
      <c r="Y169" s="956"/>
      <c r="Z169" s="956"/>
      <c r="AA169" s="956"/>
      <c r="AB169" s="956"/>
      <c r="AC169" s="956"/>
    </row>
    <row r="170" spans="1:29" ht="15.75" customHeight="1">
      <c r="A170" s="956"/>
      <c r="B170" s="956"/>
      <c r="C170" s="956"/>
      <c r="D170" s="956"/>
      <c r="E170" s="956"/>
      <c r="F170" s="955"/>
      <c r="G170" s="1026"/>
      <c r="H170" s="956"/>
      <c r="I170" s="1027"/>
      <c r="J170" s="956"/>
      <c r="K170" s="956"/>
      <c r="L170" s="956"/>
      <c r="M170" s="1028"/>
      <c r="N170" s="1028"/>
      <c r="O170" s="1028"/>
      <c r="P170" s="1028"/>
      <c r="Q170" s="1028"/>
      <c r="R170" s="1027"/>
      <c r="S170" s="956"/>
      <c r="T170" s="1029"/>
      <c r="U170" s="955"/>
      <c r="V170" s="956"/>
      <c r="W170" s="956"/>
      <c r="X170" s="956"/>
      <c r="Y170" s="956"/>
      <c r="Z170" s="956"/>
      <c r="AA170" s="956"/>
      <c r="AB170" s="956"/>
      <c r="AC170" s="956"/>
    </row>
    <row r="171" spans="1:29" ht="15.75" customHeight="1">
      <c r="A171" s="956"/>
      <c r="B171" s="956"/>
      <c r="C171" s="956"/>
      <c r="D171" s="956"/>
      <c r="E171" s="956"/>
      <c r="F171" s="955"/>
      <c r="G171" s="1026"/>
      <c r="H171" s="956"/>
      <c r="I171" s="1027"/>
      <c r="J171" s="956"/>
      <c r="K171" s="956"/>
      <c r="L171" s="956"/>
      <c r="M171" s="1028"/>
      <c r="N171" s="1028"/>
      <c r="O171" s="1028"/>
      <c r="P171" s="1028"/>
      <c r="Q171" s="1028"/>
      <c r="R171" s="1027"/>
      <c r="S171" s="956"/>
      <c r="T171" s="1029"/>
      <c r="U171" s="955"/>
      <c r="V171" s="956"/>
      <c r="W171" s="956"/>
      <c r="X171" s="956"/>
      <c r="Y171" s="956"/>
      <c r="Z171" s="956"/>
      <c r="AA171" s="956"/>
      <c r="AB171" s="956"/>
      <c r="AC171" s="956"/>
    </row>
    <row r="172" spans="1:29" ht="15.75" customHeight="1">
      <c r="A172" s="956"/>
      <c r="B172" s="956"/>
      <c r="C172" s="956"/>
      <c r="D172" s="956"/>
      <c r="E172" s="956"/>
      <c r="F172" s="955"/>
      <c r="G172" s="1026"/>
      <c r="H172" s="956"/>
      <c r="I172" s="1027"/>
      <c r="J172" s="956"/>
      <c r="K172" s="956"/>
      <c r="L172" s="956"/>
      <c r="M172" s="1028"/>
      <c r="N172" s="1028"/>
      <c r="O172" s="1028"/>
      <c r="P172" s="1028"/>
      <c r="Q172" s="1028"/>
      <c r="R172" s="1027"/>
      <c r="S172" s="956"/>
      <c r="T172" s="1029"/>
      <c r="U172" s="955"/>
      <c r="V172" s="956"/>
      <c r="W172" s="956"/>
      <c r="X172" s="956"/>
      <c r="Y172" s="956"/>
      <c r="Z172" s="956"/>
      <c r="AA172" s="956"/>
      <c r="AB172" s="956"/>
      <c r="AC172" s="956"/>
    </row>
    <row r="173" spans="1:29" ht="15.75" customHeight="1">
      <c r="A173" s="956"/>
      <c r="B173" s="956"/>
      <c r="C173" s="956"/>
      <c r="D173" s="956"/>
      <c r="E173" s="956"/>
      <c r="F173" s="955"/>
      <c r="G173" s="1026"/>
      <c r="H173" s="956"/>
      <c r="I173" s="1027"/>
      <c r="J173" s="956"/>
      <c r="K173" s="956"/>
      <c r="L173" s="956"/>
      <c r="M173" s="1028"/>
      <c r="N173" s="1028"/>
      <c r="O173" s="1028"/>
      <c r="P173" s="1028"/>
      <c r="Q173" s="1028"/>
      <c r="R173" s="1027"/>
      <c r="S173" s="956"/>
      <c r="T173" s="1029"/>
      <c r="U173" s="955"/>
      <c r="V173" s="956"/>
      <c r="W173" s="956"/>
      <c r="X173" s="956"/>
      <c r="Y173" s="956"/>
      <c r="Z173" s="956"/>
      <c r="AA173" s="956"/>
      <c r="AB173" s="956"/>
      <c r="AC173" s="956"/>
    </row>
    <row r="174" spans="1:29" ht="15.75" customHeight="1">
      <c r="A174" s="956"/>
      <c r="B174" s="956"/>
      <c r="C174" s="956"/>
      <c r="D174" s="956"/>
      <c r="E174" s="956"/>
      <c r="F174" s="955"/>
      <c r="G174" s="1026"/>
      <c r="H174" s="956"/>
      <c r="I174" s="1027"/>
      <c r="J174" s="956"/>
      <c r="K174" s="956"/>
      <c r="L174" s="956"/>
      <c r="M174" s="1028"/>
      <c r="N174" s="1028"/>
      <c r="O174" s="1028"/>
      <c r="P174" s="1028"/>
      <c r="Q174" s="1028"/>
      <c r="R174" s="1027"/>
      <c r="S174" s="956"/>
      <c r="T174" s="1029"/>
      <c r="U174" s="955"/>
      <c r="V174" s="956"/>
      <c r="W174" s="956"/>
      <c r="X174" s="956"/>
      <c r="Y174" s="956"/>
      <c r="Z174" s="956"/>
      <c r="AA174" s="956"/>
      <c r="AB174" s="956"/>
      <c r="AC174" s="956"/>
    </row>
    <row r="175" spans="1:29" ht="15.75" customHeight="1">
      <c r="A175" s="956"/>
      <c r="B175" s="956"/>
      <c r="C175" s="956"/>
      <c r="D175" s="956"/>
      <c r="E175" s="956"/>
      <c r="F175" s="955"/>
      <c r="G175" s="1026"/>
      <c r="H175" s="956"/>
      <c r="I175" s="1027"/>
      <c r="J175" s="956"/>
      <c r="K175" s="956"/>
      <c r="L175" s="956"/>
      <c r="M175" s="1028"/>
      <c r="N175" s="1028"/>
      <c r="O175" s="1028"/>
      <c r="P175" s="1028"/>
      <c r="Q175" s="1028"/>
      <c r="R175" s="1027"/>
      <c r="S175" s="956"/>
      <c r="T175" s="1029"/>
      <c r="U175" s="955"/>
      <c r="V175" s="956"/>
      <c r="W175" s="956"/>
      <c r="X175" s="956"/>
      <c r="Y175" s="956"/>
      <c r="Z175" s="956"/>
      <c r="AA175" s="956"/>
      <c r="AB175" s="956"/>
      <c r="AC175" s="956"/>
    </row>
    <row r="176" spans="1:29" ht="15.75" customHeight="1">
      <c r="A176" s="956"/>
      <c r="B176" s="956"/>
      <c r="C176" s="956"/>
      <c r="D176" s="956"/>
      <c r="E176" s="956"/>
      <c r="F176" s="955"/>
      <c r="G176" s="1026"/>
      <c r="H176" s="956"/>
      <c r="I176" s="1027"/>
      <c r="J176" s="956"/>
      <c r="K176" s="956"/>
      <c r="L176" s="956"/>
      <c r="M176" s="1028"/>
      <c r="N176" s="1028"/>
      <c r="O176" s="1028"/>
      <c r="P176" s="1028"/>
      <c r="Q176" s="1028"/>
      <c r="R176" s="1027"/>
      <c r="S176" s="956"/>
      <c r="T176" s="1029"/>
      <c r="U176" s="955"/>
      <c r="V176" s="956"/>
      <c r="W176" s="956"/>
      <c r="X176" s="956"/>
      <c r="Y176" s="956"/>
      <c r="Z176" s="956"/>
      <c r="AA176" s="956"/>
      <c r="AB176" s="956"/>
      <c r="AC176" s="956"/>
    </row>
    <row r="177" spans="1:29" ht="15.75" customHeight="1">
      <c r="A177" s="956"/>
      <c r="B177" s="956"/>
      <c r="C177" s="956"/>
      <c r="D177" s="956"/>
      <c r="E177" s="956"/>
      <c r="F177" s="955"/>
      <c r="G177" s="1026"/>
      <c r="H177" s="956"/>
      <c r="I177" s="1027"/>
      <c r="J177" s="956"/>
      <c r="K177" s="956"/>
      <c r="L177" s="956"/>
      <c r="M177" s="1028"/>
      <c r="N177" s="1028"/>
      <c r="O177" s="1028"/>
      <c r="P177" s="1028"/>
      <c r="Q177" s="1028"/>
      <c r="R177" s="1027"/>
      <c r="S177" s="956"/>
      <c r="T177" s="1029"/>
      <c r="U177" s="955"/>
      <c r="V177" s="956"/>
      <c r="W177" s="956"/>
      <c r="X177" s="956"/>
      <c r="Y177" s="956"/>
      <c r="Z177" s="956"/>
      <c r="AA177" s="956"/>
      <c r="AB177" s="956"/>
      <c r="AC177" s="956"/>
    </row>
    <row r="178" spans="1:29" ht="15.75" customHeight="1">
      <c r="A178" s="956"/>
      <c r="B178" s="956"/>
      <c r="C178" s="956"/>
      <c r="D178" s="956"/>
      <c r="E178" s="956"/>
      <c r="F178" s="955"/>
      <c r="G178" s="1026"/>
      <c r="H178" s="956"/>
      <c r="I178" s="1027"/>
      <c r="J178" s="956"/>
      <c r="K178" s="956"/>
      <c r="L178" s="956"/>
      <c r="M178" s="1028"/>
      <c r="N178" s="1028"/>
      <c r="O178" s="1028"/>
      <c r="P178" s="1028"/>
      <c r="Q178" s="1028"/>
      <c r="R178" s="1027"/>
      <c r="S178" s="956"/>
      <c r="T178" s="1029"/>
      <c r="U178" s="955"/>
      <c r="V178" s="956"/>
      <c r="W178" s="956"/>
      <c r="X178" s="956"/>
      <c r="Y178" s="956"/>
      <c r="Z178" s="956"/>
      <c r="AA178" s="956"/>
      <c r="AB178" s="956"/>
      <c r="AC178" s="956"/>
    </row>
    <row r="179" spans="1:29" ht="15.75" customHeight="1">
      <c r="A179" s="956"/>
      <c r="B179" s="956"/>
      <c r="C179" s="956"/>
      <c r="D179" s="956"/>
      <c r="E179" s="956"/>
      <c r="F179" s="955"/>
      <c r="G179" s="1026"/>
      <c r="H179" s="956"/>
      <c r="I179" s="1027"/>
      <c r="J179" s="956"/>
      <c r="K179" s="956"/>
      <c r="L179" s="956"/>
      <c r="M179" s="1028"/>
      <c r="N179" s="1028"/>
      <c r="O179" s="1028"/>
      <c r="P179" s="1028"/>
      <c r="Q179" s="1028"/>
      <c r="R179" s="1027"/>
      <c r="S179" s="956"/>
      <c r="T179" s="1029"/>
      <c r="U179" s="955"/>
      <c r="V179" s="956"/>
      <c r="W179" s="956"/>
      <c r="X179" s="956"/>
      <c r="Y179" s="956"/>
      <c r="Z179" s="956"/>
      <c r="AA179" s="956"/>
      <c r="AB179" s="956"/>
      <c r="AC179" s="956"/>
    </row>
    <row r="180" spans="1:29" ht="15.75" customHeight="1">
      <c r="A180" s="956"/>
      <c r="B180" s="956"/>
      <c r="C180" s="956"/>
      <c r="D180" s="956"/>
      <c r="E180" s="956"/>
      <c r="F180" s="955"/>
      <c r="G180" s="1026"/>
      <c r="H180" s="956"/>
      <c r="I180" s="1027"/>
      <c r="J180" s="956"/>
      <c r="K180" s="956"/>
      <c r="L180" s="956"/>
      <c r="M180" s="1028"/>
      <c r="N180" s="1028"/>
      <c r="O180" s="1028"/>
      <c r="P180" s="1028"/>
      <c r="Q180" s="1028"/>
      <c r="R180" s="1027"/>
      <c r="S180" s="956"/>
      <c r="T180" s="1029"/>
      <c r="U180" s="955"/>
      <c r="V180" s="956"/>
      <c r="W180" s="956"/>
      <c r="X180" s="956"/>
      <c r="Y180" s="956"/>
      <c r="Z180" s="956"/>
      <c r="AA180" s="956"/>
      <c r="AB180" s="956"/>
      <c r="AC180" s="956"/>
    </row>
    <row r="181" spans="1:29" ht="15.75" customHeight="1">
      <c r="A181" s="956"/>
      <c r="B181" s="956"/>
      <c r="C181" s="956"/>
      <c r="D181" s="956"/>
      <c r="E181" s="956"/>
      <c r="F181" s="955"/>
      <c r="G181" s="1026"/>
      <c r="H181" s="956"/>
      <c r="I181" s="1027"/>
      <c r="J181" s="956"/>
      <c r="K181" s="956"/>
      <c r="L181" s="956"/>
      <c r="M181" s="1028"/>
      <c r="N181" s="1028"/>
      <c r="O181" s="1028"/>
      <c r="P181" s="1028"/>
      <c r="Q181" s="1028"/>
      <c r="R181" s="1027"/>
      <c r="S181" s="956"/>
      <c r="T181" s="1029"/>
      <c r="U181" s="955"/>
      <c r="V181" s="956"/>
      <c r="W181" s="956"/>
      <c r="X181" s="956"/>
      <c r="Y181" s="956"/>
      <c r="Z181" s="956"/>
      <c r="AA181" s="956"/>
      <c r="AB181" s="956"/>
      <c r="AC181" s="956"/>
    </row>
    <row r="182" spans="1:29" ht="15.75" customHeight="1">
      <c r="A182" s="956"/>
      <c r="B182" s="956"/>
      <c r="C182" s="956"/>
      <c r="D182" s="956"/>
      <c r="E182" s="956"/>
      <c r="F182" s="955"/>
      <c r="G182" s="1026"/>
      <c r="H182" s="956"/>
      <c r="I182" s="1027"/>
      <c r="J182" s="956"/>
      <c r="K182" s="956"/>
      <c r="L182" s="956"/>
      <c r="M182" s="1028"/>
      <c r="N182" s="1028"/>
      <c r="O182" s="1028"/>
      <c r="P182" s="1028"/>
      <c r="Q182" s="1028"/>
      <c r="R182" s="1027"/>
      <c r="S182" s="956"/>
      <c r="T182" s="1029"/>
      <c r="U182" s="955"/>
      <c r="V182" s="956"/>
      <c r="W182" s="956"/>
      <c r="X182" s="956"/>
      <c r="Y182" s="956"/>
      <c r="Z182" s="956"/>
      <c r="AA182" s="956"/>
      <c r="AB182" s="956"/>
      <c r="AC182" s="956"/>
    </row>
    <row r="183" spans="1:29" ht="15.75" customHeight="1">
      <c r="A183" s="956"/>
      <c r="B183" s="956"/>
      <c r="C183" s="956"/>
      <c r="D183" s="956"/>
      <c r="E183" s="956"/>
      <c r="F183" s="955"/>
      <c r="G183" s="1026"/>
      <c r="H183" s="956"/>
      <c r="I183" s="1027"/>
      <c r="J183" s="956"/>
      <c r="K183" s="956"/>
      <c r="L183" s="956"/>
      <c r="M183" s="1028"/>
      <c r="N183" s="1028"/>
      <c r="O183" s="1028"/>
      <c r="P183" s="1028"/>
      <c r="Q183" s="1028"/>
      <c r="R183" s="1027"/>
      <c r="S183" s="956"/>
      <c r="T183" s="1029"/>
      <c r="U183" s="955"/>
      <c r="V183" s="956"/>
      <c r="W183" s="956"/>
      <c r="X183" s="956"/>
      <c r="Y183" s="956"/>
      <c r="Z183" s="956"/>
      <c r="AA183" s="956"/>
      <c r="AB183" s="956"/>
      <c r="AC183" s="956"/>
    </row>
    <row r="184" spans="1:29" ht="15.75" customHeight="1">
      <c r="A184" s="956"/>
      <c r="B184" s="956"/>
      <c r="C184" s="956"/>
      <c r="D184" s="956"/>
      <c r="E184" s="956"/>
      <c r="F184" s="955"/>
      <c r="G184" s="1026"/>
      <c r="H184" s="956"/>
      <c r="I184" s="1027"/>
      <c r="J184" s="956"/>
      <c r="K184" s="956"/>
      <c r="L184" s="956"/>
      <c r="M184" s="1028"/>
      <c r="N184" s="1028"/>
      <c r="O184" s="1028"/>
      <c r="P184" s="1028"/>
      <c r="Q184" s="1028"/>
      <c r="R184" s="1027"/>
      <c r="S184" s="956"/>
      <c r="T184" s="1029"/>
      <c r="U184" s="955"/>
      <c r="V184" s="956"/>
      <c r="W184" s="956"/>
      <c r="X184" s="956"/>
      <c r="Y184" s="956"/>
      <c r="Z184" s="956"/>
      <c r="AA184" s="956"/>
      <c r="AB184" s="956"/>
      <c r="AC184" s="956"/>
    </row>
    <row r="185" spans="1:29" ht="15.75" customHeight="1">
      <c r="A185" s="956"/>
      <c r="B185" s="956"/>
      <c r="C185" s="956"/>
      <c r="D185" s="956"/>
      <c r="E185" s="956"/>
      <c r="F185" s="955"/>
      <c r="G185" s="1026"/>
      <c r="H185" s="956"/>
      <c r="I185" s="1027"/>
      <c r="J185" s="956"/>
      <c r="K185" s="956"/>
      <c r="L185" s="956"/>
      <c r="M185" s="1028"/>
      <c r="N185" s="1028"/>
      <c r="O185" s="1028"/>
      <c r="P185" s="1028"/>
      <c r="Q185" s="1028"/>
      <c r="R185" s="1027"/>
      <c r="S185" s="956"/>
      <c r="T185" s="1029"/>
      <c r="U185" s="955"/>
      <c r="V185" s="956"/>
      <c r="W185" s="956"/>
      <c r="X185" s="956"/>
      <c r="Y185" s="956"/>
      <c r="Z185" s="956"/>
      <c r="AA185" s="956"/>
      <c r="AB185" s="956"/>
      <c r="AC185" s="956"/>
    </row>
    <row r="186" spans="1:29" ht="15.75" customHeight="1">
      <c r="A186" s="956"/>
      <c r="B186" s="956"/>
      <c r="C186" s="956"/>
      <c r="D186" s="956"/>
      <c r="E186" s="956"/>
      <c r="F186" s="955"/>
      <c r="G186" s="1026"/>
      <c r="H186" s="956"/>
      <c r="I186" s="1027"/>
      <c r="J186" s="956"/>
      <c r="K186" s="956"/>
      <c r="L186" s="956"/>
      <c r="M186" s="1028"/>
      <c r="N186" s="1028"/>
      <c r="O186" s="1028"/>
      <c r="P186" s="1028"/>
      <c r="Q186" s="1028"/>
      <c r="R186" s="1027"/>
      <c r="S186" s="956"/>
      <c r="T186" s="1029"/>
      <c r="U186" s="955"/>
      <c r="V186" s="956"/>
      <c r="W186" s="956"/>
      <c r="X186" s="956"/>
      <c r="Y186" s="956"/>
      <c r="Z186" s="956"/>
      <c r="AA186" s="956"/>
      <c r="AB186" s="956"/>
      <c r="AC186" s="956"/>
    </row>
    <row r="187" spans="1:29" ht="15.75" customHeight="1">
      <c r="A187" s="956"/>
      <c r="B187" s="956"/>
      <c r="C187" s="956"/>
      <c r="D187" s="956"/>
      <c r="E187" s="956"/>
      <c r="F187" s="955"/>
      <c r="G187" s="1026"/>
      <c r="H187" s="956"/>
      <c r="I187" s="1027"/>
      <c r="J187" s="956"/>
      <c r="K187" s="956"/>
      <c r="L187" s="956"/>
      <c r="M187" s="1028"/>
      <c r="N187" s="1028"/>
      <c r="O187" s="1028"/>
      <c r="P187" s="1028"/>
      <c r="Q187" s="1028"/>
      <c r="R187" s="1027"/>
      <c r="S187" s="956"/>
      <c r="T187" s="1029"/>
      <c r="U187" s="955"/>
      <c r="V187" s="956"/>
      <c r="W187" s="956"/>
      <c r="X187" s="956"/>
      <c r="Y187" s="956"/>
      <c r="Z187" s="956"/>
      <c r="AA187" s="956"/>
      <c r="AB187" s="956"/>
      <c r="AC187" s="956"/>
    </row>
    <row r="188" spans="1:29" ht="15.75" customHeight="1">
      <c r="A188" s="956"/>
      <c r="B188" s="956"/>
      <c r="C188" s="956"/>
      <c r="D188" s="956"/>
      <c r="E188" s="956"/>
      <c r="F188" s="955"/>
      <c r="G188" s="1026"/>
      <c r="H188" s="956"/>
      <c r="I188" s="1027"/>
      <c r="J188" s="956"/>
      <c r="K188" s="956"/>
      <c r="L188" s="956"/>
      <c r="M188" s="1028"/>
      <c r="N188" s="1028"/>
      <c r="O188" s="1028"/>
      <c r="P188" s="1028"/>
      <c r="Q188" s="1028"/>
      <c r="R188" s="1027"/>
      <c r="S188" s="956"/>
      <c r="T188" s="1029"/>
      <c r="U188" s="955"/>
      <c r="V188" s="956"/>
      <c r="W188" s="956"/>
      <c r="X188" s="956"/>
      <c r="Y188" s="956"/>
      <c r="Z188" s="956"/>
      <c r="AA188" s="956"/>
      <c r="AB188" s="956"/>
      <c r="AC188" s="956"/>
    </row>
    <row r="189" spans="1:29" ht="15.75" customHeight="1">
      <c r="A189" s="956"/>
      <c r="B189" s="956"/>
      <c r="C189" s="956"/>
      <c r="D189" s="956"/>
      <c r="E189" s="956"/>
      <c r="F189" s="955"/>
      <c r="G189" s="1026"/>
      <c r="H189" s="956"/>
      <c r="I189" s="1027"/>
      <c r="J189" s="956"/>
      <c r="K189" s="956"/>
      <c r="L189" s="956"/>
      <c r="M189" s="1028"/>
      <c r="N189" s="1028"/>
      <c r="O189" s="1028"/>
      <c r="P189" s="1028"/>
      <c r="Q189" s="1028"/>
      <c r="R189" s="1027"/>
      <c r="S189" s="956"/>
      <c r="T189" s="1029"/>
      <c r="U189" s="955"/>
      <c r="V189" s="956"/>
      <c r="W189" s="956"/>
      <c r="X189" s="956"/>
      <c r="Y189" s="956"/>
      <c r="Z189" s="956"/>
      <c r="AA189" s="956"/>
      <c r="AB189" s="956"/>
      <c r="AC189" s="956"/>
    </row>
    <row r="190" spans="1:29" ht="15.75" customHeight="1">
      <c r="A190" s="956"/>
      <c r="B190" s="956"/>
      <c r="C190" s="956"/>
      <c r="D190" s="956"/>
      <c r="E190" s="956"/>
      <c r="F190" s="955"/>
      <c r="G190" s="1026"/>
      <c r="H190" s="956"/>
      <c r="I190" s="1027"/>
      <c r="J190" s="956"/>
      <c r="K190" s="956"/>
      <c r="L190" s="956"/>
      <c r="M190" s="1028"/>
      <c r="N190" s="1028"/>
      <c r="O190" s="1028"/>
      <c r="P190" s="1028"/>
      <c r="Q190" s="1028"/>
      <c r="R190" s="1027"/>
      <c r="S190" s="956"/>
      <c r="T190" s="1029"/>
      <c r="U190" s="955"/>
      <c r="V190" s="956"/>
      <c r="W190" s="956"/>
      <c r="X190" s="956"/>
      <c r="Y190" s="956"/>
      <c r="Z190" s="956"/>
      <c r="AA190" s="956"/>
      <c r="AB190" s="956"/>
      <c r="AC190" s="956"/>
    </row>
    <row r="191" spans="1:29" ht="15.75" customHeight="1">
      <c r="A191" s="956"/>
      <c r="B191" s="956"/>
      <c r="C191" s="956"/>
      <c r="D191" s="956"/>
      <c r="E191" s="956"/>
      <c r="F191" s="955"/>
      <c r="G191" s="1026"/>
      <c r="H191" s="956"/>
      <c r="I191" s="1027"/>
      <c r="J191" s="956"/>
      <c r="K191" s="956"/>
      <c r="L191" s="956"/>
      <c r="M191" s="1028"/>
      <c r="N191" s="1028"/>
      <c r="O191" s="1028"/>
      <c r="P191" s="1028"/>
      <c r="Q191" s="1028"/>
      <c r="R191" s="1027"/>
      <c r="S191" s="956"/>
      <c r="T191" s="1029"/>
      <c r="U191" s="955"/>
      <c r="V191" s="956"/>
      <c r="W191" s="956"/>
      <c r="X191" s="956"/>
      <c r="Y191" s="956"/>
      <c r="Z191" s="956"/>
      <c r="AA191" s="956"/>
      <c r="AB191" s="956"/>
      <c r="AC191" s="956"/>
    </row>
    <row r="192" spans="1:29" ht="15.75" customHeight="1">
      <c r="A192" s="956"/>
      <c r="B192" s="956"/>
      <c r="C192" s="956"/>
      <c r="D192" s="956"/>
      <c r="E192" s="956"/>
      <c r="F192" s="955"/>
      <c r="G192" s="1026"/>
      <c r="H192" s="956"/>
      <c r="I192" s="1027"/>
      <c r="J192" s="956"/>
      <c r="K192" s="956"/>
      <c r="L192" s="956"/>
      <c r="M192" s="1028"/>
      <c r="N192" s="1028"/>
      <c r="O192" s="1028"/>
      <c r="P192" s="1028"/>
      <c r="Q192" s="1028"/>
      <c r="R192" s="1027"/>
      <c r="S192" s="956"/>
      <c r="T192" s="1029"/>
      <c r="U192" s="955"/>
      <c r="V192" s="956"/>
      <c r="W192" s="956"/>
      <c r="X192" s="956"/>
      <c r="Y192" s="956"/>
      <c r="Z192" s="956"/>
      <c r="AA192" s="956"/>
      <c r="AB192" s="956"/>
      <c r="AC192" s="956"/>
    </row>
    <row r="193" spans="1:29" ht="15.75" customHeight="1">
      <c r="A193" s="956"/>
      <c r="B193" s="956"/>
      <c r="C193" s="956"/>
      <c r="D193" s="956"/>
      <c r="E193" s="956"/>
      <c r="F193" s="955"/>
      <c r="G193" s="1026"/>
      <c r="H193" s="956"/>
      <c r="I193" s="1027"/>
      <c r="J193" s="956"/>
      <c r="K193" s="956"/>
      <c r="L193" s="956"/>
      <c r="M193" s="1028"/>
      <c r="N193" s="1028"/>
      <c r="O193" s="1028"/>
      <c r="P193" s="1028"/>
      <c r="Q193" s="1028"/>
      <c r="R193" s="1027"/>
      <c r="S193" s="956"/>
      <c r="T193" s="1029"/>
      <c r="U193" s="955"/>
      <c r="V193" s="956"/>
      <c r="W193" s="956"/>
      <c r="X193" s="956"/>
      <c r="Y193" s="956"/>
      <c r="Z193" s="956"/>
      <c r="AA193" s="956"/>
      <c r="AB193" s="956"/>
      <c r="AC193" s="956"/>
    </row>
    <row r="194" spans="1:29" ht="15.75" customHeight="1">
      <c r="A194" s="956"/>
      <c r="B194" s="956"/>
      <c r="C194" s="956"/>
      <c r="D194" s="956"/>
      <c r="E194" s="956"/>
      <c r="F194" s="955"/>
      <c r="G194" s="1026"/>
      <c r="H194" s="956"/>
      <c r="I194" s="1027"/>
      <c r="J194" s="956"/>
      <c r="K194" s="956"/>
      <c r="L194" s="956"/>
      <c r="M194" s="1028"/>
      <c r="N194" s="1028"/>
      <c r="O194" s="1028"/>
      <c r="P194" s="1028"/>
      <c r="Q194" s="1028"/>
      <c r="R194" s="1027"/>
      <c r="S194" s="956"/>
      <c r="T194" s="1029"/>
      <c r="U194" s="955"/>
      <c r="V194" s="956"/>
      <c r="W194" s="956"/>
      <c r="X194" s="956"/>
      <c r="Y194" s="956"/>
      <c r="Z194" s="956"/>
      <c r="AA194" s="956"/>
      <c r="AB194" s="956"/>
      <c r="AC194" s="956"/>
    </row>
    <row r="195" spans="1:29" ht="15.75" customHeight="1">
      <c r="A195" s="956"/>
      <c r="B195" s="956"/>
      <c r="C195" s="956"/>
      <c r="D195" s="956"/>
      <c r="E195" s="956"/>
      <c r="F195" s="955"/>
      <c r="G195" s="1026"/>
      <c r="H195" s="956"/>
      <c r="I195" s="1027"/>
      <c r="J195" s="956"/>
      <c r="K195" s="956"/>
      <c r="L195" s="956"/>
      <c r="M195" s="1028"/>
      <c r="N195" s="1028"/>
      <c r="O195" s="1028"/>
      <c r="P195" s="1028"/>
      <c r="Q195" s="1028"/>
      <c r="R195" s="1027"/>
      <c r="S195" s="956"/>
      <c r="T195" s="1029"/>
      <c r="U195" s="955"/>
      <c r="V195" s="956"/>
      <c r="W195" s="956"/>
      <c r="X195" s="956"/>
      <c r="Y195" s="956"/>
      <c r="Z195" s="956"/>
      <c r="AA195" s="956"/>
      <c r="AB195" s="956"/>
      <c r="AC195" s="956"/>
    </row>
    <row r="196" spans="1:29" ht="15.75" customHeight="1">
      <c r="A196" s="956"/>
      <c r="B196" s="956"/>
      <c r="C196" s="956"/>
      <c r="D196" s="956"/>
      <c r="E196" s="956"/>
      <c r="F196" s="955"/>
      <c r="G196" s="1026"/>
      <c r="H196" s="956"/>
      <c r="I196" s="1027"/>
      <c r="J196" s="956"/>
      <c r="K196" s="956"/>
      <c r="L196" s="956"/>
      <c r="M196" s="1028"/>
      <c r="N196" s="1028"/>
      <c r="O196" s="1028"/>
      <c r="P196" s="1028"/>
      <c r="Q196" s="1028"/>
      <c r="R196" s="1027"/>
      <c r="S196" s="956"/>
      <c r="T196" s="1029"/>
      <c r="U196" s="955"/>
      <c r="V196" s="956"/>
      <c r="W196" s="956"/>
      <c r="X196" s="956"/>
      <c r="Y196" s="956"/>
      <c r="Z196" s="956"/>
      <c r="AA196" s="956"/>
      <c r="AB196" s="956"/>
      <c r="AC196" s="956"/>
    </row>
    <row r="197" spans="1:29" ht="15.75" customHeight="1">
      <c r="A197" s="956"/>
      <c r="B197" s="956"/>
      <c r="C197" s="956"/>
      <c r="D197" s="956"/>
      <c r="E197" s="956"/>
      <c r="F197" s="955"/>
      <c r="G197" s="1026"/>
      <c r="H197" s="956"/>
      <c r="I197" s="1027"/>
      <c r="J197" s="956"/>
      <c r="K197" s="956"/>
      <c r="L197" s="956"/>
      <c r="M197" s="1028"/>
      <c r="N197" s="1028"/>
      <c r="O197" s="1028"/>
      <c r="P197" s="1028"/>
      <c r="Q197" s="1028"/>
      <c r="R197" s="1027"/>
      <c r="S197" s="956"/>
      <c r="T197" s="1029"/>
      <c r="U197" s="955"/>
      <c r="V197" s="956"/>
      <c r="W197" s="956"/>
      <c r="X197" s="956"/>
      <c r="Y197" s="956"/>
      <c r="Z197" s="956"/>
      <c r="AA197" s="956"/>
      <c r="AB197" s="956"/>
      <c r="AC197" s="956"/>
    </row>
    <row r="198" spans="1:29" ht="15.75" customHeight="1">
      <c r="A198" s="956"/>
      <c r="B198" s="956"/>
      <c r="C198" s="956"/>
      <c r="D198" s="956"/>
      <c r="E198" s="956"/>
      <c r="F198" s="955"/>
      <c r="G198" s="1026"/>
      <c r="H198" s="956"/>
      <c r="I198" s="1027"/>
      <c r="J198" s="956"/>
      <c r="K198" s="956"/>
      <c r="L198" s="956"/>
      <c r="M198" s="1028"/>
      <c r="N198" s="1028"/>
      <c r="O198" s="1028"/>
      <c r="P198" s="1028"/>
      <c r="Q198" s="1028"/>
      <c r="R198" s="1027"/>
      <c r="S198" s="956"/>
      <c r="T198" s="1029"/>
      <c r="U198" s="955"/>
      <c r="V198" s="956"/>
      <c r="W198" s="956"/>
      <c r="X198" s="956"/>
      <c r="Y198" s="956"/>
      <c r="Z198" s="956"/>
      <c r="AA198" s="956"/>
      <c r="AB198" s="956"/>
      <c r="AC198" s="956"/>
    </row>
    <row r="199" spans="1:29" ht="15.75" customHeight="1">
      <c r="A199" s="956"/>
      <c r="B199" s="956"/>
      <c r="C199" s="956"/>
      <c r="D199" s="956"/>
      <c r="E199" s="956"/>
      <c r="F199" s="955"/>
      <c r="G199" s="1026"/>
      <c r="H199" s="956"/>
      <c r="I199" s="1027"/>
      <c r="J199" s="956"/>
      <c r="K199" s="956"/>
      <c r="L199" s="956"/>
      <c r="M199" s="1028"/>
      <c r="N199" s="1028"/>
      <c r="O199" s="1028"/>
      <c r="P199" s="1028"/>
      <c r="Q199" s="1028"/>
      <c r="R199" s="1027"/>
      <c r="S199" s="956"/>
      <c r="T199" s="1029"/>
      <c r="U199" s="955"/>
      <c r="V199" s="956"/>
      <c r="W199" s="956"/>
      <c r="X199" s="956"/>
      <c r="Y199" s="956"/>
      <c r="Z199" s="956"/>
      <c r="AA199" s="956"/>
      <c r="AB199" s="956"/>
      <c r="AC199" s="956"/>
    </row>
    <row r="200" spans="1:29" ht="15.75" customHeight="1">
      <c r="A200" s="956"/>
      <c r="B200" s="956"/>
      <c r="C200" s="956"/>
      <c r="D200" s="956"/>
      <c r="E200" s="956"/>
      <c r="F200" s="955"/>
      <c r="G200" s="1026"/>
      <c r="H200" s="956"/>
      <c r="I200" s="1027"/>
      <c r="J200" s="956"/>
      <c r="K200" s="956"/>
      <c r="L200" s="956"/>
      <c r="M200" s="1028"/>
      <c r="N200" s="1028"/>
      <c r="O200" s="1028"/>
      <c r="P200" s="1028"/>
      <c r="Q200" s="1028"/>
      <c r="R200" s="1027"/>
      <c r="S200" s="956"/>
      <c r="T200" s="1029"/>
      <c r="U200" s="955"/>
      <c r="V200" s="956"/>
      <c r="W200" s="956"/>
      <c r="X200" s="956"/>
      <c r="Y200" s="956"/>
      <c r="Z200" s="956"/>
      <c r="AA200" s="956"/>
      <c r="AB200" s="956"/>
      <c r="AC200" s="956"/>
    </row>
    <row r="201" spans="1:29" ht="15.75" customHeight="1">
      <c r="A201" s="956"/>
      <c r="B201" s="956"/>
      <c r="C201" s="956"/>
      <c r="D201" s="956"/>
      <c r="E201" s="956"/>
      <c r="F201" s="955"/>
      <c r="G201" s="1026"/>
      <c r="H201" s="956"/>
      <c r="I201" s="1027"/>
      <c r="J201" s="956"/>
      <c r="K201" s="956"/>
      <c r="L201" s="956"/>
      <c r="M201" s="1028"/>
      <c r="N201" s="1028"/>
      <c r="O201" s="1028"/>
      <c r="P201" s="1028"/>
      <c r="Q201" s="1028"/>
      <c r="R201" s="1027"/>
      <c r="S201" s="956"/>
      <c r="T201" s="1029"/>
      <c r="U201" s="955"/>
      <c r="V201" s="956"/>
      <c r="W201" s="956"/>
      <c r="X201" s="956"/>
      <c r="Y201" s="956"/>
      <c r="Z201" s="956"/>
      <c r="AA201" s="956"/>
      <c r="AB201" s="956"/>
      <c r="AC201" s="956"/>
    </row>
    <row r="202" spans="1:29" ht="15.75" customHeight="1">
      <c r="A202" s="956"/>
      <c r="B202" s="956"/>
      <c r="C202" s="956"/>
      <c r="D202" s="956"/>
      <c r="E202" s="956"/>
      <c r="F202" s="955"/>
      <c r="G202" s="1026"/>
      <c r="H202" s="956"/>
      <c r="I202" s="1027"/>
      <c r="J202" s="956"/>
      <c r="K202" s="956"/>
      <c r="L202" s="956"/>
      <c r="M202" s="1028"/>
      <c r="N202" s="1028"/>
      <c r="O202" s="1028"/>
      <c r="P202" s="1028"/>
      <c r="Q202" s="1028"/>
      <c r="R202" s="1027"/>
      <c r="S202" s="956"/>
      <c r="T202" s="1029"/>
      <c r="U202" s="955"/>
      <c r="V202" s="956"/>
      <c r="W202" s="956"/>
      <c r="X202" s="956"/>
      <c r="Y202" s="956"/>
      <c r="Z202" s="956"/>
      <c r="AA202" s="956"/>
      <c r="AB202" s="956"/>
      <c r="AC202" s="956"/>
    </row>
    <row r="203" spans="1:29" ht="15.75" customHeight="1">
      <c r="A203" s="956"/>
      <c r="B203" s="956"/>
      <c r="C203" s="956"/>
      <c r="D203" s="956"/>
      <c r="E203" s="956"/>
      <c r="F203" s="955"/>
      <c r="G203" s="1026"/>
      <c r="H203" s="956"/>
      <c r="I203" s="1027"/>
      <c r="J203" s="956"/>
      <c r="K203" s="956"/>
      <c r="L203" s="956"/>
      <c r="M203" s="1028"/>
      <c r="N203" s="1028"/>
      <c r="O203" s="1028"/>
      <c r="P203" s="1028"/>
      <c r="Q203" s="1028"/>
      <c r="R203" s="1027"/>
      <c r="S203" s="956"/>
      <c r="T203" s="1029"/>
      <c r="U203" s="955"/>
      <c r="V203" s="956"/>
      <c r="W203" s="956"/>
      <c r="X203" s="956"/>
      <c r="Y203" s="956"/>
      <c r="Z203" s="956"/>
      <c r="AA203" s="956"/>
      <c r="AB203" s="956"/>
      <c r="AC203" s="956"/>
    </row>
    <row r="204" spans="1:29" ht="15.75" customHeight="1">
      <c r="A204" s="956"/>
      <c r="B204" s="956"/>
      <c r="C204" s="956"/>
      <c r="D204" s="956"/>
      <c r="E204" s="956"/>
      <c r="F204" s="955"/>
      <c r="G204" s="1026"/>
      <c r="H204" s="956"/>
      <c r="I204" s="1027"/>
      <c r="J204" s="956"/>
      <c r="K204" s="956"/>
      <c r="L204" s="956"/>
      <c r="M204" s="1028"/>
      <c r="N204" s="1028"/>
      <c r="O204" s="1028"/>
      <c r="P204" s="1028"/>
      <c r="Q204" s="1028"/>
      <c r="R204" s="1027"/>
      <c r="S204" s="956"/>
      <c r="T204" s="1029"/>
      <c r="U204" s="955"/>
      <c r="V204" s="956"/>
      <c r="W204" s="956"/>
      <c r="X204" s="956"/>
      <c r="Y204" s="956"/>
      <c r="Z204" s="956"/>
      <c r="AA204" s="956"/>
      <c r="AB204" s="956"/>
      <c r="AC204" s="956"/>
    </row>
    <row r="205" spans="1:29" ht="15.75" customHeight="1">
      <c r="A205" s="956"/>
      <c r="B205" s="956"/>
      <c r="C205" s="956"/>
      <c r="D205" s="956"/>
      <c r="E205" s="956"/>
      <c r="F205" s="955"/>
      <c r="G205" s="1026"/>
      <c r="H205" s="956"/>
      <c r="I205" s="1027"/>
      <c r="J205" s="956"/>
      <c r="K205" s="956"/>
      <c r="L205" s="956"/>
      <c r="M205" s="1028"/>
      <c r="N205" s="1028"/>
      <c r="O205" s="1028"/>
      <c r="P205" s="1028"/>
      <c r="Q205" s="1028"/>
      <c r="R205" s="1027"/>
      <c r="S205" s="956"/>
      <c r="T205" s="1029"/>
      <c r="U205" s="955"/>
      <c r="V205" s="956"/>
      <c r="W205" s="956"/>
      <c r="X205" s="956"/>
      <c r="Y205" s="956"/>
      <c r="Z205" s="956"/>
      <c r="AA205" s="956"/>
      <c r="AB205" s="956"/>
      <c r="AC205" s="956"/>
    </row>
    <row r="206" spans="1:29" ht="15.75" customHeight="1">
      <c r="A206" s="956"/>
      <c r="B206" s="956"/>
      <c r="C206" s="956"/>
      <c r="D206" s="956"/>
      <c r="E206" s="956"/>
      <c r="F206" s="955"/>
      <c r="G206" s="1026"/>
      <c r="H206" s="956"/>
      <c r="I206" s="1027"/>
      <c r="J206" s="956"/>
      <c r="K206" s="956"/>
      <c r="L206" s="956"/>
      <c r="M206" s="1028"/>
      <c r="N206" s="1028"/>
      <c r="O206" s="1028"/>
      <c r="P206" s="1028"/>
      <c r="Q206" s="1028"/>
      <c r="R206" s="1027"/>
      <c r="S206" s="956"/>
      <c r="T206" s="1029"/>
      <c r="U206" s="955"/>
      <c r="V206" s="956"/>
      <c r="W206" s="956"/>
      <c r="X206" s="956"/>
      <c r="Y206" s="956"/>
      <c r="Z206" s="956"/>
      <c r="AA206" s="956"/>
      <c r="AB206" s="956"/>
      <c r="AC206" s="956"/>
    </row>
    <row r="207" spans="1:29" ht="15.75" customHeight="1">
      <c r="A207" s="956"/>
      <c r="B207" s="956"/>
      <c r="C207" s="956"/>
      <c r="D207" s="956"/>
      <c r="E207" s="956"/>
      <c r="F207" s="955"/>
      <c r="G207" s="1026"/>
      <c r="H207" s="956"/>
      <c r="I207" s="1027"/>
      <c r="J207" s="956"/>
      <c r="K207" s="956"/>
      <c r="L207" s="956"/>
      <c r="M207" s="1028"/>
      <c r="N207" s="1028"/>
      <c r="O207" s="1028"/>
      <c r="P207" s="1028"/>
      <c r="Q207" s="1028"/>
      <c r="R207" s="1027"/>
      <c r="S207" s="956"/>
      <c r="T207" s="1029"/>
      <c r="U207" s="955"/>
      <c r="V207" s="956"/>
      <c r="W207" s="956"/>
      <c r="X207" s="956"/>
      <c r="Y207" s="956"/>
      <c r="Z207" s="956"/>
      <c r="AA207" s="956"/>
      <c r="AB207" s="956"/>
      <c r="AC207" s="956"/>
    </row>
    <row r="208" spans="1:29" ht="15.75" customHeight="1">
      <c r="A208" s="956"/>
      <c r="B208" s="956"/>
      <c r="C208" s="956"/>
      <c r="D208" s="956"/>
      <c r="E208" s="956"/>
      <c r="F208" s="955"/>
      <c r="G208" s="1026"/>
      <c r="H208" s="956"/>
      <c r="I208" s="1027"/>
      <c r="J208" s="956"/>
      <c r="K208" s="956"/>
      <c r="L208" s="956"/>
      <c r="M208" s="1028"/>
      <c r="N208" s="1028"/>
      <c r="O208" s="1028"/>
      <c r="P208" s="1028"/>
      <c r="Q208" s="1028"/>
      <c r="R208" s="1027"/>
      <c r="S208" s="956"/>
      <c r="T208" s="1029"/>
      <c r="U208" s="955"/>
      <c r="V208" s="956"/>
      <c r="W208" s="956"/>
      <c r="X208" s="956"/>
      <c r="Y208" s="956"/>
      <c r="Z208" s="956"/>
      <c r="AA208" s="956"/>
      <c r="AB208" s="956"/>
      <c r="AC208" s="956"/>
    </row>
    <row r="209" spans="1:29" ht="15.75" customHeight="1">
      <c r="A209" s="956"/>
      <c r="B209" s="956"/>
      <c r="C209" s="956"/>
      <c r="D209" s="956"/>
      <c r="E209" s="956"/>
      <c r="F209" s="955"/>
      <c r="G209" s="1026"/>
      <c r="H209" s="956"/>
      <c r="I209" s="1027"/>
      <c r="J209" s="956"/>
      <c r="K209" s="956"/>
      <c r="L209" s="956"/>
      <c r="M209" s="1028"/>
      <c r="N209" s="1028"/>
      <c r="O209" s="1028"/>
      <c r="P209" s="1028"/>
      <c r="Q209" s="1028"/>
      <c r="R209" s="1027"/>
      <c r="S209" s="956"/>
      <c r="T209" s="1029"/>
      <c r="U209" s="955"/>
      <c r="V209" s="956"/>
      <c r="W209" s="956"/>
      <c r="X209" s="956"/>
      <c r="Y209" s="956"/>
      <c r="Z209" s="956"/>
      <c r="AA209" s="956"/>
      <c r="AB209" s="956"/>
      <c r="AC209" s="956"/>
    </row>
    <row r="210" spans="1:29" ht="15.75" customHeight="1">
      <c r="A210" s="956"/>
      <c r="B210" s="956"/>
      <c r="C210" s="956"/>
      <c r="D210" s="956"/>
      <c r="E210" s="956"/>
      <c r="F210" s="955"/>
      <c r="G210" s="1026"/>
      <c r="H210" s="956"/>
      <c r="I210" s="1027"/>
      <c r="J210" s="956"/>
      <c r="K210" s="956"/>
      <c r="L210" s="956"/>
      <c r="M210" s="1028"/>
      <c r="N210" s="1028"/>
      <c r="O210" s="1028"/>
      <c r="P210" s="1028"/>
      <c r="Q210" s="1028"/>
      <c r="R210" s="1027"/>
      <c r="S210" s="956"/>
      <c r="T210" s="1029"/>
      <c r="U210" s="955"/>
      <c r="V210" s="956"/>
      <c r="W210" s="956"/>
      <c r="X210" s="956"/>
      <c r="Y210" s="956"/>
      <c r="Z210" s="956"/>
      <c r="AA210" s="956"/>
      <c r="AB210" s="956"/>
      <c r="AC210" s="956"/>
    </row>
    <row r="211" spans="1:29" ht="15.75" customHeight="1">
      <c r="A211" s="956"/>
      <c r="B211" s="956"/>
      <c r="C211" s="956"/>
      <c r="D211" s="956"/>
      <c r="E211" s="956"/>
      <c r="F211" s="955"/>
      <c r="G211" s="1026"/>
      <c r="H211" s="956"/>
      <c r="I211" s="1027"/>
      <c r="J211" s="956"/>
      <c r="K211" s="956"/>
      <c r="L211" s="956"/>
      <c r="M211" s="1028"/>
      <c r="N211" s="1028"/>
      <c r="O211" s="1028"/>
      <c r="P211" s="1028"/>
      <c r="Q211" s="1028"/>
      <c r="R211" s="1027"/>
      <c r="S211" s="956"/>
      <c r="T211" s="1029"/>
      <c r="U211" s="955"/>
      <c r="V211" s="956"/>
      <c r="W211" s="956"/>
      <c r="X211" s="956"/>
      <c r="Y211" s="956"/>
      <c r="Z211" s="956"/>
      <c r="AA211" s="956"/>
      <c r="AB211" s="956"/>
      <c r="AC211" s="956"/>
    </row>
    <row r="212" spans="1:29" ht="15.75" customHeight="1">
      <c r="A212" s="956"/>
      <c r="B212" s="956"/>
      <c r="C212" s="956"/>
      <c r="D212" s="956"/>
      <c r="E212" s="956"/>
      <c r="F212" s="955"/>
      <c r="G212" s="1026"/>
      <c r="H212" s="956"/>
      <c r="I212" s="1027"/>
      <c r="J212" s="956"/>
      <c r="K212" s="956"/>
      <c r="L212" s="956"/>
      <c r="M212" s="1028"/>
      <c r="N212" s="1028"/>
      <c r="O212" s="1028"/>
      <c r="P212" s="1028"/>
      <c r="Q212" s="1028"/>
      <c r="R212" s="1027"/>
      <c r="S212" s="956"/>
      <c r="T212" s="1029"/>
      <c r="U212" s="955"/>
      <c r="V212" s="956"/>
      <c r="W212" s="956"/>
      <c r="X212" s="956"/>
      <c r="Y212" s="956"/>
      <c r="Z212" s="956"/>
      <c r="AA212" s="956"/>
      <c r="AB212" s="956"/>
      <c r="AC212" s="956"/>
    </row>
    <row r="213" spans="1:29" ht="15.75" customHeight="1">
      <c r="A213" s="956"/>
      <c r="B213" s="956"/>
      <c r="C213" s="956"/>
      <c r="D213" s="956"/>
      <c r="E213" s="956"/>
      <c r="F213" s="955"/>
      <c r="G213" s="1026"/>
      <c r="H213" s="956"/>
      <c r="I213" s="1027"/>
      <c r="J213" s="956"/>
      <c r="K213" s="956"/>
      <c r="L213" s="956"/>
      <c r="M213" s="1028"/>
      <c r="N213" s="1028"/>
      <c r="O213" s="1028"/>
      <c r="P213" s="1028"/>
      <c r="Q213" s="1028"/>
      <c r="R213" s="1027"/>
      <c r="S213" s="956"/>
      <c r="T213" s="1029"/>
      <c r="U213" s="955"/>
      <c r="V213" s="956"/>
      <c r="W213" s="956"/>
      <c r="X213" s="956"/>
      <c r="Y213" s="956"/>
      <c r="Z213" s="956"/>
      <c r="AA213" s="956"/>
      <c r="AB213" s="956"/>
      <c r="AC213" s="956"/>
    </row>
    <row r="214" spans="1:29" ht="15.75" customHeight="1">
      <c r="A214" s="956"/>
      <c r="B214" s="956"/>
      <c r="C214" s="956"/>
      <c r="D214" s="956"/>
      <c r="E214" s="956"/>
      <c r="F214" s="955"/>
      <c r="G214" s="1026"/>
      <c r="H214" s="956"/>
      <c r="I214" s="1027"/>
      <c r="J214" s="956"/>
      <c r="K214" s="956"/>
      <c r="L214" s="956"/>
      <c r="M214" s="1028"/>
      <c r="N214" s="1028"/>
      <c r="O214" s="1028"/>
      <c r="P214" s="1028"/>
      <c r="Q214" s="1028"/>
      <c r="R214" s="1027"/>
      <c r="S214" s="956"/>
      <c r="T214" s="1029"/>
      <c r="U214" s="955"/>
      <c r="V214" s="956"/>
      <c r="W214" s="956"/>
      <c r="X214" s="956"/>
      <c r="Y214" s="956"/>
      <c r="Z214" s="956"/>
      <c r="AA214" s="956"/>
      <c r="AB214" s="956"/>
      <c r="AC214" s="956"/>
    </row>
    <row r="215" spans="1:29" ht="15.75" customHeight="1">
      <c r="A215" s="956"/>
      <c r="B215" s="956"/>
      <c r="C215" s="956"/>
      <c r="D215" s="956"/>
      <c r="E215" s="956"/>
      <c r="F215" s="955"/>
      <c r="G215" s="1026"/>
      <c r="H215" s="956"/>
      <c r="I215" s="1027"/>
      <c r="J215" s="956"/>
      <c r="K215" s="956"/>
      <c r="L215" s="956"/>
      <c r="M215" s="1028"/>
      <c r="N215" s="1028"/>
      <c r="O215" s="1028"/>
      <c r="P215" s="1028"/>
      <c r="Q215" s="1028"/>
      <c r="R215" s="1027"/>
      <c r="S215" s="956"/>
      <c r="T215" s="1029"/>
      <c r="U215" s="955"/>
      <c r="V215" s="956"/>
      <c r="W215" s="956"/>
      <c r="X215" s="956"/>
      <c r="Y215" s="956"/>
      <c r="Z215" s="956"/>
      <c r="AA215" s="956"/>
      <c r="AB215" s="956"/>
      <c r="AC215" s="956"/>
    </row>
    <row r="216" spans="1:29" ht="15.75" customHeight="1">
      <c r="A216" s="956"/>
      <c r="B216" s="956"/>
      <c r="C216" s="956"/>
      <c r="D216" s="956"/>
      <c r="E216" s="956"/>
      <c r="F216" s="955"/>
      <c r="G216" s="1026"/>
      <c r="H216" s="956"/>
      <c r="I216" s="1027"/>
      <c r="J216" s="956"/>
      <c r="K216" s="956"/>
      <c r="L216" s="956"/>
      <c r="M216" s="1028"/>
      <c r="N216" s="1028"/>
      <c r="O216" s="1028"/>
      <c r="P216" s="1028"/>
      <c r="Q216" s="1028"/>
      <c r="R216" s="1027"/>
      <c r="S216" s="956"/>
      <c r="T216" s="1029"/>
      <c r="U216" s="955"/>
      <c r="V216" s="956"/>
      <c r="W216" s="956"/>
      <c r="X216" s="956"/>
      <c r="Y216" s="956"/>
      <c r="Z216" s="956"/>
      <c r="AA216" s="956"/>
      <c r="AB216" s="956"/>
      <c r="AC216" s="956"/>
    </row>
    <row r="217" spans="1:29" ht="15.75" customHeight="1">
      <c r="A217" s="956"/>
      <c r="B217" s="956"/>
      <c r="C217" s="956"/>
      <c r="D217" s="956"/>
      <c r="E217" s="956"/>
      <c r="F217" s="955"/>
      <c r="G217" s="1026"/>
      <c r="H217" s="956"/>
      <c r="I217" s="1027"/>
      <c r="J217" s="956"/>
      <c r="K217" s="956"/>
      <c r="L217" s="956"/>
      <c r="M217" s="1028"/>
      <c r="N217" s="1028"/>
      <c r="O217" s="1028"/>
      <c r="P217" s="1028"/>
      <c r="Q217" s="1028"/>
      <c r="R217" s="1027"/>
      <c r="S217" s="956"/>
      <c r="T217" s="1029"/>
      <c r="U217" s="955"/>
      <c r="V217" s="956"/>
      <c r="W217" s="956"/>
      <c r="X217" s="956"/>
      <c r="Y217" s="956"/>
      <c r="Z217" s="956"/>
      <c r="AA217" s="956"/>
      <c r="AB217" s="956"/>
      <c r="AC217" s="956"/>
    </row>
    <row r="218" spans="1:29" ht="15.75" customHeight="1">
      <c r="A218" s="956"/>
      <c r="B218" s="956"/>
      <c r="C218" s="956"/>
      <c r="D218" s="956"/>
      <c r="E218" s="956"/>
      <c r="F218" s="955"/>
      <c r="G218" s="1026"/>
      <c r="H218" s="956"/>
      <c r="I218" s="1027"/>
      <c r="J218" s="956"/>
      <c r="K218" s="956"/>
      <c r="L218" s="956"/>
      <c r="M218" s="1028"/>
      <c r="N218" s="1028"/>
      <c r="O218" s="1028"/>
      <c r="P218" s="1028"/>
      <c r="Q218" s="1028"/>
      <c r="R218" s="1027"/>
      <c r="S218" s="956"/>
      <c r="T218" s="1029"/>
      <c r="U218" s="955"/>
      <c r="V218" s="956"/>
      <c r="W218" s="956"/>
      <c r="X218" s="956"/>
      <c r="Y218" s="956"/>
      <c r="Z218" s="956"/>
      <c r="AA218" s="956"/>
      <c r="AB218" s="956"/>
      <c r="AC218" s="956"/>
    </row>
    <row r="219" spans="1:29" ht="15.75" customHeight="1">
      <c r="A219" s="956"/>
      <c r="B219" s="956"/>
      <c r="C219" s="956"/>
      <c r="D219" s="956"/>
      <c r="E219" s="956"/>
      <c r="F219" s="955"/>
      <c r="G219" s="1026"/>
      <c r="H219" s="956"/>
      <c r="I219" s="1027"/>
      <c r="J219" s="956"/>
      <c r="K219" s="956"/>
      <c r="L219" s="956"/>
      <c r="M219" s="1028"/>
      <c r="N219" s="1028"/>
      <c r="O219" s="1028"/>
      <c r="P219" s="1028"/>
      <c r="Q219" s="1028"/>
      <c r="R219" s="1027"/>
      <c r="S219" s="956"/>
      <c r="T219" s="1029"/>
      <c r="U219" s="955"/>
      <c r="V219" s="956"/>
      <c r="W219" s="956"/>
      <c r="X219" s="956"/>
      <c r="Y219" s="956"/>
      <c r="Z219" s="956"/>
      <c r="AA219" s="956"/>
      <c r="AB219" s="956"/>
      <c r="AC219" s="956"/>
    </row>
    <row r="220" spans="1:29" ht="15.75" customHeight="1">
      <c r="A220" s="956"/>
      <c r="B220" s="956"/>
      <c r="C220" s="956"/>
      <c r="D220" s="956"/>
      <c r="E220" s="956"/>
      <c r="F220" s="955"/>
      <c r="G220" s="1026"/>
      <c r="H220" s="956"/>
      <c r="I220" s="1027"/>
      <c r="J220" s="956"/>
      <c r="K220" s="956"/>
      <c r="L220" s="956"/>
      <c r="M220" s="1028"/>
      <c r="N220" s="1028"/>
      <c r="O220" s="1028"/>
      <c r="P220" s="1028"/>
      <c r="Q220" s="1028"/>
      <c r="R220" s="1027"/>
      <c r="S220" s="956"/>
      <c r="T220" s="1029"/>
      <c r="U220" s="955"/>
      <c r="V220" s="956"/>
      <c r="W220" s="956"/>
      <c r="X220" s="956"/>
      <c r="Y220" s="956"/>
      <c r="Z220" s="956"/>
      <c r="AA220" s="956"/>
      <c r="AB220" s="956"/>
      <c r="AC220" s="956"/>
    </row>
    <row r="221" spans="1:29" ht="15.75" customHeight="1">
      <c r="A221" s="956"/>
      <c r="B221" s="956"/>
      <c r="C221" s="956"/>
      <c r="D221" s="956"/>
      <c r="E221" s="956"/>
      <c r="F221" s="955"/>
      <c r="G221" s="1026"/>
      <c r="H221" s="956"/>
      <c r="I221" s="1027"/>
      <c r="J221" s="956"/>
      <c r="K221" s="956"/>
      <c r="L221" s="956"/>
      <c r="M221" s="1028"/>
      <c r="N221" s="1028"/>
      <c r="O221" s="1028"/>
      <c r="P221" s="1028"/>
      <c r="Q221" s="1028"/>
      <c r="R221" s="1027"/>
      <c r="S221" s="956"/>
      <c r="T221" s="1029"/>
      <c r="U221" s="955"/>
      <c r="V221" s="956"/>
      <c r="W221" s="956"/>
      <c r="X221" s="956"/>
      <c r="Y221" s="956"/>
      <c r="Z221" s="956"/>
      <c r="AA221" s="956"/>
      <c r="AB221" s="956"/>
      <c r="AC221" s="956"/>
    </row>
    <row r="222" spans="1:29" ht="15.75" customHeight="1">
      <c r="A222" s="956"/>
      <c r="B222" s="956"/>
      <c r="C222" s="956"/>
      <c r="D222" s="956"/>
      <c r="E222" s="956"/>
      <c r="F222" s="955"/>
      <c r="G222" s="1026"/>
      <c r="H222" s="956"/>
      <c r="I222" s="1027"/>
      <c r="J222" s="956"/>
      <c r="K222" s="956"/>
      <c r="L222" s="956"/>
      <c r="M222" s="1028"/>
      <c r="N222" s="1028"/>
      <c r="O222" s="1028"/>
      <c r="P222" s="1028"/>
      <c r="Q222" s="1028"/>
      <c r="R222" s="1027"/>
      <c r="S222" s="956"/>
      <c r="T222" s="1029"/>
      <c r="U222" s="955"/>
      <c r="V222" s="956"/>
      <c r="W222" s="956"/>
      <c r="X222" s="956"/>
      <c r="Y222" s="956"/>
      <c r="Z222" s="956"/>
      <c r="AA222" s="956"/>
      <c r="AB222" s="956"/>
      <c r="AC222" s="956"/>
    </row>
    <row r="223" spans="1:29" ht="15.75" customHeight="1">
      <c r="A223" s="956"/>
      <c r="B223" s="956"/>
      <c r="C223" s="956"/>
      <c r="D223" s="956"/>
      <c r="E223" s="956"/>
      <c r="F223" s="955"/>
      <c r="G223" s="1026"/>
      <c r="H223" s="956"/>
      <c r="I223" s="1027"/>
      <c r="J223" s="956"/>
      <c r="K223" s="956"/>
      <c r="L223" s="956"/>
      <c r="M223" s="1028"/>
      <c r="N223" s="1028"/>
      <c r="O223" s="1028"/>
      <c r="P223" s="1028"/>
      <c r="Q223" s="1028"/>
      <c r="R223" s="1027"/>
      <c r="S223" s="956"/>
      <c r="T223" s="1029"/>
      <c r="U223" s="955"/>
      <c r="V223" s="956"/>
      <c r="W223" s="956"/>
      <c r="X223" s="956"/>
      <c r="Y223" s="956"/>
      <c r="Z223" s="956"/>
      <c r="AA223" s="956"/>
      <c r="AB223" s="956"/>
      <c r="AC223" s="956"/>
    </row>
    <row r="224" spans="1:29" ht="15.75" customHeight="1">
      <c r="A224" s="956"/>
      <c r="B224" s="956"/>
      <c r="C224" s="956"/>
      <c r="D224" s="956"/>
      <c r="E224" s="956"/>
      <c r="F224" s="955"/>
      <c r="G224" s="1026"/>
      <c r="H224" s="956"/>
      <c r="I224" s="1027"/>
      <c r="J224" s="956"/>
      <c r="K224" s="956"/>
      <c r="L224" s="956"/>
      <c r="M224" s="1028"/>
      <c r="N224" s="1028"/>
      <c r="O224" s="1028"/>
      <c r="P224" s="1028"/>
      <c r="Q224" s="1028"/>
      <c r="R224" s="1027"/>
      <c r="S224" s="956"/>
      <c r="T224" s="1029"/>
      <c r="U224" s="955"/>
      <c r="V224" s="956"/>
      <c r="W224" s="956"/>
      <c r="X224" s="956"/>
      <c r="Y224" s="956"/>
      <c r="Z224" s="956"/>
      <c r="AA224" s="956"/>
      <c r="AB224" s="956"/>
      <c r="AC224" s="956"/>
    </row>
    <row r="225" spans="1:29" ht="15.75" customHeight="1">
      <c r="A225" s="956"/>
      <c r="B225" s="956"/>
      <c r="C225" s="956"/>
      <c r="D225" s="956"/>
      <c r="E225" s="956"/>
      <c r="F225" s="955"/>
      <c r="G225" s="1026"/>
      <c r="H225" s="956"/>
      <c r="I225" s="1027"/>
      <c r="J225" s="956"/>
      <c r="K225" s="956"/>
      <c r="L225" s="956"/>
      <c r="M225" s="1028"/>
      <c r="N225" s="1028"/>
      <c r="O225" s="1028"/>
      <c r="P225" s="1028"/>
      <c r="Q225" s="1028"/>
      <c r="R225" s="1027"/>
      <c r="S225" s="956"/>
      <c r="T225" s="1029"/>
      <c r="U225" s="955"/>
      <c r="V225" s="956"/>
      <c r="W225" s="956"/>
      <c r="X225" s="956"/>
      <c r="Y225" s="956"/>
      <c r="Z225" s="956"/>
      <c r="AA225" s="956"/>
      <c r="AB225" s="956"/>
      <c r="AC225" s="956"/>
    </row>
    <row r="226" spans="1:29" ht="15.75" customHeight="1">
      <c r="A226" s="956"/>
      <c r="B226" s="956"/>
      <c r="C226" s="956"/>
      <c r="D226" s="956"/>
      <c r="E226" s="956"/>
      <c r="F226" s="955"/>
      <c r="G226" s="1026"/>
      <c r="H226" s="956"/>
      <c r="I226" s="1027"/>
      <c r="J226" s="956"/>
      <c r="K226" s="956"/>
      <c r="L226" s="956"/>
      <c r="M226" s="1028"/>
      <c r="N226" s="1028"/>
      <c r="O226" s="1028"/>
      <c r="P226" s="1028"/>
      <c r="Q226" s="1028"/>
      <c r="R226" s="1027"/>
      <c r="S226" s="956"/>
      <c r="T226" s="1029"/>
      <c r="U226" s="955"/>
      <c r="V226" s="956"/>
      <c r="W226" s="956"/>
      <c r="X226" s="956"/>
      <c r="Y226" s="956"/>
      <c r="Z226" s="956"/>
      <c r="AA226" s="956"/>
      <c r="AB226" s="956"/>
      <c r="AC226" s="956"/>
    </row>
    <row r="227" spans="1:29" ht="15.75" customHeight="1">
      <c r="A227" s="956"/>
      <c r="B227" s="956"/>
      <c r="C227" s="956"/>
      <c r="D227" s="956"/>
      <c r="E227" s="956"/>
      <c r="F227" s="955"/>
      <c r="G227" s="1026"/>
      <c r="H227" s="956"/>
      <c r="I227" s="1027"/>
      <c r="J227" s="956"/>
      <c r="K227" s="956"/>
      <c r="L227" s="956"/>
      <c r="M227" s="1028"/>
      <c r="N227" s="1028"/>
      <c r="O227" s="1028"/>
      <c r="P227" s="1028"/>
      <c r="Q227" s="1028"/>
      <c r="R227" s="1027"/>
      <c r="S227" s="956"/>
      <c r="T227" s="1029"/>
      <c r="U227" s="955"/>
      <c r="V227" s="956"/>
      <c r="W227" s="956"/>
      <c r="X227" s="956"/>
      <c r="Y227" s="956"/>
      <c r="Z227" s="956"/>
      <c r="AA227" s="956"/>
      <c r="AB227" s="956"/>
      <c r="AC227" s="956"/>
    </row>
    <row r="228" spans="1:29" ht="15.75" customHeight="1">
      <c r="A228" s="956"/>
      <c r="B228" s="956"/>
      <c r="C228" s="956"/>
      <c r="D228" s="956"/>
      <c r="E228" s="956"/>
      <c r="F228" s="955"/>
      <c r="G228" s="1026"/>
      <c r="H228" s="956"/>
      <c r="I228" s="1027"/>
      <c r="J228" s="956"/>
      <c r="K228" s="956"/>
      <c r="L228" s="956"/>
      <c r="M228" s="1028"/>
      <c r="N228" s="1028"/>
      <c r="O228" s="1028"/>
      <c r="P228" s="1028"/>
      <c r="Q228" s="1028"/>
      <c r="R228" s="1027"/>
      <c r="S228" s="956"/>
      <c r="T228" s="1029"/>
      <c r="U228" s="955"/>
      <c r="V228" s="956"/>
      <c r="W228" s="956"/>
      <c r="X228" s="956"/>
      <c r="Y228" s="956"/>
      <c r="Z228" s="956"/>
      <c r="AA228" s="956"/>
      <c r="AB228" s="956"/>
      <c r="AC228" s="956"/>
    </row>
    <row r="229" spans="1:29" ht="15.75" customHeight="1">
      <c r="A229" s="956"/>
      <c r="B229" s="956"/>
      <c r="C229" s="956"/>
      <c r="D229" s="956"/>
      <c r="E229" s="956"/>
      <c r="F229" s="955"/>
      <c r="G229" s="1026"/>
      <c r="H229" s="956"/>
      <c r="I229" s="1027"/>
      <c r="J229" s="956"/>
      <c r="K229" s="956"/>
      <c r="L229" s="956"/>
      <c r="M229" s="1028"/>
      <c r="N229" s="1028"/>
      <c r="O229" s="1028"/>
      <c r="P229" s="1028"/>
      <c r="Q229" s="1028"/>
      <c r="R229" s="1027"/>
      <c r="S229" s="956"/>
      <c r="T229" s="1029"/>
      <c r="U229" s="955"/>
      <c r="V229" s="956"/>
      <c r="W229" s="956"/>
      <c r="X229" s="956"/>
      <c r="Y229" s="956"/>
      <c r="Z229" s="956"/>
      <c r="AA229" s="956"/>
      <c r="AB229" s="956"/>
      <c r="AC229" s="956"/>
    </row>
    <row r="230" spans="1:29" ht="15.75" customHeight="1">
      <c r="A230" s="956"/>
      <c r="B230" s="956"/>
      <c r="C230" s="956"/>
      <c r="D230" s="956"/>
      <c r="E230" s="956"/>
      <c r="F230" s="955"/>
      <c r="G230" s="1026"/>
      <c r="H230" s="956"/>
      <c r="I230" s="1027"/>
      <c r="J230" s="956"/>
      <c r="K230" s="956"/>
      <c r="L230" s="956"/>
      <c r="M230" s="1028"/>
      <c r="N230" s="1028"/>
      <c r="O230" s="1028"/>
      <c r="P230" s="1028"/>
      <c r="Q230" s="1028"/>
      <c r="R230" s="1027"/>
      <c r="S230" s="956"/>
      <c r="T230" s="1029"/>
      <c r="U230" s="955"/>
      <c r="V230" s="956"/>
      <c r="W230" s="956"/>
      <c r="X230" s="956"/>
      <c r="Y230" s="956"/>
      <c r="Z230" s="956"/>
      <c r="AA230" s="956"/>
      <c r="AB230" s="956"/>
      <c r="AC230" s="956"/>
    </row>
    <row r="231" spans="1:29" ht="15.75" customHeight="1">
      <c r="A231" s="956"/>
      <c r="B231" s="956"/>
      <c r="C231" s="956"/>
      <c r="D231" s="956"/>
      <c r="E231" s="956"/>
      <c r="F231" s="955"/>
      <c r="G231" s="1026"/>
      <c r="H231" s="956"/>
      <c r="I231" s="1027"/>
      <c r="J231" s="956"/>
      <c r="K231" s="956"/>
      <c r="L231" s="956"/>
      <c r="M231" s="1028"/>
      <c r="N231" s="1028"/>
      <c r="O231" s="1028"/>
      <c r="P231" s="1028"/>
      <c r="Q231" s="1028"/>
      <c r="R231" s="1027"/>
      <c r="S231" s="956"/>
      <c r="T231" s="1029"/>
      <c r="U231" s="955"/>
      <c r="V231" s="956"/>
      <c r="W231" s="956"/>
      <c r="X231" s="956"/>
      <c r="Y231" s="956"/>
      <c r="Z231" s="956"/>
      <c r="AA231" s="956"/>
      <c r="AB231" s="956"/>
      <c r="AC231" s="956"/>
    </row>
    <row r="232" spans="1:29" ht="15.75" customHeight="1">
      <c r="A232" s="956"/>
      <c r="B232" s="956"/>
      <c r="C232" s="956"/>
      <c r="D232" s="956"/>
      <c r="E232" s="956"/>
      <c r="F232" s="955"/>
      <c r="G232" s="1026"/>
      <c r="H232" s="956"/>
      <c r="I232" s="1027"/>
      <c r="J232" s="956"/>
      <c r="K232" s="956"/>
      <c r="L232" s="956"/>
      <c r="M232" s="1028"/>
      <c r="N232" s="1028"/>
      <c r="O232" s="1028"/>
      <c r="P232" s="1028"/>
      <c r="Q232" s="1028"/>
      <c r="R232" s="1027"/>
      <c r="S232" s="956"/>
      <c r="T232" s="1029"/>
      <c r="U232" s="955"/>
      <c r="V232" s="956"/>
      <c r="W232" s="956"/>
      <c r="X232" s="956"/>
      <c r="Y232" s="956"/>
      <c r="Z232" s="956"/>
      <c r="AA232" s="956"/>
      <c r="AB232" s="956"/>
      <c r="AC232" s="956"/>
    </row>
    <row r="233" spans="1:29" ht="15.75" customHeight="1">
      <c r="A233" s="956"/>
      <c r="B233" s="956"/>
      <c r="C233" s="956"/>
      <c r="D233" s="956"/>
      <c r="E233" s="956"/>
      <c r="F233" s="955"/>
      <c r="G233" s="1026"/>
      <c r="H233" s="956"/>
      <c r="I233" s="1027"/>
      <c r="J233" s="956"/>
      <c r="K233" s="956"/>
      <c r="L233" s="956"/>
      <c r="M233" s="1028"/>
      <c r="N233" s="1028"/>
      <c r="O233" s="1028"/>
      <c r="P233" s="1028"/>
      <c r="Q233" s="1028"/>
      <c r="R233" s="1027"/>
      <c r="S233" s="956"/>
      <c r="T233" s="1029"/>
      <c r="U233" s="955"/>
      <c r="V233" s="956"/>
      <c r="W233" s="956"/>
      <c r="X233" s="956"/>
      <c r="Y233" s="956"/>
      <c r="Z233" s="956"/>
      <c r="AA233" s="956"/>
      <c r="AB233" s="956"/>
      <c r="AC233" s="956"/>
    </row>
    <row r="234" spans="1:29" ht="15.75" customHeight="1">
      <c r="A234" s="956"/>
      <c r="B234" s="956"/>
      <c r="C234" s="956"/>
      <c r="D234" s="956"/>
      <c r="E234" s="956"/>
      <c r="F234" s="955"/>
      <c r="G234" s="1026"/>
      <c r="H234" s="956"/>
      <c r="I234" s="1027"/>
      <c r="J234" s="956"/>
      <c r="K234" s="956"/>
      <c r="L234" s="956"/>
      <c r="M234" s="1028"/>
      <c r="N234" s="1028"/>
      <c r="O234" s="1028"/>
      <c r="P234" s="1028"/>
      <c r="Q234" s="1028"/>
      <c r="R234" s="1027"/>
      <c r="S234" s="956"/>
      <c r="T234" s="1029"/>
      <c r="U234" s="955"/>
      <c r="V234" s="956"/>
      <c r="W234" s="956"/>
      <c r="X234" s="956"/>
      <c r="Y234" s="956"/>
      <c r="Z234" s="956"/>
      <c r="AA234" s="956"/>
      <c r="AB234" s="956"/>
      <c r="AC234" s="956"/>
    </row>
    <row r="235" spans="1:29" ht="15.75" customHeight="1">
      <c r="A235" s="956"/>
      <c r="B235" s="956"/>
      <c r="C235" s="956"/>
      <c r="D235" s="956"/>
      <c r="E235" s="956"/>
      <c r="F235" s="955"/>
      <c r="G235" s="1026"/>
      <c r="H235" s="956"/>
      <c r="I235" s="1027"/>
      <c r="J235" s="956"/>
      <c r="K235" s="956"/>
      <c r="L235" s="956"/>
      <c r="M235" s="1028"/>
      <c r="N235" s="1028"/>
      <c r="O235" s="1028"/>
      <c r="P235" s="1028"/>
      <c r="Q235" s="1028"/>
      <c r="R235" s="1027"/>
      <c r="S235" s="956"/>
      <c r="T235" s="1029"/>
      <c r="U235" s="955"/>
      <c r="V235" s="956"/>
      <c r="W235" s="956"/>
      <c r="X235" s="956"/>
      <c r="Y235" s="956"/>
      <c r="Z235" s="956"/>
      <c r="AA235" s="956"/>
      <c r="AB235" s="956"/>
      <c r="AC235" s="956"/>
    </row>
    <row r="236" spans="1:29" ht="15.75" customHeight="1">
      <c r="A236" s="956"/>
      <c r="B236" s="956"/>
      <c r="C236" s="956"/>
      <c r="D236" s="956"/>
      <c r="E236" s="956"/>
      <c r="F236" s="955"/>
      <c r="G236" s="1026"/>
      <c r="H236" s="956"/>
      <c r="I236" s="1027"/>
      <c r="J236" s="956"/>
      <c r="K236" s="956"/>
      <c r="L236" s="956"/>
      <c r="M236" s="1028"/>
      <c r="N236" s="1028"/>
      <c r="O236" s="1028"/>
      <c r="P236" s="1028"/>
      <c r="Q236" s="1028"/>
      <c r="R236" s="1027"/>
      <c r="S236" s="956"/>
      <c r="T236" s="1029"/>
      <c r="U236" s="955"/>
      <c r="V236" s="956"/>
      <c r="W236" s="956"/>
      <c r="X236" s="956"/>
      <c r="Y236" s="956"/>
      <c r="Z236" s="956"/>
      <c r="AA236" s="956"/>
      <c r="AB236" s="956"/>
      <c r="AC236" s="956"/>
    </row>
    <row r="237" spans="1:29" ht="15.75" customHeight="1">
      <c r="A237" s="956"/>
      <c r="B237" s="956"/>
      <c r="C237" s="956"/>
      <c r="D237" s="956"/>
      <c r="E237" s="956"/>
      <c r="F237" s="955"/>
      <c r="G237" s="1026"/>
      <c r="H237" s="956"/>
      <c r="I237" s="1027"/>
      <c r="J237" s="956"/>
      <c r="K237" s="956"/>
      <c r="L237" s="956"/>
      <c r="M237" s="1028"/>
      <c r="N237" s="1028"/>
      <c r="O237" s="1028"/>
      <c r="P237" s="1028"/>
      <c r="Q237" s="1028"/>
      <c r="R237" s="1027"/>
      <c r="S237" s="956"/>
      <c r="T237" s="1029"/>
      <c r="U237" s="955"/>
      <c r="V237" s="956"/>
      <c r="W237" s="956"/>
      <c r="X237" s="956"/>
      <c r="Y237" s="956"/>
      <c r="Z237" s="956"/>
      <c r="AA237" s="956"/>
      <c r="AB237" s="956"/>
      <c r="AC237" s="956"/>
    </row>
    <row r="238" spans="1:29" ht="15.75" customHeight="1">
      <c r="A238" s="956"/>
      <c r="B238" s="956"/>
      <c r="C238" s="956"/>
      <c r="D238" s="956"/>
      <c r="E238" s="956"/>
      <c r="F238" s="955"/>
      <c r="G238" s="1026"/>
      <c r="H238" s="956"/>
      <c r="I238" s="1027"/>
      <c r="J238" s="956"/>
      <c r="K238" s="956"/>
      <c r="L238" s="956"/>
      <c r="M238" s="1028"/>
      <c r="N238" s="1028"/>
      <c r="O238" s="1028"/>
      <c r="P238" s="1028"/>
      <c r="Q238" s="1028"/>
      <c r="R238" s="1027"/>
      <c r="S238" s="956"/>
      <c r="T238" s="1029"/>
      <c r="U238" s="955"/>
      <c r="V238" s="956"/>
      <c r="W238" s="956"/>
      <c r="X238" s="956"/>
      <c r="Y238" s="956"/>
      <c r="Z238" s="956"/>
      <c r="AA238" s="956"/>
      <c r="AB238" s="956"/>
      <c r="AC238" s="956"/>
    </row>
    <row r="239" spans="1:29" ht="15.75" customHeight="1">
      <c r="A239" s="956"/>
      <c r="B239" s="956"/>
      <c r="C239" s="956"/>
      <c r="D239" s="956"/>
      <c r="E239" s="956"/>
      <c r="F239" s="955"/>
      <c r="G239" s="1026"/>
      <c r="H239" s="956"/>
      <c r="I239" s="1027"/>
      <c r="J239" s="956"/>
      <c r="K239" s="956"/>
      <c r="L239" s="956"/>
      <c r="M239" s="1028"/>
      <c r="N239" s="1028"/>
      <c r="O239" s="1028"/>
      <c r="P239" s="1028"/>
      <c r="Q239" s="1028"/>
      <c r="R239" s="1027"/>
      <c r="S239" s="956"/>
      <c r="T239" s="1029"/>
      <c r="U239" s="955"/>
      <c r="V239" s="956"/>
      <c r="W239" s="956"/>
      <c r="X239" s="956"/>
      <c r="Y239" s="956"/>
      <c r="Z239" s="956"/>
      <c r="AA239" s="956"/>
      <c r="AB239" s="956"/>
      <c r="AC239" s="956"/>
    </row>
    <row r="240" spans="1:29" ht="15.75" customHeight="1">
      <c r="A240" s="956"/>
      <c r="B240" s="956"/>
      <c r="C240" s="956"/>
      <c r="D240" s="956"/>
      <c r="E240" s="956"/>
      <c r="F240" s="955"/>
      <c r="G240" s="1026"/>
      <c r="H240" s="956"/>
      <c r="I240" s="1027"/>
      <c r="J240" s="956"/>
      <c r="K240" s="956"/>
      <c r="L240" s="956"/>
      <c r="M240" s="1028"/>
      <c r="N240" s="1028"/>
      <c r="O240" s="1028"/>
      <c r="P240" s="1028"/>
      <c r="Q240" s="1028"/>
      <c r="R240" s="1027"/>
      <c r="S240" s="956"/>
      <c r="T240" s="1029"/>
      <c r="U240" s="955"/>
      <c r="V240" s="956"/>
      <c r="W240" s="956"/>
      <c r="X240" s="956"/>
      <c r="Y240" s="956"/>
      <c r="Z240" s="956"/>
      <c r="AA240" s="956"/>
      <c r="AB240" s="956"/>
      <c r="AC240" s="956"/>
    </row>
    <row r="241" spans="1:29" ht="15.75" customHeight="1">
      <c r="A241" s="956"/>
      <c r="B241" s="956"/>
      <c r="C241" s="956"/>
      <c r="D241" s="956"/>
      <c r="E241" s="956"/>
      <c r="F241" s="955"/>
      <c r="G241" s="1026"/>
      <c r="H241" s="956"/>
      <c r="I241" s="1027"/>
      <c r="J241" s="956"/>
      <c r="K241" s="956"/>
      <c r="L241" s="956"/>
      <c r="M241" s="1028"/>
      <c r="N241" s="1028"/>
      <c r="O241" s="1028"/>
      <c r="P241" s="1028"/>
      <c r="Q241" s="1028"/>
      <c r="R241" s="1027"/>
      <c r="S241" s="956"/>
      <c r="T241" s="1029"/>
      <c r="U241" s="955"/>
      <c r="V241" s="956"/>
      <c r="W241" s="956"/>
      <c r="X241" s="956"/>
      <c r="Y241" s="956"/>
      <c r="Z241" s="956"/>
      <c r="AA241" s="956"/>
      <c r="AB241" s="956"/>
      <c r="AC241" s="956"/>
    </row>
    <row r="242" spans="1:29" ht="15.75" customHeight="1">
      <c r="A242" s="956"/>
      <c r="B242" s="956"/>
      <c r="C242" s="956"/>
      <c r="D242" s="956"/>
      <c r="E242" s="956"/>
      <c r="F242" s="955"/>
      <c r="G242" s="1026"/>
      <c r="H242" s="956"/>
      <c r="I242" s="1027"/>
      <c r="J242" s="956"/>
      <c r="K242" s="956"/>
      <c r="L242" s="956"/>
      <c r="M242" s="1028"/>
      <c r="N242" s="1028"/>
      <c r="O242" s="1028"/>
      <c r="P242" s="1028"/>
      <c r="Q242" s="1028"/>
      <c r="R242" s="1027"/>
      <c r="S242" s="956"/>
      <c r="T242" s="1029"/>
      <c r="U242" s="955"/>
      <c r="V242" s="956"/>
      <c r="W242" s="956"/>
      <c r="X242" s="956"/>
      <c r="Y242" s="956"/>
      <c r="Z242" s="956"/>
      <c r="AA242" s="956"/>
      <c r="AB242" s="956"/>
      <c r="AC242" s="956"/>
    </row>
    <row r="243" spans="1:29" ht="15.75" customHeight="1">
      <c r="A243" s="956"/>
      <c r="B243" s="956"/>
      <c r="C243" s="956"/>
      <c r="D243" s="956"/>
      <c r="E243" s="956"/>
      <c r="F243" s="955"/>
      <c r="G243" s="1026"/>
      <c r="H243" s="956"/>
      <c r="I243" s="1027"/>
      <c r="J243" s="956"/>
      <c r="K243" s="956"/>
      <c r="L243" s="956"/>
      <c r="M243" s="1028"/>
      <c r="N243" s="1028"/>
      <c r="O243" s="1028"/>
      <c r="P243" s="1028"/>
      <c r="Q243" s="1028"/>
      <c r="R243" s="1027"/>
      <c r="S243" s="956"/>
      <c r="T243" s="1029"/>
      <c r="U243" s="955"/>
      <c r="V243" s="956"/>
      <c r="W243" s="956"/>
      <c r="X243" s="956"/>
      <c r="Y243" s="956"/>
      <c r="Z243" s="956"/>
      <c r="AA243" s="956"/>
      <c r="AB243" s="956"/>
      <c r="AC243" s="956"/>
    </row>
    <row r="244" spans="1:29" ht="15.75" customHeight="1">
      <c r="A244" s="956"/>
      <c r="B244" s="956"/>
      <c r="C244" s="956"/>
      <c r="D244" s="956"/>
      <c r="E244" s="956"/>
      <c r="F244" s="955"/>
      <c r="G244" s="1026"/>
      <c r="H244" s="956"/>
      <c r="I244" s="1027"/>
      <c r="J244" s="956"/>
      <c r="K244" s="956"/>
      <c r="L244" s="956"/>
      <c r="M244" s="1028"/>
      <c r="N244" s="1028"/>
      <c r="O244" s="1028"/>
      <c r="P244" s="1028"/>
      <c r="Q244" s="1028"/>
      <c r="R244" s="1027"/>
      <c r="S244" s="956"/>
      <c r="T244" s="1029"/>
      <c r="U244" s="955"/>
      <c r="V244" s="956"/>
      <c r="W244" s="956"/>
      <c r="X244" s="956"/>
      <c r="Y244" s="956"/>
      <c r="Z244" s="956"/>
      <c r="AA244" s="956"/>
      <c r="AB244" s="956"/>
      <c r="AC244" s="956"/>
    </row>
    <row r="245" spans="1:29" ht="15.75" customHeight="1">
      <c r="A245" s="956"/>
      <c r="B245" s="956"/>
      <c r="C245" s="956"/>
      <c r="D245" s="956"/>
      <c r="E245" s="956"/>
      <c r="F245" s="955"/>
      <c r="G245" s="1026"/>
      <c r="H245" s="956"/>
      <c r="I245" s="1027"/>
      <c r="J245" s="956"/>
      <c r="K245" s="956"/>
      <c r="L245" s="956"/>
      <c r="M245" s="1028"/>
      <c r="N245" s="1028"/>
      <c r="O245" s="1028"/>
      <c r="P245" s="1028"/>
      <c r="Q245" s="1028"/>
      <c r="R245" s="1027"/>
      <c r="S245" s="956"/>
      <c r="T245" s="1029"/>
      <c r="U245" s="955"/>
      <c r="V245" s="956"/>
      <c r="W245" s="956"/>
      <c r="X245" s="956"/>
      <c r="Y245" s="956"/>
      <c r="Z245" s="956"/>
      <c r="AA245" s="956"/>
      <c r="AB245" s="956"/>
      <c r="AC245" s="956"/>
    </row>
    <row r="246" spans="1:29" ht="15.75" customHeight="1">
      <c r="A246" s="956"/>
      <c r="B246" s="956"/>
      <c r="C246" s="956"/>
      <c r="D246" s="956"/>
      <c r="E246" s="956"/>
      <c r="F246" s="955"/>
      <c r="G246" s="1026"/>
      <c r="H246" s="956"/>
      <c r="I246" s="1027"/>
      <c r="J246" s="956"/>
      <c r="K246" s="956"/>
      <c r="L246" s="956"/>
      <c r="M246" s="1028"/>
      <c r="N246" s="1028"/>
      <c r="O246" s="1028"/>
      <c r="P246" s="1028"/>
      <c r="Q246" s="1028"/>
      <c r="R246" s="1027"/>
      <c r="S246" s="956"/>
      <c r="T246" s="1029"/>
      <c r="U246" s="955"/>
      <c r="V246" s="956"/>
      <c r="W246" s="956"/>
      <c r="X246" s="956"/>
      <c r="Y246" s="956"/>
      <c r="Z246" s="956"/>
      <c r="AA246" s="956"/>
      <c r="AB246" s="956"/>
      <c r="AC246" s="956"/>
    </row>
    <row r="247" spans="1:29" ht="15.75" customHeight="1">
      <c r="A247" s="956"/>
      <c r="B247" s="956"/>
      <c r="C247" s="956"/>
      <c r="D247" s="956"/>
      <c r="E247" s="956"/>
      <c r="F247" s="955"/>
      <c r="G247" s="1026"/>
      <c r="H247" s="956"/>
      <c r="I247" s="1027"/>
      <c r="J247" s="956"/>
      <c r="K247" s="956"/>
      <c r="L247" s="956"/>
      <c r="M247" s="1028"/>
      <c r="N247" s="1028"/>
      <c r="O247" s="1028"/>
      <c r="P247" s="1028"/>
      <c r="Q247" s="1028"/>
      <c r="R247" s="1027"/>
      <c r="S247" s="956"/>
      <c r="T247" s="1029"/>
      <c r="U247" s="955"/>
      <c r="V247" s="956"/>
      <c r="W247" s="956"/>
      <c r="X247" s="956"/>
      <c r="Y247" s="956"/>
      <c r="Z247" s="956"/>
      <c r="AA247" s="956"/>
      <c r="AB247" s="956"/>
      <c r="AC247" s="956"/>
    </row>
    <row r="248" spans="1:29" ht="15.75" customHeight="1">
      <c r="A248" s="956"/>
      <c r="B248" s="956"/>
      <c r="C248" s="956"/>
      <c r="D248" s="956"/>
      <c r="E248" s="956"/>
      <c r="F248" s="955"/>
      <c r="G248" s="1026"/>
      <c r="H248" s="956"/>
      <c r="I248" s="1027"/>
      <c r="J248" s="956"/>
      <c r="K248" s="956"/>
      <c r="L248" s="956"/>
      <c r="M248" s="1028"/>
      <c r="N248" s="1028"/>
      <c r="O248" s="1028"/>
      <c r="P248" s="1028"/>
      <c r="Q248" s="1028"/>
      <c r="R248" s="1027"/>
      <c r="S248" s="956"/>
      <c r="T248" s="1029"/>
      <c r="U248" s="955"/>
      <c r="V248" s="956"/>
      <c r="W248" s="956"/>
      <c r="X248" s="956"/>
      <c r="Y248" s="956"/>
      <c r="Z248" s="956"/>
      <c r="AA248" s="956"/>
      <c r="AB248" s="956"/>
      <c r="AC248" s="956"/>
    </row>
    <row r="249" spans="1:29" ht="15.75" customHeight="1">
      <c r="A249" s="956"/>
      <c r="B249" s="956"/>
      <c r="C249" s="956"/>
      <c r="D249" s="956"/>
      <c r="E249" s="956"/>
      <c r="F249" s="955"/>
      <c r="G249" s="1026"/>
      <c r="H249" s="956"/>
      <c r="I249" s="1027"/>
      <c r="J249" s="956"/>
      <c r="K249" s="956"/>
      <c r="L249" s="956"/>
      <c r="M249" s="1028"/>
      <c r="N249" s="1028"/>
      <c r="O249" s="1028"/>
      <c r="P249" s="1028"/>
      <c r="Q249" s="1028"/>
      <c r="R249" s="1027"/>
      <c r="S249" s="956"/>
      <c r="T249" s="1029"/>
      <c r="U249" s="955"/>
      <c r="V249" s="956"/>
      <c r="W249" s="956"/>
      <c r="X249" s="956"/>
      <c r="Y249" s="956"/>
      <c r="Z249" s="956"/>
      <c r="AA249" s="956"/>
      <c r="AB249" s="956"/>
      <c r="AC249" s="956"/>
    </row>
    <row r="250" spans="1:29" ht="15.75" customHeight="1">
      <c r="A250" s="956"/>
      <c r="B250" s="956"/>
      <c r="C250" s="956"/>
      <c r="D250" s="956"/>
      <c r="E250" s="956"/>
      <c r="F250" s="955"/>
      <c r="G250" s="1026"/>
      <c r="H250" s="956"/>
      <c r="I250" s="1027"/>
      <c r="J250" s="956"/>
      <c r="K250" s="956"/>
      <c r="L250" s="956"/>
      <c r="M250" s="1028"/>
      <c r="N250" s="1028"/>
      <c r="O250" s="1028"/>
      <c r="P250" s="1028"/>
      <c r="Q250" s="1028"/>
      <c r="R250" s="1027"/>
      <c r="S250" s="956"/>
      <c r="T250" s="1029"/>
      <c r="U250" s="955"/>
      <c r="V250" s="956"/>
      <c r="W250" s="956"/>
      <c r="X250" s="956"/>
      <c r="Y250" s="956"/>
      <c r="Z250" s="956"/>
      <c r="AA250" s="956"/>
      <c r="AB250" s="956"/>
      <c r="AC250" s="956"/>
    </row>
    <row r="251" spans="1:29" ht="15.75" customHeight="1">
      <c r="A251" s="956"/>
      <c r="B251" s="956"/>
      <c r="C251" s="956"/>
      <c r="D251" s="956"/>
      <c r="E251" s="956"/>
      <c r="F251" s="955"/>
      <c r="G251" s="1026"/>
      <c r="H251" s="956"/>
      <c r="I251" s="1027"/>
      <c r="J251" s="956"/>
      <c r="K251" s="956"/>
      <c r="L251" s="956"/>
      <c r="M251" s="1028"/>
      <c r="N251" s="1028"/>
      <c r="O251" s="1028"/>
      <c r="P251" s="1028"/>
      <c r="Q251" s="1028"/>
      <c r="R251" s="1027"/>
      <c r="S251" s="956"/>
      <c r="T251" s="1029"/>
      <c r="U251" s="955"/>
      <c r="V251" s="956"/>
      <c r="W251" s="956"/>
      <c r="X251" s="956"/>
      <c r="Y251" s="956"/>
      <c r="Z251" s="956"/>
      <c r="AA251" s="956"/>
      <c r="AB251" s="956"/>
      <c r="AC251" s="956"/>
    </row>
    <row r="252" spans="1:29" ht="15.75" customHeight="1">
      <c r="A252" s="956"/>
      <c r="B252" s="956"/>
      <c r="C252" s="956"/>
      <c r="D252" s="956"/>
      <c r="E252" s="956"/>
      <c r="F252" s="955"/>
      <c r="G252" s="1026"/>
      <c r="H252" s="956"/>
      <c r="I252" s="1027"/>
      <c r="J252" s="956"/>
      <c r="K252" s="956"/>
      <c r="L252" s="956"/>
      <c r="M252" s="1028"/>
      <c r="N252" s="1028"/>
      <c r="O252" s="1028"/>
      <c r="P252" s="1028"/>
      <c r="Q252" s="1028"/>
      <c r="R252" s="1027"/>
      <c r="S252" s="956"/>
      <c r="T252" s="1029"/>
      <c r="U252" s="955"/>
      <c r="V252" s="956"/>
      <c r="W252" s="956"/>
      <c r="X252" s="956"/>
      <c r="Y252" s="956"/>
      <c r="Z252" s="956"/>
      <c r="AA252" s="956"/>
      <c r="AB252" s="956"/>
      <c r="AC252" s="956"/>
    </row>
    <row r="253" spans="1:29" ht="15.75" customHeight="1">
      <c r="A253" s="956"/>
      <c r="B253" s="956"/>
      <c r="C253" s="956"/>
      <c r="D253" s="956"/>
      <c r="E253" s="956"/>
      <c r="F253" s="955"/>
      <c r="G253" s="1026"/>
      <c r="H253" s="956"/>
      <c r="I253" s="1027"/>
      <c r="J253" s="956"/>
      <c r="K253" s="956"/>
      <c r="L253" s="956"/>
      <c r="M253" s="1028"/>
      <c r="N253" s="1028"/>
      <c r="O253" s="1028"/>
      <c r="P253" s="1028"/>
      <c r="Q253" s="1028"/>
      <c r="R253" s="1027"/>
      <c r="S253" s="956"/>
      <c r="T253" s="1029"/>
      <c r="U253" s="955"/>
      <c r="V253" s="956"/>
      <c r="W253" s="956"/>
      <c r="X253" s="956"/>
      <c r="Y253" s="956"/>
      <c r="Z253" s="956"/>
      <c r="AA253" s="956"/>
      <c r="AB253" s="956"/>
      <c r="AC253" s="956"/>
    </row>
    <row r="254" spans="1:29" ht="15.75" customHeight="1">
      <c r="A254" s="956"/>
      <c r="B254" s="956"/>
      <c r="C254" s="956"/>
      <c r="D254" s="956"/>
      <c r="E254" s="956"/>
      <c r="F254" s="955"/>
      <c r="G254" s="1026"/>
      <c r="H254" s="956"/>
      <c r="I254" s="1027"/>
      <c r="J254" s="956"/>
      <c r="K254" s="956"/>
      <c r="L254" s="956"/>
      <c r="M254" s="1028"/>
      <c r="N254" s="1028"/>
      <c r="O254" s="1028"/>
      <c r="P254" s="1028"/>
      <c r="Q254" s="1028"/>
      <c r="R254" s="1027"/>
      <c r="S254" s="956"/>
      <c r="T254" s="1029"/>
      <c r="U254" s="955"/>
      <c r="V254" s="956"/>
      <c r="W254" s="956"/>
      <c r="X254" s="956"/>
      <c r="Y254" s="956"/>
      <c r="Z254" s="956"/>
      <c r="AA254" s="956"/>
      <c r="AB254" s="956"/>
      <c r="AC254" s="956"/>
    </row>
    <row r="255" spans="1:29" ht="15.75" customHeight="1">
      <c r="A255" s="956"/>
      <c r="B255" s="956"/>
      <c r="C255" s="956"/>
      <c r="D255" s="956"/>
      <c r="E255" s="956"/>
      <c r="F255" s="955"/>
      <c r="G255" s="1026"/>
      <c r="H255" s="956"/>
      <c r="I255" s="1027"/>
      <c r="J255" s="956"/>
      <c r="K255" s="956"/>
      <c r="L255" s="956"/>
      <c r="M255" s="1028"/>
      <c r="N255" s="1028"/>
      <c r="O255" s="1028"/>
      <c r="P255" s="1028"/>
      <c r="Q255" s="1028"/>
      <c r="R255" s="1027"/>
      <c r="S255" s="956"/>
      <c r="T255" s="1029"/>
      <c r="U255" s="955"/>
      <c r="V255" s="956"/>
      <c r="W255" s="956"/>
      <c r="X255" s="956"/>
      <c r="Y255" s="956"/>
      <c r="Z255" s="956"/>
      <c r="AA255" s="956"/>
      <c r="AB255" s="956"/>
      <c r="AC255" s="956"/>
    </row>
    <row r="256" spans="1:29" ht="15.75" customHeight="1">
      <c r="A256" s="956"/>
      <c r="B256" s="956"/>
      <c r="C256" s="956"/>
      <c r="D256" s="956"/>
      <c r="E256" s="956"/>
      <c r="F256" s="955"/>
      <c r="G256" s="1026"/>
      <c r="H256" s="956"/>
      <c r="I256" s="1027"/>
      <c r="J256" s="956"/>
      <c r="K256" s="956"/>
      <c r="L256" s="956"/>
      <c r="M256" s="1028"/>
      <c r="N256" s="1028"/>
      <c r="O256" s="1028"/>
      <c r="P256" s="1028"/>
      <c r="Q256" s="1028"/>
      <c r="R256" s="1027"/>
      <c r="S256" s="956"/>
      <c r="T256" s="1029"/>
      <c r="U256" s="955"/>
      <c r="V256" s="956"/>
      <c r="W256" s="956"/>
      <c r="X256" s="956"/>
      <c r="Y256" s="956"/>
      <c r="Z256" s="956"/>
      <c r="AA256" s="956"/>
      <c r="AB256" s="956"/>
      <c r="AC256" s="956"/>
    </row>
    <row r="257" spans="1:29" ht="15.75" customHeight="1">
      <c r="A257" s="956"/>
      <c r="B257" s="956"/>
      <c r="C257" s="956"/>
      <c r="D257" s="956"/>
      <c r="E257" s="956"/>
      <c r="F257" s="955"/>
      <c r="G257" s="1026"/>
      <c r="H257" s="956"/>
      <c r="I257" s="1027"/>
      <c r="J257" s="956"/>
      <c r="K257" s="956"/>
      <c r="L257" s="956"/>
      <c r="M257" s="1028"/>
      <c r="N257" s="1028"/>
      <c r="O257" s="1028"/>
      <c r="P257" s="1028"/>
      <c r="Q257" s="1028"/>
      <c r="R257" s="1027"/>
      <c r="S257" s="956"/>
      <c r="T257" s="1029"/>
      <c r="U257" s="955"/>
      <c r="V257" s="956"/>
      <c r="W257" s="956"/>
      <c r="X257" s="956"/>
      <c r="Y257" s="956"/>
      <c r="Z257" s="956"/>
      <c r="AA257" s="956"/>
      <c r="AB257" s="956"/>
      <c r="AC257" s="956"/>
    </row>
    <row r="258" spans="1:29" ht="15.75" customHeight="1">
      <c r="A258" s="956"/>
      <c r="B258" s="956"/>
      <c r="C258" s="956"/>
      <c r="D258" s="956"/>
      <c r="E258" s="956"/>
      <c r="F258" s="955"/>
      <c r="G258" s="1026"/>
      <c r="H258" s="956"/>
      <c r="I258" s="1027"/>
      <c r="J258" s="956"/>
      <c r="K258" s="956"/>
      <c r="L258" s="956"/>
      <c r="M258" s="1028"/>
      <c r="N258" s="1028"/>
      <c r="O258" s="1028"/>
      <c r="P258" s="1028"/>
      <c r="Q258" s="1028"/>
      <c r="R258" s="1027"/>
      <c r="S258" s="956"/>
      <c r="T258" s="1029"/>
      <c r="U258" s="955"/>
      <c r="V258" s="956"/>
      <c r="W258" s="956"/>
      <c r="X258" s="956"/>
      <c r="Y258" s="956"/>
      <c r="Z258" s="956"/>
      <c r="AA258" s="956"/>
      <c r="AB258" s="956"/>
      <c r="AC258" s="956"/>
    </row>
    <row r="259" spans="1:29" ht="15.75" customHeight="1">
      <c r="A259" s="956"/>
      <c r="B259" s="956"/>
      <c r="C259" s="956"/>
      <c r="D259" s="956"/>
      <c r="E259" s="956"/>
      <c r="F259" s="955"/>
      <c r="G259" s="1026"/>
      <c r="H259" s="956"/>
      <c r="I259" s="1027"/>
      <c r="J259" s="956"/>
      <c r="K259" s="956"/>
      <c r="L259" s="956"/>
      <c r="M259" s="1028"/>
      <c r="N259" s="1028"/>
      <c r="O259" s="1028"/>
      <c r="P259" s="1028"/>
      <c r="Q259" s="1028"/>
      <c r="R259" s="1027"/>
      <c r="S259" s="956"/>
      <c r="T259" s="1029"/>
      <c r="U259" s="955"/>
      <c r="V259" s="956"/>
      <c r="W259" s="956"/>
      <c r="X259" s="956"/>
      <c r="Y259" s="956"/>
      <c r="Z259" s="956"/>
      <c r="AA259" s="956"/>
      <c r="AB259" s="956"/>
      <c r="AC259" s="956"/>
    </row>
    <row r="260" spans="1:29" ht="15.75" customHeight="1">
      <c r="A260" s="956"/>
      <c r="B260" s="956"/>
      <c r="C260" s="956"/>
      <c r="D260" s="956"/>
      <c r="E260" s="956"/>
      <c r="F260" s="955"/>
      <c r="G260" s="1026"/>
      <c r="H260" s="956"/>
      <c r="I260" s="1027"/>
      <c r="J260" s="956"/>
      <c r="K260" s="956"/>
      <c r="L260" s="956"/>
      <c r="M260" s="1028"/>
      <c r="N260" s="1028"/>
      <c r="O260" s="1028"/>
      <c r="P260" s="1028"/>
      <c r="Q260" s="1028"/>
      <c r="R260" s="1027"/>
      <c r="S260" s="956"/>
      <c r="T260" s="1029"/>
      <c r="U260" s="955"/>
      <c r="V260" s="956"/>
      <c r="W260" s="956"/>
      <c r="X260" s="956"/>
      <c r="Y260" s="956"/>
      <c r="Z260" s="956"/>
      <c r="AA260" s="956"/>
      <c r="AB260" s="956"/>
      <c r="AC260" s="956"/>
    </row>
    <row r="261" spans="1:29" ht="15.75" customHeight="1">
      <c r="A261" s="956"/>
      <c r="B261" s="956"/>
      <c r="C261" s="956"/>
      <c r="D261" s="956"/>
      <c r="E261" s="956"/>
      <c r="F261" s="955"/>
      <c r="G261" s="1026"/>
      <c r="H261" s="956"/>
      <c r="I261" s="1027"/>
      <c r="J261" s="956"/>
      <c r="K261" s="956"/>
      <c r="L261" s="956"/>
      <c r="M261" s="1028"/>
      <c r="N261" s="1028"/>
      <c r="O261" s="1028"/>
      <c r="P261" s="1028"/>
      <c r="Q261" s="1028"/>
      <c r="R261" s="1027"/>
      <c r="S261" s="956"/>
      <c r="T261" s="1029"/>
      <c r="U261" s="955"/>
      <c r="V261" s="956"/>
      <c r="W261" s="956"/>
      <c r="X261" s="956"/>
      <c r="Y261" s="956"/>
      <c r="Z261" s="956"/>
      <c r="AA261" s="956"/>
      <c r="AB261" s="956"/>
      <c r="AC261" s="956"/>
    </row>
    <row r="262" spans="1:29" ht="15.75" customHeight="1">
      <c r="A262" s="956"/>
      <c r="B262" s="956"/>
      <c r="C262" s="956"/>
      <c r="D262" s="956"/>
      <c r="E262" s="956"/>
      <c r="F262" s="955"/>
      <c r="G262" s="1026"/>
      <c r="H262" s="956"/>
      <c r="I262" s="1027"/>
      <c r="J262" s="956"/>
      <c r="K262" s="956"/>
      <c r="L262" s="956"/>
      <c r="M262" s="1028"/>
      <c r="N262" s="1028"/>
      <c r="O262" s="1028"/>
      <c r="P262" s="1028"/>
      <c r="Q262" s="1028"/>
      <c r="R262" s="1027"/>
      <c r="S262" s="956"/>
      <c r="T262" s="1029"/>
      <c r="U262" s="955"/>
      <c r="V262" s="956"/>
      <c r="W262" s="956"/>
      <c r="X262" s="956"/>
      <c r="Y262" s="956"/>
      <c r="Z262" s="956"/>
      <c r="AA262" s="956"/>
      <c r="AB262" s="956"/>
      <c r="AC262" s="956"/>
    </row>
    <row r="263" spans="1:29" ht="15.75" customHeight="1"/>
    <row r="264" spans="1:29" ht="15.75" customHeight="1"/>
    <row r="265" spans="1:29" ht="15.75" customHeight="1"/>
    <row r="266" spans="1:29" ht="15.75" customHeight="1"/>
    <row r="267" spans="1:29" ht="15.75" customHeight="1"/>
    <row r="268" spans="1:29" ht="15.75" customHeight="1"/>
    <row r="269" spans="1:29" ht="15.75" customHeight="1"/>
    <row r="270" spans="1:29" ht="15.75" customHeight="1"/>
    <row r="271" spans="1:29" ht="15.75" customHeight="1"/>
    <row r="272" spans="1:29"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9">
    <mergeCell ref="A52:T52"/>
    <mergeCell ref="A61:B61"/>
    <mergeCell ref="C61:D61"/>
    <mergeCell ref="V30:V34"/>
    <mergeCell ref="A7:T7"/>
    <mergeCell ref="A25:T25"/>
    <mergeCell ref="A36:T36"/>
    <mergeCell ref="A48:T48"/>
    <mergeCell ref="N4:N5"/>
    <mergeCell ref="O4:O5"/>
    <mergeCell ref="P4:P5"/>
    <mergeCell ref="Q4:Q5"/>
    <mergeCell ref="R4:R5"/>
    <mergeCell ref="S4:S5"/>
    <mergeCell ref="T4:T5"/>
    <mergeCell ref="A1:T1"/>
    <mergeCell ref="A2:T2"/>
    <mergeCell ref="A3:T3"/>
    <mergeCell ref="A4:B5"/>
    <mergeCell ref="C4:D5"/>
    <mergeCell ref="E4:E5"/>
    <mergeCell ref="F4:F5"/>
    <mergeCell ref="G4:G5"/>
    <mergeCell ref="H4:H5"/>
    <mergeCell ref="I4:I5"/>
    <mergeCell ref="J4:J5"/>
    <mergeCell ref="K4:K5"/>
    <mergeCell ref="L4:L5"/>
    <mergeCell ref="M4:M5"/>
  </mergeCells>
  <printOptions horizontalCentered="1"/>
  <pageMargins left="0.2" right="0.2" top="0.5" bottom="0.25" header="0" footer="0"/>
  <pageSetup orientation="landscape"/>
  <colBreaks count="1" manualBreakCount="1">
    <brk id="21"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E1000"/>
  <sheetViews>
    <sheetView workbookViewId="0">
      <pane xSplit="6" ySplit="5" topLeftCell="G6" activePane="bottomRight" state="frozen"/>
      <selection pane="topRight" activeCell="G1" sqref="G1"/>
      <selection pane="bottomLeft" activeCell="A6" sqref="A6"/>
      <selection pane="bottomRight" activeCell="G6" sqref="G6"/>
    </sheetView>
  </sheetViews>
  <sheetFormatPr defaultColWidth="12.625" defaultRowHeight="15" customHeight="1"/>
  <cols>
    <col min="1" max="1" width="6.75" customWidth="1"/>
    <col min="2" max="2" width="13.625" customWidth="1"/>
    <col min="3" max="3" width="16.25" customWidth="1"/>
    <col min="4" max="4" width="21" customWidth="1"/>
    <col min="5" max="5" width="13" customWidth="1"/>
    <col min="6" max="6" width="34.75" customWidth="1"/>
    <col min="7" max="7" width="26.875" customWidth="1"/>
    <col min="8" max="8" width="17.625" customWidth="1"/>
    <col min="9" max="13" width="7.875" customWidth="1"/>
    <col min="14" max="14" width="31.875" customWidth="1"/>
    <col min="15" max="15" width="32.125" customWidth="1"/>
    <col min="16" max="16" width="13.625" customWidth="1"/>
    <col min="17" max="17" width="9.25" customWidth="1"/>
    <col min="18" max="18" width="20.125" customWidth="1"/>
    <col min="19" max="19" width="13.5" customWidth="1"/>
    <col min="20" max="20" width="44.375" customWidth="1"/>
    <col min="21" max="21" width="20.5" customWidth="1"/>
    <col min="22" max="31" width="8" customWidth="1"/>
  </cols>
  <sheetData>
    <row r="1" spans="1:31" ht="33.75" customHeight="1">
      <c r="A1" s="2025" t="s">
        <v>1563</v>
      </c>
      <c r="B1" s="1874"/>
      <c r="C1" s="1874"/>
      <c r="D1" s="1874"/>
      <c r="E1" s="1874"/>
      <c r="F1" s="1874"/>
      <c r="G1" s="1874"/>
      <c r="H1" s="1874"/>
      <c r="I1" s="1874"/>
      <c r="J1" s="1874"/>
      <c r="K1" s="1874"/>
      <c r="L1" s="1874"/>
      <c r="M1" s="1874"/>
      <c r="N1" s="1874"/>
      <c r="O1" s="1874"/>
      <c r="P1" s="1874"/>
      <c r="Q1" s="455"/>
      <c r="R1" s="455"/>
      <c r="S1" s="455"/>
      <c r="T1" s="455"/>
      <c r="U1" s="1030"/>
      <c r="V1" s="394"/>
      <c r="W1" s="394"/>
      <c r="X1" s="394"/>
      <c r="Y1" s="394"/>
      <c r="Z1" s="394"/>
      <c r="AA1" s="394"/>
      <c r="AB1" s="394"/>
      <c r="AC1" s="394"/>
      <c r="AD1" s="394"/>
      <c r="AE1" s="394"/>
    </row>
    <row r="2" spans="1:31" ht="33.75" customHeight="1">
      <c r="A2" s="2025" t="s">
        <v>1564</v>
      </c>
      <c r="B2" s="1874"/>
      <c r="C2" s="1874"/>
      <c r="D2" s="1874"/>
      <c r="E2" s="1874"/>
      <c r="F2" s="1874"/>
      <c r="G2" s="1874"/>
      <c r="H2" s="1874"/>
      <c r="I2" s="1874"/>
      <c r="J2" s="1874"/>
      <c r="K2" s="1874"/>
      <c r="L2" s="1874"/>
      <c r="M2" s="1874"/>
      <c r="N2" s="1874"/>
      <c r="O2" s="1874"/>
      <c r="P2" s="1874"/>
      <c r="Q2" s="455"/>
      <c r="R2" s="455"/>
      <c r="S2" s="455"/>
      <c r="T2" s="455"/>
      <c r="U2" s="1030"/>
      <c r="V2" s="394"/>
      <c r="W2" s="394"/>
      <c r="X2" s="394"/>
      <c r="Y2" s="394"/>
      <c r="Z2" s="394"/>
      <c r="AA2" s="394"/>
      <c r="AB2" s="394"/>
      <c r="AC2" s="394"/>
      <c r="AD2" s="394"/>
      <c r="AE2" s="394"/>
    </row>
    <row r="3" spans="1:31" ht="30" customHeight="1">
      <c r="A3" s="2029" t="str">
        <f>'2016 LGSF-WATER COMPLETED'!A3</f>
        <v>as of June 26, 2020</v>
      </c>
      <c r="B3" s="1943"/>
      <c r="C3" s="1943"/>
      <c r="D3" s="1943"/>
      <c r="E3" s="1943"/>
      <c r="F3" s="1943"/>
      <c r="G3" s="1943"/>
      <c r="H3" s="1943"/>
      <c r="I3" s="1943"/>
      <c r="J3" s="1943"/>
      <c r="K3" s="1943"/>
      <c r="L3" s="1943"/>
      <c r="M3" s="1943"/>
      <c r="N3" s="1943"/>
      <c r="O3" s="1943"/>
      <c r="P3" s="1943"/>
      <c r="Q3" s="455"/>
      <c r="R3" s="455"/>
      <c r="S3" s="455"/>
      <c r="T3" s="455"/>
      <c r="U3" s="1030"/>
      <c r="V3" s="394"/>
      <c r="W3" s="394"/>
      <c r="X3" s="394"/>
      <c r="Y3" s="394"/>
      <c r="Z3" s="394"/>
      <c r="AA3" s="394"/>
      <c r="AB3" s="394"/>
      <c r="AC3" s="394"/>
      <c r="AD3" s="394"/>
      <c r="AE3" s="394"/>
    </row>
    <row r="4" spans="1:31" ht="125.25" customHeight="1">
      <c r="A4" s="436" t="s">
        <v>123</v>
      </c>
      <c r="B4" s="436" t="s">
        <v>262</v>
      </c>
      <c r="C4" s="436" t="s">
        <v>4</v>
      </c>
      <c r="D4" s="436" t="s">
        <v>125</v>
      </c>
      <c r="E4" s="436" t="s">
        <v>1565</v>
      </c>
      <c r="F4" s="436" t="s">
        <v>126</v>
      </c>
      <c r="G4" s="436" t="s">
        <v>127</v>
      </c>
      <c r="H4" s="391" t="s">
        <v>263</v>
      </c>
      <c r="I4" s="1031" t="s">
        <v>250</v>
      </c>
      <c r="J4" s="1032" t="s">
        <v>1503</v>
      </c>
      <c r="K4" s="1031" t="s">
        <v>38</v>
      </c>
      <c r="L4" s="1031" t="s">
        <v>37</v>
      </c>
      <c r="M4" s="1031" t="s">
        <v>35</v>
      </c>
      <c r="N4" s="436" t="s">
        <v>130</v>
      </c>
      <c r="O4" s="436" t="s">
        <v>131</v>
      </c>
      <c r="P4" s="1033" t="s">
        <v>132</v>
      </c>
      <c r="Q4" s="650"/>
      <c r="R4" s="650"/>
      <c r="S4" s="650"/>
      <c r="T4" s="650"/>
      <c r="U4" s="650"/>
      <c r="V4" s="394"/>
      <c r="W4" s="394"/>
      <c r="X4" s="394"/>
      <c r="Y4" s="394"/>
      <c r="Z4" s="394"/>
      <c r="AA4" s="394"/>
      <c r="AB4" s="394"/>
      <c r="AC4" s="394"/>
      <c r="AD4" s="394"/>
      <c r="AE4" s="394"/>
    </row>
    <row r="5" spans="1:31" ht="15.75" customHeight="1">
      <c r="A5" s="818"/>
      <c r="B5" s="818"/>
      <c r="C5" s="818"/>
      <c r="D5" s="818"/>
      <c r="E5" s="818"/>
      <c r="F5" s="818"/>
      <c r="G5" s="818"/>
      <c r="H5" s="1034"/>
      <c r="I5" s="818"/>
      <c r="J5" s="1035"/>
      <c r="K5" s="818"/>
      <c r="L5" s="818"/>
      <c r="M5" s="818"/>
      <c r="N5" s="818"/>
      <c r="O5" s="818"/>
      <c r="P5" s="1036"/>
      <c r="Q5" s="650"/>
      <c r="R5" s="650"/>
      <c r="S5" s="650"/>
      <c r="T5" s="650"/>
      <c r="U5" s="650"/>
      <c r="V5" s="394"/>
      <c r="W5" s="394"/>
      <c r="X5" s="394"/>
      <c r="Y5" s="394"/>
      <c r="Z5" s="394"/>
      <c r="AA5" s="394"/>
      <c r="AB5" s="394"/>
      <c r="AC5" s="394"/>
      <c r="AD5" s="394"/>
      <c r="AE5" s="394"/>
    </row>
    <row r="6" spans="1:31" ht="41.25" customHeight="1">
      <c r="A6" s="407">
        <v>2017</v>
      </c>
      <c r="B6" s="420" t="s">
        <v>119</v>
      </c>
      <c r="C6" s="407" t="s">
        <v>15</v>
      </c>
      <c r="D6" s="407" t="s">
        <v>187</v>
      </c>
      <c r="E6" s="407" t="s">
        <v>1566</v>
      </c>
      <c r="F6" s="408" t="s">
        <v>1567</v>
      </c>
      <c r="G6" s="408" t="s">
        <v>1568</v>
      </c>
      <c r="H6" s="1037">
        <v>2000000</v>
      </c>
      <c r="I6" s="1038"/>
      <c r="J6" s="935"/>
      <c r="K6" s="436"/>
      <c r="L6" s="436"/>
      <c r="M6" s="436">
        <v>1</v>
      </c>
      <c r="N6" s="578" t="s">
        <v>29</v>
      </c>
      <c r="O6" s="433"/>
      <c r="P6" s="1039">
        <v>43665</v>
      </c>
      <c r="Q6" s="394" t="s">
        <v>1569</v>
      </c>
      <c r="R6" s="394"/>
      <c r="S6" s="394"/>
      <c r="T6" s="394"/>
      <c r="U6" s="394"/>
      <c r="V6" s="394"/>
      <c r="W6" s="394"/>
      <c r="X6" s="394"/>
      <c r="Y6" s="394"/>
      <c r="Z6" s="394"/>
      <c r="AA6" s="394"/>
      <c r="AB6" s="394"/>
      <c r="AC6" s="394"/>
      <c r="AD6" s="394"/>
      <c r="AE6" s="394"/>
    </row>
    <row r="7" spans="1:31" ht="54" customHeight="1">
      <c r="A7" s="407">
        <v>2017</v>
      </c>
      <c r="B7" s="420" t="s">
        <v>119</v>
      </c>
      <c r="C7" s="407" t="s">
        <v>15</v>
      </c>
      <c r="D7" s="407" t="s">
        <v>187</v>
      </c>
      <c r="E7" s="407" t="s">
        <v>1566</v>
      </c>
      <c r="F7" s="408" t="s">
        <v>1570</v>
      </c>
      <c r="G7" s="408" t="s">
        <v>1568</v>
      </c>
      <c r="H7" s="1037">
        <v>5531000</v>
      </c>
      <c r="I7" s="1038"/>
      <c r="J7" s="935"/>
      <c r="K7" s="436"/>
      <c r="L7" s="436"/>
      <c r="M7" s="436">
        <v>1</v>
      </c>
      <c r="N7" s="578" t="s">
        <v>29</v>
      </c>
      <c r="O7" s="408"/>
      <c r="P7" s="1039">
        <v>43665</v>
      </c>
      <c r="Q7" s="394" t="s">
        <v>1569</v>
      </c>
      <c r="R7" s="394"/>
      <c r="S7" s="394"/>
      <c r="T7" s="394"/>
      <c r="U7" s="394"/>
      <c r="V7" s="394"/>
      <c r="W7" s="394"/>
      <c r="X7" s="394"/>
      <c r="Y7" s="394"/>
      <c r="Z7" s="394"/>
      <c r="AA7" s="394"/>
      <c r="AB7" s="394"/>
      <c r="AC7" s="394"/>
      <c r="AD7" s="394"/>
      <c r="AE7" s="394"/>
    </row>
    <row r="8" spans="1:31" ht="133.5" customHeight="1">
      <c r="A8" s="407">
        <v>2017</v>
      </c>
      <c r="B8" s="420" t="s">
        <v>119</v>
      </c>
      <c r="C8" s="407" t="s">
        <v>15</v>
      </c>
      <c r="D8" s="407" t="s">
        <v>608</v>
      </c>
      <c r="E8" s="407" t="s">
        <v>1571</v>
      </c>
      <c r="F8" s="408" t="s">
        <v>1572</v>
      </c>
      <c r="G8" s="408" t="s">
        <v>1568</v>
      </c>
      <c r="H8" s="1037">
        <v>10036000</v>
      </c>
      <c r="I8" s="1038"/>
      <c r="J8" s="935"/>
      <c r="K8" s="436"/>
      <c r="L8" s="436"/>
      <c r="M8" s="436">
        <v>1</v>
      </c>
      <c r="N8" s="578" t="s">
        <v>29</v>
      </c>
      <c r="O8" s="442" t="s">
        <v>1573</v>
      </c>
      <c r="P8" s="1039">
        <v>43088</v>
      </c>
      <c r="Q8" s="394" t="s">
        <v>191</v>
      </c>
      <c r="R8" s="394"/>
      <c r="S8" s="394"/>
      <c r="T8" s="394"/>
      <c r="U8" s="394"/>
      <c r="V8" s="394"/>
      <c r="W8" s="394"/>
      <c r="X8" s="394"/>
      <c r="Y8" s="394"/>
      <c r="Z8" s="394"/>
      <c r="AA8" s="394"/>
      <c r="AB8" s="394"/>
      <c r="AC8" s="394"/>
      <c r="AD8" s="394"/>
      <c r="AE8" s="394"/>
    </row>
    <row r="9" spans="1:31" ht="37.5" customHeight="1">
      <c r="A9" s="407">
        <v>2017</v>
      </c>
      <c r="B9" s="420" t="s">
        <v>119</v>
      </c>
      <c r="C9" s="407" t="s">
        <v>15</v>
      </c>
      <c r="D9" s="407" t="s">
        <v>494</v>
      </c>
      <c r="E9" s="407" t="s">
        <v>1571</v>
      </c>
      <c r="F9" s="408" t="s">
        <v>1574</v>
      </c>
      <c r="G9" s="408" t="s">
        <v>1568</v>
      </c>
      <c r="H9" s="1037">
        <v>1213000</v>
      </c>
      <c r="I9" s="1038"/>
      <c r="J9" s="935"/>
      <c r="K9" s="436"/>
      <c r="L9" s="436"/>
      <c r="M9" s="436">
        <v>1</v>
      </c>
      <c r="N9" s="578" t="s">
        <v>29</v>
      </c>
      <c r="O9" s="408" t="s">
        <v>191</v>
      </c>
      <c r="P9" s="1039">
        <v>43173</v>
      </c>
      <c r="Q9" s="394"/>
      <c r="R9" s="394"/>
      <c r="S9" s="394"/>
      <c r="T9" s="394"/>
      <c r="U9" s="394"/>
      <c r="V9" s="394"/>
      <c r="W9" s="394"/>
      <c r="X9" s="394"/>
      <c r="Y9" s="394"/>
      <c r="Z9" s="394"/>
      <c r="AA9" s="394"/>
      <c r="AB9" s="394"/>
      <c r="AC9" s="394"/>
      <c r="AD9" s="394"/>
      <c r="AE9" s="394"/>
    </row>
    <row r="10" spans="1:31" ht="37.5" customHeight="1">
      <c r="A10" s="407">
        <v>2017</v>
      </c>
      <c r="B10" s="420" t="s">
        <v>119</v>
      </c>
      <c r="C10" s="407" t="s">
        <v>15</v>
      </c>
      <c r="D10" s="407" t="s">
        <v>494</v>
      </c>
      <c r="E10" s="407" t="s">
        <v>1571</v>
      </c>
      <c r="F10" s="408" t="s">
        <v>1575</v>
      </c>
      <c r="G10" s="408" t="s">
        <v>1568</v>
      </c>
      <c r="H10" s="1037">
        <v>2000000</v>
      </c>
      <c r="I10" s="1038"/>
      <c r="J10" s="935"/>
      <c r="K10" s="436"/>
      <c r="L10" s="436"/>
      <c r="M10" s="436">
        <v>1</v>
      </c>
      <c r="N10" s="578" t="s">
        <v>29</v>
      </c>
      <c r="O10" s="408" t="s">
        <v>1576</v>
      </c>
      <c r="P10" s="1039">
        <v>43678</v>
      </c>
      <c r="Q10" s="439"/>
      <c r="R10" s="394"/>
      <c r="S10" s="394"/>
      <c r="T10" s="394"/>
      <c r="U10" s="394"/>
      <c r="V10" s="394"/>
      <c r="W10" s="394"/>
      <c r="X10" s="394"/>
      <c r="Y10" s="394"/>
      <c r="Z10" s="394"/>
      <c r="AA10" s="394"/>
      <c r="AB10" s="394"/>
      <c r="AC10" s="394"/>
      <c r="AD10" s="394"/>
      <c r="AE10" s="394"/>
    </row>
    <row r="11" spans="1:31" ht="37.5" customHeight="1">
      <c r="A11" s="407">
        <v>2017</v>
      </c>
      <c r="B11" s="420" t="s">
        <v>119</v>
      </c>
      <c r="C11" s="407" t="s">
        <v>15</v>
      </c>
      <c r="D11" s="407" t="s">
        <v>494</v>
      </c>
      <c r="E11" s="407" t="s">
        <v>1571</v>
      </c>
      <c r="F11" s="408" t="s">
        <v>1577</v>
      </c>
      <c r="G11" s="408" t="s">
        <v>1568</v>
      </c>
      <c r="H11" s="1037">
        <v>5000000</v>
      </c>
      <c r="I11" s="1038"/>
      <c r="J11" s="935"/>
      <c r="K11" s="436"/>
      <c r="L11" s="436"/>
      <c r="M11" s="436">
        <v>1</v>
      </c>
      <c r="N11" s="578" t="s">
        <v>29</v>
      </c>
      <c r="O11" s="408"/>
      <c r="P11" s="1039">
        <v>43228</v>
      </c>
      <c r="Q11" s="439" t="s">
        <v>1578</v>
      </c>
      <c r="R11" s="394"/>
      <c r="S11" s="394"/>
      <c r="T11" s="394"/>
      <c r="U11" s="394"/>
      <c r="V11" s="394"/>
      <c r="W11" s="394"/>
      <c r="X11" s="394"/>
      <c r="Y11" s="394"/>
      <c r="Z11" s="394"/>
      <c r="AA11" s="394"/>
      <c r="AB11" s="394"/>
      <c r="AC11" s="394"/>
      <c r="AD11" s="394"/>
      <c r="AE11" s="394"/>
    </row>
    <row r="12" spans="1:31" ht="37.5" customHeight="1">
      <c r="A12" s="407">
        <v>2017</v>
      </c>
      <c r="B12" s="420" t="s">
        <v>119</v>
      </c>
      <c r="C12" s="407" t="s">
        <v>15</v>
      </c>
      <c r="D12" s="407" t="s">
        <v>494</v>
      </c>
      <c r="E12" s="407" t="s">
        <v>1571</v>
      </c>
      <c r="F12" s="408" t="s">
        <v>1579</v>
      </c>
      <c r="G12" s="408" t="s">
        <v>1568</v>
      </c>
      <c r="H12" s="1037">
        <v>5000000</v>
      </c>
      <c r="I12" s="1038"/>
      <c r="J12" s="935"/>
      <c r="K12" s="436"/>
      <c r="L12" s="436"/>
      <c r="M12" s="436">
        <v>1</v>
      </c>
      <c r="N12" s="578" t="s">
        <v>29</v>
      </c>
      <c r="O12" s="408" t="s">
        <v>1576</v>
      </c>
      <c r="P12" s="1039">
        <v>43678</v>
      </c>
      <c r="Q12" s="439"/>
      <c r="R12" s="394"/>
      <c r="S12" s="394"/>
      <c r="T12" s="394"/>
      <c r="U12" s="394"/>
      <c r="V12" s="394"/>
      <c r="W12" s="394"/>
      <c r="X12" s="394"/>
      <c r="Y12" s="394"/>
      <c r="Z12" s="394"/>
      <c r="AA12" s="394"/>
      <c r="AB12" s="394"/>
      <c r="AC12" s="394"/>
      <c r="AD12" s="394"/>
      <c r="AE12" s="394"/>
    </row>
    <row r="13" spans="1:31" ht="37.5" customHeight="1">
      <c r="A13" s="407">
        <v>2017</v>
      </c>
      <c r="B13" s="420" t="s">
        <v>119</v>
      </c>
      <c r="C13" s="407" t="s">
        <v>15</v>
      </c>
      <c r="D13" s="407" t="s">
        <v>195</v>
      </c>
      <c r="E13" s="407" t="s">
        <v>1566</v>
      </c>
      <c r="F13" s="408" t="s">
        <v>1580</v>
      </c>
      <c r="G13" s="408" t="s">
        <v>1568</v>
      </c>
      <c r="H13" s="1037">
        <v>2333000</v>
      </c>
      <c r="I13" s="1038"/>
      <c r="J13" s="935"/>
      <c r="K13" s="436"/>
      <c r="L13" s="436"/>
      <c r="M13" s="436">
        <v>1</v>
      </c>
      <c r="N13" s="578" t="s">
        <v>29</v>
      </c>
      <c r="O13" s="408" t="s">
        <v>191</v>
      </c>
      <c r="P13" s="1039">
        <v>43354</v>
      </c>
      <c r="Q13" s="394"/>
      <c r="R13" s="394"/>
      <c r="S13" s="394"/>
      <c r="T13" s="394"/>
      <c r="U13" s="394"/>
      <c r="V13" s="394"/>
      <c r="W13" s="394"/>
      <c r="X13" s="394"/>
      <c r="Y13" s="394"/>
      <c r="Z13" s="394"/>
      <c r="AA13" s="394"/>
      <c r="AB13" s="394"/>
      <c r="AC13" s="394"/>
      <c r="AD13" s="394"/>
      <c r="AE13" s="394"/>
    </row>
    <row r="14" spans="1:31" ht="37.5" customHeight="1">
      <c r="A14" s="407">
        <v>2017</v>
      </c>
      <c r="B14" s="420" t="s">
        <v>119</v>
      </c>
      <c r="C14" s="407" t="s">
        <v>15</v>
      </c>
      <c r="D14" s="407" t="s">
        <v>500</v>
      </c>
      <c r="E14" s="407" t="s">
        <v>1571</v>
      </c>
      <c r="F14" s="408" t="s">
        <v>1581</v>
      </c>
      <c r="G14" s="408" t="s">
        <v>1568</v>
      </c>
      <c r="H14" s="1037">
        <v>1650000</v>
      </c>
      <c r="I14" s="1038"/>
      <c r="J14" s="935"/>
      <c r="K14" s="436"/>
      <c r="L14" s="436"/>
      <c r="M14" s="436">
        <v>1</v>
      </c>
      <c r="N14" s="578" t="s">
        <v>29</v>
      </c>
      <c r="O14" s="442" t="s">
        <v>1582</v>
      </c>
      <c r="P14" s="1040">
        <v>43571</v>
      </c>
      <c r="Q14" s="394"/>
      <c r="R14" s="394"/>
      <c r="S14" s="394"/>
      <c r="T14" s="394"/>
      <c r="U14" s="394"/>
      <c r="V14" s="394"/>
      <c r="W14" s="394"/>
      <c r="X14" s="394"/>
      <c r="Y14" s="394"/>
      <c r="Z14" s="394"/>
      <c r="AA14" s="394"/>
      <c r="AB14" s="394"/>
      <c r="AC14" s="394"/>
      <c r="AD14" s="394"/>
      <c r="AE14" s="394"/>
    </row>
    <row r="15" spans="1:31" ht="37.5" customHeight="1">
      <c r="A15" s="407">
        <v>2017</v>
      </c>
      <c r="B15" s="420" t="s">
        <v>119</v>
      </c>
      <c r="C15" s="407" t="s">
        <v>15</v>
      </c>
      <c r="D15" s="407" t="s">
        <v>500</v>
      </c>
      <c r="E15" s="407" t="s">
        <v>1571</v>
      </c>
      <c r="F15" s="408" t="s">
        <v>1583</v>
      </c>
      <c r="G15" s="408" t="s">
        <v>1568</v>
      </c>
      <c r="H15" s="1037">
        <v>1650000</v>
      </c>
      <c r="I15" s="1038"/>
      <c r="J15" s="935"/>
      <c r="K15" s="436"/>
      <c r="L15" s="436"/>
      <c r="M15" s="436">
        <v>1</v>
      </c>
      <c r="N15" s="578" t="s">
        <v>29</v>
      </c>
      <c r="O15" s="442" t="s">
        <v>1510</v>
      </c>
      <c r="P15" s="1040">
        <v>43595</v>
      </c>
      <c r="Q15" s="394"/>
      <c r="R15" s="394"/>
      <c r="S15" s="394"/>
      <c r="T15" s="394"/>
      <c r="U15" s="394"/>
      <c r="V15" s="394"/>
      <c r="W15" s="394"/>
      <c r="X15" s="394"/>
      <c r="Y15" s="394"/>
      <c r="Z15" s="394"/>
      <c r="AA15" s="394"/>
      <c r="AB15" s="394"/>
      <c r="AC15" s="394"/>
      <c r="AD15" s="394"/>
      <c r="AE15" s="394"/>
    </row>
    <row r="16" spans="1:31" ht="37.5" customHeight="1">
      <c r="A16" s="407">
        <v>2017</v>
      </c>
      <c r="B16" s="420" t="s">
        <v>119</v>
      </c>
      <c r="C16" s="407" t="s">
        <v>15</v>
      </c>
      <c r="D16" s="407" t="s">
        <v>500</v>
      </c>
      <c r="E16" s="407" t="s">
        <v>1571</v>
      </c>
      <c r="F16" s="408" t="s">
        <v>1584</v>
      </c>
      <c r="G16" s="408" t="s">
        <v>1568</v>
      </c>
      <c r="H16" s="1037">
        <v>1100000</v>
      </c>
      <c r="I16" s="1038"/>
      <c r="J16" s="935"/>
      <c r="K16" s="436"/>
      <c r="L16" s="436"/>
      <c r="M16" s="436">
        <v>1</v>
      </c>
      <c r="N16" s="578" t="s">
        <v>29</v>
      </c>
      <c r="O16" s="442" t="s">
        <v>1582</v>
      </c>
      <c r="P16" s="1040">
        <v>43571</v>
      </c>
      <c r="Q16" s="394"/>
      <c r="R16" s="394"/>
      <c r="S16" s="394"/>
      <c r="T16" s="394"/>
      <c r="U16" s="394"/>
      <c r="V16" s="394"/>
      <c r="W16" s="394"/>
      <c r="X16" s="394"/>
      <c r="Y16" s="394"/>
      <c r="Z16" s="394"/>
      <c r="AA16" s="394"/>
      <c r="AB16" s="394"/>
      <c r="AC16" s="394"/>
      <c r="AD16" s="394"/>
      <c r="AE16" s="394"/>
    </row>
    <row r="17" spans="1:31" ht="37.5" customHeight="1">
      <c r="A17" s="407">
        <v>2017</v>
      </c>
      <c r="B17" s="420" t="s">
        <v>119</v>
      </c>
      <c r="C17" s="407" t="s">
        <v>15</v>
      </c>
      <c r="D17" s="407" t="s">
        <v>500</v>
      </c>
      <c r="E17" s="407" t="s">
        <v>1571</v>
      </c>
      <c r="F17" s="408" t="s">
        <v>1585</v>
      </c>
      <c r="G17" s="408" t="s">
        <v>1568</v>
      </c>
      <c r="H17" s="1037">
        <v>1100000</v>
      </c>
      <c r="I17" s="1038"/>
      <c r="J17" s="935"/>
      <c r="K17" s="436"/>
      <c r="L17" s="436"/>
      <c r="M17" s="436">
        <v>1</v>
      </c>
      <c r="N17" s="578" t="s">
        <v>29</v>
      </c>
      <c r="O17" s="442" t="s">
        <v>1582</v>
      </c>
      <c r="P17" s="1040">
        <v>43571</v>
      </c>
      <c r="Q17" s="394"/>
      <c r="R17" s="394" t="s">
        <v>2</v>
      </c>
      <c r="S17" s="394"/>
      <c r="T17" s="394"/>
      <c r="U17" s="394"/>
      <c r="V17" s="394"/>
      <c r="W17" s="394"/>
      <c r="X17" s="394"/>
      <c r="Y17" s="394"/>
      <c r="Z17" s="394"/>
      <c r="AA17" s="394"/>
      <c r="AB17" s="394"/>
      <c r="AC17" s="394"/>
      <c r="AD17" s="394"/>
      <c r="AE17" s="394"/>
    </row>
    <row r="18" spans="1:31" ht="37.5" customHeight="1">
      <c r="A18" s="407">
        <v>2017</v>
      </c>
      <c r="B18" s="420" t="s">
        <v>119</v>
      </c>
      <c r="C18" s="407" t="s">
        <v>15</v>
      </c>
      <c r="D18" s="407" t="s">
        <v>500</v>
      </c>
      <c r="E18" s="407" t="s">
        <v>1571</v>
      </c>
      <c r="F18" s="408" t="s">
        <v>1586</v>
      </c>
      <c r="G18" s="408" t="s">
        <v>1568</v>
      </c>
      <c r="H18" s="1037">
        <v>1683000</v>
      </c>
      <c r="I18" s="1038"/>
      <c r="J18" s="935"/>
      <c r="K18" s="436"/>
      <c r="L18" s="436"/>
      <c r="M18" s="436">
        <v>1</v>
      </c>
      <c r="N18" s="578" t="s">
        <v>29</v>
      </c>
      <c r="O18" s="670" t="s">
        <v>191</v>
      </c>
      <c r="P18" s="1039">
        <v>43518</v>
      </c>
      <c r="Q18" s="394"/>
      <c r="R18" s="394"/>
      <c r="S18" s="394"/>
      <c r="T18" s="394"/>
      <c r="U18" s="394"/>
      <c r="V18" s="394"/>
      <c r="W18" s="394"/>
      <c r="X18" s="394"/>
      <c r="Y18" s="394"/>
      <c r="Z18" s="394"/>
      <c r="AA18" s="394"/>
      <c r="AB18" s="394"/>
      <c r="AC18" s="394"/>
      <c r="AD18" s="394"/>
      <c r="AE18" s="394"/>
    </row>
    <row r="19" spans="1:31" ht="37.5" customHeight="1">
      <c r="A19" s="407">
        <v>2017</v>
      </c>
      <c r="B19" s="420" t="s">
        <v>119</v>
      </c>
      <c r="C19" s="407" t="s">
        <v>15</v>
      </c>
      <c r="D19" s="407" t="s">
        <v>500</v>
      </c>
      <c r="E19" s="407" t="s">
        <v>1571</v>
      </c>
      <c r="F19" s="408" t="s">
        <v>1587</v>
      </c>
      <c r="G19" s="408" t="s">
        <v>1568</v>
      </c>
      <c r="H19" s="1037">
        <v>1100000</v>
      </c>
      <c r="I19" s="1038"/>
      <c r="J19" s="935"/>
      <c r="K19" s="436"/>
      <c r="L19" s="436"/>
      <c r="M19" s="436">
        <v>1</v>
      </c>
      <c r="N19" s="578" t="s">
        <v>29</v>
      </c>
      <c r="O19" s="408" t="s">
        <v>191</v>
      </c>
      <c r="P19" s="1039">
        <v>43518</v>
      </c>
      <c r="Q19" s="394"/>
      <c r="R19" s="394"/>
      <c r="S19" s="394"/>
      <c r="T19" s="394"/>
      <c r="U19" s="394"/>
      <c r="V19" s="394"/>
      <c r="W19" s="394"/>
      <c r="X19" s="394"/>
      <c r="Y19" s="394"/>
      <c r="Z19" s="394"/>
      <c r="AA19" s="394"/>
      <c r="AB19" s="394"/>
      <c r="AC19" s="394"/>
      <c r="AD19" s="394"/>
      <c r="AE19" s="394"/>
    </row>
    <row r="20" spans="1:31" ht="37.5" customHeight="1">
      <c r="A20" s="407">
        <v>2017</v>
      </c>
      <c r="B20" s="420" t="s">
        <v>119</v>
      </c>
      <c r="C20" s="407" t="s">
        <v>15</v>
      </c>
      <c r="D20" s="407" t="s">
        <v>500</v>
      </c>
      <c r="E20" s="407" t="s">
        <v>1571</v>
      </c>
      <c r="F20" s="408" t="s">
        <v>1588</v>
      </c>
      <c r="G20" s="408" t="s">
        <v>1568</v>
      </c>
      <c r="H20" s="1037">
        <v>1100000</v>
      </c>
      <c r="I20" s="1038"/>
      <c r="J20" s="935"/>
      <c r="K20" s="436"/>
      <c r="L20" s="436"/>
      <c r="M20" s="436">
        <v>1</v>
      </c>
      <c r="N20" s="578" t="s">
        <v>29</v>
      </c>
      <c r="O20" s="442" t="s">
        <v>1582</v>
      </c>
      <c r="P20" s="1040">
        <v>43571</v>
      </c>
      <c r="Q20" s="394"/>
      <c r="R20" s="394"/>
      <c r="S20" s="394"/>
      <c r="T20" s="394"/>
      <c r="U20" s="394"/>
      <c r="V20" s="394"/>
      <c r="W20" s="394"/>
      <c r="X20" s="394"/>
      <c r="Y20" s="394"/>
      <c r="Z20" s="394"/>
      <c r="AA20" s="394"/>
      <c r="AB20" s="394"/>
      <c r="AC20" s="394"/>
      <c r="AD20" s="394"/>
      <c r="AE20" s="394"/>
    </row>
    <row r="21" spans="1:31" ht="37.5" customHeight="1">
      <c r="A21" s="407">
        <v>2017</v>
      </c>
      <c r="B21" s="420" t="s">
        <v>119</v>
      </c>
      <c r="C21" s="407" t="s">
        <v>15</v>
      </c>
      <c r="D21" s="407" t="s">
        <v>500</v>
      </c>
      <c r="E21" s="407" t="s">
        <v>1571</v>
      </c>
      <c r="F21" s="408" t="s">
        <v>1589</v>
      </c>
      <c r="G21" s="408" t="s">
        <v>1568</v>
      </c>
      <c r="H21" s="1037">
        <v>1100000</v>
      </c>
      <c r="I21" s="1038"/>
      <c r="J21" s="935"/>
      <c r="K21" s="436"/>
      <c r="L21" s="436"/>
      <c r="M21" s="436">
        <v>1</v>
      </c>
      <c r="N21" s="578" t="s">
        <v>29</v>
      </c>
      <c r="O21" s="408" t="s">
        <v>191</v>
      </c>
      <c r="P21" s="1039">
        <v>43518</v>
      </c>
      <c r="Q21" s="394"/>
      <c r="R21" s="394"/>
      <c r="S21" s="394"/>
      <c r="T21" s="394"/>
      <c r="U21" s="394"/>
      <c r="V21" s="394"/>
      <c r="W21" s="394"/>
      <c r="X21" s="394"/>
      <c r="Y21" s="394"/>
      <c r="Z21" s="394"/>
      <c r="AA21" s="394"/>
      <c r="AB21" s="394"/>
      <c r="AC21" s="394"/>
      <c r="AD21" s="394"/>
      <c r="AE21" s="394"/>
    </row>
    <row r="22" spans="1:31" ht="37.5" customHeight="1">
      <c r="A22" s="407">
        <v>2017</v>
      </c>
      <c r="B22" s="420" t="s">
        <v>119</v>
      </c>
      <c r="C22" s="407" t="s">
        <v>15</v>
      </c>
      <c r="D22" s="407" t="s">
        <v>202</v>
      </c>
      <c r="E22" s="407" t="s">
        <v>1571</v>
      </c>
      <c r="F22" s="408" t="s">
        <v>1590</v>
      </c>
      <c r="G22" s="408" t="s">
        <v>1568</v>
      </c>
      <c r="H22" s="1037">
        <v>6000000</v>
      </c>
      <c r="I22" s="1038"/>
      <c r="J22" s="935"/>
      <c r="K22" s="436"/>
      <c r="L22" s="436"/>
      <c r="M22" s="436">
        <v>1</v>
      </c>
      <c r="N22" s="578" t="s">
        <v>29</v>
      </c>
      <c r="O22" s="408" t="s">
        <v>191</v>
      </c>
      <c r="P22" s="1039">
        <v>43144</v>
      </c>
      <c r="Q22" s="394"/>
      <c r="R22" s="394"/>
      <c r="S22" s="394"/>
      <c r="T22" s="394"/>
      <c r="U22" s="394"/>
      <c r="V22" s="394"/>
      <c r="W22" s="394"/>
      <c r="X22" s="394"/>
      <c r="Y22" s="394"/>
      <c r="Z22" s="394"/>
      <c r="AA22" s="394"/>
      <c r="AB22" s="394"/>
      <c r="AC22" s="394"/>
      <c r="AD22" s="394"/>
      <c r="AE22" s="394"/>
    </row>
    <row r="23" spans="1:31" ht="112.5" customHeight="1">
      <c r="A23" s="407">
        <v>2017</v>
      </c>
      <c r="B23" s="420" t="s">
        <v>119</v>
      </c>
      <c r="C23" s="407" t="s">
        <v>15</v>
      </c>
      <c r="D23" s="407" t="s">
        <v>137</v>
      </c>
      <c r="E23" s="407" t="s">
        <v>1571</v>
      </c>
      <c r="F23" s="408" t="s">
        <v>1591</v>
      </c>
      <c r="G23" s="408" t="s">
        <v>1568</v>
      </c>
      <c r="H23" s="1037">
        <v>11758000</v>
      </c>
      <c r="I23" s="436">
        <v>1</v>
      </c>
      <c r="J23" s="935"/>
      <c r="K23" s="436"/>
      <c r="L23" s="436"/>
      <c r="M23" s="436"/>
      <c r="N23" s="632" t="s">
        <v>250</v>
      </c>
      <c r="O23" s="415" t="s">
        <v>1592</v>
      </c>
      <c r="P23" s="1039">
        <v>43159</v>
      </c>
      <c r="Q23" s="394"/>
      <c r="R23" s="394"/>
      <c r="S23" s="394"/>
      <c r="T23" s="394"/>
      <c r="U23" s="394"/>
      <c r="V23" s="394"/>
      <c r="W23" s="394"/>
      <c r="X23" s="394"/>
      <c r="Y23" s="394"/>
      <c r="Z23" s="394"/>
      <c r="AA23" s="394"/>
      <c r="AB23" s="394"/>
      <c r="AC23" s="394"/>
      <c r="AD23" s="394"/>
      <c r="AE23" s="394"/>
    </row>
    <row r="24" spans="1:31" ht="37.5" customHeight="1">
      <c r="A24" s="407">
        <v>2017</v>
      </c>
      <c r="B24" s="420" t="s">
        <v>119</v>
      </c>
      <c r="C24" s="407" t="s">
        <v>15</v>
      </c>
      <c r="D24" s="407" t="s">
        <v>392</v>
      </c>
      <c r="E24" s="407" t="s">
        <v>1593</v>
      </c>
      <c r="F24" s="408" t="s">
        <v>1594</v>
      </c>
      <c r="G24" s="408" t="s">
        <v>1568</v>
      </c>
      <c r="H24" s="1037">
        <v>2100000</v>
      </c>
      <c r="I24" s="1038"/>
      <c r="J24" s="935"/>
      <c r="K24" s="436"/>
      <c r="L24" s="436"/>
      <c r="M24" s="436">
        <v>1</v>
      </c>
      <c r="N24" s="578" t="s">
        <v>29</v>
      </c>
      <c r="O24" s="408" t="s">
        <v>1595</v>
      </c>
      <c r="P24" s="1041">
        <v>43616</v>
      </c>
      <c r="Q24" s="1042" t="s">
        <v>935</v>
      </c>
      <c r="R24" s="394"/>
      <c r="S24" s="394"/>
      <c r="T24" s="394"/>
      <c r="U24" s="394"/>
      <c r="V24" s="394"/>
      <c r="W24" s="394"/>
      <c r="X24" s="394"/>
      <c r="Y24" s="394"/>
      <c r="Z24" s="394"/>
      <c r="AA24" s="394"/>
      <c r="AB24" s="394"/>
      <c r="AC24" s="394"/>
      <c r="AD24" s="394"/>
      <c r="AE24" s="394"/>
    </row>
    <row r="25" spans="1:31" ht="37.5" customHeight="1">
      <c r="A25" s="407">
        <v>2017</v>
      </c>
      <c r="B25" s="420" t="s">
        <v>119</v>
      </c>
      <c r="C25" s="407" t="s">
        <v>15</v>
      </c>
      <c r="D25" s="407" t="s">
        <v>211</v>
      </c>
      <c r="E25" s="407" t="s">
        <v>1593</v>
      </c>
      <c r="F25" s="408" t="s">
        <v>1596</v>
      </c>
      <c r="G25" s="408" t="s">
        <v>1568</v>
      </c>
      <c r="H25" s="1037">
        <v>10000000</v>
      </c>
      <c r="I25" s="1038">
        <v>1</v>
      </c>
      <c r="J25" s="935"/>
      <c r="K25" s="436"/>
      <c r="L25" s="436"/>
      <c r="M25" s="436"/>
      <c r="N25" s="747" t="s">
        <v>250</v>
      </c>
      <c r="O25" s="408" t="s">
        <v>1597</v>
      </c>
      <c r="P25" s="1039">
        <v>43871</v>
      </c>
      <c r="Q25" s="394"/>
      <c r="R25" s="394"/>
      <c r="S25" s="394"/>
      <c r="T25" s="394"/>
      <c r="U25" s="394"/>
      <c r="V25" s="394"/>
      <c r="W25" s="394"/>
      <c r="X25" s="394"/>
      <c r="Y25" s="394"/>
      <c r="Z25" s="394"/>
      <c r="AA25" s="394"/>
      <c r="AB25" s="394"/>
      <c r="AC25" s="394"/>
      <c r="AD25" s="394"/>
      <c r="AE25" s="394"/>
    </row>
    <row r="26" spans="1:31" ht="37.5" customHeight="1">
      <c r="A26" s="407">
        <v>2017</v>
      </c>
      <c r="B26" s="420" t="s">
        <v>119</v>
      </c>
      <c r="C26" s="407" t="s">
        <v>15</v>
      </c>
      <c r="D26" s="407" t="s">
        <v>212</v>
      </c>
      <c r="E26" s="407" t="s">
        <v>1571</v>
      </c>
      <c r="F26" s="408" t="s">
        <v>1598</v>
      </c>
      <c r="G26" s="408" t="s">
        <v>1568</v>
      </c>
      <c r="H26" s="1037">
        <v>10433000</v>
      </c>
      <c r="I26" s="1038"/>
      <c r="J26" s="935"/>
      <c r="K26" s="436"/>
      <c r="L26" s="436"/>
      <c r="M26" s="436">
        <v>1</v>
      </c>
      <c r="N26" s="578" t="s">
        <v>29</v>
      </c>
      <c r="O26" s="408"/>
      <c r="P26" s="1041">
        <v>43398</v>
      </c>
      <c r="Q26" s="1042" t="s">
        <v>518</v>
      </c>
      <c r="R26" s="394"/>
      <c r="S26" s="394"/>
      <c r="T26" s="394"/>
      <c r="U26" s="394"/>
      <c r="V26" s="394"/>
      <c r="W26" s="394"/>
      <c r="X26" s="394"/>
      <c r="Y26" s="394"/>
      <c r="Z26" s="394"/>
      <c r="AA26" s="394"/>
      <c r="AB26" s="394"/>
      <c r="AC26" s="394"/>
      <c r="AD26" s="394"/>
      <c r="AE26" s="394"/>
    </row>
    <row r="27" spans="1:31" ht="37.5" customHeight="1">
      <c r="A27" s="407">
        <v>2017</v>
      </c>
      <c r="B27" s="420" t="s">
        <v>119</v>
      </c>
      <c r="C27" s="407" t="s">
        <v>15</v>
      </c>
      <c r="D27" s="407" t="s">
        <v>212</v>
      </c>
      <c r="E27" s="407" t="s">
        <v>1571</v>
      </c>
      <c r="F27" s="408" t="s">
        <v>1599</v>
      </c>
      <c r="G27" s="408" t="s">
        <v>1568</v>
      </c>
      <c r="H27" s="1037">
        <v>1893000</v>
      </c>
      <c r="I27" s="1038"/>
      <c r="J27" s="935"/>
      <c r="K27" s="436"/>
      <c r="L27" s="436"/>
      <c r="M27" s="436">
        <v>1</v>
      </c>
      <c r="N27" s="578" t="s">
        <v>29</v>
      </c>
      <c r="O27" s="408" t="s">
        <v>191</v>
      </c>
      <c r="P27" s="1041">
        <v>43209</v>
      </c>
      <c r="Q27" s="1042"/>
      <c r="R27" s="394"/>
      <c r="S27" s="394"/>
      <c r="T27" s="394"/>
      <c r="U27" s="394"/>
      <c r="V27" s="394"/>
      <c r="W27" s="394"/>
      <c r="X27" s="394"/>
      <c r="Y27" s="394"/>
      <c r="Z27" s="394"/>
      <c r="AA27" s="394"/>
      <c r="AB27" s="394"/>
      <c r="AC27" s="394"/>
      <c r="AD27" s="394"/>
      <c r="AE27" s="394"/>
    </row>
    <row r="28" spans="1:31" ht="37.5" customHeight="1">
      <c r="A28" s="407">
        <v>2017</v>
      </c>
      <c r="B28" s="420" t="s">
        <v>119</v>
      </c>
      <c r="C28" s="407" t="s">
        <v>15</v>
      </c>
      <c r="D28" s="407" t="s">
        <v>212</v>
      </c>
      <c r="E28" s="407" t="s">
        <v>1571</v>
      </c>
      <c r="F28" s="408" t="s">
        <v>1600</v>
      </c>
      <c r="G28" s="408" t="s">
        <v>1568</v>
      </c>
      <c r="H28" s="1037">
        <v>7566907</v>
      </c>
      <c r="I28" s="1038"/>
      <c r="J28" s="935"/>
      <c r="K28" s="436"/>
      <c r="L28" s="436"/>
      <c r="M28" s="436">
        <v>1</v>
      </c>
      <c r="N28" s="578" t="s">
        <v>29</v>
      </c>
      <c r="O28" s="408" t="s">
        <v>191</v>
      </c>
      <c r="P28" s="1041">
        <v>43319</v>
      </c>
      <c r="Q28" s="1042"/>
      <c r="R28" s="394"/>
      <c r="S28" s="394"/>
      <c r="T28" s="394"/>
      <c r="U28" s="394"/>
      <c r="V28" s="394"/>
      <c r="W28" s="394"/>
      <c r="X28" s="394"/>
      <c r="Y28" s="394"/>
      <c r="Z28" s="394"/>
      <c r="AA28" s="394"/>
      <c r="AB28" s="394"/>
      <c r="AC28" s="394"/>
      <c r="AD28" s="394"/>
      <c r="AE28" s="394"/>
    </row>
    <row r="29" spans="1:31" ht="37.5" customHeight="1">
      <c r="A29" s="407">
        <v>2017</v>
      </c>
      <c r="B29" s="420" t="s">
        <v>119</v>
      </c>
      <c r="C29" s="407" t="s">
        <v>15</v>
      </c>
      <c r="D29" s="407" t="s">
        <v>217</v>
      </c>
      <c r="E29" s="407" t="s">
        <v>1601</v>
      </c>
      <c r="F29" s="408" t="s">
        <v>1602</v>
      </c>
      <c r="G29" s="408" t="s">
        <v>1568</v>
      </c>
      <c r="H29" s="1037">
        <v>5000000</v>
      </c>
      <c r="I29" s="1038"/>
      <c r="J29" s="935"/>
      <c r="K29" s="436"/>
      <c r="L29" s="436"/>
      <c r="M29" s="436">
        <v>1</v>
      </c>
      <c r="N29" s="578" t="s">
        <v>29</v>
      </c>
      <c r="O29" s="408" t="s">
        <v>1603</v>
      </c>
      <c r="P29" s="1039">
        <v>43588</v>
      </c>
      <c r="Q29" s="394"/>
      <c r="R29" s="394"/>
      <c r="S29" s="394"/>
      <c r="T29" s="394"/>
      <c r="U29" s="394"/>
      <c r="V29" s="394"/>
      <c r="W29" s="394"/>
      <c r="X29" s="394"/>
      <c r="Y29" s="394"/>
      <c r="Z29" s="394"/>
      <c r="AA29" s="394"/>
      <c r="AB29" s="394"/>
      <c r="AC29" s="394"/>
      <c r="AD29" s="394"/>
      <c r="AE29" s="394"/>
    </row>
    <row r="30" spans="1:31" ht="37.5" customHeight="1">
      <c r="A30" s="407">
        <v>2017</v>
      </c>
      <c r="B30" s="420" t="s">
        <v>119</v>
      </c>
      <c r="C30" s="407" t="s">
        <v>15</v>
      </c>
      <c r="D30" s="407" t="s">
        <v>217</v>
      </c>
      <c r="E30" s="407" t="s">
        <v>1601</v>
      </c>
      <c r="F30" s="408" t="s">
        <v>1604</v>
      </c>
      <c r="G30" s="408" t="s">
        <v>1568</v>
      </c>
      <c r="H30" s="1037">
        <v>5000000</v>
      </c>
      <c r="I30" s="1038"/>
      <c r="J30" s="935"/>
      <c r="K30" s="436"/>
      <c r="L30" s="436"/>
      <c r="M30" s="436">
        <v>1</v>
      </c>
      <c r="N30" s="578" t="s">
        <v>29</v>
      </c>
      <c r="O30" s="408"/>
      <c r="P30" s="1039" t="s">
        <v>718</v>
      </c>
      <c r="Q30" s="394" t="s">
        <v>508</v>
      </c>
      <c r="R30" s="394"/>
      <c r="S30" s="394"/>
      <c r="T30" s="394"/>
      <c r="U30" s="394"/>
      <c r="V30" s="394"/>
      <c r="W30" s="394"/>
      <c r="X30" s="394"/>
      <c r="Y30" s="394"/>
      <c r="Z30" s="394"/>
      <c r="AA30" s="394"/>
      <c r="AB30" s="394"/>
      <c r="AC30" s="394"/>
      <c r="AD30" s="394"/>
      <c r="AE30" s="394"/>
    </row>
    <row r="31" spans="1:31" ht="60" customHeight="1">
      <c r="A31" s="407">
        <v>2017</v>
      </c>
      <c r="B31" s="420" t="s">
        <v>119</v>
      </c>
      <c r="C31" s="407" t="s">
        <v>15</v>
      </c>
      <c r="D31" s="407" t="s">
        <v>404</v>
      </c>
      <c r="E31" s="407" t="s">
        <v>1571</v>
      </c>
      <c r="F31" s="408" t="s">
        <v>1605</v>
      </c>
      <c r="G31" s="408" t="s">
        <v>1568</v>
      </c>
      <c r="H31" s="1037">
        <v>15000000</v>
      </c>
      <c r="I31" s="1038"/>
      <c r="J31" s="935"/>
      <c r="K31" s="436"/>
      <c r="L31" s="436"/>
      <c r="M31" s="436">
        <v>1</v>
      </c>
      <c r="N31" s="578" t="s">
        <v>29</v>
      </c>
      <c r="O31" s="408" t="s">
        <v>191</v>
      </c>
      <c r="P31" s="1039">
        <v>43241</v>
      </c>
      <c r="Q31" s="394"/>
      <c r="R31" s="394"/>
      <c r="S31" s="394"/>
      <c r="T31" s="394"/>
      <c r="U31" s="394"/>
      <c r="V31" s="394"/>
      <c r="W31" s="394"/>
      <c r="X31" s="394"/>
      <c r="Y31" s="394"/>
      <c r="Z31" s="394"/>
      <c r="AA31" s="394"/>
      <c r="AB31" s="394"/>
      <c r="AC31" s="394"/>
      <c r="AD31" s="394"/>
      <c r="AE31" s="394"/>
    </row>
    <row r="32" spans="1:31" ht="37.5" customHeight="1">
      <c r="A32" s="407">
        <v>2017</v>
      </c>
      <c r="B32" s="420" t="s">
        <v>119</v>
      </c>
      <c r="C32" s="407" t="s">
        <v>15</v>
      </c>
      <c r="D32" s="407" t="s">
        <v>410</v>
      </c>
      <c r="E32" s="407" t="s">
        <v>1593</v>
      </c>
      <c r="F32" s="408" t="s">
        <v>1606</v>
      </c>
      <c r="G32" s="408" t="s">
        <v>1568</v>
      </c>
      <c r="H32" s="1037">
        <v>2000000</v>
      </c>
      <c r="I32" s="1038"/>
      <c r="J32" s="935"/>
      <c r="K32" s="436"/>
      <c r="L32" s="436"/>
      <c r="M32" s="436">
        <v>1</v>
      </c>
      <c r="N32" s="1043" t="s">
        <v>29</v>
      </c>
      <c r="O32" s="408"/>
      <c r="P32" s="1044">
        <v>43179</v>
      </c>
      <c r="Q32" s="394" t="s">
        <v>398</v>
      </c>
      <c r="R32" s="394"/>
      <c r="S32" s="394"/>
      <c r="T32" s="394"/>
      <c r="U32" s="394"/>
      <c r="V32" s="394"/>
      <c r="W32" s="394"/>
      <c r="X32" s="394"/>
      <c r="Y32" s="394"/>
      <c r="Z32" s="394"/>
      <c r="AA32" s="394"/>
      <c r="AB32" s="394"/>
      <c r="AC32" s="394"/>
      <c r="AD32" s="394"/>
      <c r="AE32" s="394"/>
    </row>
    <row r="33" spans="1:31" ht="37.5" customHeight="1">
      <c r="A33" s="407">
        <v>2017</v>
      </c>
      <c r="B33" s="420" t="s">
        <v>119</v>
      </c>
      <c r="C33" s="407" t="s">
        <v>15</v>
      </c>
      <c r="D33" s="407" t="s">
        <v>410</v>
      </c>
      <c r="E33" s="407" t="s">
        <v>1593</v>
      </c>
      <c r="F33" s="408" t="s">
        <v>1607</v>
      </c>
      <c r="G33" s="408" t="s">
        <v>1568</v>
      </c>
      <c r="H33" s="1037">
        <v>2000000</v>
      </c>
      <c r="I33" s="1038"/>
      <c r="J33" s="935"/>
      <c r="K33" s="436"/>
      <c r="L33" s="436"/>
      <c r="M33" s="436">
        <v>1</v>
      </c>
      <c r="N33" s="1043" t="s">
        <v>29</v>
      </c>
      <c r="O33" s="408"/>
      <c r="P33" s="1044">
        <v>43179</v>
      </c>
      <c r="Q33" s="394" t="s">
        <v>398</v>
      </c>
      <c r="R33" s="394"/>
      <c r="S33" s="394"/>
      <c r="T33" s="394"/>
      <c r="U33" s="394"/>
      <c r="V33" s="394"/>
      <c r="W33" s="394"/>
      <c r="X33" s="394"/>
      <c r="Y33" s="394"/>
      <c r="Z33" s="394"/>
      <c r="AA33" s="394"/>
      <c r="AB33" s="394"/>
      <c r="AC33" s="394"/>
      <c r="AD33" s="394"/>
      <c r="AE33" s="394"/>
    </row>
    <row r="34" spans="1:31" ht="37.5" customHeight="1">
      <c r="A34" s="407">
        <v>2017</v>
      </c>
      <c r="B34" s="420" t="s">
        <v>119</v>
      </c>
      <c r="C34" s="407" t="s">
        <v>15</v>
      </c>
      <c r="D34" s="407" t="s">
        <v>410</v>
      </c>
      <c r="E34" s="407" t="s">
        <v>1593</v>
      </c>
      <c r="F34" s="408" t="s">
        <v>1608</v>
      </c>
      <c r="G34" s="408" t="s">
        <v>1568</v>
      </c>
      <c r="H34" s="1037">
        <v>1000000</v>
      </c>
      <c r="I34" s="1038"/>
      <c r="J34" s="935"/>
      <c r="K34" s="436"/>
      <c r="L34" s="436"/>
      <c r="M34" s="436">
        <v>1</v>
      </c>
      <c r="N34" s="1043" t="s">
        <v>29</v>
      </c>
      <c r="O34" s="408"/>
      <c r="P34" s="1044">
        <v>43179</v>
      </c>
      <c r="Q34" s="394" t="s">
        <v>398</v>
      </c>
      <c r="R34" s="394"/>
      <c r="S34" s="394"/>
      <c r="T34" s="394"/>
      <c r="U34" s="394"/>
      <c r="V34" s="394"/>
      <c r="W34" s="394"/>
      <c r="X34" s="394"/>
      <c r="Y34" s="394"/>
      <c r="Z34" s="394"/>
      <c r="AA34" s="394"/>
      <c r="AB34" s="394"/>
      <c r="AC34" s="394"/>
      <c r="AD34" s="394"/>
      <c r="AE34" s="394"/>
    </row>
    <row r="35" spans="1:31" ht="37.5" customHeight="1">
      <c r="A35" s="407">
        <v>2017</v>
      </c>
      <c r="B35" s="420" t="s">
        <v>119</v>
      </c>
      <c r="C35" s="407" t="s">
        <v>15</v>
      </c>
      <c r="D35" s="407" t="s">
        <v>410</v>
      </c>
      <c r="E35" s="407" t="s">
        <v>1593</v>
      </c>
      <c r="F35" s="408" t="s">
        <v>1609</v>
      </c>
      <c r="G35" s="408" t="s">
        <v>1568</v>
      </c>
      <c r="H35" s="1037">
        <v>1000000</v>
      </c>
      <c r="I35" s="1038"/>
      <c r="J35" s="935"/>
      <c r="K35" s="436"/>
      <c r="L35" s="436"/>
      <c r="M35" s="436">
        <v>1</v>
      </c>
      <c r="N35" s="1043" t="s">
        <v>29</v>
      </c>
      <c r="O35" s="408"/>
      <c r="P35" s="1044">
        <v>43179</v>
      </c>
      <c r="Q35" s="394" t="s">
        <v>398</v>
      </c>
      <c r="R35" s="394"/>
      <c r="S35" s="394"/>
      <c r="T35" s="394"/>
      <c r="U35" s="394"/>
      <c r="V35" s="394"/>
      <c r="W35" s="394"/>
      <c r="X35" s="394"/>
      <c r="Y35" s="394"/>
      <c r="Z35" s="394"/>
      <c r="AA35" s="394"/>
      <c r="AB35" s="394"/>
      <c r="AC35" s="394"/>
      <c r="AD35" s="394"/>
      <c r="AE35" s="394"/>
    </row>
    <row r="36" spans="1:31" ht="37.5" customHeight="1">
      <c r="A36" s="407">
        <v>2017</v>
      </c>
      <c r="B36" s="420" t="s">
        <v>119</v>
      </c>
      <c r="C36" s="407" t="s">
        <v>15</v>
      </c>
      <c r="D36" s="407" t="s">
        <v>410</v>
      </c>
      <c r="E36" s="407" t="s">
        <v>1593</v>
      </c>
      <c r="F36" s="408" t="s">
        <v>1610</v>
      </c>
      <c r="G36" s="408" t="s">
        <v>1568</v>
      </c>
      <c r="H36" s="1037">
        <v>1000000</v>
      </c>
      <c r="I36" s="1038"/>
      <c r="J36" s="935"/>
      <c r="K36" s="436"/>
      <c r="L36" s="436"/>
      <c r="M36" s="436">
        <v>1</v>
      </c>
      <c r="N36" s="1043" t="s">
        <v>29</v>
      </c>
      <c r="O36" s="408"/>
      <c r="P36" s="1044">
        <v>43179</v>
      </c>
      <c r="Q36" s="394" t="s">
        <v>398</v>
      </c>
      <c r="R36" s="394"/>
      <c r="S36" s="394"/>
      <c r="T36" s="394"/>
      <c r="U36" s="394"/>
      <c r="V36" s="394"/>
      <c r="W36" s="394"/>
      <c r="X36" s="394"/>
      <c r="Y36" s="394"/>
      <c r="Z36" s="394"/>
      <c r="AA36" s="394"/>
      <c r="AB36" s="394"/>
      <c r="AC36" s="394"/>
      <c r="AD36" s="394"/>
      <c r="AE36" s="394"/>
    </row>
    <row r="37" spans="1:31" ht="37.5" customHeight="1">
      <c r="A37" s="407">
        <v>2017</v>
      </c>
      <c r="B37" s="420" t="s">
        <v>119</v>
      </c>
      <c r="C37" s="407" t="s">
        <v>15</v>
      </c>
      <c r="D37" s="407" t="s">
        <v>410</v>
      </c>
      <c r="E37" s="407" t="s">
        <v>1593</v>
      </c>
      <c r="F37" s="408" t="s">
        <v>1611</v>
      </c>
      <c r="G37" s="408" t="s">
        <v>1568</v>
      </c>
      <c r="H37" s="1037">
        <v>1000000</v>
      </c>
      <c r="I37" s="1038"/>
      <c r="J37" s="935"/>
      <c r="K37" s="436"/>
      <c r="L37" s="436"/>
      <c r="M37" s="436">
        <v>1</v>
      </c>
      <c r="N37" s="1043" t="s">
        <v>29</v>
      </c>
      <c r="O37" s="408"/>
      <c r="P37" s="1044">
        <v>43179</v>
      </c>
      <c r="Q37" s="394" t="s">
        <v>398</v>
      </c>
      <c r="R37" s="394"/>
      <c r="S37" s="394"/>
      <c r="T37" s="394"/>
      <c r="U37" s="394"/>
      <c r="V37" s="394"/>
      <c r="W37" s="394"/>
      <c r="X37" s="394"/>
      <c r="Y37" s="394"/>
      <c r="Z37" s="394"/>
      <c r="AA37" s="394"/>
      <c r="AB37" s="394"/>
      <c r="AC37" s="394"/>
      <c r="AD37" s="394"/>
      <c r="AE37" s="394"/>
    </row>
    <row r="38" spans="1:31" ht="37.5" customHeight="1">
      <c r="A38" s="407">
        <v>2017</v>
      </c>
      <c r="B38" s="420" t="s">
        <v>119</v>
      </c>
      <c r="C38" s="407" t="s">
        <v>15</v>
      </c>
      <c r="D38" s="407" t="s">
        <v>410</v>
      </c>
      <c r="E38" s="407" t="s">
        <v>1593</v>
      </c>
      <c r="F38" s="408" t="s">
        <v>1612</v>
      </c>
      <c r="G38" s="408" t="s">
        <v>1568</v>
      </c>
      <c r="H38" s="1037">
        <v>1000000</v>
      </c>
      <c r="I38" s="1038"/>
      <c r="J38" s="935"/>
      <c r="K38" s="436"/>
      <c r="L38" s="436"/>
      <c r="M38" s="436">
        <v>1</v>
      </c>
      <c r="N38" s="1043" t="s">
        <v>29</v>
      </c>
      <c r="O38" s="408"/>
      <c r="P38" s="1044">
        <v>43179</v>
      </c>
      <c r="Q38" s="394" t="s">
        <v>398</v>
      </c>
      <c r="R38" s="394"/>
      <c r="S38" s="394"/>
      <c r="T38" s="394"/>
      <c r="U38" s="394"/>
      <c r="V38" s="394"/>
      <c r="W38" s="394"/>
      <c r="X38" s="394"/>
      <c r="Y38" s="394"/>
      <c r="Z38" s="394"/>
      <c r="AA38" s="394"/>
      <c r="AB38" s="394"/>
      <c r="AC38" s="394"/>
      <c r="AD38" s="394"/>
      <c r="AE38" s="394"/>
    </row>
    <row r="39" spans="1:31" ht="37.5" customHeight="1">
      <c r="A39" s="407">
        <v>2017</v>
      </c>
      <c r="B39" s="420" t="s">
        <v>119</v>
      </c>
      <c r="C39" s="407" t="s">
        <v>15</v>
      </c>
      <c r="D39" s="407" t="s">
        <v>410</v>
      </c>
      <c r="E39" s="407" t="s">
        <v>1593</v>
      </c>
      <c r="F39" s="408" t="s">
        <v>1613</v>
      </c>
      <c r="G39" s="408" t="s">
        <v>1568</v>
      </c>
      <c r="H39" s="1037">
        <v>1000000</v>
      </c>
      <c r="I39" s="1038"/>
      <c r="J39" s="935"/>
      <c r="K39" s="436"/>
      <c r="L39" s="436"/>
      <c r="M39" s="436">
        <v>1</v>
      </c>
      <c r="N39" s="1043" t="s">
        <v>29</v>
      </c>
      <c r="O39" s="408"/>
      <c r="P39" s="1044">
        <v>43179</v>
      </c>
      <c r="Q39" s="394" t="s">
        <v>398</v>
      </c>
      <c r="R39" s="394"/>
      <c r="S39" s="394"/>
      <c r="T39" s="394"/>
      <c r="U39" s="394"/>
      <c r="V39" s="394"/>
      <c r="W39" s="394"/>
      <c r="X39" s="394"/>
      <c r="Y39" s="394"/>
      <c r="Z39" s="394"/>
      <c r="AA39" s="394"/>
      <c r="AB39" s="394"/>
      <c r="AC39" s="394"/>
      <c r="AD39" s="394"/>
      <c r="AE39" s="394"/>
    </row>
    <row r="40" spans="1:31" ht="37.5" customHeight="1">
      <c r="A40" s="407">
        <v>2017</v>
      </c>
      <c r="B40" s="420" t="s">
        <v>119</v>
      </c>
      <c r="C40" s="407" t="s">
        <v>15</v>
      </c>
      <c r="D40" s="407" t="s">
        <v>410</v>
      </c>
      <c r="E40" s="407" t="s">
        <v>1593</v>
      </c>
      <c r="F40" s="408" t="s">
        <v>1614</v>
      </c>
      <c r="G40" s="408" t="s">
        <v>1568</v>
      </c>
      <c r="H40" s="1037">
        <v>1000000</v>
      </c>
      <c r="I40" s="1038"/>
      <c r="J40" s="935"/>
      <c r="K40" s="436"/>
      <c r="L40" s="436"/>
      <c r="M40" s="436">
        <v>1</v>
      </c>
      <c r="N40" s="1043" t="s">
        <v>29</v>
      </c>
      <c r="O40" s="408"/>
      <c r="P40" s="1044">
        <v>43179</v>
      </c>
      <c r="Q40" s="394" t="s">
        <v>398</v>
      </c>
      <c r="R40" s="394"/>
      <c r="S40" s="394"/>
      <c r="T40" s="394"/>
      <c r="U40" s="394"/>
      <c r="V40" s="394"/>
      <c r="W40" s="394"/>
      <c r="X40" s="394"/>
      <c r="Y40" s="394"/>
      <c r="Z40" s="394"/>
      <c r="AA40" s="394"/>
      <c r="AB40" s="394"/>
      <c r="AC40" s="394"/>
      <c r="AD40" s="394"/>
      <c r="AE40" s="394"/>
    </row>
    <row r="41" spans="1:31" ht="37.5" customHeight="1">
      <c r="A41" s="407">
        <v>2017</v>
      </c>
      <c r="B41" s="420" t="s">
        <v>119</v>
      </c>
      <c r="C41" s="407" t="s">
        <v>15</v>
      </c>
      <c r="D41" s="407" t="s">
        <v>410</v>
      </c>
      <c r="E41" s="407" t="s">
        <v>1593</v>
      </c>
      <c r="F41" s="408" t="s">
        <v>1615</v>
      </c>
      <c r="G41" s="408" t="s">
        <v>1568</v>
      </c>
      <c r="H41" s="1037">
        <v>1000000</v>
      </c>
      <c r="I41" s="1038"/>
      <c r="J41" s="935"/>
      <c r="K41" s="436"/>
      <c r="L41" s="436"/>
      <c r="M41" s="436">
        <v>1</v>
      </c>
      <c r="N41" s="1045" t="s">
        <v>29</v>
      </c>
      <c r="O41" s="433"/>
      <c r="P41" s="1046">
        <v>43179</v>
      </c>
      <c r="Q41" s="394" t="s">
        <v>398</v>
      </c>
      <c r="R41" s="394"/>
      <c r="S41" s="394"/>
      <c r="T41" s="394"/>
      <c r="U41" s="394"/>
      <c r="V41" s="394"/>
      <c r="W41" s="394"/>
      <c r="X41" s="394"/>
      <c r="Y41" s="394"/>
      <c r="Z41" s="394"/>
      <c r="AA41" s="394"/>
      <c r="AB41" s="394"/>
      <c r="AC41" s="394"/>
      <c r="AD41" s="394"/>
      <c r="AE41" s="394"/>
    </row>
    <row r="42" spans="1:31" ht="37.5" customHeight="1">
      <c r="A42" s="2099" t="s">
        <v>639</v>
      </c>
      <c r="B42" s="1964"/>
      <c r="C42" s="1961"/>
      <c r="D42" s="1047">
        <v>13</v>
      </c>
      <c r="E42" s="1047"/>
      <c r="F42" s="1048"/>
      <c r="G42" s="1047">
        <v>36</v>
      </c>
      <c r="H42" s="1049">
        <f>SUM(H6:H41)</f>
        <v>130346907</v>
      </c>
      <c r="I42" s="1050">
        <f t="shared" ref="I42:M42" si="0">SUM(I5:I41)</f>
        <v>2</v>
      </c>
      <c r="J42" s="1051">
        <f t="shared" si="0"/>
        <v>0</v>
      </c>
      <c r="K42" s="1051">
        <f t="shared" si="0"/>
        <v>0</v>
      </c>
      <c r="L42" s="1051">
        <f t="shared" si="0"/>
        <v>0</v>
      </c>
      <c r="M42" s="1051">
        <f t="shared" si="0"/>
        <v>34</v>
      </c>
      <c r="N42" s="1052"/>
      <c r="O42" s="1053"/>
      <c r="P42" s="1054"/>
      <c r="Q42" s="455"/>
      <c r="R42" s="455"/>
      <c r="S42" s="455"/>
      <c r="T42" s="455"/>
      <c r="U42" s="455"/>
      <c r="V42" s="455"/>
      <c r="W42" s="455"/>
      <c r="X42" s="455"/>
      <c r="Y42" s="455"/>
      <c r="Z42" s="455"/>
      <c r="AA42" s="455"/>
      <c r="AB42" s="455"/>
      <c r="AC42" s="455"/>
      <c r="AD42" s="455"/>
      <c r="AE42" s="455"/>
    </row>
    <row r="43" spans="1:31" ht="37.5" customHeight="1">
      <c r="A43" s="407">
        <v>2017</v>
      </c>
      <c r="B43" s="420" t="s">
        <v>119</v>
      </c>
      <c r="C43" s="407" t="s">
        <v>15</v>
      </c>
      <c r="D43" s="407" t="s">
        <v>184</v>
      </c>
      <c r="E43" s="407" t="s">
        <v>1593</v>
      </c>
      <c r="F43" s="408" t="s">
        <v>1616</v>
      </c>
      <c r="G43" s="408" t="s">
        <v>158</v>
      </c>
      <c r="H43" s="1037">
        <v>4000000</v>
      </c>
      <c r="I43" s="1055"/>
      <c r="J43" s="935"/>
      <c r="K43" s="436"/>
      <c r="L43" s="436"/>
      <c r="M43" s="436">
        <v>1</v>
      </c>
      <c r="N43" s="1045" t="s">
        <v>29</v>
      </c>
      <c r="O43" s="442" t="s">
        <v>1617</v>
      </c>
      <c r="P43" s="1040">
        <v>43689</v>
      </c>
      <c r="Q43" s="439"/>
      <c r="R43" s="394"/>
      <c r="S43" s="394"/>
      <c r="T43" s="394"/>
      <c r="U43" s="394"/>
      <c r="V43" s="394"/>
      <c r="W43" s="394"/>
      <c r="X43" s="394"/>
      <c r="Y43" s="394"/>
      <c r="Z43" s="394"/>
      <c r="AA43" s="394"/>
      <c r="AB43" s="394"/>
      <c r="AC43" s="394"/>
      <c r="AD43" s="394"/>
      <c r="AE43" s="394"/>
    </row>
    <row r="44" spans="1:31" ht="37.5" customHeight="1">
      <c r="A44" s="407">
        <v>2017</v>
      </c>
      <c r="B44" s="420" t="s">
        <v>119</v>
      </c>
      <c r="C44" s="407" t="s">
        <v>15</v>
      </c>
      <c r="D44" s="407" t="s">
        <v>187</v>
      </c>
      <c r="E44" s="407" t="s">
        <v>1566</v>
      </c>
      <c r="F44" s="408" t="s">
        <v>1618</v>
      </c>
      <c r="G44" s="408" t="s">
        <v>158</v>
      </c>
      <c r="H44" s="1037">
        <v>3000000</v>
      </c>
      <c r="I44" s="1055"/>
      <c r="J44" s="935"/>
      <c r="K44" s="436"/>
      <c r="L44" s="436"/>
      <c r="M44" s="436">
        <v>1</v>
      </c>
      <c r="N44" s="1045" t="s">
        <v>29</v>
      </c>
      <c r="O44" s="433" t="s">
        <v>1619</v>
      </c>
      <c r="P44" s="1039">
        <v>43766</v>
      </c>
      <c r="Q44" s="394"/>
      <c r="R44" s="394"/>
      <c r="S44" s="394"/>
      <c r="T44" s="394"/>
      <c r="U44" s="394"/>
      <c r="V44" s="394"/>
      <c r="W44" s="394"/>
      <c r="X44" s="394"/>
      <c r="Y44" s="394"/>
      <c r="Z44" s="394"/>
      <c r="AA44" s="394"/>
      <c r="AB44" s="394"/>
      <c r="AC44" s="394"/>
      <c r="AD44" s="394"/>
      <c r="AE44" s="394"/>
    </row>
    <row r="45" spans="1:31" ht="37.5" customHeight="1">
      <c r="A45" s="407">
        <v>2017</v>
      </c>
      <c r="B45" s="420" t="s">
        <v>119</v>
      </c>
      <c r="C45" s="407" t="s">
        <v>15</v>
      </c>
      <c r="D45" s="407" t="s">
        <v>195</v>
      </c>
      <c r="E45" s="407" t="s">
        <v>1566</v>
      </c>
      <c r="F45" s="408" t="s">
        <v>1580</v>
      </c>
      <c r="G45" s="408" t="s">
        <v>158</v>
      </c>
      <c r="H45" s="1037">
        <v>1000000</v>
      </c>
      <c r="I45" s="1055"/>
      <c r="J45" s="935"/>
      <c r="K45" s="436"/>
      <c r="L45" s="436"/>
      <c r="M45" s="436">
        <v>1</v>
      </c>
      <c r="N45" s="1045" t="s">
        <v>29</v>
      </c>
      <c r="O45" s="433" t="s">
        <v>1620</v>
      </c>
      <c r="P45" s="1039">
        <v>43810</v>
      </c>
      <c r="Q45" s="394" t="s">
        <v>935</v>
      </c>
      <c r="R45" s="394"/>
      <c r="S45" s="394"/>
      <c r="T45" s="394"/>
      <c r="U45" s="394"/>
      <c r="V45" s="394"/>
      <c r="W45" s="394"/>
      <c r="X45" s="394"/>
      <c r="Y45" s="394"/>
      <c r="Z45" s="394"/>
      <c r="AA45" s="394"/>
      <c r="AB45" s="394"/>
      <c r="AC45" s="394"/>
      <c r="AD45" s="394"/>
      <c r="AE45" s="394"/>
    </row>
    <row r="46" spans="1:31" ht="37.5" customHeight="1">
      <c r="A46" s="407">
        <v>2017</v>
      </c>
      <c r="B46" s="420" t="s">
        <v>119</v>
      </c>
      <c r="C46" s="407" t="s">
        <v>15</v>
      </c>
      <c r="D46" s="407" t="s">
        <v>195</v>
      </c>
      <c r="E46" s="407" t="s">
        <v>1566</v>
      </c>
      <c r="F46" s="408" t="s">
        <v>1621</v>
      </c>
      <c r="G46" s="408" t="s">
        <v>158</v>
      </c>
      <c r="H46" s="1037">
        <v>1000000</v>
      </c>
      <c r="I46" s="1055"/>
      <c r="J46" s="935"/>
      <c r="K46" s="436"/>
      <c r="L46" s="436"/>
      <c r="M46" s="436">
        <v>1</v>
      </c>
      <c r="N46" s="1045" t="s">
        <v>29</v>
      </c>
      <c r="O46" s="433" t="s">
        <v>1622</v>
      </c>
      <c r="P46" s="1039">
        <v>43810</v>
      </c>
      <c r="Q46" s="1056" t="s">
        <v>935</v>
      </c>
      <c r="R46" s="394"/>
      <c r="S46" s="394"/>
      <c r="T46" s="394"/>
      <c r="U46" s="394"/>
      <c r="V46" s="394"/>
      <c r="W46" s="394"/>
      <c r="X46" s="394"/>
      <c r="Y46" s="394"/>
      <c r="Z46" s="394"/>
      <c r="AA46" s="394"/>
      <c r="AB46" s="394"/>
      <c r="AC46" s="394"/>
      <c r="AD46" s="394"/>
      <c r="AE46" s="394"/>
    </row>
    <row r="47" spans="1:31" ht="37.5" customHeight="1">
      <c r="A47" s="407">
        <v>2017</v>
      </c>
      <c r="B47" s="420" t="s">
        <v>119</v>
      </c>
      <c r="C47" s="407" t="s">
        <v>15</v>
      </c>
      <c r="D47" s="407" t="s">
        <v>225</v>
      </c>
      <c r="E47" s="407" t="s">
        <v>1566</v>
      </c>
      <c r="F47" s="408" t="s">
        <v>1623</v>
      </c>
      <c r="G47" s="408" t="s">
        <v>158</v>
      </c>
      <c r="H47" s="1037">
        <v>1500000</v>
      </c>
      <c r="I47" s="1055"/>
      <c r="J47" s="935"/>
      <c r="K47" s="436"/>
      <c r="L47" s="436"/>
      <c r="M47" s="436">
        <v>1</v>
      </c>
      <c r="N47" s="1057" t="s">
        <v>29</v>
      </c>
      <c r="O47" s="433"/>
      <c r="P47" s="1058">
        <v>43236</v>
      </c>
      <c r="Q47" s="1042" t="s">
        <v>398</v>
      </c>
      <c r="R47" s="394"/>
      <c r="S47" s="394"/>
      <c r="T47" s="394"/>
      <c r="U47" s="394"/>
      <c r="V47" s="394"/>
      <c r="W47" s="394"/>
      <c r="X47" s="394"/>
      <c r="Y47" s="394"/>
      <c r="Z47" s="394"/>
      <c r="AA47" s="394"/>
      <c r="AB47" s="394"/>
      <c r="AC47" s="394"/>
      <c r="AD47" s="394"/>
      <c r="AE47" s="394"/>
    </row>
    <row r="48" spans="1:31" ht="37.5" customHeight="1">
      <c r="A48" s="2099" t="s">
        <v>636</v>
      </c>
      <c r="B48" s="1964"/>
      <c r="C48" s="1961"/>
      <c r="D48" s="1047">
        <v>2</v>
      </c>
      <c r="E48" s="1047"/>
      <c r="F48" s="1048"/>
      <c r="G48" s="1047">
        <v>5</v>
      </c>
      <c r="H48" s="1049">
        <f>SUM(H43:H47)</f>
        <v>10500000</v>
      </c>
      <c r="I48" s="1051">
        <f t="shared" ref="I48:M48" si="1">I43+I44+I45+I46+I47</f>
        <v>0</v>
      </c>
      <c r="J48" s="1051">
        <f t="shared" si="1"/>
        <v>0</v>
      </c>
      <c r="K48" s="1051">
        <f t="shared" si="1"/>
        <v>0</v>
      </c>
      <c r="L48" s="1047">
        <f t="shared" si="1"/>
        <v>0</v>
      </c>
      <c r="M48" s="1059">
        <f t="shared" si="1"/>
        <v>5</v>
      </c>
      <c r="N48" s="1052"/>
      <c r="O48" s="1053"/>
      <c r="P48" s="1054"/>
      <c r="Q48" s="455"/>
      <c r="R48" s="455"/>
      <c r="S48" s="455"/>
      <c r="T48" s="455"/>
      <c r="U48" s="455"/>
      <c r="V48" s="455"/>
      <c r="W48" s="455"/>
      <c r="X48" s="455"/>
      <c r="Y48" s="455"/>
      <c r="Z48" s="455"/>
      <c r="AA48" s="455"/>
      <c r="AB48" s="455"/>
      <c r="AC48" s="455"/>
      <c r="AD48" s="455"/>
      <c r="AE48" s="455"/>
    </row>
    <row r="49" spans="1:31" ht="36.75" customHeight="1">
      <c r="A49" s="2053" t="s">
        <v>1126</v>
      </c>
      <c r="B49" s="1964"/>
      <c r="C49" s="1961"/>
      <c r="D49" s="732">
        <f>D42+D48</f>
        <v>15</v>
      </c>
      <c r="E49" s="732"/>
      <c r="F49" s="1060"/>
      <c r="G49" s="732">
        <f t="shared" ref="G49:I49" si="2">G42+G48</f>
        <v>41</v>
      </c>
      <c r="H49" s="1061">
        <f t="shared" si="2"/>
        <v>140846907</v>
      </c>
      <c r="I49" s="1062">
        <f t="shared" si="2"/>
        <v>2</v>
      </c>
      <c r="J49" s="1063">
        <f>J43+J48</f>
        <v>0</v>
      </c>
      <c r="K49" s="1062">
        <f t="shared" ref="K49:M49" si="3">K42+K48</f>
        <v>0</v>
      </c>
      <c r="L49" s="1062">
        <f t="shared" si="3"/>
        <v>0</v>
      </c>
      <c r="M49" s="1062">
        <f t="shared" si="3"/>
        <v>39</v>
      </c>
      <c r="N49" s="806"/>
      <c r="O49" s="1064"/>
      <c r="P49" s="1065"/>
      <c r="Q49" s="1066"/>
      <c r="R49" s="1066"/>
      <c r="S49" s="1066"/>
      <c r="T49" s="1066"/>
      <c r="U49" s="1066"/>
      <c r="V49" s="1066"/>
      <c r="W49" s="1066"/>
      <c r="X49" s="1066"/>
      <c r="Y49" s="1066"/>
      <c r="Z49" s="1066"/>
      <c r="AA49" s="1066"/>
      <c r="AB49" s="1066"/>
      <c r="AC49" s="1066"/>
      <c r="AD49" s="1066"/>
      <c r="AE49" s="1066"/>
    </row>
    <row r="50" spans="1:31" ht="39" customHeight="1">
      <c r="A50" s="407">
        <v>2017</v>
      </c>
      <c r="B50" s="420" t="s">
        <v>119</v>
      </c>
      <c r="C50" s="407" t="s">
        <v>16</v>
      </c>
      <c r="D50" s="407" t="s">
        <v>413</v>
      </c>
      <c r="E50" s="407" t="s">
        <v>1624</v>
      </c>
      <c r="F50" s="408" t="s">
        <v>1625</v>
      </c>
      <c r="G50" s="408" t="s">
        <v>1568</v>
      </c>
      <c r="H50" s="1037">
        <v>9378000</v>
      </c>
      <c r="I50" s="1055"/>
      <c r="J50" s="935"/>
      <c r="K50" s="436"/>
      <c r="L50" s="436"/>
      <c r="M50" s="436">
        <v>1</v>
      </c>
      <c r="N50" s="578" t="s">
        <v>29</v>
      </c>
      <c r="O50" s="408" t="s">
        <v>191</v>
      </c>
      <c r="P50" s="1039">
        <v>43256</v>
      </c>
      <c r="Q50" s="394"/>
      <c r="R50" s="394"/>
      <c r="S50" s="394"/>
      <c r="T50" s="394"/>
      <c r="U50" s="394"/>
      <c r="V50" s="394"/>
      <c r="W50" s="394"/>
      <c r="X50" s="394"/>
      <c r="Y50" s="394"/>
      <c r="Z50" s="394"/>
      <c r="AA50" s="394"/>
      <c r="AB50" s="394"/>
      <c r="AC50" s="394"/>
      <c r="AD50" s="394"/>
      <c r="AE50" s="394"/>
    </row>
    <row r="51" spans="1:31" ht="68.25" customHeight="1">
      <c r="A51" s="407">
        <v>2017</v>
      </c>
      <c r="B51" s="420" t="s">
        <v>119</v>
      </c>
      <c r="C51" s="407" t="s">
        <v>16</v>
      </c>
      <c r="D51" s="407" t="s">
        <v>228</v>
      </c>
      <c r="E51" s="407" t="s">
        <v>1624</v>
      </c>
      <c r="F51" s="408" t="s">
        <v>1626</v>
      </c>
      <c r="G51" s="408" t="s">
        <v>1568</v>
      </c>
      <c r="H51" s="1037">
        <v>3500000</v>
      </c>
      <c r="I51" s="1055"/>
      <c r="J51" s="935"/>
      <c r="K51" s="436"/>
      <c r="L51" s="436"/>
      <c r="M51" s="436">
        <v>1</v>
      </c>
      <c r="N51" s="578" t="s">
        <v>29</v>
      </c>
      <c r="O51" s="942" t="s">
        <v>1627</v>
      </c>
      <c r="P51" s="1039">
        <v>43241</v>
      </c>
      <c r="Q51" s="394" t="s">
        <v>1532</v>
      </c>
      <c r="R51" s="394"/>
      <c r="S51" s="394"/>
      <c r="T51" s="394"/>
      <c r="U51" s="394"/>
      <c r="V51" s="394"/>
      <c r="W51" s="394"/>
      <c r="X51" s="394"/>
      <c r="Y51" s="394"/>
      <c r="Z51" s="394"/>
      <c r="AA51" s="394"/>
      <c r="AB51" s="394"/>
      <c r="AC51" s="394"/>
      <c r="AD51" s="394"/>
      <c r="AE51" s="394"/>
    </row>
    <row r="52" spans="1:31" ht="36.75" customHeight="1">
      <c r="A52" s="407">
        <v>2017</v>
      </c>
      <c r="B52" s="420" t="s">
        <v>119</v>
      </c>
      <c r="C52" s="407" t="s">
        <v>16</v>
      </c>
      <c r="D52" s="407" t="s">
        <v>1628</v>
      </c>
      <c r="E52" s="407" t="s">
        <v>1624</v>
      </c>
      <c r="F52" s="408" t="s">
        <v>1629</v>
      </c>
      <c r="G52" s="408" t="s">
        <v>1568</v>
      </c>
      <c r="H52" s="1037">
        <v>5000000</v>
      </c>
      <c r="I52" s="1055"/>
      <c r="J52" s="935"/>
      <c r="K52" s="436"/>
      <c r="L52" s="436"/>
      <c r="M52" s="436">
        <v>1</v>
      </c>
      <c r="N52" s="578" t="s">
        <v>29</v>
      </c>
      <c r="O52" s="433" t="s">
        <v>1630</v>
      </c>
      <c r="P52" s="1039">
        <v>43556</v>
      </c>
      <c r="Q52" s="394"/>
      <c r="R52" s="394" t="s">
        <v>2</v>
      </c>
      <c r="S52" s="394"/>
      <c r="T52" s="394"/>
      <c r="U52" s="394"/>
      <c r="V52" s="394"/>
      <c r="W52" s="394"/>
      <c r="X52" s="394"/>
      <c r="Y52" s="394"/>
      <c r="Z52" s="394"/>
      <c r="AA52" s="394"/>
      <c r="AB52" s="394"/>
      <c r="AC52" s="394"/>
      <c r="AD52" s="394"/>
      <c r="AE52" s="394"/>
    </row>
    <row r="53" spans="1:31" ht="34.5" customHeight="1">
      <c r="A53" s="407">
        <v>2017</v>
      </c>
      <c r="B53" s="420" t="s">
        <v>119</v>
      </c>
      <c r="C53" s="407" t="s">
        <v>16</v>
      </c>
      <c r="D53" s="407" t="s">
        <v>532</v>
      </c>
      <c r="E53" s="407" t="s">
        <v>1624</v>
      </c>
      <c r="F53" s="408" t="s">
        <v>1631</v>
      </c>
      <c r="G53" s="408" t="s">
        <v>1568</v>
      </c>
      <c r="H53" s="1037">
        <v>2500000</v>
      </c>
      <c r="I53" s="1055"/>
      <c r="J53" s="935"/>
      <c r="K53" s="436"/>
      <c r="L53" s="436"/>
      <c r="M53" s="436">
        <v>1</v>
      </c>
      <c r="N53" s="578" t="s">
        <v>29</v>
      </c>
      <c r="O53" s="408" t="s">
        <v>191</v>
      </c>
      <c r="P53" s="1039">
        <v>43186</v>
      </c>
      <c r="Q53" s="394"/>
      <c r="R53" s="394"/>
      <c r="S53" s="394"/>
      <c r="T53" s="394"/>
      <c r="U53" s="394"/>
      <c r="V53" s="394"/>
      <c r="W53" s="394"/>
      <c r="X53" s="394"/>
      <c r="Y53" s="394"/>
      <c r="Z53" s="394"/>
      <c r="AA53" s="394"/>
      <c r="AB53" s="394"/>
      <c r="AC53" s="394"/>
      <c r="AD53" s="394"/>
      <c r="AE53" s="394"/>
    </row>
    <row r="54" spans="1:31" ht="34.5" customHeight="1">
      <c r="A54" s="407">
        <v>2017</v>
      </c>
      <c r="B54" s="420" t="s">
        <v>119</v>
      </c>
      <c r="C54" s="407" t="s">
        <v>16</v>
      </c>
      <c r="D54" s="407" t="s">
        <v>532</v>
      </c>
      <c r="E54" s="407" t="s">
        <v>1624</v>
      </c>
      <c r="F54" s="408" t="s">
        <v>1632</v>
      </c>
      <c r="G54" s="408" t="s">
        <v>1568</v>
      </c>
      <c r="H54" s="1037">
        <v>10000000</v>
      </c>
      <c r="I54" s="1055"/>
      <c r="J54" s="935"/>
      <c r="K54" s="436"/>
      <c r="L54" s="436"/>
      <c r="M54" s="436">
        <v>1</v>
      </c>
      <c r="N54" s="578" t="s">
        <v>29</v>
      </c>
      <c r="O54" s="408"/>
      <c r="P54" s="1039">
        <v>43298</v>
      </c>
      <c r="Q54" s="394" t="s">
        <v>1131</v>
      </c>
      <c r="R54" s="394"/>
      <c r="S54" s="394"/>
      <c r="T54" s="394"/>
      <c r="U54" s="394"/>
      <c r="V54" s="394"/>
      <c r="W54" s="394"/>
      <c r="X54" s="394"/>
      <c r="Y54" s="394"/>
      <c r="Z54" s="394"/>
      <c r="AA54" s="394"/>
      <c r="AB54" s="394"/>
      <c r="AC54" s="394"/>
      <c r="AD54" s="394"/>
      <c r="AE54" s="394"/>
    </row>
    <row r="55" spans="1:31" ht="33" customHeight="1">
      <c r="A55" s="2053" t="s">
        <v>1633</v>
      </c>
      <c r="B55" s="1964"/>
      <c r="C55" s="1961"/>
      <c r="D55" s="732">
        <v>4</v>
      </c>
      <c r="E55" s="732"/>
      <c r="F55" s="732"/>
      <c r="G55" s="732">
        <v>5</v>
      </c>
      <c r="H55" s="1067">
        <f t="shared" ref="H55:M55" si="4">SUM(H50:H54)</f>
        <v>30378000</v>
      </c>
      <c r="I55" s="1062">
        <f t="shared" si="4"/>
        <v>0</v>
      </c>
      <c r="J55" s="731">
        <f t="shared" si="4"/>
        <v>0</v>
      </c>
      <c r="K55" s="732">
        <f t="shared" si="4"/>
        <v>0</v>
      </c>
      <c r="L55" s="732">
        <f t="shared" si="4"/>
        <v>0</v>
      </c>
      <c r="M55" s="732">
        <f t="shared" si="4"/>
        <v>5</v>
      </c>
      <c r="N55" s="732"/>
      <c r="O55" s="1068"/>
      <c r="P55" s="1069"/>
      <c r="Q55" s="1070"/>
      <c r="R55" s="1070"/>
      <c r="S55" s="1070"/>
      <c r="T55" s="1070"/>
      <c r="U55" s="1070"/>
      <c r="V55" s="1070"/>
      <c r="W55" s="1070"/>
      <c r="X55" s="1070"/>
      <c r="Y55" s="1070"/>
      <c r="Z55" s="1070"/>
      <c r="AA55" s="1070"/>
      <c r="AB55" s="1070"/>
      <c r="AC55" s="1070"/>
      <c r="AD55" s="1070"/>
      <c r="AE55" s="1070"/>
    </row>
    <row r="56" spans="1:31" ht="39.75" customHeight="1">
      <c r="A56" s="407">
        <v>2017</v>
      </c>
      <c r="B56" s="420" t="s">
        <v>119</v>
      </c>
      <c r="C56" s="407" t="s">
        <v>17</v>
      </c>
      <c r="D56" s="407" t="s">
        <v>418</v>
      </c>
      <c r="E56" s="407" t="s">
        <v>1593</v>
      </c>
      <c r="F56" s="408" t="s">
        <v>1634</v>
      </c>
      <c r="G56" s="408" t="s">
        <v>1568</v>
      </c>
      <c r="H56" s="1037">
        <v>2000000</v>
      </c>
      <c r="I56" s="1055"/>
      <c r="J56" s="935"/>
      <c r="K56" s="436"/>
      <c r="L56" s="436"/>
      <c r="M56" s="436">
        <v>1</v>
      </c>
      <c r="N56" s="578" t="s">
        <v>29</v>
      </c>
      <c r="O56" s="408" t="s">
        <v>191</v>
      </c>
      <c r="P56" s="1039" t="s">
        <v>553</v>
      </c>
      <c r="Q56" s="394"/>
      <c r="R56" s="394"/>
      <c r="S56" s="394"/>
      <c r="T56" s="394"/>
      <c r="U56" s="394"/>
      <c r="V56" s="394"/>
      <c r="W56" s="394"/>
      <c r="X56" s="394"/>
      <c r="Y56" s="394"/>
      <c r="Z56" s="394"/>
      <c r="AA56" s="394"/>
      <c r="AB56" s="394"/>
      <c r="AC56" s="394"/>
      <c r="AD56" s="394"/>
      <c r="AE56" s="394"/>
    </row>
    <row r="57" spans="1:31" ht="39.75" customHeight="1">
      <c r="A57" s="407">
        <v>2017</v>
      </c>
      <c r="B57" s="420" t="s">
        <v>119</v>
      </c>
      <c r="C57" s="407" t="s">
        <v>17</v>
      </c>
      <c r="D57" s="407" t="s">
        <v>418</v>
      </c>
      <c r="E57" s="407" t="s">
        <v>1593</v>
      </c>
      <c r="F57" s="408" t="s">
        <v>1635</v>
      </c>
      <c r="G57" s="408" t="s">
        <v>1568</v>
      </c>
      <c r="H57" s="1037">
        <v>2268000</v>
      </c>
      <c r="I57" s="1055"/>
      <c r="J57" s="935"/>
      <c r="K57" s="436"/>
      <c r="L57" s="436"/>
      <c r="M57" s="436">
        <v>1</v>
      </c>
      <c r="N57" s="578" t="s">
        <v>29</v>
      </c>
      <c r="O57" s="408" t="s">
        <v>191</v>
      </c>
      <c r="P57" s="1039">
        <v>43032</v>
      </c>
      <c r="Q57" s="394"/>
      <c r="R57" s="394"/>
      <c r="S57" s="394"/>
      <c r="T57" s="394"/>
      <c r="U57" s="394"/>
      <c r="V57" s="394"/>
      <c r="W57" s="394"/>
      <c r="X57" s="394"/>
      <c r="Y57" s="394"/>
      <c r="Z57" s="394"/>
      <c r="AA57" s="394"/>
      <c r="AB57" s="394"/>
      <c r="AC57" s="394"/>
      <c r="AD57" s="394"/>
      <c r="AE57" s="394"/>
    </row>
    <row r="58" spans="1:31" ht="39.75" customHeight="1">
      <c r="A58" s="407">
        <v>2017</v>
      </c>
      <c r="B58" s="420" t="s">
        <v>119</v>
      </c>
      <c r="C58" s="407" t="s">
        <v>17</v>
      </c>
      <c r="D58" s="407" t="s">
        <v>418</v>
      </c>
      <c r="E58" s="407" t="s">
        <v>1593</v>
      </c>
      <c r="F58" s="408" t="s">
        <v>1636</v>
      </c>
      <c r="G58" s="408" t="s">
        <v>1568</v>
      </c>
      <c r="H58" s="1037">
        <v>2500000</v>
      </c>
      <c r="I58" s="1055"/>
      <c r="J58" s="935"/>
      <c r="K58" s="436"/>
      <c r="L58" s="436"/>
      <c r="M58" s="436">
        <v>1</v>
      </c>
      <c r="N58" s="578" t="s">
        <v>29</v>
      </c>
      <c r="O58" s="408" t="s">
        <v>191</v>
      </c>
      <c r="P58" s="1039">
        <v>43158</v>
      </c>
      <c r="Q58" s="394"/>
      <c r="R58" s="394"/>
      <c r="S58" s="394"/>
      <c r="T58" s="394"/>
      <c r="U58" s="394"/>
      <c r="V58" s="394"/>
      <c r="W58" s="394"/>
      <c r="X58" s="394"/>
      <c r="Y58" s="394"/>
      <c r="Z58" s="394"/>
      <c r="AA58" s="394"/>
      <c r="AB58" s="394"/>
      <c r="AC58" s="394"/>
      <c r="AD58" s="394"/>
      <c r="AE58" s="394"/>
    </row>
    <row r="59" spans="1:31" ht="39.75" customHeight="1">
      <c r="A59" s="407">
        <v>2017</v>
      </c>
      <c r="B59" s="420" t="s">
        <v>119</v>
      </c>
      <c r="C59" s="407" t="s">
        <v>17</v>
      </c>
      <c r="D59" s="407" t="s">
        <v>418</v>
      </c>
      <c r="E59" s="407" t="s">
        <v>1593</v>
      </c>
      <c r="F59" s="408" t="s">
        <v>1637</v>
      </c>
      <c r="G59" s="408" t="s">
        <v>1568</v>
      </c>
      <c r="H59" s="1037">
        <v>1000000</v>
      </c>
      <c r="I59" s="1055"/>
      <c r="J59" s="935"/>
      <c r="K59" s="436"/>
      <c r="L59" s="436"/>
      <c r="M59" s="436">
        <v>1</v>
      </c>
      <c r="N59" s="578" t="s">
        <v>29</v>
      </c>
      <c r="O59" s="408" t="s">
        <v>191</v>
      </c>
      <c r="P59" s="1039">
        <v>43032</v>
      </c>
      <c r="Q59" s="394"/>
      <c r="R59" s="394"/>
      <c r="S59" s="394"/>
      <c r="T59" s="394"/>
      <c r="U59" s="394"/>
      <c r="V59" s="394"/>
      <c r="W59" s="394"/>
      <c r="X59" s="394"/>
      <c r="Y59" s="394"/>
      <c r="Z59" s="394"/>
      <c r="AA59" s="394"/>
      <c r="AB59" s="394"/>
      <c r="AC59" s="394"/>
      <c r="AD59" s="394"/>
      <c r="AE59" s="394"/>
    </row>
    <row r="60" spans="1:31" ht="39.75" customHeight="1">
      <c r="A60" s="407">
        <v>2017</v>
      </c>
      <c r="B60" s="420" t="s">
        <v>119</v>
      </c>
      <c r="C60" s="407" t="s">
        <v>17</v>
      </c>
      <c r="D60" s="407" t="s">
        <v>418</v>
      </c>
      <c r="E60" s="407" t="s">
        <v>1593</v>
      </c>
      <c r="F60" s="408" t="s">
        <v>1638</v>
      </c>
      <c r="G60" s="408" t="s">
        <v>1568</v>
      </c>
      <c r="H60" s="1037">
        <v>2000000</v>
      </c>
      <c r="I60" s="1055"/>
      <c r="J60" s="935"/>
      <c r="K60" s="436"/>
      <c r="L60" s="436"/>
      <c r="M60" s="436">
        <v>1</v>
      </c>
      <c r="N60" s="578" t="s">
        <v>29</v>
      </c>
      <c r="O60" s="408" t="s">
        <v>191</v>
      </c>
      <c r="P60" s="1039" t="s">
        <v>553</v>
      </c>
      <c r="Q60" s="394"/>
      <c r="R60" s="394"/>
      <c r="S60" s="394"/>
      <c r="T60" s="394"/>
      <c r="U60" s="394"/>
      <c r="V60" s="394"/>
      <c r="W60" s="394"/>
      <c r="X60" s="394"/>
      <c r="Y60" s="394"/>
      <c r="Z60" s="394"/>
      <c r="AA60" s="394"/>
      <c r="AB60" s="394"/>
      <c r="AC60" s="394"/>
      <c r="AD60" s="394"/>
      <c r="AE60" s="394"/>
    </row>
    <row r="61" spans="1:31" ht="60" customHeight="1">
      <c r="A61" s="407">
        <v>2017</v>
      </c>
      <c r="B61" s="420" t="s">
        <v>119</v>
      </c>
      <c r="C61" s="407" t="s">
        <v>17</v>
      </c>
      <c r="D61" s="407" t="s">
        <v>229</v>
      </c>
      <c r="E61" s="407" t="s">
        <v>1593</v>
      </c>
      <c r="F61" s="408" t="s">
        <v>1639</v>
      </c>
      <c r="G61" s="408" t="s">
        <v>1568</v>
      </c>
      <c r="H61" s="1037">
        <v>11822000</v>
      </c>
      <c r="I61" s="1055"/>
      <c r="J61" s="935"/>
      <c r="K61" s="436"/>
      <c r="L61" s="436"/>
      <c r="M61" s="436">
        <v>1</v>
      </c>
      <c r="N61" s="578" t="s">
        <v>29</v>
      </c>
      <c r="O61" s="408" t="s">
        <v>191</v>
      </c>
      <c r="P61" s="1039">
        <v>43241</v>
      </c>
      <c r="Q61" s="394"/>
      <c r="R61" s="394"/>
      <c r="S61" s="394"/>
      <c r="T61" s="394"/>
      <c r="U61" s="394"/>
      <c r="V61" s="394"/>
      <c r="W61" s="394"/>
      <c r="X61" s="394"/>
      <c r="Y61" s="394"/>
      <c r="Z61" s="394"/>
      <c r="AA61" s="394"/>
      <c r="AB61" s="394"/>
      <c r="AC61" s="394"/>
      <c r="AD61" s="394"/>
      <c r="AE61" s="394"/>
    </row>
    <row r="62" spans="1:31" ht="34.5" customHeight="1">
      <c r="A62" s="407">
        <v>2017</v>
      </c>
      <c r="B62" s="420" t="s">
        <v>119</v>
      </c>
      <c r="C62" s="407" t="s">
        <v>17</v>
      </c>
      <c r="D62" s="407" t="s">
        <v>230</v>
      </c>
      <c r="E62" s="407" t="s">
        <v>1593</v>
      </c>
      <c r="F62" s="408" t="s">
        <v>1640</v>
      </c>
      <c r="G62" s="408" t="s">
        <v>1568</v>
      </c>
      <c r="H62" s="1037">
        <v>4706000</v>
      </c>
      <c r="I62" s="1055"/>
      <c r="J62" s="935"/>
      <c r="K62" s="436"/>
      <c r="L62" s="436"/>
      <c r="M62" s="436">
        <v>1</v>
      </c>
      <c r="N62" s="578" t="s">
        <v>29</v>
      </c>
      <c r="O62" s="408" t="s">
        <v>191</v>
      </c>
      <c r="P62" s="1039">
        <v>43158</v>
      </c>
      <c r="Q62" s="394"/>
      <c r="R62" s="394"/>
      <c r="S62" s="394"/>
      <c r="T62" s="394"/>
      <c r="U62" s="394"/>
      <c r="V62" s="394"/>
      <c r="W62" s="394"/>
      <c r="X62" s="394"/>
      <c r="Y62" s="394"/>
      <c r="Z62" s="394"/>
      <c r="AA62" s="394"/>
      <c r="AB62" s="394"/>
      <c r="AC62" s="394"/>
      <c r="AD62" s="394"/>
      <c r="AE62" s="394"/>
    </row>
    <row r="63" spans="1:31" ht="39.75" customHeight="1">
      <c r="A63" s="407">
        <v>2017</v>
      </c>
      <c r="B63" s="420" t="s">
        <v>119</v>
      </c>
      <c r="C63" s="407" t="s">
        <v>17</v>
      </c>
      <c r="D63" s="407" t="s">
        <v>230</v>
      </c>
      <c r="E63" s="407" t="s">
        <v>1593</v>
      </c>
      <c r="F63" s="408" t="s">
        <v>1641</v>
      </c>
      <c r="G63" s="408" t="s">
        <v>1568</v>
      </c>
      <c r="H63" s="1037">
        <v>2500000</v>
      </c>
      <c r="I63" s="1055"/>
      <c r="J63" s="935"/>
      <c r="K63" s="436"/>
      <c r="L63" s="436"/>
      <c r="M63" s="436">
        <v>1</v>
      </c>
      <c r="N63" s="578" t="s">
        <v>29</v>
      </c>
      <c r="O63" s="408" t="s">
        <v>191</v>
      </c>
      <c r="P63" s="1039">
        <v>43158</v>
      </c>
      <c r="Q63" s="394"/>
      <c r="R63" s="394"/>
      <c r="S63" s="394"/>
      <c r="T63" s="394"/>
      <c r="U63" s="394"/>
      <c r="V63" s="394"/>
      <c r="W63" s="394"/>
      <c r="X63" s="394"/>
      <c r="Y63" s="394"/>
      <c r="Z63" s="394"/>
      <c r="AA63" s="394"/>
      <c r="AB63" s="394"/>
      <c r="AC63" s="394"/>
      <c r="AD63" s="394"/>
      <c r="AE63" s="394"/>
    </row>
    <row r="64" spans="1:31" ht="39.75" customHeight="1">
      <c r="A64" s="407">
        <v>2017</v>
      </c>
      <c r="B64" s="420" t="s">
        <v>119</v>
      </c>
      <c r="C64" s="407" t="s">
        <v>17</v>
      </c>
      <c r="D64" s="407" t="s">
        <v>230</v>
      </c>
      <c r="E64" s="407" t="s">
        <v>1593</v>
      </c>
      <c r="F64" s="408" t="s">
        <v>1642</v>
      </c>
      <c r="G64" s="408" t="s">
        <v>1568</v>
      </c>
      <c r="H64" s="1037">
        <v>2500000</v>
      </c>
      <c r="I64" s="1055"/>
      <c r="J64" s="935"/>
      <c r="K64" s="436"/>
      <c r="L64" s="436"/>
      <c r="M64" s="436">
        <v>1</v>
      </c>
      <c r="N64" s="578" t="s">
        <v>29</v>
      </c>
      <c r="O64" s="408" t="s">
        <v>191</v>
      </c>
      <c r="P64" s="1039">
        <v>43172</v>
      </c>
      <c r="Q64" s="394"/>
      <c r="R64" s="394"/>
      <c r="S64" s="394"/>
      <c r="T64" s="394"/>
      <c r="U64" s="394"/>
      <c r="V64" s="394"/>
      <c r="W64" s="394"/>
      <c r="X64" s="394"/>
      <c r="Y64" s="394"/>
      <c r="Z64" s="394"/>
      <c r="AA64" s="394"/>
      <c r="AB64" s="394"/>
      <c r="AC64" s="394"/>
      <c r="AD64" s="394"/>
      <c r="AE64" s="394"/>
    </row>
    <row r="65" spans="1:31" ht="39.75" customHeight="1">
      <c r="A65" s="407">
        <v>2017</v>
      </c>
      <c r="B65" s="420" t="s">
        <v>119</v>
      </c>
      <c r="C65" s="407" t="s">
        <v>17</v>
      </c>
      <c r="D65" s="407" t="s">
        <v>231</v>
      </c>
      <c r="E65" s="407" t="s">
        <v>1566</v>
      </c>
      <c r="F65" s="408" t="s">
        <v>1587</v>
      </c>
      <c r="G65" s="408" t="s">
        <v>1568</v>
      </c>
      <c r="H65" s="1037">
        <v>21733907</v>
      </c>
      <c r="I65" s="1055"/>
      <c r="J65" s="392"/>
      <c r="K65" s="436"/>
      <c r="L65" s="436"/>
      <c r="M65" s="436">
        <v>1</v>
      </c>
      <c r="N65" s="578" t="s">
        <v>29</v>
      </c>
      <c r="O65" s="408" t="s">
        <v>191</v>
      </c>
      <c r="P65" s="1039">
        <v>43307</v>
      </c>
      <c r="Q65" s="394"/>
      <c r="R65" s="394"/>
      <c r="S65" s="394"/>
      <c r="T65" s="394"/>
      <c r="U65" s="394"/>
      <c r="V65" s="394"/>
      <c r="W65" s="394"/>
      <c r="X65" s="394"/>
      <c r="Y65" s="394"/>
      <c r="Z65" s="394"/>
      <c r="AA65" s="394"/>
      <c r="AB65" s="394"/>
      <c r="AC65" s="394"/>
      <c r="AD65" s="394"/>
      <c r="AE65" s="394"/>
    </row>
    <row r="66" spans="1:31" ht="39.75" customHeight="1">
      <c r="A66" s="407">
        <v>2017</v>
      </c>
      <c r="B66" s="420" t="s">
        <v>119</v>
      </c>
      <c r="C66" s="407" t="s">
        <v>17</v>
      </c>
      <c r="D66" s="407" t="s">
        <v>279</v>
      </c>
      <c r="E66" s="407" t="s">
        <v>1593</v>
      </c>
      <c r="F66" s="408" t="s">
        <v>1643</v>
      </c>
      <c r="G66" s="408" t="s">
        <v>1568</v>
      </c>
      <c r="H66" s="1037">
        <v>6000000</v>
      </c>
      <c r="I66" s="1055"/>
      <c r="J66" s="1071"/>
      <c r="K66" s="935"/>
      <c r="L66" s="436"/>
      <c r="M66" s="436">
        <v>1</v>
      </c>
      <c r="N66" s="578" t="s">
        <v>29</v>
      </c>
      <c r="O66" s="408" t="s">
        <v>2</v>
      </c>
      <c r="P66" s="1039">
        <v>43112</v>
      </c>
      <c r="Q66" s="394" t="s">
        <v>1644</v>
      </c>
      <c r="R66" s="394"/>
      <c r="S66" s="394"/>
      <c r="T66" s="394"/>
      <c r="U66" s="394"/>
      <c r="V66" s="394"/>
      <c r="W66" s="394"/>
      <c r="X66" s="394"/>
      <c r="Y66" s="394"/>
      <c r="Z66" s="394"/>
      <c r="AA66" s="394"/>
      <c r="AB66" s="394"/>
      <c r="AC66" s="394"/>
      <c r="AD66" s="394"/>
      <c r="AE66" s="394"/>
    </row>
    <row r="67" spans="1:31" ht="39.75" customHeight="1">
      <c r="A67" s="407">
        <v>2017</v>
      </c>
      <c r="B67" s="420" t="s">
        <v>119</v>
      </c>
      <c r="C67" s="407" t="s">
        <v>17</v>
      </c>
      <c r="D67" s="407" t="s">
        <v>670</v>
      </c>
      <c r="E67" s="407" t="s">
        <v>1593</v>
      </c>
      <c r="F67" s="408" t="s">
        <v>1645</v>
      </c>
      <c r="G67" s="408" t="s">
        <v>1568</v>
      </c>
      <c r="H67" s="1037">
        <v>19758907</v>
      </c>
      <c r="I67" s="1055"/>
      <c r="J67" s="1071"/>
      <c r="K67" s="935"/>
      <c r="L67" s="436"/>
      <c r="M67" s="436">
        <v>1</v>
      </c>
      <c r="N67" s="578" t="s">
        <v>29</v>
      </c>
      <c r="O67" s="408" t="s">
        <v>191</v>
      </c>
      <c r="P67" s="1039">
        <v>43256</v>
      </c>
      <c r="Q67" s="394"/>
      <c r="R67" s="394"/>
      <c r="S67" s="394"/>
      <c r="T67" s="394"/>
      <c r="U67" s="394"/>
      <c r="V67" s="394"/>
      <c r="W67" s="394"/>
      <c r="X67" s="394"/>
      <c r="Y67" s="394"/>
      <c r="Z67" s="394"/>
      <c r="AA67" s="394"/>
      <c r="AB67" s="394"/>
      <c r="AC67" s="394"/>
      <c r="AD67" s="394"/>
      <c r="AE67" s="394"/>
    </row>
    <row r="68" spans="1:31" ht="39.75" customHeight="1">
      <c r="A68" s="407">
        <v>2017</v>
      </c>
      <c r="B68" s="420" t="s">
        <v>119</v>
      </c>
      <c r="C68" s="407" t="s">
        <v>17</v>
      </c>
      <c r="D68" s="407" t="s">
        <v>675</v>
      </c>
      <c r="E68" s="407" t="s">
        <v>1566</v>
      </c>
      <c r="F68" s="408" t="s">
        <v>1646</v>
      </c>
      <c r="G68" s="408" t="s">
        <v>1568</v>
      </c>
      <c r="H68" s="1037">
        <v>12898000</v>
      </c>
      <c r="I68" s="1055"/>
      <c r="J68" s="1035"/>
      <c r="K68" s="436"/>
      <c r="L68" s="436"/>
      <c r="M68" s="436">
        <v>1</v>
      </c>
      <c r="N68" s="578" t="s">
        <v>29</v>
      </c>
      <c r="O68" s="408" t="s">
        <v>191</v>
      </c>
      <c r="P68" s="1039">
        <v>43166</v>
      </c>
      <c r="Q68" s="394"/>
      <c r="R68" s="394"/>
      <c r="S68" s="394"/>
      <c r="T68" s="394"/>
      <c r="U68" s="394"/>
      <c r="V68" s="394"/>
      <c r="W68" s="394"/>
      <c r="X68" s="394"/>
      <c r="Y68" s="394"/>
      <c r="Z68" s="394"/>
      <c r="AA68" s="394"/>
      <c r="AB68" s="394"/>
      <c r="AC68" s="394"/>
      <c r="AD68" s="394"/>
      <c r="AE68" s="394"/>
    </row>
    <row r="69" spans="1:31" ht="51.75" customHeight="1">
      <c r="A69" s="407">
        <v>2017</v>
      </c>
      <c r="B69" s="420" t="s">
        <v>119</v>
      </c>
      <c r="C69" s="407" t="s">
        <v>17</v>
      </c>
      <c r="D69" s="407" t="s">
        <v>285</v>
      </c>
      <c r="E69" s="407" t="s">
        <v>1593</v>
      </c>
      <c r="F69" s="408" t="s">
        <v>1647</v>
      </c>
      <c r="G69" s="408" t="s">
        <v>1568</v>
      </c>
      <c r="H69" s="1037">
        <v>7000000</v>
      </c>
      <c r="I69" s="1055"/>
      <c r="J69" s="935"/>
      <c r="K69" s="436"/>
      <c r="L69" s="436"/>
      <c r="M69" s="436">
        <v>1</v>
      </c>
      <c r="N69" s="578" t="s">
        <v>29</v>
      </c>
      <c r="O69" s="408" t="s">
        <v>191</v>
      </c>
      <c r="P69" s="1039">
        <v>43263</v>
      </c>
      <c r="Q69" s="394"/>
      <c r="R69" s="394"/>
      <c r="S69" s="394"/>
      <c r="T69" s="394"/>
      <c r="U69" s="394"/>
      <c r="V69" s="394"/>
      <c r="W69" s="394"/>
      <c r="X69" s="394"/>
      <c r="Y69" s="394"/>
      <c r="Z69" s="394"/>
      <c r="AA69" s="394"/>
      <c r="AB69" s="394"/>
      <c r="AC69" s="394"/>
      <c r="AD69" s="394"/>
      <c r="AE69" s="394"/>
    </row>
    <row r="70" spans="1:31" ht="39.75" customHeight="1">
      <c r="A70" s="407">
        <v>2017</v>
      </c>
      <c r="B70" s="420" t="s">
        <v>119</v>
      </c>
      <c r="C70" s="407" t="s">
        <v>17</v>
      </c>
      <c r="D70" s="407" t="s">
        <v>285</v>
      </c>
      <c r="E70" s="407" t="s">
        <v>1593</v>
      </c>
      <c r="F70" s="408" t="s">
        <v>1648</v>
      </c>
      <c r="G70" s="408" t="s">
        <v>1568</v>
      </c>
      <c r="H70" s="1037">
        <v>2014000</v>
      </c>
      <c r="I70" s="1055"/>
      <c r="J70" s="935"/>
      <c r="K70" s="436"/>
      <c r="L70" s="436"/>
      <c r="M70" s="436">
        <v>1</v>
      </c>
      <c r="N70" s="578" t="s">
        <v>29</v>
      </c>
      <c r="O70" s="408" t="s">
        <v>191</v>
      </c>
      <c r="P70" s="1039">
        <v>43186</v>
      </c>
      <c r="Q70" s="394"/>
      <c r="R70" s="394"/>
      <c r="S70" s="394"/>
      <c r="T70" s="394"/>
      <c r="U70" s="394"/>
      <c r="V70" s="394"/>
      <c r="W70" s="394"/>
      <c r="X70" s="394"/>
      <c r="Y70" s="394"/>
      <c r="Z70" s="394"/>
      <c r="AA70" s="394"/>
      <c r="AB70" s="394"/>
      <c r="AC70" s="394"/>
      <c r="AD70" s="394"/>
      <c r="AE70" s="394"/>
    </row>
    <row r="71" spans="1:31" ht="39.75" customHeight="1">
      <c r="A71" s="407">
        <v>2017</v>
      </c>
      <c r="B71" s="420" t="s">
        <v>119</v>
      </c>
      <c r="C71" s="407" t="s">
        <v>17</v>
      </c>
      <c r="D71" s="407" t="s">
        <v>285</v>
      </c>
      <c r="E71" s="407" t="s">
        <v>1593</v>
      </c>
      <c r="F71" s="408" t="s">
        <v>1649</v>
      </c>
      <c r="G71" s="408" t="s">
        <v>1568</v>
      </c>
      <c r="H71" s="1037">
        <v>6000000</v>
      </c>
      <c r="I71" s="1055"/>
      <c r="J71" s="935"/>
      <c r="K71" s="436"/>
      <c r="L71" s="436"/>
      <c r="M71" s="436">
        <v>1</v>
      </c>
      <c r="N71" s="578" t="s">
        <v>29</v>
      </c>
      <c r="O71" s="408" t="s">
        <v>191</v>
      </c>
      <c r="P71" s="1039">
        <v>43186</v>
      </c>
      <c r="Q71" s="394"/>
      <c r="R71" s="394"/>
      <c r="S71" s="394"/>
      <c r="T71" s="394"/>
      <c r="U71" s="394"/>
      <c r="V71" s="394"/>
      <c r="W71" s="394"/>
      <c r="X71" s="394"/>
      <c r="Y71" s="394"/>
      <c r="Z71" s="394"/>
      <c r="AA71" s="394"/>
      <c r="AB71" s="394"/>
      <c r="AC71" s="394"/>
      <c r="AD71" s="394"/>
      <c r="AE71" s="394"/>
    </row>
    <row r="72" spans="1:31" ht="39.75" customHeight="1">
      <c r="A72" s="407">
        <v>2017</v>
      </c>
      <c r="B72" s="420" t="s">
        <v>119</v>
      </c>
      <c r="C72" s="407" t="s">
        <v>17</v>
      </c>
      <c r="D72" s="407" t="s">
        <v>285</v>
      </c>
      <c r="E72" s="407" t="s">
        <v>1593</v>
      </c>
      <c r="F72" s="408" t="s">
        <v>1650</v>
      </c>
      <c r="G72" s="408" t="s">
        <v>1568</v>
      </c>
      <c r="H72" s="1037">
        <v>2000000</v>
      </c>
      <c r="I72" s="1055"/>
      <c r="J72" s="935"/>
      <c r="K72" s="436"/>
      <c r="L72" s="436"/>
      <c r="M72" s="436">
        <v>1</v>
      </c>
      <c r="N72" s="578" t="s">
        <v>29</v>
      </c>
      <c r="O72" s="408" t="s">
        <v>191</v>
      </c>
      <c r="P72" s="1039">
        <v>43096</v>
      </c>
      <c r="Q72" s="394"/>
      <c r="R72" s="394"/>
      <c r="S72" s="394"/>
      <c r="T72" s="394"/>
      <c r="U72" s="394"/>
      <c r="V72" s="394"/>
      <c r="W72" s="394"/>
      <c r="X72" s="394"/>
      <c r="Y72" s="394"/>
      <c r="Z72" s="394"/>
      <c r="AA72" s="394"/>
      <c r="AB72" s="394"/>
      <c r="AC72" s="394"/>
      <c r="AD72" s="394"/>
      <c r="AE72" s="394"/>
    </row>
    <row r="73" spans="1:31" ht="39.75" customHeight="1">
      <c r="A73" s="407">
        <v>2017</v>
      </c>
      <c r="B73" s="420" t="s">
        <v>119</v>
      </c>
      <c r="C73" s="407" t="s">
        <v>17</v>
      </c>
      <c r="D73" s="407" t="s">
        <v>285</v>
      </c>
      <c r="E73" s="407" t="s">
        <v>1593</v>
      </c>
      <c r="F73" s="408" t="s">
        <v>1651</v>
      </c>
      <c r="G73" s="408" t="s">
        <v>1568</v>
      </c>
      <c r="H73" s="1037">
        <v>1500907</v>
      </c>
      <c r="I73" s="1055"/>
      <c r="J73" s="935"/>
      <c r="K73" s="436"/>
      <c r="L73" s="436"/>
      <c r="M73" s="436">
        <v>1</v>
      </c>
      <c r="N73" s="578" t="s">
        <v>29</v>
      </c>
      <c r="O73" s="408" t="s">
        <v>191</v>
      </c>
      <c r="P73" s="1039">
        <v>43096</v>
      </c>
      <c r="Q73" s="394"/>
      <c r="R73" s="394"/>
      <c r="S73" s="394"/>
      <c r="T73" s="394"/>
      <c r="U73" s="394"/>
      <c r="V73" s="394"/>
      <c r="W73" s="394"/>
      <c r="X73" s="394"/>
      <c r="Y73" s="394"/>
      <c r="Z73" s="394"/>
      <c r="AA73" s="394"/>
      <c r="AB73" s="394"/>
      <c r="AC73" s="394"/>
      <c r="AD73" s="394"/>
      <c r="AE73" s="394"/>
    </row>
    <row r="74" spans="1:31" ht="39.75" customHeight="1">
      <c r="A74" s="407">
        <v>2017</v>
      </c>
      <c r="B74" s="420" t="s">
        <v>119</v>
      </c>
      <c r="C74" s="407" t="s">
        <v>17</v>
      </c>
      <c r="D74" s="407" t="s">
        <v>232</v>
      </c>
      <c r="E74" s="407" t="s">
        <v>1566</v>
      </c>
      <c r="F74" s="408" t="s">
        <v>1652</v>
      </c>
      <c r="G74" s="408" t="s">
        <v>1568</v>
      </c>
      <c r="H74" s="1037">
        <v>2000000</v>
      </c>
      <c r="I74" s="1055"/>
      <c r="J74" s="935"/>
      <c r="K74" s="436"/>
      <c r="L74" s="436"/>
      <c r="M74" s="436">
        <v>1</v>
      </c>
      <c r="N74" s="578" t="s">
        <v>29</v>
      </c>
      <c r="O74" s="408" t="s">
        <v>191</v>
      </c>
      <c r="P74" s="1039" t="s">
        <v>550</v>
      </c>
      <c r="Q74" s="394"/>
      <c r="R74" s="394"/>
      <c r="S74" s="394"/>
      <c r="T74" s="394"/>
      <c r="U74" s="394"/>
      <c r="V74" s="394"/>
      <c r="W74" s="394"/>
      <c r="X74" s="394"/>
      <c r="Y74" s="394"/>
      <c r="Z74" s="394"/>
      <c r="AA74" s="394"/>
      <c r="AB74" s="394"/>
      <c r="AC74" s="394"/>
      <c r="AD74" s="394"/>
      <c r="AE74" s="394"/>
    </row>
    <row r="75" spans="1:31" ht="39.75" customHeight="1">
      <c r="A75" s="407">
        <v>2017</v>
      </c>
      <c r="B75" s="420" t="s">
        <v>119</v>
      </c>
      <c r="C75" s="407" t="s">
        <v>17</v>
      </c>
      <c r="D75" s="407" t="s">
        <v>232</v>
      </c>
      <c r="E75" s="407" t="s">
        <v>1566</v>
      </c>
      <c r="F75" s="408" t="s">
        <v>1653</v>
      </c>
      <c r="G75" s="408" t="s">
        <v>1568</v>
      </c>
      <c r="H75" s="1037">
        <v>2000000</v>
      </c>
      <c r="I75" s="1055"/>
      <c r="J75" s="935"/>
      <c r="K75" s="436"/>
      <c r="L75" s="436"/>
      <c r="M75" s="436">
        <v>1</v>
      </c>
      <c r="N75" s="578" t="s">
        <v>29</v>
      </c>
      <c r="O75" s="408"/>
      <c r="P75" s="1039">
        <v>43665</v>
      </c>
      <c r="Q75" s="394" t="s">
        <v>955</v>
      </c>
      <c r="R75" s="394"/>
      <c r="S75" s="394"/>
      <c r="T75" s="394"/>
      <c r="U75" s="394"/>
      <c r="V75" s="394"/>
      <c r="W75" s="394"/>
      <c r="X75" s="394"/>
      <c r="Y75" s="394"/>
      <c r="Z75" s="394"/>
      <c r="AA75" s="394"/>
      <c r="AB75" s="394"/>
      <c r="AC75" s="394"/>
      <c r="AD75" s="394"/>
      <c r="AE75" s="394"/>
    </row>
    <row r="76" spans="1:31" ht="39.75" customHeight="1">
      <c r="A76" s="407">
        <v>2017</v>
      </c>
      <c r="B76" s="420" t="s">
        <v>119</v>
      </c>
      <c r="C76" s="407" t="s">
        <v>17</v>
      </c>
      <c r="D76" s="407" t="s">
        <v>232</v>
      </c>
      <c r="E76" s="407" t="s">
        <v>1566</v>
      </c>
      <c r="F76" s="408" t="s">
        <v>1654</v>
      </c>
      <c r="G76" s="408" t="s">
        <v>1568</v>
      </c>
      <c r="H76" s="1037">
        <v>1382000</v>
      </c>
      <c r="I76" s="1055"/>
      <c r="J76" s="935"/>
      <c r="K76" s="436"/>
      <c r="L76" s="436"/>
      <c r="M76" s="436">
        <v>1</v>
      </c>
      <c r="N76" s="578" t="s">
        <v>29</v>
      </c>
      <c r="O76" s="408" t="s">
        <v>191</v>
      </c>
      <c r="P76" s="1039">
        <v>43081</v>
      </c>
      <c r="Q76" s="394"/>
      <c r="R76" s="394"/>
      <c r="S76" s="394"/>
      <c r="T76" s="394"/>
      <c r="U76" s="394"/>
      <c r="V76" s="394"/>
      <c r="W76" s="394"/>
      <c r="X76" s="394"/>
      <c r="Y76" s="394"/>
      <c r="Z76" s="394"/>
      <c r="AA76" s="394"/>
      <c r="AB76" s="394"/>
      <c r="AC76" s="394"/>
      <c r="AD76" s="394"/>
      <c r="AE76" s="394"/>
    </row>
    <row r="77" spans="1:31" ht="39.75" customHeight="1">
      <c r="A77" s="407">
        <v>2017</v>
      </c>
      <c r="B77" s="420" t="s">
        <v>119</v>
      </c>
      <c r="C77" s="407" t="s">
        <v>17</v>
      </c>
      <c r="D77" s="407" t="s">
        <v>544</v>
      </c>
      <c r="E77" s="407" t="s">
        <v>1593</v>
      </c>
      <c r="F77" s="408" t="s">
        <v>1655</v>
      </c>
      <c r="G77" s="408" t="s">
        <v>1568</v>
      </c>
      <c r="H77" s="1037">
        <v>9647000</v>
      </c>
      <c r="I77" s="1055"/>
      <c r="J77" s="935"/>
      <c r="K77" s="436"/>
      <c r="L77" s="436"/>
      <c r="M77" s="436">
        <v>1</v>
      </c>
      <c r="N77" s="578" t="s">
        <v>29</v>
      </c>
      <c r="O77" s="408" t="s">
        <v>191</v>
      </c>
      <c r="P77" s="1039">
        <v>43059</v>
      </c>
      <c r="Q77" s="394" t="s">
        <v>1656</v>
      </c>
      <c r="R77" s="394"/>
      <c r="S77" s="394"/>
      <c r="T77" s="394"/>
      <c r="U77" s="394"/>
      <c r="V77" s="394"/>
      <c r="W77" s="394"/>
      <c r="X77" s="394"/>
      <c r="Y77" s="394"/>
      <c r="Z77" s="394"/>
      <c r="AA77" s="394"/>
      <c r="AB77" s="394"/>
      <c r="AC77" s="394"/>
      <c r="AD77" s="394"/>
      <c r="AE77" s="394"/>
    </row>
    <row r="78" spans="1:31" ht="39.75" customHeight="1">
      <c r="A78" s="407">
        <v>2017</v>
      </c>
      <c r="B78" s="420" t="s">
        <v>119</v>
      </c>
      <c r="C78" s="407" t="s">
        <v>17</v>
      </c>
      <c r="D78" s="407" t="s">
        <v>425</v>
      </c>
      <c r="E78" s="407" t="s">
        <v>1593</v>
      </c>
      <c r="F78" s="408" t="s">
        <v>1657</v>
      </c>
      <c r="G78" s="408" t="s">
        <v>1568</v>
      </c>
      <c r="H78" s="1037">
        <v>9078000</v>
      </c>
      <c r="I78" s="1055"/>
      <c r="J78" s="935"/>
      <c r="K78" s="436"/>
      <c r="L78" s="436"/>
      <c r="M78" s="436">
        <v>1</v>
      </c>
      <c r="N78" s="578" t="s">
        <v>29</v>
      </c>
      <c r="O78" s="408" t="s">
        <v>191</v>
      </c>
      <c r="P78" s="1039">
        <v>43241</v>
      </c>
      <c r="Q78" s="439"/>
      <c r="R78" s="394"/>
      <c r="S78" s="394"/>
      <c r="T78" s="394"/>
      <c r="U78" s="394"/>
      <c r="V78" s="394"/>
      <c r="W78" s="394"/>
      <c r="X78" s="394"/>
      <c r="Y78" s="394"/>
      <c r="Z78" s="394"/>
      <c r="AA78" s="394"/>
      <c r="AB78" s="394"/>
      <c r="AC78" s="394"/>
      <c r="AD78" s="394"/>
      <c r="AE78" s="394"/>
    </row>
    <row r="79" spans="1:31" ht="39.75" customHeight="1">
      <c r="A79" s="407">
        <v>2017</v>
      </c>
      <c r="B79" s="420" t="s">
        <v>119</v>
      </c>
      <c r="C79" s="407" t="s">
        <v>17</v>
      </c>
      <c r="D79" s="407" t="s">
        <v>233</v>
      </c>
      <c r="E79" s="407" t="s">
        <v>1566</v>
      </c>
      <c r="F79" s="408" t="s">
        <v>1658</v>
      </c>
      <c r="G79" s="408" t="s">
        <v>1568</v>
      </c>
      <c r="H79" s="1037">
        <v>10184000</v>
      </c>
      <c r="I79" s="1055"/>
      <c r="J79" s="935"/>
      <c r="K79" s="436" t="s">
        <v>2</v>
      </c>
      <c r="L79" s="436"/>
      <c r="M79" s="436">
        <v>1</v>
      </c>
      <c r="N79" s="578" t="s">
        <v>29</v>
      </c>
      <c r="O79" s="408" t="s">
        <v>191</v>
      </c>
      <c r="P79" s="1039">
        <v>43279</v>
      </c>
      <c r="Q79" s="394"/>
      <c r="R79" s="394"/>
      <c r="S79" s="394"/>
      <c r="T79" s="394"/>
      <c r="U79" s="394"/>
      <c r="V79" s="394"/>
      <c r="W79" s="394"/>
      <c r="X79" s="394"/>
      <c r="Y79" s="394"/>
      <c r="Z79" s="394"/>
      <c r="AA79" s="394"/>
      <c r="AB79" s="394"/>
      <c r="AC79" s="394"/>
      <c r="AD79" s="394"/>
      <c r="AE79" s="394"/>
    </row>
    <row r="80" spans="1:31" ht="39.75" customHeight="1">
      <c r="A80" s="407">
        <v>2017</v>
      </c>
      <c r="B80" s="420" t="s">
        <v>119</v>
      </c>
      <c r="C80" s="407" t="s">
        <v>17</v>
      </c>
      <c r="D80" s="407" t="s">
        <v>689</v>
      </c>
      <c r="E80" s="407" t="s">
        <v>1566</v>
      </c>
      <c r="F80" s="408" t="s">
        <v>1659</v>
      </c>
      <c r="G80" s="408" t="s">
        <v>1568</v>
      </c>
      <c r="H80" s="1037">
        <v>9862000</v>
      </c>
      <c r="I80" s="1055"/>
      <c r="J80" s="935"/>
      <c r="K80" s="436"/>
      <c r="L80" s="436"/>
      <c r="M80" s="436">
        <v>1</v>
      </c>
      <c r="N80" s="578" t="s">
        <v>29</v>
      </c>
      <c r="O80" s="408" t="s">
        <v>191</v>
      </c>
      <c r="P80" s="1039">
        <v>43033</v>
      </c>
      <c r="Q80" s="394"/>
      <c r="R80" s="394"/>
      <c r="S80" s="394"/>
      <c r="T80" s="394"/>
      <c r="U80" s="394"/>
      <c r="V80" s="394"/>
      <c r="W80" s="394"/>
      <c r="X80" s="394"/>
      <c r="Y80" s="394"/>
      <c r="Z80" s="394"/>
      <c r="AA80" s="394"/>
      <c r="AB80" s="394"/>
      <c r="AC80" s="394"/>
      <c r="AD80" s="394"/>
      <c r="AE80" s="394"/>
    </row>
    <row r="81" spans="1:31" ht="56.25" customHeight="1">
      <c r="A81" s="407">
        <v>2017</v>
      </c>
      <c r="B81" s="420" t="s">
        <v>119</v>
      </c>
      <c r="C81" s="407" t="s">
        <v>17</v>
      </c>
      <c r="D81" s="407" t="s">
        <v>429</v>
      </c>
      <c r="E81" s="407" t="s">
        <v>1593</v>
      </c>
      <c r="F81" s="408" t="s">
        <v>1660</v>
      </c>
      <c r="G81" s="408" t="s">
        <v>1568</v>
      </c>
      <c r="H81" s="1037">
        <v>6925000</v>
      </c>
      <c r="I81" s="1055"/>
      <c r="J81" s="935"/>
      <c r="K81" s="436"/>
      <c r="L81" s="436"/>
      <c r="M81" s="436">
        <v>1</v>
      </c>
      <c r="N81" s="578" t="s">
        <v>29</v>
      </c>
      <c r="O81" s="408" t="s">
        <v>191</v>
      </c>
      <c r="P81" s="1039" t="s">
        <v>902</v>
      </c>
      <c r="Q81" s="394"/>
      <c r="R81" s="394"/>
      <c r="S81" s="394"/>
      <c r="T81" s="394"/>
      <c r="U81" s="394"/>
      <c r="V81" s="394"/>
      <c r="W81" s="394"/>
      <c r="X81" s="394"/>
      <c r="Y81" s="394"/>
      <c r="Z81" s="394"/>
      <c r="AA81" s="394"/>
      <c r="AB81" s="394"/>
      <c r="AC81" s="394"/>
      <c r="AD81" s="394"/>
      <c r="AE81" s="394"/>
    </row>
    <row r="82" spans="1:31" ht="38.25" customHeight="1">
      <c r="A82" s="407">
        <v>2017</v>
      </c>
      <c r="B82" s="420" t="s">
        <v>119</v>
      </c>
      <c r="C82" s="407" t="s">
        <v>17</v>
      </c>
      <c r="D82" s="407" t="s">
        <v>431</v>
      </c>
      <c r="E82" s="407" t="s">
        <v>1566</v>
      </c>
      <c r="F82" s="408" t="s">
        <v>1661</v>
      </c>
      <c r="G82" s="408" t="s">
        <v>1568</v>
      </c>
      <c r="H82" s="1037">
        <v>9886000</v>
      </c>
      <c r="I82" s="1055"/>
      <c r="J82" s="935"/>
      <c r="K82" s="436"/>
      <c r="L82" s="436"/>
      <c r="M82" s="436">
        <v>1</v>
      </c>
      <c r="N82" s="578" t="s">
        <v>29</v>
      </c>
      <c r="O82" s="408" t="s">
        <v>191</v>
      </c>
      <c r="P82" s="1039">
        <v>43081</v>
      </c>
      <c r="Q82" s="394"/>
      <c r="R82" s="394"/>
      <c r="S82" s="394"/>
      <c r="T82" s="394"/>
      <c r="U82" s="394"/>
      <c r="V82" s="394"/>
      <c r="W82" s="394"/>
      <c r="X82" s="394"/>
      <c r="Y82" s="394"/>
      <c r="Z82" s="394"/>
      <c r="AA82" s="394"/>
      <c r="AB82" s="394"/>
      <c r="AC82" s="394"/>
      <c r="AD82" s="394"/>
      <c r="AE82" s="394"/>
    </row>
    <row r="83" spans="1:31" ht="42.75" customHeight="1">
      <c r="A83" s="407">
        <v>2017</v>
      </c>
      <c r="B83" s="420" t="s">
        <v>119</v>
      </c>
      <c r="C83" s="407" t="s">
        <v>17</v>
      </c>
      <c r="D83" s="407" t="s">
        <v>236</v>
      </c>
      <c r="E83" s="407" t="s">
        <v>1566</v>
      </c>
      <c r="F83" s="408" t="s">
        <v>1662</v>
      </c>
      <c r="G83" s="408" t="s">
        <v>1568</v>
      </c>
      <c r="H83" s="1037">
        <v>5000000</v>
      </c>
      <c r="I83" s="1055"/>
      <c r="J83" s="935"/>
      <c r="K83" s="436"/>
      <c r="L83" s="436"/>
      <c r="M83" s="436">
        <v>1</v>
      </c>
      <c r="N83" s="578" t="s">
        <v>29</v>
      </c>
      <c r="O83" s="408" t="s">
        <v>191</v>
      </c>
      <c r="P83" s="1039">
        <v>42747</v>
      </c>
      <c r="Q83" s="394"/>
      <c r="R83" s="394"/>
      <c r="S83" s="394"/>
      <c r="T83" s="394"/>
      <c r="U83" s="394"/>
      <c r="V83" s="394"/>
      <c r="W83" s="394"/>
      <c r="X83" s="394"/>
      <c r="Y83" s="394"/>
      <c r="Z83" s="394"/>
      <c r="AA83" s="394"/>
      <c r="AB83" s="394"/>
      <c r="AC83" s="394"/>
      <c r="AD83" s="394"/>
      <c r="AE83" s="394"/>
    </row>
    <row r="84" spans="1:31" ht="48.75" customHeight="1">
      <c r="A84" s="407">
        <v>2017</v>
      </c>
      <c r="B84" s="420" t="s">
        <v>119</v>
      </c>
      <c r="C84" s="407" t="s">
        <v>17</v>
      </c>
      <c r="D84" s="407" t="s">
        <v>236</v>
      </c>
      <c r="E84" s="407" t="s">
        <v>1566</v>
      </c>
      <c r="F84" s="408" t="s">
        <v>1663</v>
      </c>
      <c r="G84" s="408" t="s">
        <v>1568</v>
      </c>
      <c r="H84" s="1037">
        <v>5166000</v>
      </c>
      <c r="I84" s="1055"/>
      <c r="J84" s="935"/>
      <c r="K84" s="436"/>
      <c r="L84" s="436"/>
      <c r="M84" s="436">
        <v>1</v>
      </c>
      <c r="N84" s="578" t="s">
        <v>29</v>
      </c>
      <c r="O84" s="408"/>
      <c r="P84" s="1039">
        <v>43514</v>
      </c>
      <c r="Q84" s="394" t="s">
        <v>1239</v>
      </c>
      <c r="R84" s="394"/>
      <c r="S84" s="394"/>
      <c r="T84" s="394"/>
      <c r="U84" s="394"/>
      <c r="V84" s="394"/>
      <c r="W84" s="394"/>
      <c r="X84" s="394"/>
      <c r="Y84" s="394"/>
      <c r="Z84" s="394"/>
      <c r="AA84" s="394"/>
      <c r="AB84" s="394"/>
      <c r="AC84" s="394"/>
      <c r="AD84" s="394"/>
      <c r="AE84" s="394"/>
    </row>
    <row r="85" spans="1:31" ht="44.25" customHeight="1">
      <c r="A85" s="407">
        <v>2017</v>
      </c>
      <c r="B85" s="420" t="s">
        <v>119</v>
      </c>
      <c r="C85" s="407" t="s">
        <v>17</v>
      </c>
      <c r="D85" s="407" t="s">
        <v>434</v>
      </c>
      <c r="E85" s="407" t="s">
        <v>1566</v>
      </c>
      <c r="F85" s="408" t="s">
        <v>1664</v>
      </c>
      <c r="G85" s="408" t="s">
        <v>1568</v>
      </c>
      <c r="H85" s="1037">
        <v>2000000</v>
      </c>
      <c r="I85" s="1055"/>
      <c r="J85" s="935"/>
      <c r="K85" s="436"/>
      <c r="L85" s="436"/>
      <c r="M85" s="436">
        <v>1</v>
      </c>
      <c r="N85" s="578" t="s">
        <v>29</v>
      </c>
      <c r="O85" s="408" t="s">
        <v>191</v>
      </c>
      <c r="P85" s="1039">
        <v>43305</v>
      </c>
      <c r="Q85" s="394"/>
      <c r="R85" s="394"/>
      <c r="S85" s="394"/>
      <c r="T85" s="394"/>
      <c r="U85" s="394"/>
      <c r="V85" s="394"/>
      <c r="W85" s="394"/>
      <c r="X85" s="394"/>
      <c r="Y85" s="394"/>
      <c r="Z85" s="394"/>
      <c r="AA85" s="394"/>
      <c r="AB85" s="394"/>
      <c r="AC85" s="394"/>
      <c r="AD85" s="394"/>
      <c r="AE85" s="394"/>
    </row>
    <row r="86" spans="1:31" ht="34.5" customHeight="1">
      <c r="A86" s="407">
        <v>2017</v>
      </c>
      <c r="B86" s="420" t="s">
        <v>119</v>
      </c>
      <c r="C86" s="407" t="s">
        <v>17</v>
      </c>
      <c r="D86" s="407" t="s">
        <v>434</v>
      </c>
      <c r="E86" s="407" t="s">
        <v>1566</v>
      </c>
      <c r="F86" s="408" t="s">
        <v>1665</v>
      </c>
      <c r="G86" s="408" t="s">
        <v>1568</v>
      </c>
      <c r="H86" s="1037">
        <v>2300000</v>
      </c>
      <c r="I86" s="1055"/>
      <c r="J86" s="935"/>
      <c r="K86" s="436"/>
      <c r="L86" s="436"/>
      <c r="M86" s="436">
        <v>1</v>
      </c>
      <c r="N86" s="578" t="s">
        <v>29</v>
      </c>
      <c r="O86" s="408" t="s">
        <v>191</v>
      </c>
      <c r="P86" s="1039">
        <v>43305</v>
      </c>
      <c r="Q86" s="394"/>
      <c r="R86" s="394"/>
      <c r="S86" s="394"/>
      <c r="T86" s="394"/>
      <c r="U86" s="394"/>
      <c r="V86" s="394"/>
      <c r="W86" s="394"/>
      <c r="X86" s="394"/>
      <c r="Y86" s="394"/>
      <c r="Z86" s="394"/>
      <c r="AA86" s="394"/>
      <c r="AB86" s="394"/>
      <c r="AC86" s="394"/>
      <c r="AD86" s="394"/>
      <c r="AE86" s="394"/>
    </row>
    <row r="87" spans="1:31" ht="39" customHeight="1">
      <c r="A87" s="407">
        <v>2017</v>
      </c>
      <c r="B87" s="420" t="s">
        <v>119</v>
      </c>
      <c r="C87" s="407" t="s">
        <v>17</v>
      </c>
      <c r="D87" s="407" t="s">
        <v>434</v>
      </c>
      <c r="E87" s="407" t="s">
        <v>1566</v>
      </c>
      <c r="F87" s="408" t="s">
        <v>1666</v>
      </c>
      <c r="G87" s="408" t="s">
        <v>1568</v>
      </c>
      <c r="H87" s="1037">
        <v>2300000</v>
      </c>
      <c r="I87" s="1055"/>
      <c r="J87" s="935"/>
      <c r="K87" s="436"/>
      <c r="L87" s="436"/>
      <c r="M87" s="436">
        <v>1</v>
      </c>
      <c r="N87" s="578" t="s">
        <v>29</v>
      </c>
      <c r="O87" s="408" t="s">
        <v>191</v>
      </c>
      <c r="P87" s="1039">
        <v>43166</v>
      </c>
      <c r="Q87" s="394"/>
      <c r="R87" s="394"/>
      <c r="S87" s="394"/>
      <c r="T87" s="394"/>
      <c r="U87" s="394"/>
      <c r="V87" s="394"/>
      <c r="W87" s="394"/>
      <c r="X87" s="394"/>
      <c r="Y87" s="394"/>
      <c r="Z87" s="394"/>
      <c r="AA87" s="394"/>
      <c r="AB87" s="394"/>
      <c r="AC87" s="394"/>
      <c r="AD87" s="394"/>
      <c r="AE87" s="394"/>
    </row>
    <row r="88" spans="1:31" ht="53.25" customHeight="1">
      <c r="A88" s="407">
        <v>2017</v>
      </c>
      <c r="B88" s="420" t="s">
        <v>119</v>
      </c>
      <c r="C88" s="407" t="s">
        <v>17</v>
      </c>
      <c r="D88" s="407" t="s">
        <v>165</v>
      </c>
      <c r="E88" s="407" t="s">
        <v>1593</v>
      </c>
      <c r="F88" s="408" t="s">
        <v>1667</v>
      </c>
      <c r="G88" s="408" t="s">
        <v>1568</v>
      </c>
      <c r="H88" s="1037">
        <v>6000000</v>
      </c>
      <c r="I88" s="436">
        <v>1</v>
      </c>
      <c r="J88" s="935"/>
      <c r="K88" s="436"/>
      <c r="L88" s="436"/>
      <c r="M88" s="436"/>
      <c r="N88" s="632" t="s">
        <v>250</v>
      </c>
      <c r="O88" s="408" t="s">
        <v>1592</v>
      </c>
      <c r="P88" s="1072">
        <v>43315</v>
      </c>
      <c r="Q88" s="1073" t="s">
        <v>1668</v>
      </c>
      <c r="R88" s="394"/>
      <c r="S88" s="394"/>
      <c r="T88" s="394"/>
      <c r="U88" s="394"/>
      <c r="V88" s="394"/>
      <c r="W88" s="394"/>
      <c r="X88" s="394"/>
      <c r="Y88" s="394"/>
      <c r="Z88" s="394"/>
      <c r="AA88" s="394"/>
      <c r="AB88" s="394"/>
      <c r="AC88" s="394"/>
      <c r="AD88" s="394"/>
      <c r="AE88" s="394"/>
    </row>
    <row r="89" spans="1:31" ht="39" customHeight="1">
      <c r="A89" s="407">
        <v>2017</v>
      </c>
      <c r="B89" s="420" t="s">
        <v>119</v>
      </c>
      <c r="C89" s="407" t="s">
        <v>17</v>
      </c>
      <c r="D89" s="407" t="s">
        <v>237</v>
      </c>
      <c r="E89" s="407" t="s">
        <v>1566</v>
      </c>
      <c r="F89" s="408" t="s">
        <v>1669</v>
      </c>
      <c r="G89" s="408" t="s">
        <v>1568</v>
      </c>
      <c r="H89" s="1037">
        <v>9105000</v>
      </c>
      <c r="I89" s="1055"/>
      <c r="J89" s="935"/>
      <c r="K89" s="436"/>
      <c r="L89" s="436"/>
      <c r="M89" s="436">
        <v>1</v>
      </c>
      <c r="N89" s="578" t="s">
        <v>29</v>
      </c>
      <c r="O89" s="408" t="s">
        <v>191</v>
      </c>
      <c r="P89" s="1039">
        <v>43356</v>
      </c>
      <c r="Q89" s="439"/>
      <c r="R89" s="394" t="s">
        <v>59</v>
      </c>
      <c r="S89" s="394"/>
      <c r="T89" s="394"/>
      <c r="U89" s="394"/>
      <c r="V89" s="394"/>
      <c r="W89" s="394"/>
      <c r="X89" s="394"/>
      <c r="Y89" s="394"/>
      <c r="Z89" s="394"/>
      <c r="AA89" s="394"/>
      <c r="AB89" s="394"/>
      <c r="AC89" s="394"/>
      <c r="AD89" s="394"/>
      <c r="AE89" s="394"/>
    </row>
    <row r="90" spans="1:31" ht="34.5" customHeight="1">
      <c r="A90" s="407">
        <v>2017</v>
      </c>
      <c r="B90" s="420" t="s">
        <v>119</v>
      </c>
      <c r="C90" s="407" t="s">
        <v>17</v>
      </c>
      <c r="D90" s="407" t="s">
        <v>238</v>
      </c>
      <c r="E90" s="407" t="s">
        <v>1593</v>
      </c>
      <c r="F90" s="408" t="s">
        <v>1587</v>
      </c>
      <c r="G90" s="408" t="s">
        <v>1568</v>
      </c>
      <c r="H90" s="1037">
        <v>1500000</v>
      </c>
      <c r="I90" s="1055"/>
      <c r="J90" s="935"/>
      <c r="K90" s="436"/>
      <c r="L90" s="436"/>
      <c r="M90" s="436">
        <v>1</v>
      </c>
      <c r="N90" s="578" t="s">
        <v>29</v>
      </c>
      <c r="O90" s="408" t="s">
        <v>191</v>
      </c>
      <c r="P90" s="1039">
        <v>43003</v>
      </c>
      <c r="Q90" s="394"/>
      <c r="R90" s="394"/>
      <c r="S90" s="394"/>
      <c r="T90" s="394"/>
      <c r="U90" s="394"/>
      <c r="V90" s="394"/>
      <c r="W90" s="394"/>
      <c r="X90" s="394"/>
      <c r="Y90" s="394"/>
      <c r="Z90" s="394"/>
      <c r="AA90" s="394"/>
      <c r="AB90" s="394"/>
      <c r="AC90" s="394"/>
      <c r="AD90" s="394"/>
      <c r="AE90" s="394"/>
    </row>
    <row r="91" spans="1:31" ht="37.5" customHeight="1">
      <c r="A91" s="407">
        <v>2017</v>
      </c>
      <c r="B91" s="420" t="s">
        <v>119</v>
      </c>
      <c r="C91" s="407" t="s">
        <v>17</v>
      </c>
      <c r="D91" s="407" t="s">
        <v>238</v>
      </c>
      <c r="E91" s="407" t="s">
        <v>1593</v>
      </c>
      <c r="F91" s="420" t="s">
        <v>1670</v>
      </c>
      <c r="G91" s="408" t="s">
        <v>1568</v>
      </c>
      <c r="H91" s="1037">
        <v>6088907</v>
      </c>
      <c r="I91" s="1055"/>
      <c r="J91" s="935"/>
      <c r="K91" s="436"/>
      <c r="L91" s="436"/>
      <c r="M91" s="436">
        <v>1</v>
      </c>
      <c r="N91" s="578" t="s">
        <v>29</v>
      </c>
      <c r="O91" s="408" t="s">
        <v>191</v>
      </c>
      <c r="P91" s="1039">
        <v>43144</v>
      </c>
      <c r="Q91" s="394"/>
      <c r="R91" s="394"/>
      <c r="S91" s="394"/>
      <c r="T91" s="394"/>
      <c r="U91" s="394"/>
      <c r="V91" s="394"/>
      <c r="W91" s="394"/>
      <c r="X91" s="394"/>
      <c r="Y91" s="394"/>
      <c r="Z91" s="394"/>
      <c r="AA91" s="394"/>
      <c r="AB91" s="394"/>
      <c r="AC91" s="394"/>
      <c r="AD91" s="394"/>
      <c r="AE91" s="394"/>
    </row>
    <row r="92" spans="1:31" ht="36.75" customHeight="1">
      <c r="A92" s="2099" t="s">
        <v>705</v>
      </c>
      <c r="B92" s="1964"/>
      <c r="C92" s="1961"/>
      <c r="D92" s="1047">
        <v>20</v>
      </c>
      <c r="E92" s="1047"/>
      <c r="F92" s="1074"/>
      <c r="G92" s="1047">
        <v>36</v>
      </c>
      <c r="H92" s="1049">
        <f t="shared" ref="H92:M92" si="5">SUM(H56:H91)</f>
        <v>210625628</v>
      </c>
      <c r="I92" s="1075">
        <f t="shared" si="5"/>
        <v>1</v>
      </c>
      <c r="J92" s="1075">
        <f t="shared" si="5"/>
        <v>0</v>
      </c>
      <c r="K92" s="1075">
        <f t="shared" si="5"/>
        <v>0</v>
      </c>
      <c r="L92" s="1075">
        <f t="shared" si="5"/>
        <v>0</v>
      </c>
      <c r="M92" s="1075">
        <f t="shared" si="5"/>
        <v>35</v>
      </c>
      <c r="N92" s="1052"/>
      <c r="O92" s="1053"/>
      <c r="P92" s="1054"/>
      <c r="Q92" s="455"/>
      <c r="R92" s="455"/>
      <c r="S92" s="455"/>
      <c r="T92" s="455"/>
      <c r="U92" s="455"/>
      <c r="V92" s="455"/>
      <c r="W92" s="455"/>
      <c r="X92" s="455"/>
      <c r="Y92" s="455"/>
      <c r="Z92" s="455"/>
      <c r="AA92" s="455"/>
      <c r="AB92" s="455"/>
      <c r="AC92" s="455"/>
      <c r="AD92" s="455"/>
      <c r="AE92" s="455"/>
    </row>
    <row r="93" spans="1:31" ht="39.75" customHeight="1">
      <c r="A93" s="407">
        <v>2017</v>
      </c>
      <c r="B93" s="420" t="s">
        <v>119</v>
      </c>
      <c r="C93" s="407" t="s">
        <v>17</v>
      </c>
      <c r="D93" s="407" t="s">
        <v>279</v>
      </c>
      <c r="E93" s="407" t="s">
        <v>1593</v>
      </c>
      <c r="F93" s="408" t="s">
        <v>1636</v>
      </c>
      <c r="G93" s="408" t="s">
        <v>158</v>
      </c>
      <c r="H93" s="1037">
        <v>3000000</v>
      </c>
      <c r="I93" s="1055"/>
      <c r="J93" s="1071"/>
      <c r="K93" s="935"/>
      <c r="L93" s="436"/>
      <c r="M93" s="436">
        <v>1</v>
      </c>
      <c r="N93" s="578" t="s">
        <v>29</v>
      </c>
      <c r="O93" s="408" t="s">
        <v>191</v>
      </c>
      <c r="P93" s="1039">
        <v>43292</v>
      </c>
      <c r="Q93" s="394"/>
      <c r="R93" s="394"/>
      <c r="S93" s="394"/>
      <c r="T93" s="394"/>
      <c r="U93" s="394"/>
      <c r="V93" s="394"/>
      <c r="W93" s="394"/>
      <c r="X93" s="394"/>
      <c r="Y93" s="394"/>
      <c r="Z93" s="394"/>
      <c r="AA93" s="394"/>
      <c r="AB93" s="394"/>
      <c r="AC93" s="394"/>
      <c r="AD93" s="394"/>
      <c r="AE93" s="394"/>
    </row>
    <row r="94" spans="1:31" ht="39.75" customHeight="1">
      <c r="A94" s="407">
        <v>2017</v>
      </c>
      <c r="B94" s="420" t="s">
        <v>119</v>
      </c>
      <c r="C94" s="407" t="s">
        <v>17</v>
      </c>
      <c r="D94" s="407" t="s">
        <v>285</v>
      </c>
      <c r="E94" s="407" t="s">
        <v>1593</v>
      </c>
      <c r="F94" s="408" t="s">
        <v>1636</v>
      </c>
      <c r="G94" s="408" t="s">
        <v>158</v>
      </c>
      <c r="H94" s="1037">
        <v>1000000</v>
      </c>
      <c r="I94" s="1055"/>
      <c r="J94" s="935"/>
      <c r="K94" s="436"/>
      <c r="L94" s="436"/>
      <c r="M94" s="436">
        <v>1</v>
      </c>
      <c r="N94" s="578" t="s">
        <v>29</v>
      </c>
      <c r="O94" s="408" t="s">
        <v>191</v>
      </c>
      <c r="P94" s="1039">
        <v>43399</v>
      </c>
      <c r="Q94" s="394"/>
      <c r="R94" s="394"/>
      <c r="S94" s="394"/>
      <c r="T94" s="394"/>
      <c r="U94" s="394"/>
      <c r="V94" s="394"/>
      <c r="W94" s="394"/>
      <c r="X94" s="394"/>
      <c r="Y94" s="394"/>
      <c r="Z94" s="394"/>
      <c r="AA94" s="394"/>
      <c r="AB94" s="394"/>
      <c r="AC94" s="394"/>
      <c r="AD94" s="394"/>
      <c r="AE94" s="394"/>
    </row>
    <row r="95" spans="1:31" ht="39.75" customHeight="1">
      <c r="A95" s="407">
        <v>2017</v>
      </c>
      <c r="B95" s="420" t="s">
        <v>119</v>
      </c>
      <c r="C95" s="407" t="s">
        <v>17</v>
      </c>
      <c r="D95" s="407" t="s">
        <v>285</v>
      </c>
      <c r="E95" s="407" t="s">
        <v>1593</v>
      </c>
      <c r="F95" s="408" t="s">
        <v>1671</v>
      </c>
      <c r="G95" s="408" t="s">
        <v>158</v>
      </c>
      <c r="H95" s="1037">
        <v>3000000</v>
      </c>
      <c r="I95" s="1055"/>
      <c r="J95" s="935"/>
      <c r="K95" s="436"/>
      <c r="L95" s="436"/>
      <c r="M95" s="436">
        <v>1</v>
      </c>
      <c r="N95" s="578" t="s">
        <v>29</v>
      </c>
      <c r="O95" s="408" t="s">
        <v>191</v>
      </c>
      <c r="P95" s="1039">
        <v>43307</v>
      </c>
      <c r="Q95" s="394"/>
      <c r="R95" s="394"/>
      <c r="S95" s="394"/>
      <c r="T95" s="394"/>
      <c r="U95" s="394"/>
      <c r="V95" s="394"/>
      <c r="W95" s="394"/>
      <c r="X95" s="394"/>
      <c r="Y95" s="394"/>
      <c r="Z95" s="394"/>
      <c r="AA95" s="394"/>
      <c r="AB95" s="394"/>
      <c r="AC95" s="394"/>
      <c r="AD95" s="394"/>
      <c r="AE95" s="394"/>
    </row>
    <row r="96" spans="1:31" ht="39.75" customHeight="1">
      <c r="A96" s="407">
        <v>2017</v>
      </c>
      <c r="B96" s="420" t="s">
        <v>119</v>
      </c>
      <c r="C96" s="407" t="s">
        <v>17</v>
      </c>
      <c r="D96" s="407" t="s">
        <v>426</v>
      </c>
      <c r="E96" s="407" t="s">
        <v>1566</v>
      </c>
      <c r="F96" s="408" t="s">
        <v>1672</v>
      </c>
      <c r="G96" s="408" t="s">
        <v>158</v>
      </c>
      <c r="H96" s="1037">
        <v>7772000</v>
      </c>
      <c r="I96" s="1055"/>
      <c r="J96" s="935"/>
      <c r="K96" s="436"/>
      <c r="L96" s="436"/>
      <c r="M96" s="436">
        <v>1</v>
      </c>
      <c r="N96" s="578" t="s">
        <v>29</v>
      </c>
      <c r="O96" s="408" t="s">
        <v>191</v>
      </c>
      <c r="P96" s="1039">
        <v>43227</v>
      </c>
      <c r="Q96" s="394"/>
      <c r="R96" s="394"/>
      <c r="S96" s="394"/>
      <c r="T96" s="394"/>
      <c r="U96" s="394"/>
      <c r="V96" s="394"/>
      <c r="W96" s="394"/>
      <c r="X96" s="394"/>
      <c r="Y96" s="394"/>
      <c r="Z96" s="394"/>
      <c r="AA96" s="394"/>
      <c r="AB96" s="394"/>
      <c r="AC96" s="394"/>
      <c r="AD96" s="394"/>
      <c r="AE96" s="394"/>
    </row>
    <row r="97" spans="1:31" ht="39.75" customHeight="1">
      <c r="A97" s="407">
        <v>2017</v>
      </c>
      <c r="B97" s="420" t="s">
        <v>119</v>
      </c>
      <c r="C97" s="407" t="s">
        <v>17</v>
      </c>
      <c r="D97" s="407" t="s">
        <v>429</v>
      </c>
      <c r="E97" s="407" t="s">
        <v>1593</v>
      </c>
      <c r="F97" s="408" t="s">
        <v>1587</v>
      </c>
      <c r="G97" s="408" t="s">
        <v>158</v>
      </c>
      <c r="H97" s="1037">
        <v>6000000</v>
      </c>
      <c r="I97" s="1055"/>
      <c r="J97" s="935"/>
      <c r="K97" s="436"/>
      <c r="L97" s="436"/>
      <c r="M97" s="436">
        <v>1</v>
      </c>
      <c r="N97" s="578" t="s">
        <v>29</v>
      </c>
      <c r="O97" s="408" t="s">
        <v>1673</v>
      </c>
      <c r="P97" s="1039">
        <v>43822</v>
      </c>
      <c r="Q97" s="439"/>
      <c r="R97" s="394"/>
      <c r="S97" s="394"/>
      <c r="T97" s="394"/>
      <c r="U97" s="394"/>
      <c r="V97" s="394"/>
      <c r="W97" s="394"/>
      <c r="X97" s="394"/>
      <c r="Y97" s="394"/>
      <c r="Z97" s="394"/>
      <c r="AA97" s="394"/>
      <c r="AB97" s="394"/>
      <c r="AC97" s="394"/>
      <c r="AD97" s="394"/>
      <c r="AE97" s="394"/>
    </row>
    <row r="98" spans="1:31" ht="39.75" customHeight="1">
      <c r="A98" s="407">
        <v>2017</v>
      </c>
      <c r="B98" s="420" t="s">
        <v>119</v>
      </c>
      <c r="C98" s="407" t="s">
        <v>17</v>
      </c>
      <c r="D98" s="407" t="s">
        <v>434</v>
      </c>
      <c r="E98" s="407" t="s">
        <v>1566</v>
      </c>
      <c r="F98" s="408" t="s">
        <v>1674</v>
      </c>
      <c r="G98" s="408" t="s">
        <v>158</v>
      </c>
      <c r="H98" s="1037">
        <v>3000000</v>
      </c>
      <c r="I98" s="1055"/>
      <c r="J98" s="935"/>
      <c r="K98" s="436"/>
      <c r="L98" s="436"/>
      <c r="M98" s="436">
        <v>1</v>
      </c>
      <c r="N98" s="578" t="s">
        <v>29</v>
      </c>
      <c r="O98" s="408" t="s">
        <v>191</v>
      </c>
      <c r="P98" s="1039">
        <v>43305</v>
      </c>
      <c r="Q98" s="439"/>
      <c r="R98" s="394"/>
      <c r="S98" s="394"/>
      <c r="T98" s="394"/>
      <c r="U98" s="394"/>
      <c r="V98" s="394"/>
      <c r="W98" s="394"/>
      <c r="X98" s="394"/>
      <c r="Y98" s="394"/>
      <c r="Z98" s="394"/>
      <c r="AA98" s="394"/>
      <c r="AB98" s="394"/>
      <c r="AC98" s="394"/>
      <c r="AD98" s="394"/>
      <c r="AE98" s="394"/>
    </row>
    <row r="99" spans="1:31" ht="60" customHeight="1">
      <c r="A99" s="407">
        <v>2017</v>
      </c>
      <c r="B99" s="420" t="s">
        <v>119</v>
      </c>
      <c r="C99" s="407" t="s">
        <v>17</v>
      </c>
      <c r="D99" s="407" t="s">
        <v>1271</v>
      </c>
      <c r="E99" s="407" t="s">
        <v>1566</v>
      </c>
      <c r="F99" s="408" t="s">
        <v>1636</v>
      </c>
      <c r="G99" s="408" t="s">
        <v>158</v>
      </c>
      <c r="H99" s="1037">
        <v>3000000</v>
      </c>
      <c r="I99" s="1055"/>
      <c r="J99" s="935"/>
      <c r="K99" s="436"/>
      <c r="L99" s="436"/>
      <c r="M99" s="436">
        <v>1</v>
      </c>
      <c r="N99" s="578" t="s">
        <v>29</v>
      </c>
      <c r="O99" s="408"/>
      <c r="P99" s="1039">
        <v>43665</v>
      </c>
      <c r="Q99" s="1056" t="s">
        <v>955</v>
      </c>
      <c r="R99" s="394"/>
      <c r="S99" s="394"/>
      <c r="T99" s="394"/>
      <c r="U99" s="394"/>
      <c r="V99" s="394"/>
      <c r="W99" s="394"/>
      <c r="X99" s="394"/>
      <c r="Y99" s="394"/>
      <c r="Z99" s="394"/>
      <c r="AA99" s="394"/>
      <c r="AB99" s="394"/>
      <c r="AC99" s="394"/>
      <c r="AD99" s="394"/>
      <c r="AE99" s="394"/>
    </row>
    <row r="100" spans="1:31" ht="36" customHeight="1">
      <c r="A100" s="2099" t="s">
        <v>700</v>
      </c>
      <c r="B100" s="1964"/>
      <c r="C100" s="1961"/>
      <c r="D100" s="1047">
        <v>2</v>
      </c>
      <c r="E100" s="1047"/>
      <c r="F100" s="1074"/>
      <c r="G100" s="1047">
        <v>7</v>
      </c>
      <c r="H100" s="1049">
        <f t="shared" ref="H100:M100" si="6">SUM(H93:H99)</f>
        <v>26772000</v>
      </c>
      <c r="I100" s="1049">
        <f t="shared" si="6"/>
        <v>0</v>
      </c>
      <c r="J100" s="1049">
        <f t="shared" si="6"/>
        <v>0</v>
      </c>
      <c r="K100" s="1049">
        <f t="shared" si="6"/>
        <v>0</v>
      </c>
      <c r="L100" s="1049">
        <f t="shared" si="6"/>
        <v>0</v>
      </c>
      <c r="M100" s="1049">
        <f t="shared" si="6"/>
        <v>7</v>
      </c>
      <c r="N100" s="1052"/>
      <c r="O100" s="1053"/>
      <c r="P100" s="1054"/>
      <c r="Q100" s="455"/>
      <c r="R100" s="455"/>
      <c r="S100" s="455"/>
      <c r="T100" s="455"/>
      <c r="U100" s="455"/>
      <c r="V100" s="455"/>
      <c r="W100" s="455"/>
      <c r="X100" s="455"/>
      <c r="Y100" s="455"/>
      <c r="Z100" s="455"/>
      <c r="AA100" s="455"/>
      <c r="AB100" s="455"/>
      <c r="AC100" s="455"/>
      <c r="AD100" s="455"/>
      <c r="AE100" s="455"/>
    </row>
    <row r="101" spans="1:31" ht="37.5" customHeight="1">
      <c r="A101" s="2053" t="s">
        <v>706</v>
      </c>
      <c r="B101" s="1964"/>
      <c r="C101" s="1961"/>
      <c r="D101" s="732">
        <f>D92+D100</f>
        <v>22</v>
      </c>
      <c r="E101" s="732"/>
      <c r="F101" s="1076"/>
      <c r="G101" s="732">
        <f t="shared" ref="G101:M101" si="7">G92+G100</f>
        <v>43</v>
      </c>
      <c r="H101" s="1061">
        <f t="shared" si="7"/>
        <v>237397628</v>
      </c>
      <c r="I101" s="1062">
        <f t="shared" si="7"/>
        <v>1</v>
      </c>
      <c r="J101" s="1063">
        <f t="shared" si="7"/>
        <v>0</v>
      </c>
      <c r="K101" s="1062">
        <f t="shared" si="7"/>
        <v>0</v>
      </c>
      <c r="L101" s="1062">
        <f t="shared" si="7"/>
        <v>0</v>
      </c>
      <c r="M101" s="1062">
        <f t="shared" si="7"/>
        <v>42</v>
      </c>
      <c r="N101" s="732"/>
      <c r="O101" s="1076"/>
      <c r="P101" s="1069"/>
      <c r="Q101" s="1077"/>
      <c r="R101" s="1077"/>
      <c r="S101" s="1077"/>
      <c r="T101" s="1077"/>
      <c r="U101" s="1077"/>
      <c r="V101" s="1077"/>
      <c r="W101" s="1077"/>
      <c r="X101" s="1077"/>
      <c r="Y101" s="1077"/>
      <c r="Z101" s="1077"/>
      <c r="AA101" s="1077"/>
      <c r="AB101" s="1077"/>
      <c r="AC101" s="1077"/>
      <c r="AD101" s="1077"/>
      <c r="AE101" s="1077"/>
    </row>
    <row r="102" spans="1:31" ht="39.75" customHeight="1">
      <c r="A102" s="407">
        <v>2017</v>
      </c>
      <c r="B102" s="420" t="s">
        <v>119</v>
      </c>
      <c r="C102" s="407" t="s">
        <v>18</v>
      </c>
      <c r="D102" s="407" t="s">
        <v>140</v>
      </c>
      <c r="E102" s="407" t="s">
        <v>1593</v>
      </c>
      <c r="F102" s="408" t="s">
        <v>1675</v>
      </c>
      <c r="G102" s="408" t="s">
        <v>1568</v>
      </c>
      <c r="H102" s="1037">
        <v>6000000</v>
      </c>
      <c r="I102" s="1055"/>
      <c r="J102" s="935" t="s">
        <v>2</v>
      </c>
      <c r="K102" s="436"/>
      <c r="L102" s="436"/>
      <c r="M102" s="436">
        <v>1</v>
      </c>
      <c r="N102" s="578" t="s">
        <v>29</v>
      </c>
      <c r="O102" s="408" t="s">
        <v>191</v>
      </c>
      <c r="P102" s="1039">
        <v>43291</v>
      </c>
      <c r="Q102" s="394"/>
      <c r="R102" s="394"/>
      <c r="S102" s="394"/>
      <c r="T102" s="394"/>
      <c r="U102" s="394"/>
      <c r="V102" s="394"/>
      <c r="W102" s="394"/>
      <c r="X102" s="394"/>
      <c r="Y102" s="394"/>
      <c r="Z102" s="394"/>
      <c r="AA102" s="394"/>
      <c r="AB102" s="394"/>
      <c r="AC102" s="394"/>
      <c r="AD102" s="394"/>
      <c r="AE102" s="394"/>
    </row>
    <row r="103" spans="1:31" ht="39.75" customHeight="1">
      <c r="A103" s="407">
        <v>2017</v>
      </c>
      <c r="B103" s="420" t="s">
        <v>119</v>
      </c>
      <c r="C103" s="407" t="s">
        <v>18</v>
      </c>
      <c r="D103" s="407" t="s">
        <v>239</v>
      </c>
      <c r="E103" s="407" t="s">
        <v>1593</v>
      </c>
      <c r="F103" s="408" t="s">
        <v>1676</v>
      </c>
      <c r="G103" s="408" t="s">
        <v>1568</v>
      </c>
      <c r="H103" s="1037">
        <v>4000000</v>
      </c>
      <c r="I103" s="1055"/>
      <c r="J103" s="935"/>
      <c r="K103" s="436"/>
      <c r="L103" s="436"/>
      <c r="M103" s="436">
        <v>1</v>
      </c>
      <c r="N103" s="578" t="s">
        <v>29</v>
      </c>
      <c r="O103" s="408"/>
      <c r="P103" s="1039">
        <v>43727</v>
      </c>
      <c r="Q103" s="394" t="s">
        <v>1677</v>
      </c>
      <c r="R103" s="394"/>
      <c r="S103" s="394"/>
      <c r="T103" s="394"/>
      <c r="U103" s="394"/>
      <c r="V103" s="394"/>
      <c r="W103" s="394"/>
      <c r="X103" s="394"/>
      <c r="Y103" s="394"/>
      <c r="Z103" s="394"/>
      <c r="AA103" s="394"/>
      <c r="AB103" s="394"/>
      <c r="AC103" s="394"/>
      <c r="AD103" s="394"/>
      <c r="AE103" s="394"/>
    </row>
    <row r="104" spans="1:31" ht="39.75" customHeight="1">
      <c r="A104" s="407">
        <v>2017</v>
      </c>
      <c r="B104" s="420" t="s">
        <v>119</v>
      </c>
      <c r="C104" s="407" t="s">
        <v>18</v>
      </c>
      <c r="D104" s="407" t="s">
        <v>239</v>
      </c>
      <c r="E104" s="407" t="s">
        <v>1593</v>
      </c>
      <c r="F104" s="408" t="s">
        <v>1678</v>
      </c>
      <c r="G104" s="408" t="s">
        <v>1568</v>
      </c>
      <c r="H104" s="1037">
        <v>3361000</v>
      </c>
      <c r="I104" s="1055"/>
      <c r="J104" s="935" t="s">
        <v>2</v>
      </c>
      <c r="K104" s="436"/>
      <c r="L104" s="436"/>
      <c r="M104" s="436">
        <v>1</v>
      </c>
      <c r="N104" s="578" t="s">
        <v>29</v>
      </c>
      <c r="O104" s="408"/>
      <c r="P104" s="1039">
        <v>43727</v>
      </c>
      <c r="Q104" s="394" t="s">
        <v>1677</v>
      </c>
      <c r="R104" s="394"/>
      <c r="S104" s="394"/>
      <c r="T104" s="394"/>
      <c r="U104" s="394"/>
      <c r="V104" s="394"/>
      <c r="W104" s="394"/>
      <c r="X104" s="394"/>
      <c r="Y104" s="394"/>
      <c r="Z104" s="394"/>
      <c r="AA104" s="394"/>
      <c r="AB104" s="394"/>
      <c r="AC104" s="394"/>
      <c r="AD104" s="394"/>
      <c r="AE104" s="394"/>
    </row>
    <row r="105" spans="1:31" ht="39.75" customHeight="1">
      <c r="A105" s="407">
        <v>2017</v>
      </c>
      <c r="B105" s="420" t="s">
        <v>119</v>
      </c>
      <c r="C105" s="407" t="s">
        <v>18</v>
      </c>
      <c r="D105" s="407" t="s">
        <v>241</v>
      </c>
      <c r="E105" s="407" t="s">
        <v>1566</v>
      </c>
      <c r="F105" s="408" t="s">
        <v>1679</v>
      </c>
      <c r="G105" s="408" t="s">
        <v>1568</v>
      </c>
      <c r="H105" s="1037">
        <v>3000000</v>
      </c>
      <c r="I105" s="1055"/>
      <c r="J105" s="935"/>
      <c r="K105" s="436"/>
      <c r="L105" s="436"/>
      <c r="M105" s="436">
        <v>1</v>
      </c>
      <c r="N105" s="578" t="s">
        <v>29</v>
      </c>
      <c r="O105" s="408" t="s">
        <v>59</v>
      </c>
      <c r="P105" s="1039">
        <v>43040</v>
      </c>
      <c r="Q105" s="561" t="s">
        <v>563</v>
      </c>
      <c r="R105" s="394"/>
      <c r="S105" s="394"/>
      <c r="T105" s="394"/>
      <c r="U105" s="394"/>
      <c r="V105" s="394"/>
      <c r="W105" s="394"/>
      <c r="X105" s="394"/>
      <c r="Y105" s="394"/>
      <c r="Z105" s="394"/>
      <c r="AA105" s="394"/>
      <c r="AB105" s="394"/>
      <c r="AC105" s="394"/>
      <c r="AD105" s="394"/>
      <c r="AE105" s="394"/>
    </row>
    <row r="106" spans="1:31" ht="39.75" customHeight="1">
      <c r="A106" s="407">
        <v>2017</v>
      </c>
      <c r="B106" s="420" t="s">
        <v>119</v>
      </c>
      <c r="C106" s="407" t="s">
        <v>18</v>
      </c>
      <c r="D106" s="407" t="s">
        <v>241</v>
      </c>
      <c r="E106" s="407" t="s">
        <v>1566</v>
      </c>
      <c r="F106" s="408" t="s">
        <v>1636</v>
      </c>
      <c r="G106" s="408" t="s">
        <v>1568</v>
      </c>
      <c r="H106" s="1037">
        <v>3000000</v>
      </c>
      <c r="I106" s="1055"/>
      <c r="J106" s="935"/>
      <c r="K106" s="436"/>
      <c r="L106" s="436"/>
      <c r="M106" s="436">
        <v>1</v>
      </c>
      <c r="N106" s="578" t="s">
        <v>29</v>
      </c>
      <c r="O106" s="408" t="s">
        <v>191</v>
      </c>
      <c r="P106" s="1039">
        <v>43229</v>
      </c>
      <c r="Q106" s="561"/>
      <c r="R106" s="394"/>
      <c r="S106" s="394"/>
      <c r="T106" s="394"/>
      <c r="U106" s="394"/>
      <c r="V106" s="394"/>
      <c r="W106" s="394"/>
      <c r="X106" s="394"/>
      <c r="Y106" s="394"/>
      <c r="Z106" s="394"/>
      <c r="AA106" s="394"/>
      <c r="AB106" s="394"/>
      <c r="AC106" s="394"/>
      <c r="AD106" s="394"/>
      <c r="AE106" s="394"/>
    </row>
    <row r="107" spans="1:31" ht="39.75" customHeight="1">
      <c r="A107" s="407">
        <v>2017</v>
      </c>
      <c r="B107" s="420" t="s">
        <v>119</v>
      </c>
      <c r="C107" s="407" t="s">
        <v>18</v>
      </c>
      <c r="D107" s="407" t="s">
        <v>241</v>
      </c>
      <c r="E107" s="407" t="s">
        <v>1566</v>
      </c>
      <c r="F107" s="408" t="s">
        <v>1680</v>
      </c>
      <c r="G107" s="408" t="s">
        <v>1568</v>
      </c>
      <c r="H107" s="1037">
        <v>3000000</v>
      </c>
      <c r="I107" s="1055"/>
      <c r="J107" s="935"/>
      <c r="K107" s="436"/>
      <c r="L107" s="436"/>
      <c r="M107" s="436">
        <v>1</v>
      </c>
      <c r="N107" s="578" t="s">
        <v>29</v>
      </c>
      <c r="O107" s="408"/>
      <c r="P107" s="1039">
        <v>43040</v>
      </c>
      <c r="Q107" s="561" t="s">
        <v>563</v>
      </c>
      <c r="R107" s="394"/>
      <c r="S107" s="394"/>
      <c r="T107" s="394"/>
      <c r="U107" s="394"/>
      <c r="V107" s="394"/>
      <c r="W107" s="394"/>
      <c r="X107" s="394"/>
      <c r="Y107" s="394"/>
      <c r="Z107" s="394"/>
      <c r="AA107" s="394"/>
      <c r="AB107" s="394"/>
      <c r="AC107" s="394"/>
      <c r="AD107" s="394"/>
      <c r="AE107" s="394"/>
    </row>
    <row r="108" spans="1:31" ht="39.75" customHeight="1">
      <c r="A108" s="407">
        <v>2017</v>
      </c>
      <c r="B108" s="420" t="s">
        <v>119</v>
      </c>
      <c r="C108" s="407" t="s">
        <v>18</v>
      </c>
      <c r="D108" s="407" t="s">
        <v>241</v>
      </c>
      <c r="E108" s="407" t="s">
        <v>1566</v>
      </c>
      <c r="F108" s="408" t="s">
        <v>1681</v>
      </c>
      <c r="G108" s="408" t="s">
        <v>1568</v>
      </c>
      <c r="H108" s="1037">
        <v>1421000</v>
      </c>
      <c r="I108" s="1055"/>
      <c r="J108" s="935"/>
      <c r="K108" s="436"/>
      <c r="L108" s="436"/>
      <c r="M108" s="436">
        <v>1</v>
      </c>
      <c r="N108" s="578" t="s">
        <v>29</v>
      </c>
      <c r="O108" s="408" t="s">
        <v>191</v>
      </c>
      <c r="P108" s="1039">
        <v>43054</v>
      </c>
      <c r="Q108" s="561" t="s">
        <v>975</v>
      </c>
      <c r="R108" s="394"/>
      <c r="S108" s="394"/>
      <c r="T108" s="394"/>
      <c r="U108" s="394"/>
      <c r="V108" s="394"/>
      <c r="W108" s="394"/>
      <c r="X108" s="394"/>
      <c r="Y108" s="394"/>
      <c r="Z108" s="394"/>
      <c r="AA108" s="394"/>
      <c r="AB108" s="394"/>
      <c r="AC108" s="394"/>
      <c r="AD108" s="394"/>
      <c r="AE108" s="394"/>
    </row>
    <row r="109" spans="1:31" ht="39.75" customHeight="1">
      <c r="A109" s="407">
        <v>2017</v>
      </c>
      <c r="B109" s="420" t="s">
        <v>119</v>
      </c>
      <c r="C109" s="407" t="s">
        <v>18</v>
      </c>
      <c r="D109" s="407" t="s">
        <v>447</v>
      </c>
      <c r="E109" s="407" t="s">
        <v>1593</v>
      </c>
      <c r="F109" s="408" t="s">
        <v>1682</v>
      </c>
      <c r="G109" s="408" t="s">
        <v>1568</v>
      </c>
      <c r="H109" s="1037">
        <v>1200000</v>
      </c>
      <c r="I109" s="1055"/>
      <c r="J109" s="935"/>
      <c r="K109" s="436"/>
      <c r="L109" s="436"/>
      <c r="M109" s="436">
        <v>1</v>
      </c>
      <c r="N109" s="578" t="s">
        <v>29</v>
      </c>
      <c r="O109" s="408" t="s">
        <v>191</v>
      </c>
      <c r="P109" s="1039">
        <v>43186</v>
      </c>
      <c r="Q109" s="394"/>
      <c r="R109" s="394"/>
      <c r="S109" s="394"/>
      <c r="T109" s="394"/>
      <c r="U109" s="394"/>
      <c r="V109" s="394"/>
      <c r="W109" s="394"/>
      <c r="X109" s="394"/>
      <c r="Y109" s="394"/>
      <c r="Z109" s="394"/>
      <c r="AA109" s="394"/>
      <c r="AB109" s="394"/>
      <c r="AC109" s="394"/>
      <c r="AD109" s="394"/>
      <c r="AE109" s="394"/>
    </row>
    <row r="110" spans="1:31" ht="34.5" customHeight="1">
      <c r="A110" s="407">
        <v>2017</v>
      </c>
      <c r="B110" s="420" t="s">
        <v>119</v>
      </c>
      <c r="C110" s="407" t="s">
        <v>18</v>
      </c>
      <c r="D110" s="407" t="s">
        <v>447</v>
      </c>
      <c r="E110" s="407" t="s">
        <v>1593</v>
      </c>
      <c r="F110" s="408" t="s">
        <v>1678</v>
      </c>
      <c r="G110" s="408" t="s">
        <v>1568</v>
      </c>
      <c r="H110" s="1037">
        <v>1500000</v>
      </c>
      <c r="I110" s="1055"/>
      <c r="J110" s="935"/>
      <c r="K110" s="436"/>
      <c r="L110" s="436"/>
      <c r="M110" s="436">
        <v>1</v>
      </c>
      <c r="N110" s="578" t="s">
        <v>29</v>
      </c>
      <c r="O110" s="408" t="s">
        <v>191</v>
      </c>
      <c r="P110" s="1039">
        <v>43186</v>
      </c>
      <c r="Q110" s="394"/>
      <c r="R110" s="394"/>
      <c r="S110" s="394"/>
      <c r="T110" s="394"/>
      <c r="U110" s="394"/>
      <c r="V110" s="394"/>
      <c r="W110" s="394"/>
      <c r="X110" s="394"/>
      <c r="Y110" s="394"/>
      <c r="Z110" s="394"/>
      <c r="AA110" s="394"/>
      <c r="AB110" s="394"/>
      <c r="AC110" s="394"/>
      <c r="AD110" s="394"/>
      <c r="AE110" s="394"/>
    </row>
    <row r="111" spans="1:31" ht="36" customHeight="1">
      <c r="A111" s="407">
        <v>2017</v>
      </c>
      <c r="B111" s="420" t="s">
        <v>119</v>
      </c>
      <c r="C111" s="407" t="s">
        <v>18</v>
      </c>
      <c r="D111" s="407" t="s">
        <v>292</v>
      </c>
      <c r="E111" s="407" t="s">
        <v>1566</v>
      </c>
      <c r="F111" s="408" t="s">
        <v>1683</v>
      </c>
      <c r="G111" s="408" t="s">
        <v>1568</v>
      </c>
      <c r="H111" s="1037">
        <v>10757000</v>
      </c>
      <c r="I111" s="1055"/>
      <c r="J111" s="935"/>
      <c r="K111" s="436"/>
      <c r="L111" s="436"/>
      <c r="M111" s="436">
        <v>1</v>
      </c>
      <c r="N111" s="578" t="s">
        <v>29</v>
      </c>
      <c r="O111" s="408" t="s">
        <v>191</v>
      </c>
      <c r="P111" s="1039">
        <v>43327</v>
      </c>
      <c r="Q111" s="394"/>
      <c r="R111" s="394"/>
      <c r="S111" s="394"/>
      <c r="T111" s="394"/>
      <c r="U111" s="394"/>
      <c r="V111" s="394"/>
      <c r="W111" s="394"/>
      <c r="X111" s="394"/>
      <c r="Y111" s="394"/>
      <c r="Z111" s="394"/>
      <c r="AA111" s="394"/>
      <c r="AB111" s="394"/>
      <c r="AC111" s="394"/>
      <c r="AD111" s="394"/>
      <c r="AE111" s="394"/>
    </row>
    <row r="112" spans="1:31" ht="47.25" customHeight="1">
      <c r="A112" s="407">
        <v>2017</v>
      </c>
      <c r="B112" s="420" t="s">
        <v>119</v>
      </c>
      <c r="C112" s="407" t="s">
        <v>18</v>
      </c>
      <c r="D112" s="407" t="s">
        <v>151</v>
      </c>
      <c r="E112" s="407" t="s">
        <v>1593</v>
      </c>
      <c r="F112" s="408" t="s">
        <v>1684</v>
      </c>
      <c r="G112" s="408" t="s">
        <v>1568</v>
      </c>
      <c r="H112" s="1037">
        <v>14132000</v>
      </c>
      <c r="I112" s="1078">
        <v>1</v>
      </c>
      <c r="J112" s="935"/>
      <c r="K112" s="436"/>
      <c r="L112" s="436"/>
      <c r="M112" s="436"/>
      <c r="N112" s="632" t="s">
        <v>250</v>
      </c>
      <c r="O112" s="408"/>
      <c r="P112" s="1079">
        <v>43987</v>
      </c>
      <c r="Q112" s="1080" t="s">
        <v>1685</v>
      </c>
      <c r="R112" s="394"/>
      <c r="S112" s="394"/>
      <c r="T112" s="394"/>
      <c r="U112" s="394"/>
      <c r="V112" s="394"/>
      <c r="W112" s="394"/>
      <c r="X112" s="394"/>
      <c r="Y112" s="394"/>
      <c r="Z112" s="394"/>
      <c r="AA112" s="394"/>
      <c r="AB112" s="394"/>
      <c r="AC112" s="394"/>
      <c r="AD112" s="394"/>
      <c r="AE112" s="394"/>
    </row>
    <row r="113" spans="1:31" ht="54" customHeight="1">
      <c r="A113" s="407">
        <v>2017</v>
      </c>
      <c r="B113" s="420" t="s">
        <v>119</v>
      </c>
      <c r="C113" s="407" t="s">
        <v>18</v>
      </c>
      <c r="D113" s="407" t="s">
        <v>1686</v>
      </c>
      <c r="E113" s="407" t="s">
        <v>1566</v>
      </c>
      <c r="F113" s="408" t="s">
        <v>1687</v>
      </c>
      <c r="G113" s="408" t="s">
        <v>1568</v>
      </c>
      <c r="H113" s="1037">
        <v>8902000</v>
      </c>
      <c r="I113" s="1055"/>
      <c r="J113" s="392"/>
      <c r="K113" s="436"/>
      <c r="L113" s="436"/>
      <c r="M113" s="436">
        <v>1</v>
      </c>
      <c r="N113" s="578" t="s">
        <v>29</v>
      </c>
      <c r="O113" s="408"/>
      <c r="P113" s="1039">
        <v>43724</v>
      </c>
      <c r="Q113" s="394" t="s">
        <v>1677</v>
      </c>
      <c r="R113" s="394"/>
      <c r="S113" s="394"/>
      <c r="T113" s="394"/>
      <c r="U113" s="394"/>
      <c r="V113" s="394"/>
      <c r="W113" s="394"/>
      <c r="X113" s="394"/>
      <c r="Y113" s="394"/>
      <c r="Z113" s="394"/>
      <c r="AA113" s="394"/>
      <c r="AB113" s="394"/>
      <c r="AC113" s="394"/>
      <c r="AD113" s="394"/>
      <c r="AE113" s="394"/>
    </row>
    <row r="114" spans="1:31" ht="37.5" customHeight="1">
      <c r="A114" s="407">
        <v>2017</v>
      </c>
      <c r="B114" s="420" t="s">
        <v>119</v>
      </c>
      <c r="C114" s="407" t="s">
        <v>18</v>
      </c>
      <c r="D114" s="407" t="s">
        <v>450</v>
      </c>
      <c r="E114" s="407" t="s">
        <v>1593</v>
      </c>
      <c r="F114" s="408" t="s">
        <v>1688</v>
      </c>
      <c r="G114" s="408" t="s">
        <v>1568</v>
      </c>
      <c r="H114" s="1037">
        <v>500000</v>
      </c>
      <c r="I114" s="1055"/>
      <c r="J114" s="1071"/>
      <c r="K114" s="935"/>
      <c r="L114" s="935"/>
      <c r="M114" s="436">
        <v>1</v>
      </c>
      <c r="N114" s="578" t="s">
        <v>29</v>
      </c>
      <c r="O114" s="408" t="s">
        <v>191</v>
      </c>
      <c r="P114" s="1039">
        <v>43269</v>
      </c>
      <c r="Q114" s="394"/>
      <c r="R114" s="394"/>
      <c r="S114" s="394"/>
      <c r="T114" s="394"/>
      <c r="U114" s="394"/>
      <c r="V114" s="394"/>
      <c r="W114" s="394"/>
      <c r="X114" s="394"/>
      <c r="Y114" s="394"/>
      <c r="Z114" s="394"/>
      <c r="AA114" s="394"/>
      <c r="AB114" s="394"/>
      <c r="AC114" s="394"/>
      <c r="AD114" s="394"/>
      <c r="AE114" s="394"/>
    </row>
    <row r="115" spans="1:31" ht="37.5" customHeight="1">
      <c r="A115" s="407">
        <v>2017</v>
      </c>
      <c r="B115" s="420" t="s">
        <v>119</v>
      </c>
      <c r="C115" s="407" t="s">
        <v>18</v>
      </c>
      <c r="D115" s="407" t="s">
        <v>450</v>
      </c>
      <c r="E115" s="407" t="s">
        <v>1593</v>
      </c>
      <c r="F115" s="408" t="s">
        <v>1689</v>
      </c>
      <c r="G115" s="408" t="s">
        <v>1568</v>
      </c>
      <c r="H115" s="1037">
        <v>500000</v>
      </c>
      <c r="I115" s="1055"/>
      <c r="J115" s="1071"/>
      <c r="K115" s="935"/>
      <c r="L115" s="935"/>
      <c r="M115" s="436">
        <v>1</v>
      </c>
      <c r="N115" s="578" t="s">
        <v>29</v>
      </c>
      <c r="O115" s="408" t="s">
        <v>191</v>
      </c>
      <c r="P115" s="1039">
        <v>43297</v>
      </c>
      <c r="Q115" s="439"/>
      <c r="R115" s="394"/>
      <c r="S115" s="394"/>
      <c r="T115" s="394"/>
      <c r="U115" s="394"/>
      <c r="V115" s="394"/>
      <c r="W115" s="394"/>
      <c r="X115" s="394"/>
      <c r="Y115" s="394"/>
      <c r="Z115" s="394"/>
      <c r="AA115" s="394"/>
      <c r="AB115" s="394"/>
      <c r="AC115" s="394"/>
      <c r="AD115" s="394"/>
      <c r="AE115" s="394"/>
    </row>
    <row r="116" spans="1:31" ht="37.5" customHeight="1">
      <c r="A116" s="407">
        <v>2017</v>
      </c>
      <c r="B116" s="420" t="s">
        <v>119</v>
      </c>
      <c r="C116" s="407" t="s">
        <v>18</v>
      </c>
      <c r="D116" s="407" t="s">
        <v>450</v>
      </c>
      <c r="E116" s="407" t="s">
        <v>1593</v>
      </c>
      <c r="F116" s="408" t="s">
        <v>1690</v>
      </c>
      <c r="G116" s="408" t="s">
        <v>1568</v>
      </c>
      <c r="H116" s="1037">
        <v>2000000</v>
      </c>
      <c r="I116" s="1055"/>
      <c r="J116" s="1071"/>
      <c r="K116" s="935"/>
      <c r="L116" s="935"/>
      <c r="M116" s="436">
        <v>1</v>
      </c>
      <c r="N116" s="578" t="s">
        <v>29</v>
      </c>
      <c r="O116" s="408" t="s">
        <v>191</v>
      </c>
      <c r="P116" s="1039">
        <v>43269</v>
      </c>
      <c r="Q116" s="394"/>
      <c r="R116" s="394"/>
      <c r="S116" s="394"/>
      <c r="T116" s="394"/>
      <c r="U116" s="394"/>
      <c r="V116" s="394"/>
      <c r="W116" s="394"/>
      <c r="X116" s="394"/>
      <c r="Y116" s="394"/>
      <c r="Z116" s="394"/>
      <c r="AA116" s="394"/>
      <c r="AB116" s="394"/>
      <c r="AC116" s="394"/>
      <c r="AD116" s="394"/>
      <c r="AE116" s="394"/>
    </row>
    <row r="117" spans="1:31" ht="37.5" customHeight="1">
      <c r="A117" s="407">
        <v>2017</v>
      </c>
      <c r="B117" s="420" t="s">
        <v>119</v>
      </c>
      <c r="C117" s="407" t="s">
        <v>18</v>
      </c>
      <c r="D117" s="407" t="s">
        <v>450</v>
      </c>
      <c r="E117" s="407" t="s">
        <v>1593</v>
      </c>
      <c r="F117" s="408" t="s">
        <v>1691</v>
      </c>
      <c r="G117" s="408" t="s">
        <v>1568</v>
      </c>
      <c r="H117" s="1037">
        <v>500000</v>
      </c>
      <c r="I117" s="1055"/>
      <c r="J117" s="1071"/>
      <c r="K117" s="935"/>
      <c r="L117" s="935"/>
      <c r="M117" s="436">
        <v>1</v>
      </c>
      <c r="N117" s="578" t="s">
        <v>29</v>
      </c>
      <c r="O117" s="408" t="s">
        <v>191</v>
      </c>
      <c r="P117" s="1039">
        <v>43269</v>
      </c>
      <c r="Q117" s="394"/>
      <c r="R117" s="394"/>
      <c r="S117" s="394"/>
      <c r="T117" s="394"/>
      <c r="U117" s="394"/>
      <c r="V117" s="394"/>
      <c r="W117" s="394"/>
      <c r="X117" s="394"/>
      <c r="Y117" s="394"/>
      <c r="Z117" s="394"/>
      <c r="AA117" s="394"/>
      <c r="AB117" s="394"/>
      <c r="AC117" s="394"/>
      <c r="AD117" s="394"/>
      <c r="AE117" s="394"/>
    </row>
    <row r="118" spans="1:31" ht="37.5" customHeight="1">
      <c r="A118" s="407">
        <v>2017</v>
      </c>
      <c r="B118" s="420" t="s">
        <v>119</v>
      </c>
      <c r="C118" s="407" t="s">
        <v>18</v>
      </c>
      <c r="D118" s="407" t="s">
        <v>450</v>
      </c>
      <c r="E118" s="407" t="s">
        <v>1593</v>
      </c>
      <c r="F118" s="408" t="s">
        <v>1692</v>
      </c>
      <c r="G118" s="408" t="s">
        <v>1568</v>
      </c>
      <c r="H118" s="1037">
        <v>1000000</v>
      </c>
      <c r="I118" s="1055"/>
      <c r="J118" s="1071"/>
      <c r="K118" s="935"/>
      <c r="L118" s="935"/>
      <c r="M118" s="436">
        <v>1</v>
      </c>
      <c r="N118" s="578" t="s">
        <v>29</v>
      </c>
      <c r="O118" s="408" t="s">
        <v>191</v>
      </c>
      <c r="P118" s="1039">
        <v>43227</v>
      </c>
      <c r="Q118" s="439"/>
      <c r="R118" s="394"/>
      <c r="S118" s="394"/>
      <c r="T118" s="394"/>
      <c r="U118" s="394"/>
      <c r="V118" s="394"/>
      <c r="W118" s="394"/>
      <c r="X118" s="394"/>
      <c r="Y118" s="394"/>
      <c r="Z118" s="394"/>
      <c r="AA118" s="394"/>
      <c r="AB118" s="394"/>
      <c r="AC118" s="394"/>
      <c r="AD118" s="394"/>
      <c r="AE118" s="394"/>
    </row>
    <row r="119" spans="1:31" ht="37.5" customHeight="1">
      <c r="A119" s="407">
        <v>2017</v>
      </c>
      <c r="B119" s="420" t="s">
        <v>119</v>
      </c>
      <c r="C119" s="407" t="s">
        <v>18</v>
      </c>
      <c r="D119" s="407" t="s">
        <v>450</v>
      </c>
      <c r="E119" s="407" t="s">
        <v>1593</v>
      </c>
      <c r="F119" s="408" t="s">
        <v>1693</v>
      </c>
      <c r="G119" s="408" t="s">
        <v>1568</v>
      </c>
      <c r="H119" s="1037">
        <v>671907</v>
      </c>
      <c r="I119" s="1055"/>
      <c r="J119" s="1071"/>
      <c r="K119" s="935"/>
      <c r="L119" s="935"/>
      <c r="M119" s="436">
        <v>1</v>
      </c>
      <c r="N119" s="578" t="s">
        <v>29</v>
      </c>
      <c r="O119" s="408" t="s">
        <v>191</v>
      </c>
      <c r="P119" s="1039">
        <v>43227</v>
      </c>
      <c r="Q119" s="394"/>
      <c r="R119" s="394"/>
      <c r="S119" s="394"/>
      <c r="T119" s="394"/>
      <c r="U119" s="394"/>
      <c r="V119" s="394"/>
      <c r="W119" s="394"/>
      <c r="X119" s="394"/>
      <c r="Y119" s="394"/>
      <c r="Z119" s="394"/>
      <c r="AA119" s="394"/>
      <c r="AB119" s="394"/>
      <c r="AC119" s="394"/>
      <c r="AD119" s="394"/>
      <c r="AE119" s="394"/>
    </row>
    <row r="120" spans="1:31" ht="37.5" customHeight="1">
      <c r="A120" s="407">
        <v>2017</v>
      </c>
      <c r="B120" s="420" t="s">
        <v>119</v>
      </c>
      <c r="C120" s="407" t="s">
        <v>18</v>
      </c>
      <c r="D120" s="407" t="s">
        <v>450</v>
      </c>
      <c r="E120" s="407" t="s">
        <v>1593</v>
      </c>
      <c r="F120" s="408" t="s">
        <v>1694</v>
      </c>
      <c r="G120" s="408" t="s">
        <v>1568</v>
      </c>
      <c r="H120" s="1037">
        <v>500000</v>
      </c>
      <c r="I120" s="1055"/>
      <c r="J120" s="1071"/>
      <c r="K120" s="935"/>
      <c r="L120" s="935"/>
      <c r="M120" s="436">
        <v>1</v>
      </c>
      <c r="N120" s="578" t="s">
        <v>29</v>
      </c>
      <c r="O120" s="408" t="s">
        <v>191</v>
      </c>
      <c r="P120" s="1039">
        <v>43269</v>
      </c>
      <c r="Q120" s="394"/>
      <c r="R120" s="394"/>
      <c r="S120" s="394"/>
      <c r="T120" s="394"/>
      <c r="U120" s="394"/>
      <c r="V120" s="394"/>
      <c r="W120" s="394"/>
      <c r="X120" s="394"/>
      <c r="Y120" s="394"/>
      <c r="Z120" s="394"/>
      <c r="AA120" s="394"/>
      <c r="AB120" s="394"/>
      <c r="AC120" s="394"/>
      <c r="AD120" s="394"/>
      <c r="AE120" s="394"/>
    </row>
    <row r="121" spans="1:31" ht="37.5" customHeight="1">
      <c r="A121" s="407">
        <v>2017</v>
      </c>
      <c r="B121" s="420" t="s">
        <v>119</v>
      </c>
      <c r="C121" s="407" t="s">
        <v>18</v>
      </c>
      <c r="D121" s="407" t="s">
        <v>450</v>
      </c>
      <c r="E121" s="407" t="s">
        <v>1593</v>
      </c>
      <c r="F121" s="408" t="s">
        <v>1695</v>
      </c>
      <c r="G121" s="408" t="s">
        <v>1568</v>
      </c>
      <c r="H121" s="1037">
        <v>500000</v>
      </c>
      <c r="I121" s="1055"/>
      <c r="J121" s="1071"/>
      <c r="K121" s="935"/>
      <c r="L121" s="935"/>
      <c r="M121" s="436">
        <v>1</v>
      </c>
      <c r="N121" s="578" t="s">
        <v>29</v>
      </c>
      <c r="O121" s="408" t="s">
        <v>191</v>
      </c>
      <c r="P121" s="1039">
        <v>43269</v>
      </c>
      <c r="Q121" s="394"/>
      <c r="R121" s="394"/>
      <c r="S121" s="394"/>
      <c r="T121" s="394"/>
      <c r="U121" s="394"/>
      <c r="V121" s="394"/>
      <c r="W121" s="394"/>
      <c r="X121" s="394"/>
      <c r="Y121" s="394"/>
      <c r="Z121" s="394"/>
      <c r="AA121" s="394"/>
      <c r="AB121" s="394"/>
      <c r="AC121" s="394"/>
      <c r="AD121" s="394"/>
      <c r="AE121" s="394"/>
    </row>
    <row r="122" spans="1:31" ht="37.5" customHeight="1">
      <c r="A122" s="407">
        <v>2017</v>
      </c>
      <c r="B122" s="420" t="s">
        <v>119</v>
      </c>
      <c r="C122" s="407" t="s">
        <v>18</v>
      </c>
      <c r="D122" s="407" t="s">
        <v>450</v>
      </c>
      <c r="E122" s="407" t="s">
        <v>1593</v>
      </c>
      <c r="F122" s="408" t="s">
        <v>1696</v>
      </c>
      <c r="G122" s="408" t="s">
        <v>1568</v>
      </c>
      <c r="H122" s="1037">
        <v>1000000</v>
      </c>
      <c r="I122" s="1055"/>
      <c r="J122" s="1071"/>
      <c r="K122" s="935"/>
      <c r="L122" s="935"/>
      <c r="M122" s="436">
        <v>1</v>
      </c>
      <c r="N122" s="578" t="s">
        <v>29</v>
      </c>
      <c r="O122" s="408" t="s">
        <v>191</v>
      </c>
      <c r="P122" s="1039">
        <v>43245</v>
      </c>
      <c r="Q122" s="394"/>
      <c r="R122" s="394"/>
      <c r="S122" s="394"/>
      <c r="T122" s="394"/>
      <c r="U122" s="394"/>
      <c r="V122" s="394"/>
      <c r="W122" s="394"/>
      <c r="X122" s="394"/>
      <c r="Y122" s="394"/>
      <c r="Z122" s="394"/>
      <c r="AA122" s="394"/>
      <c r="AB122" s="394"/>
      <c r="AC122" s="394"/>
      <c r="AD122" s="394"/>
      <c r="AE122" s="394"/>
    </row>
    <row r="123" spans="1:31" ht="37.5" customHeight="1">
      <c r="A123" s="407">
        <v>2017</v>
      </c>
      <c r="B123" s="420" t="s">
        <v>119</v>
      </c>
      <c r="C123" s="407" t="s">
        <v>18</v>
      </c>
      <c r="D123" s="407" t="s">
        <v>450</v>
      </c>
      <c r="E123" s="407" t="s">
        <v>1593</v>
      </c>
      <c r="F123" s="408" t="s">
        <v>1697</v>
      </c>
      <c r="G123" s="408" t="s">
        <v>1568</v>
      </c>
      <c r="H123" s="1037">
        <v>500000</v>
      </c>
      <c r="I123" s="1055"/>
      <c r="J123" s="1071"/>
      <c r="K123" s="935"/>
      <c r="L123" s="935"/>
      <c r="M123" s="436">
        <v>1</v>
      </c>
      <c r="N123" s="578" t="s">
        <v>29</v>
      </c>
      <c r="O123" s="408" t="s">
        <v>191</v>
      </c>
      <c r="P123" s="1039">
        <v>43245</v>
      </c>
      <c r="Q123" s="394"/>
      <c r="R123" s="394"/>
      <c r="S123" s="394"/>
      <c r="T123" s="394"/>
      <c r="U123" s="394"/>
      <c r="V123" s="394"/>
      <c r="W123" s="394"/>
      <c r="X123" s="394"/>
      <c r="Y123" s="394"/>
      <c r="Z123" s="394"/>
      <c r="AA123" s="394"/>
      <c r="AB123" s="394"/>
      <c r="AC123" s="394"/>
      <c r="AD123" s="394"/>
      <c r="AE123" s="394"/>
    </row>
    <row r="124" spans="1:31" ht="37.5" customHeight="1">
      <c r="A124" s="407">
        <v>2017</v>
      </c>
      <c r="B124" s="420" t="s">
        <v>119</v>
      </c>
      <c r="C124" s="407" t="s">
        <v>18</v>
      </c>
      <c r="D124" s="407" t="s">
        <v>450</v>
      </c>
      <c r="E124" s="407" t="s">
        <v>1593</v>
      </c>
      <c r="F124" s="408" t="s">
        <v>1698</v>
      </c>
      <c r="G124" s="408" t="s">
        <v>1568</v>
      </c>
      <c r="H124" s="1037">
        <v>1000000</v>
      </c>
      <c r="I124" s="1055"/>
      <c r="J124" s="1071"/>
      <c r="K124" s="935"/>
      <c r="L124" s="935"/>
      <c r="M124" s="436">
        <v>1</v>
      </c>
      <c r="N124" s="578" t="s">
        <v>29</v>
      </c>
      <c r="O124" s="408" t="s">
        <v>191</v>
      </c>
      <c r="P124" s="1039">
        <v>43269</v>
      </c>
      <c r="Q124" s="394"/>
      <c r="R124" s="394"/>
      <c r="S124" s="394"/>
      <c r="T124" s="394"/>
      <c r="U124" s="394"/>
      <c r="V124" s="394"/>
      <c r="W124" s="394"/>
      <c r="X124" s="394"/>
      <c r="Y124" s="394"/>
      <c r="Z124" s="394"/>
      <c r="AA124" s="394"/>
      <c r="AB124" s="394"/>
      <c r="AC124" s="394"/>
      <c r="AD124" s="394"/>
      <c r="AE124" s="394"/>
    </row>
    <row r="125" spans="1:31" ht="37.5" customHeight="1">
      <c r="A125" s="407">
        <v>2017</v>
      </c>
      <c r="B125" s="420" t="s">
        <v>119</v>
      </c>
      <c r="C125" s="407" t="s">
        <v>18</v>
      </c>
      <c r="D125" s="407" t="s">
        <v>450</v>
      </c>
      <c r="E125" s="407" t="s">
        <v>1593</v>
      </c>
      <c r="F125" s="408" t="s">
        <v>1699</v>
      </c>
      <c r="G125" s="408" t="s">
        <v>1568</v>
      </c>
      <c r="H125" s="1037">
        <v>1000000</v>
      </c>
      <c r="I125" s="1055"/>
      <c r="J125" s="1071"/>
      <c r="K125" s="935"/>
      <c r="L125" s="935"/>
      <c r="M125" s="436">
        <v>1</v>
      </c>
      <c r="N125" s="578" t="s">
        <v>29</v>
      </c>
      <c r="O125" s="408" t="s">
        <v>191</v>
      </c>
      <c r="P125" s="1039">
        <v>43245</v>
      </c>
      <c r="Q125" s="394"/>
      <c r="R125" s="394"/>
      <c r="S125" s="394"/>
      <c r="T125" s="394"/>
      <c r="U125" s="394"/>
      <c r="V125" s="394"/>
      <c r="W125" s="394"/>
      <c r="X125" s="394"/>
      <c r="Y125" s="394"/>
      <c r="Z125" s="394"/>
      <c r="AA125" s="394"/>
      <c r="AB125" s="394"/>
      <c r="AC125" s="394"/>
      <c r="AD125" s="394"/>
      <c r="AE125" s="394"/>
    </row>
    <row r="126" spans="1:31" ht="37.5" customHeight="1">
      <c r="A126" s="407">
        <v>2017</v>
      </c>
      <c r="B126" s="420" t="s">
        <v>119</v>
      </c>
      <c r="C126" s="407" t="s">
        <v>18</v>
      </c>
      <c r="D126" s="407" t="s">
        <v>450</v>
      </c>
      <c r="E126" s="407" t="s">
        <v>1593</v>
      </c>
      <c r="F126" s="408" t="s">
        <v>1700</v>
      </c>
      <c r="G126" s="408" t="s">
        <v>1568</v>
      </c>
      <c r="H126" s="1037">
        <v>1000000</v>
      </c>
      <c r="I126" s="1055"/>
      <c r="J126" s="1071"/>
      <c r="K126" s="935"/>
      <c r="L126" s="935"/>
      <c r="M126" s="436">
        <v>1</v>
      </c>
      <c r="N126" s="578" t="s">
        <v>29</v>
      </c>
      <c r="O126" s="408" t="s">
        <v>191</v>
      </c>
      <c r="P126" s="1039">
        <v>43245</v>
      </c>
      <c r="Q126" s="394"/>
      <c r="R126" s="394"/>
      <c r="S126" s="394"/>
      <c r="T126" s="394"/>
      <c r="U126" s="394"/>
      <c r="V126" s="394"/>
      <c r="W126" s="394"/>
      <c r="X126" s="394"/>
      <c r="Y126" s="394"/>
      <c r="Z126" s="394"/>
      <c r="AA126" s="394"/>
      <c r="AB126" s="394"/>
      <c r="AC126" s="394"/>
      <c r="AD126" s="394"/>
      <c r="AE126" s="394"/>
    </row>
    <row r="127" spans="1:31" ht="37.5" customHeight="1">
      <c r="A127" s="407">
        <v>2017</v>
      </c>
      <c r="B127" s="420" t="s">
        <v>119</v>
      </c>
      <c r="C127" s="407" t="s">
        <v>18</v>
      </c>
      <c r="D127" s="407" t="s">
        <v>450</v>
      </c>
      <c r="E127" s="407" t="s">
        <v>1593</v>
      </c>
      <c r="F127" s="408" t="s">
        <v>1701</v>
      </c>
      <c r="G127" s="408" t="s">
        <v>1568</v>
      </c>
      <c r="H127" s="1037">
        <v>500000</v>
      </c>
      <c r="I127" s="1055"/>
      <c r="J127" s="1071"/>
      <c r="K127" s="935"/>
      <c r="L127" s="935"/>
      <c r="M127" s="436">
        <v>1</v>
      </c>
      <c r="N127" s="578" t="s">
        <v>29</v>
      </c>
      <c r="O127" s="408" t="s">
        <v>191</v>
      </c>
      <c r="P127" s="1039">
        <v>43245</v>
      </c>
      <c r="Q127" s="394"/>
      <c r="R127" s="394"/>
      <c r="S127" s="394"/>
      <c r="T127" s="394"/>
      <c r="U127" s="394"/>
      <c r="V127" s="394"/>
      <c r="W127" s="394"/>
      <c r="X127" s="394"/>
      <c r="Y127" s="394"/>
      <c r="Z127" s="394"/>
      <c r="AA127" s="394"/>
      <c r="AB127" s="394"/>
      <c r="AC127" s="394"/>
      <c r="AD127" s="394"/>
      <c r="AE127" s="394"/>
    </row>
    <row r="128" spans="1:31" ht="37.5" customHeight="1">
      <c r="A128" s="407">
        <v>2017</v>
      </c>
      <c r="B128" s="420" t="s">
        <v>119</v>
      </c>
      <c r="C128" s="407" t="s">
        <v>18</v>
      </c>
      <c r="D128" s="407" t="s">
        <v>450</v>
      </c>
      <c r="E128" s="407" t="s">
        <v>1593</v>
      </c>
      <c r="F128" s="408" t="s">
        <v>1702</v>
      </c>
      <c r="G128" s="408" t="s">
        <v>1568</v>
      </c>
      <c r="H128" s="1037">
        <v>500000</v>
      </c>
      <c r="I128" s="1055"/>
      <c r="J128" s="1071"/>
      <c r="K128" s="935"/>
      <c r="L128" s="935"/>
      <c r="M128" s="436">
        <v>1</v>
      </c>
      <c r="N128" s="578" t="s">
        <v>29</v>
      </c>
      <c r="O128" s="408" t="s">
        <v>191</v>
      </c>
      <c r="P128" s="1039">
        <v>43269</v>
      </c>
      <c r="Q128" s="394"/>
      <c r="R128" s="394"/>
      <c r="S128" s="394"/>
      <c r="T128" s="394"/>
      <c r="U128" s="394"/>
      <c r="V128" s="394"/>
      <c r="W128" s="394"/>
      <c r="X128" s="394"/>
      <c r="Y128" s="394"/>
      <c r="Z128" s="394"/>
      <c r="AA128" s="394"/>
      <c r="AB128" s="394"/>
      <c r="AC128" s="394"/>
      <c r="AD128" s="394"/>
      <c r="AE128" s="394"/>
    </row>
    <row r="129" spans="1:31" ht="37.5" customHeight="1">
      <c r="A129" s="407">
        <v>2017</v>
      </c>
      <c r="B129" s="420" t="s">
        <v>119</v>
      </c>
      <c r="C129" s="407" t="s">
        <v>18</v>
      </c>
      <c r="D129" s="407" t="s">
        <v>450</v>
      </c>
      <c r="E129" s="407" t="s">
        <v>1593</v>
      </c>
      <c r="F129" s="408" t="s">
        <v>1703</v>
      </c>
      <c r="G129" s="408" t="s">
        <v>1568</v>
      </c>
      <c r="H129" s="1037">
        <v>500000</v>
      </c>
      <c r="I129" s="1055"/>
      <c r="J129" s="1071"/>
      <c r="K129" s="935"/>
      <c r="L129" s="935"/>
      <c r="M129" s="436">
        <v>1</v>
      </c>
      <c r="N129" s="578" t="s">
        <v>29</v>
      </c>
      <c r="O129" s="408" t="s">
        <v>191</v>
      </c>
      <c r="P129" s="1039">
        <v>43201</v>
      </c>
      <c r="Q129" s="394"/>
      <c r="R129" s="394"/>
      <c r="S129" s="394"/>
      <c r="T129" s="394"/>
      <c r="U129" s="394"/>
      <c r="V129" s="394"/>
      <c r="W129" s="394"/>
      <c r="X129" s="394"/>
      <c r="Y129" s="394"/>
      <c r="Z129" s="394"/>
      <c r="AA129" s="394"/>
      <c r="AB129" s="394"/>
      <c r="AC129" s="394"/>
      <c r="AD129" s="394"/>
      <c r="AE129" s="394"/>
    </row>
    <row r="130" spans="1:31" ht="37.5" customHeight="1">
      <c r="A130" s="407">
        <v>2017</v>
      </c>
      <c r="B130" s="420" t="s">
        <v>119</v>
      </c>
      <c r="C130" s="407" t="s">
        <v>18</v>
      </c>
      <c r="D130" s="407" t="s">
        <v>450</v>
      </c>
      <c r="E130" s="407" t="s">
        <v>1593</v>
      </c>
      <c r="F130" s="408" t="s">
        <v>1704</v>
      </c>
      <c r="G130" s="408" t="s">
        <v>1568</v>
      </c>
      <c r="H130" s="1037">
        <v>500000</v>
      </c>
      <c r="I130" s="1055"/>
      <c r="J130" s="1071"/>
      <c r="K130" s="935"/>
      <c r="L130" s="935"/>
      <c r="M130" s="436">
        <v>1</v>
      </c>
      <c r="N130" s="578" t="s">
        <v>29</v>
      </c>
      <c r="O130" s="408" t="s">
        <v>191</v>
      </c>
      <c r="P130" s="1039">
        <v>43269</v>
      </c>
      <c r="Q130" s="394"/>
      <c r="R130" s="394"/>
      <c r="S130" s="394"/>
      <c r="T130" s="394"/>
      <c r="U130" s="394"/>
      <c r="V130" s="394"/>
      <c r="W130" s="394"/>
      <c r="X130" s="394"/>
      <c r="Y130" s="394"/>
      <c r="Z130" s="394"/>
      <c r="AA130" s="394"/>
      <c r="AB130" s="394"/>
      <c r="AC130" s="394"/>
      <c r="AD130" s="394"/>
      <c r="AE130" s="394"/>
    </row>
    <row r="131" spans="1:31" ht="37.5" customHeight="1">
      <c r="A131" s="407">
        <v>2017</v>
      </c>
      <c r="B131" s="420" t="s">
        <v>119</v>
      </c>
      <c r="C131" s="407" t="s">
        <v>18</v>
      </c>
      <c r="D131" s="407" t="s">
        <v>450</v>
      </c>
      <c r="E131" s="407" t="s">
        <v>1593</v>
      </c>
      <c r="F131" s="408" t="s">
        <v>1705</v>
      </c>
      <c r="G131" s="408" t="s">
        <v>1568</v>
      </c>
      <c r="H131" s="1037">
        <v>500000</v>
      </c>
      <c r="I131" s="1055"/>
      <c r="J131" s="1071"/>
      <c r="K131" s="935"/>
      <c r="L131" s="935"/>
      <c r="M131" s="436">
        <v>1</v>
      </c>
      <c r="N131" s="578" t="s">
        <v>29</v>
      </c>
      <c r="O131" s="408" t="s">
        <v>191</v>
      </c>
      <c r="P131" s="1039">
        <v>43245</v>
      </c>
      <c r="Q131" s="394"/>
      <c r="R131" s="394"/>
      <c r="S131" s="394"/>
      <c r="T131" s="394"/>
      <c r="U131" s="394"/>
      <c r="V131" s="394"/>
      <c r="W131" s="394"/>
      <c r="X131" s="394"/>
      <c r="Y131" s="394"/>
      <c r="Z131" s="394"/>
      <c r="AA131" s="394"/>
      <c r="AB131" s="394"/>
      <c r="AC131" s="394"/>
      <c r="AD131" s="394"/>
      <c r="AE131" s="394"/>
    </row>
    <row r="132" spans="1:31" ht="37.5" customHeight="1">
      <c r="A132" s="407">
        <v>2017</v>
      </c>
      <c r="B132" s="420" t="s">
        <v>119</v>
      </c>
      <c r="C132" s="407" t="s">
        <v>18</v>
      </c>
      <c r="D132" s="407" t="s">
        <v>450</v>
      </c>
      <c r="E132" s="407" t="s">
        <v>1593</v>
      </c>
      <c r="F132" s="408" t="s">
        <v>1706</v>
      </c>
      <c r="G132" s="408" t="s">
        <v>1568</v>
      </c>
      <c r="H132" s="1037">
        <v>500000</v>
      </c>
      <c r="I132" s="1055"/>
      <c r="J132" s="1071"/>
      <c r="K132" s="935"/>
      <c r="L132" s="935"/>
      <c r="M132" s="436">
        <v>1</v>
      </c>
      <c r="N132" s="578" t="s">
        <v>29</v>
      </c>
      <c r="O132" s="408" t="s">
        <v>191</v>
      </c>
      <c r="P132" s="1039">
        <v>43269</v>
      </c>
      <c r="Q132" s="394"/>
      <c r="R132" s="394"/>
      <c r="S132" s="394"/>
      <c r="T132" s="394"/>
      <c r="U132" s="394"/>
      <c r="V132" s="394"/>
      <c r="W132" s="394"/>
      <c r="X132" s="394"/>
      <c r="Y132" s="394"/>
      <c r="Z132" s="394"/>
      <c r="AA132" s="394"/>
      <c r="AB132" s="394"/>
      <c r="AC132" s="394"/>
      <c r="AD132" s="394"/>
      <c r="AE132" s="394"/>
    </row>
    <row r="133" spans="1:31" ht="37.5" customHeight="1">
      <c r="A133" s="407">
        <v>2017</v>
      </c>
      <c r="B133" s="420" t="s">
        <v>119</v>
      </c>
      <c r="C133" s="407" t="s">
        <v>18</v>
      </c>
      <c r="D133" s="407" t="s">
        <v>450</v>
      </c>
      <c r="E133" s="407" t="s">
        <v>1593</v>
      </c>
      <c r="F133" s="408" t="s">
        <v>1707</v>
      </c>
      <c r="G133" s="408" t="s">
        <v>1568</v>
      </c>
      <c r="H133" s="1037">
        <v>500000</v>
      </c>
      <c r="I133" s="1055"/>
      <c r="J133" s="1071"/>
      <c r="K133" s="935"/>
      <c r="L133" s="935"/>
      <c r="M133" s="436">
        <v>1</v>
      </c>
      <c r="N133" s="578" t="s">
        <v>29</v>
      </c>
      <c r="O133" s="408" t="s">
        <v>191</v>
      </c>
      <c r="P133" s="1039">
        <v>43269</v>
      </c>
      <c r="Q133" s="394"/>
      <c r="R133" s="394"/>
      <c r="S133" s="394"/>
      <c r="T133" s="394"/>
      <c r="U133" s="394"/>
      <c r="V133" s="394"/>
      <c r="W133" s="394"/>
      <c r="X133" s="394"/>
      <c r="Y133" s="394"/>
      <c r="Z133" s="394"/>
      <c r="AA133" s="394"/>
      <c r="AB133" s="394"/>
      <c r="AC133" s="394"/>
      <c r="AD133" s="394"/>
      <c r="AE133" s="394"/>
    </row>
    <row r="134" spans="1:31" ht="37.5" customHeight="1">
      <c r="A134" s="407">
        <v>2017</v>
      </c>
      <c r="B134" s="420" t="s">
        <v>119</v>
      </c>
      <c r="C134" s="407" t="s">
        <v>18</v>
      </c>
      <c r="D134" s="407" t="s">
        <v>450</v>
      </c>
      <c r="E134" s="407" t="s">
        <v>1593</v>
      </c>
      <c r="F134" s="408" t="s">
        <v>1708</v>
      </c>
      <c r="G134" s="408" t="s">
        <v>1568</v>
      </c>
      <c r="H134" s="1037">
        <v>1500000</v>
      </c>
      <c r="I134" s="1055"/>
      <c r="J134" s="1071"/>
      <c r="K134" s="935"/>
      <c r="L134" s="935"/>
      <c r="M134" s="436">
        <v>1</v>
      </c>
      <c r="N134" s="578" t="s">
        <v>29</v>
      </c>
      <c r="O134" s="408" t="s">
        <v>191</v>
      </c>
      <c r="P134" s="1039">
        <v>43227</v>
      </c>
      <c r="Q134" s="439"/>
      <c r="R134" s="394"/>
      <c r="S134" s="394"/>
      <c r="T134" s="394"/>
      <c r="U134" s="394"/>
      <c r="V134" s="394"/>
      <c r="W134" s="394"/>
      <c r="X134" s="394"/>
      <c r="Y134" s="394"/>
      <c r="Z134" s="394"/>
      <c r="AA134" s="394"/>
      <c r="AB134" s="394"/>
      <c r="AC134" s="394"/>
      <c r="AD134" s="394"/>
      <c r="AE134" s="394"/>
    </row>
    <row r="135" spans="1:31" ht="37.5" customHeight="1">
      <c r="A135" s="407">
        <v>2017</v>
      </c>
      <c r="B135" s="420" t="s">
        <v>119</v>
      </c>
      <c r="C135" s="407" t="s">
        <v>18</v>
      </c>
      <c r="D135" s="407" t="s">
        <v>254</v>
      </c>
      <c r="E135" s="407" t="s">
        <v>1593</v>
      </c>
      <c r="F135" s="408" t="s">
        <v>1709</v>
      </c>
      <c r="G135" s="408" t="s">
        <v>1568</v>
      </c>
      <c r="H135" s="1037">
        <v>9908000</v>
      </c>
      <c r="I135" s="1055"/>
      <c r="J135" s="1035"/>
      <c r="K135" s="436"/>
      <c r="L135" s="436"/>
      <c r="M135" s="436">
        <v>1</v>
      </c>
      <c r="N135" s="578" t="s">
        <v>29</v>
      </c>
      <c r="O135" s="408"/>
      <c r="P135" s="1039">
        <v>43514</v>
      </c>
      <c r="Q135" s="394" t="s">
        <v>1710</v>
      </c>
      <c r="R135" s="394"/>
      <c r="S135" s="394"/>
      <c r="T135" s="394"/>
      <c r="U135" s="394"/>
      <c r="V135" s="394"/>
      <c r="W135" s="394"/>
      <c r="X135" s="394"/>
      <c r="Y135" s="394"/>
      <c r="Z135" s="394"/>
      <c r="AA135" s="394"/>
      <c r="AB135" s="394"/>
      <c r="AC135" s="394"/>
      <c r="AD135" s="394"/>
      <c r="AE135" s="394"/>
    </row>
    <row r="136" spans="1:31" ht="37.5" customHeight="1">
      <c r="A136" s="407">
        <v>2017</v>
      </c>
      <c r="B136" s="420" t="s">
        <v>119</v>
      </c>
      <c r="C136" s="407" t="s">
        <v>18</v>
      </c>
      <c r="D136" s="407" t="s">
        <v>143</v>
      </c>
      <c r="E136" s="407" t="s">
        <v>1593</v>
      </c>
      <c r="F136" s="408" t="s">
        <v>1711</v>
      </c>
      <c r="G136" s="408" t="s">
        <v>1568</v>
      </c>
      <c r="H136" s="1037">
        <v>9000000</v>
      </c>
      <c r="I136" s="1055"/>
      <c r="J136" s="935"/>
      <c r="K136" s="436"/>
      <c r="L136" s="436"/>
      <c r="M136" s="436">
        <v>1</v>
      </c>
      <c r="N136" s="578" t="s">
        <v>29</v>
      </c>
      <c r="O136" s="408"/>
      <c r="P136" s="1039" t="s">
        <v>571</v>
      </c>
      <c r="Q136" s="394" t="s">
        <v>1131</v>
      </c>
      <c r="R136" s="394"/>
      <c r="S136" s="394"/>
      <c r="T136" s="394"/>
      <c r="U136" s="394"/>
      <c r="V136" s="394"/>
      <c r="W136" s="394"/>
      <c r="X136" s="394"/>
      <c r="Y136" s="394"/>
      <c r="Z136" s="394"/>
      <c r="AA136" s="394"/>
      <c r="AB136" s="394"/>
      <c r="AC136" s="394"/>
      <c r="AD136" s="394"/>
      <c r="AE136" s="394"/>
    </row>
    <row r="137" spans="1:31" ht="37.5" customHeight="1">
      <c r="A137" s="407">
        <v>2017</v>
      </c>
      <c r="B137" s="420" t="s">
        <v>119</v>
      </c>
      <c r="C137" s="407" t="s">
        <v>18</v>
      </c>
      <c r="D137" s="407" t="s">
        <v>143</v>
      </c>
      <c r="E137" s="407" t="s">
        <v>1593</v>
      </c>
      <c r="F137" s="408" t="s">
        <v>1712</v>
      </c>
      <c r="G137" s="408" t="s">
        <v>1568</v>
      </c>
      <c r="H137" s="1037">
        <v>2331000</v>
      </c>
      <c r="I137" s="1055"/>
      <c r="J137" s="935"/>
      <c r="K137" s="436"/>
      <c r="L137" s="436"/>
      <c r="M137" s="436">
        <v>1</v>
      </c>
      <c r="N137" s="578" t="s">
        <v>29</v>
      </c>
      <c r="O137" s="408" t="s">
        <v>191</v>
      </c>
      <c r="P137" s="1039">
        <v>43207</v>
      </c>
      <c r="Q137" s="394"/>
      <c r="R137" s="394"/>
      <c r="S137" s="394"/>
      <c r="T137" s="394"/>
      <c r="U137" s="394"/>
      <c r="V137" s="394"/>
      <c r="W137" s="394"/>
      <c r="X137" s="394"/>
      <c r="Y137" s="394"/>
      <c r="Z137" s="394"/>
      <c r="AA137" s="394"/>
      <c r="AB137" s="394"/>
      <c r="AC137" s="394"/>
      <c r="AD137" s="394"/>
      <c r="AE137" s="394"/>
    </row>
    <row r="138" spans="1:31" ht="37.5" customHeight="1">
      <c r="A138" s="407">
        <v>2017</v>
      </c>
      <c r="B138" s="420" t="s">
        <v>119</v>
      </c>
      <c r="C138" s="407" t="s">
        <v>18</v>
      </c>
      <c r="D138" s="407" t="s">
        <v>255</v>
      </c>
      <c r="E138" s="407" t="s">
        <v>1593</v>
      </c>
      <c r="F138" s="408" t="s">
        <v>1713</v>
      </c>
      <c r="G138" s="408" t="s">
        <v>1568</v>
      </c>
      <c r="H138" s="1037">
        <v>7000000</v>
      </c>
      <c r="I138" s="1055"/>
      <c r="J138" s="935"/>
      <c r="K138" s="436"/>
      <c r="L138" s="436"/>
      <c r="M138" s="436">
        <v>1</v>
      </c>
      <c r="N138" s="578" t="s">
        <v>29</v>
      </c>
      <c r="O138" s="408"/>
      <c r="P138" s="1039" t="s">
        <v>1714</v>
      </c>
      <c r="Q138" s="394" t="s">
        <v>975</v>
      </c>
      <c r="R138" s="394"/>
      <c r="S138" s="394"/>
      <c r="T138" s="394"/>
      <c r="U138" s="394"/>
      <c r="V138" s="394"/>
      <c r="W138" s="394"/>
      <c r="X138" s="394"/>
      <c r="Y138" s="394"/>
      <c r="Z138" s="394"/>
      <c r="AA138" s="394"/>
      <c r="AB138" s="394"/>
      <c r="AC138" s="394"/>
      <c r="AD138" s="394"/>
      <c r="AE138" s="394"/>
    </row>
    <row r="139" spans="1:31" ht="37.5" customHeight="1">
      <c r="A139" s="407">
        <v>2017</v>
      </c>
      <c r="B139" s="420" t="s">
        <v>119</v>
      </c>
      <c r="C139" s="407" t="s">
        <v>18</v>
      </c>
      <c r="D139" s="407" t="s">
        <v>255</v>
      </c>
      <c r="E139" s="407" t="s">
        <v>1593</v>
      </c>
      <c r="F139" s="408" t="s">
        <v>1715</v>
      </c>
      <c r="G139" s="408" t="s">
        <v>1568</v>
      </c>
      <c r="H139" s="1037">
        <v>2000000</v>
      </c>
      <c r="I139" s="1055"/>
      <c r="J139" s="935"/>
      <c r="K139" s="436"/>
      <c r="L139" s="436"/>
      <c r="M139" s="436">
        <v>1</v>
      </c>
      <c r="N139" s="578" t="s">
        <v>29</v>
      </c>
      <c r="O139" s="408" t="s">
        <v>191</v>
      </c>
      <c r="P139" s="1039" t="s">
        <v>571</v>
      </c>
      <c r="Q139" s="394"/>
      <c r="R139" s="394"/>
      <c r="S139" s="394"/>
      <c r="T139" s="394"/>
      <c r="U139" s="394"/>
      <c r="V139" s="394"/>
      <c r="W139" s="394"/>
      <c r="X139" s="394"/>
      <c r="Y139" s="394"/>
      <c r="Z139" s="394"/>
      <c r="AA139" s="394"/>
      <c r="AB139" s="394"/>
      <c r="AC139" s="394"/>
      <c r="AD139" s="394"/>
      <c r="AE139" s="394"/>
    </row>
    <row r="140" spans="1:31" ht="37.5" customHeight="1">
      <c r="A140" s="407">
        <v>2017</v>
      </c>
      <c r="B140" s="420" t="s">
        <v>119</v>
      </c>
      <c r="C140" s="407" t="s">
        <v>18</v>
      </c>
      <c r="D140" s="407" t="s">
        <v>255</v>
      </c>
      <c r="E140" s="407" t="s">
        <v>1593</v>
      </c>
      <c r="F140" s="408" t="s">
        <v>1716</v>
      </c>
      <c r="G140" s="408" t="s">
        <v>1568</v>
      </c>
      <c r="H140" s="1037">
        <v>3450000</v>
      </c>
      <c r="I140" s="1055"/>
      <c r="J140" s="935"/>
      <c r="K140" s="436"/>
      <c r="L140" s="436"/>
      <c r="M140" s="436">
        <v>1</v>
      </c>
      <c r="N140" s="578" t="s">
        <v>29</v>
      </c>
      <c r="O140" s="408" t="s">
        <v>191</v>
      </c>
      <c r="P140" s="1039" t="s">
        <v>571</v>
      </c>
      <c r="Q140" s="394"/>
      <c r="R140" s="394"/>
      <c r="S140" s="394"/>
      <c r="T140" s="394"/>
      <c r="U140" s="394"/>
      <c r="V140" s="394"/>
      <c r="W140" s="394"/>
      <c r="X140" s="394"/>
      <c r="Y140" s="394"/>
      <c r="Z140" s="394"/>
      <c r="AA140" s="394"/>
      <c r="AB140" s="394"/>
      <c r="AC140" s="394"/>
      <c r="AD140" s="394"/>
      <c r="AE140" s="394"/>
    </row>
    <row r="141" spans="1:31" ht="37.5" customHeight="1">
      <c r="A141" s="407">
        <v>2017</v>
      </c>
      <c r="B141" s="420" t="s">
        <v>119</v>
      </c>
      <c r="C141" s="407" t="s">
        <v>18</v>
      </c>
      <c r="D141" s="407" t="s">
        <v>1342</v>
      </c>
      <c r="E141" s="407" t="s">
        <v>1593</v>
      </c>
      <c r="F141" s="408" t="s">
        <v>1717</v>
      </c>
      <c r="G141" s="408" t="s">
        <v>1568</v>
      </c>
      <c r="H141" s="1037">
        <v>19254907</v>
      </c>
      <c r="I141" s="1055"/>
      <c r="J141" s="935"/>
      <c r="K141" s="436"/>
      <c r="L141" s="436"/>
      <c r="M141" s="436">
        <v>1</v>
      </c>
      <c r="N141" s="578" t="s">
        <v>29</v>
      </c>
      <c r="O141" s="408" t="s">
        <v>191</v>
      </c>
      <c r="P141" s="1039">
        <v>43563</v>
      </c>
      <c r="Q141" s="439"/>
      <c r="R141" s="394"/>
      <c r="S141" s="394"/>
      <c r="T141" s="394"/>
      <c r="U141" s="394"/>
      <c r="V141" s="394"/>
      <c r="W141" s="394"/>
      <c r="X141" s="394"/>
      <c r="Y141" s="394"/>
      <c r="Z141" s="394"/>
      <c r="AA141" s="394"/>
      <c r="AB141" s="394"/>
      <c r="AC141" s="394"/>
      <c r="AD141" s="394"/>
      <c r="AE141" s="394"/>
    </row>
    <row r="142" spans="1:31" ht="37.5" customHeight="1">
      <c r="A142" s="2099" t="s">
        <v>749</v>
      </c>
      <c r="B142" s="1964"/>
      <c r="C142" s="1961"/>
      <c r="D142" s="1047">
        <v>12</v>
      </c>
      <c r="E142" s="1047"/>
      <c r="F142" s="1053"/>
      <c r="G142" s="1047">
        <v>40</v>
      </c>
      <c r="H142" s="1049">
        <f t="shared" ref="H142:M142" si="8">SUM(H102:H141)</f>
        <v>128888814</v>
      </c>
      <c r="I142" s="1049">
        <f t="shared" si="8"/>
        <v>1</v>
      </c>
      <c r="J142" s="1049">
        <f t="shared" si="8"/>
        <v>0</v>
      </c>
      <c r="K142" s="1049">
        <f t="shared" si="8"/>
        <v>0</v>
      </c>
      <c r="L142" s="1049">
        <f t="shared" si="8"/>
        <v>0</v>
      </c>
      <c r="M142" s="1049">
        <f t="shared" si="8"/>
        <v>39</v>
      </c>
      <c r="N142" s="1081"/>
      <c r="O142" s="1053"/>
      <c r="P142" s="1054"/>
      <c r="Q142" s="1082"/>
      <c r="R142" s="455"/>
      <c r="S142" s="455"/>
      <c r="T142" s="455"/>
      <c r="U142" s="455"/>
      <c r="V142" s="455"/>
      <c r="W142" s="455"/>
      <c r="X142" s="455"/>
      <c r="Y142" s="455"/>
      <c r="Z142" s="455"/>
      <c r="AA142" s="455"/>
      <c r="AB142" s="455"/>
      <c r="AC142" s="455"/>
      <c r="AD142" s="455"/>
      <c r="AE142" s="455"/>
    </row>
    <row r="143" spans="1:31" ht="37.5" customHeight="1">
      <c r="A143" s="407">
        <v>2017</v>
      </c>
      <c r="B143" s="420" t="s">
        <v>119</v>
      </c>
      <c r="C143" s="407" t="s">
        <v>18</v>
      </c>
      <c r="D143" s="407" t="s">
        <v>140</v>
      </c>
      <c r="E143" s="407" t="s">
        <v>1593</v>
      </c>
      <c r="F143" s="408" t="s">
        <v>1718</v>
      </c>
      <c r="G143" s="408" t="s">
        <v>158</v>
      </c>
      <c r="H143" s="1037">
        <v>1000000</v>
      </c>
      <c r="I143" s="1055"/>
      <c r="J143" s="935"/>
      <c r="K143" s="436"/>
      <c r="L143" s="436"/>
      <c r="M143" s="436">
        <v>1</v>
      </c>
      <c r="N143" s="578" t="s">
        <v>29</v>
      </c>
      <c r="O143" s="408" t="s">
        <v>191</v>
      </c>
      <c r="P143" s="1039">
        <v>43167</v>
      </c>
      <c r="Q143" s="394"/>
      <c r="R143" s="394"/>
      <c r="S143" s="394"/>
      <c r="T143" s="394"/>
      <c r="U143" s="394"/>
      <c r="V143" s="394"/>
      <c r="W143" s="394"/>
      <c r="X143" s="394"/>
      <c r="Y143" s="394"/>
      <c r="Z143" s="394"/>
      <c r="AA143" s="394"/>
      <c r="AB143" s="394"/>
      <c r="AC143" s="394"/>
      <c r="AD143" s="394"/>
      <c r="AE143" s="394"/>
    </row>
    <row r="144" spans="1:31" ht="37.5" customHeight="1">
      <c r="A144" s="407">
        <v>2017</v>
      </c>
      <c r="B144" s="420" t="s">
        <v>119</v>
      </c>
      <c r="C144" s="407" t="s">
        <v>18</v>
      </c>
      <c r="D144" s="407" t="s">
        <v>447</v>
      </c>
      <c r="E144" s="407" t="s">
        <v>1593</v>
      </c>
      <c r="F144" s="408" t="s">
        <v>1719</v>
      </c>
      <c r="G144" s="408" t="s">
        <v>158</v>
      </c>
      <c r="H144" s="1037">
        <v>2000000</v>
      </c>
      <c r="I144" s="1055"/>
      <c r="J144" s="935"/>
      <c r="K144" s="436"/>
      <c r="L144" s="436"/>
      <c r="M144" s="436">
        <v>1</v>
      </c>
      <c r="N144" s="578" t="s">
        <v>29</v>
      </c>
      <c r="O144" s="408" t="s">
        <v>191</v>
      </c>
      <c r="P144" s="1039" t="s">
        <v>726</v>
      </c>
      <c r="Q144" s="394"/>
      <c r="R144" s="394"/>
      <c r="S144" s="394"/>
      <c r="T144" s="394"/>
      <c r="U144" s="394"/>
      <c r="V144" s="394"/>
      <c r="W144" s="394"/>
      <c r="X144" s="394"/>
      <c r="Y144" s="394"/>
      <c r="Z144" s="394"/>
      <c r="AA144" s="394"/>
      <c r="AB144" s="394"/>
      <c r="AC144" s="394"/>
      <c r="AD144" s="394"/>
      <c r="AE144" s="394"/>
    </row>
    <row r="145" spans="1:31" ht="37.5" customHeight="1">
      <c r="A145" s="2099" t="s">
        <v>745</v>
      </c>
      <c r="B145" s="1964"/>
      <c r="C145" s="1961"/>
      <c r="D145" s="1047"/>
      <c r="E145" s="1047"/>
      <c r="F145" s="1053"/>
      <c r="G145" s="1047">
        <v>2</v>
      </c>
      <c r="H145" s="1049">
        <f t="shared" ref="H145:M145" si="9">SUM(H143:H144)</f>
        <v>3000000</v>
      </c>
      <c r="I145" s="1049">
        <f t="shared" si="9"/>
        <v>0</v>
      </c>
      <c r="J145" s="1049">
        <f t="shared" si="9"/>
        <v>0</v>
      </c>
      <c r="K145" s="1049">
        <f t="shared" si="9"/>
        <v>0</v>
      </c>
      <c r="L145" s="1049">
        <f t="shared" si="9"/>
        <v>0</v>
      </c>
      <c r="M145" s="1049">
        <f t="shared" si="9"/>
        <v>2</v>
      </c>
      <c r="N145" s="1081"/>
      <c r="O145" s="1053"/>
      <c r="P145" s="1054"/>
      <c r="Q145" s="1082"/>
      <c r="R145" s="455"/>
      <c r="S145" s="455"/>
      <c r="T145" s="455"/>
      <c r="U145" s="455"/>
      <c r="V145" s="455"/>
      <c r="W145" s="455"/>
      <c r="X145" s="455"/>
      <c r="Y145" s="455"/>
      <c r="Z145" s="455"/>
      <c r="AA145" s="455"/>
      <c r="AB145" s="455"/>
      <c r="AC145" s="455"/>
      <c r="AD145" s="455"/>
      <c r="AE145" s="455"/>
    </row>
    <row r="146" spans="1:31" ht="42.75" customHeight="1">
      <c r="A146" s="2053" t="s">
        <v>750</v>
      </c>
      <c r="B146" s="1964"/>
      <c r="C146" s="1961"/>
      <c r="D146" s="732">
        <f>D142+D145</f>
        <v>12</v>
      </c>
      <c r="E146" s="732"/>
      <c r="F146" s="1076"/>
      <c r="G146" s="732">
        <f t="shared" ref="G146:M146" si="10">G142+G145</f>
        <v>42</v>
      </c>
      <c r="H146" s="1061">
        <f t="shared" si="10"/>
        <v>131888814</v>
      </c>
      <c r="I146" s="1062">
        <f t="shared" si="10"/>
        <v>1</v>
      </c>
      <c r="J146" s="1063">
        <f t="shared" si="10"/>
        <v>0</v>
      </c>
      <c r="K146" s="1062">
        <f t="shared" si="10"/>
        <v>0</v>
      </c>
      <c r="L146" s="1062">
        <f t="shared" si="10"/>
        <v>0</v>
      </c>
      <c r="M146" s="1062">
        <f t="shared" si="10"/>
        <v>41</v>
      </c>
      <c r="N146" s="732"/>
      <c r="O146" s="1076"/>
      <c r="P146" s="1069"/>
      <c r="Q146" s="1077"/>
      <c r="R146" s="1077"/>
      <c r="S146" s="1077"/>
      <c r="T146" s="1077"/>
      <c r="U146" s="1077"/>
      <c r="V146" s="1077"/>
      <c r="W146" s="1077"/>
      <c r="X146" s="1077"/>
      <c r="Y146" s="1077"/>
      <c r="Z146" s="1077"/>
      <c r="AA146" s="1077"/>
      <c r="AB146" s="1077"/>
      <c r="AC146" s="1077"/>
      <c r="AD146" s="1077"/>
      <c r="AE146" s="1077"/>
    </row>
    <row r="147" spans="1:31" ht="37.5" customHeight="1">
      <c r="A147" s="407">
        <v>2017</v>
      </c>
      <c r="B147" s="420" t="s">
        <v>119</v>
      </c>
      <c r="C147" s="407" t="s">
        <v>19</v>
      </c>
      <c r="D147" s="407" t="s">
        <v>573</v>
      </c>
      <c r="E147" s="407" t="s">
        <v>1566</v>
      </c>
      <c r="F147" s="408" t="s">
        <v>1720</v>
      </c>
      <c r="G147" s="408" t="s">
        <v>1568</v>
      </c>
      <c r="H147" s="1037">
        <v>13515000</v>
      </c>
      <c r="I147" s="1055"/>
      <c r="J147" s="935"/>
      <c r="K147" s="436"/>
      <c r="L147" s="436"/>
      <c r="M147" s="436">
        <v>1</v>
      </c>
      <c r="N147" s="578" t="s">
        <v>29</v>
      </c>
      <c r="O147" s="408"/>
      <c r="P147" s="1039">
        <v>43271</v>
      </c>
      <c r="Q147" s="394" t="s">
        <v>760</v>
      </c>
      <c r="R147" s="394"/>
      <c r="S147" s="394"/>
      <c r="T147" s="394"/>
      <c r="U147" s="394"/>
      <c r="V147" s="394"/>
      <c r="W147" s="394"/>
      <c r="X147" s="394"/>
      <c r="Y147" s="394"/>
      <c r="Z147" s="394"/>
      <c r="AA147" s="394"/>
      <c r="AB147" s="394"/>
      <c r="AC147" s="394"/>
      <c r="AD147" s="394"/>
      <c r="AE147" s="394"/>
    </row>
    <row r="148" spans="1:31" ht="37.5" customHeight="1">
      <c r="A148" s="407">
        <v>2017</v>
      </c>
      <c r="B148" s="420" t="s">
        <v>119</v>
      </c>
      <c r="C148" s="407" t="s">
        <v>19</v>
      </c>
      <c r="D148" s="407" t="s">
        <v>576</v>
      </c>
      <c r="E148" s="407" t="s">
        <v>1593</v>
      </c>
      <c r="F148" s="408" t="s">
        <v>1721</v>
      </c>
      <c r="G148" s="408" t="s">
        <v>1568</v>
      </c>
      <c r="H148" s="1037">
        <v>2000000</v>
      </c>
      <c r="I148" s="1055"/>
      <c r="J148" s="935"/>
      <c r="K148" s="436"/>
      <c r="L148" s="436"/>
      <c r="M148" s="436">
        <v>1</v>
      </c>
      <c r="N148" s="578" t="s">
        <v>29</v>
      </c>
      <c r="O148" s="408" t="s">
        <v>191</v>
      </c>
      <c r="P148" s="1039" t="s">
        <v>553</v>
      </c>
      <c r="Q148" s="394" t="s">
        <v>598</v>
      </c>
      <c r="R148" s="394"/>
      <c r="S148" s="394"/>
      <c r="T148" s="394"/>
      <c r="U148" s="394"/>
      <c r="V148" s="394"/>
      <c r="W148" s="394"/>
      <c r="X148" s="394"/>
      <c r="Y148" s="394"/>
      <c r="Z148" s="394"/>
      <c r="AA148" s="394"/>
      <c r="AB148" s="394"/>
      <c r="AC148" s="394"/>
      <c r="AD148" s="394"/>
      <c r="AE148" s="394"/>
    </row>
    <row r="149" spans="1:31" ht="37.5" customHeight="1">
      <c r="A149" s="407">
        <v>2017</v>
      </c>
      <c r="B149" s="420" t="s">
        <v>119</v>
      </c>
      <c r="C149" s="407" t="s">
        <v>19</v>
      </c>
      <c r="D149" s="407" t="s">
        <v>576</v>
      </c>
      <c r="E149" s="407" t="s">
        <v>1593</v>
      </c>
      <c r="F149" s="408" t="s">
        <v>1722</v>
      </c>
      <c r="G149" s="408" t="s">
        <v>1568</v>
      </c>
      <c r="H149" s="1037">
        <v>2000000</v>
      </c>
      <c r="I149" s="1055"/>
      <c r="J149" s="935"/>
      <c r="K149" s="436"/>
      <c r="L149" s="436"/>
      <c r="M149" s="436">
        <v>1</v>
      </c>
      <c r="N149" s="578" t="s">
        <v>29</v>
      </c>
      <c r="O149" s="408" t="s">
        <v>191</v>
      </c>
      <c r="P149" s="1039" t="s">
        <v>553</v>
      </c>
      <c r="Q149" s="394" t="s">
        <v>598</v>
      </c>
      <c r="R149" s="394"/>
      <c r="S149" s="394"/>
      <c r="T149" s="394"/>
      <c r="U149" s="394"/>
      <c r="V149" s="394"/>
      <c r="W149" s="394"/>
      <c r="X149" s="394"/>
      <c r="Y149" s="394"/>
      <c r="Z149" s="394"/>
      <c r="AA149" s="394"/>
      <c r="AB149" s="394"/>
      <c r="AC149" s="394"/>
      <c r="AD149" s="394"/>
      <c r="AE149" s="394"/>
    </row>
    <row r="150" spans="1:31" ht="37.5" customHeight="1">
      <c r="A150" s="407">
        <v>2017</v>
      </c>
      <c r="B150" s="420" t="s">
        <v>119</v>
      </c>
      <c r="C150" s="407" t="s">
        <v>19</v>
      </c>
      <c r="D150" s="407" t="s">
        <v>576</v>
      </c>
      <c r="E150" s="407" t="s">
        <v>1593</v>
      </c>
      <c r="F150" s="408" t="s">
        <v>1723</v>
      </c>
      <c r="G150" s="408" t="s">
        <v>1568</v>
      </c>
      <c r="H150" s="1037">
        <v>3000000</v>
      </c>
      <c r="I150" s="1055"/>
      <c r="J150" s="935"/>
      <c r="K150" s="436"/>
      <c r="L150" s="436"/>
      <c r="M150" s="436">
        <v>1</v>
      </c>
      <c r="N150" s="578" t="s">
        <v>29</v>
      </c>
      <c r="O150" s="408"/>
      <c r="P150" s="1039">
        <v>43271</v>
      </c>
      <c r="Q150" s="394" t="s">
        <v>563</v>
      </c>
      <c r="R150" s="394"/>
      <c r="S150" s="394"/>
      <c r="T150" s="394"/>
      <c r="U150" s="394"/>
      <c r="V150" s="394"/>
      <c r="W150" s="394"/>
      <c r="X150" s="394"/>
      <c r="Y150" s="394"/>
      <c r="Z150" s="394"/>
      <c r="AA150" s="394"/>
      <c r="AB150" s="394"/>
      <c r="AC150" s="394"/>
      <c r="AD150" s="394"/>
      <c r="AE150" s="394"/>
    </row>
    <row r="151" spans="1:31" ht="37.5" customHeight="1">
      <c r="A151" s="407">
        <v>2017</v>
      </c>
      <c r="B151" s="420" t="s">
        <v>119</v>
      </c>
      <c r="C151" s="407" t="s">
        <v>19</v>
      </c>
      <c r="D151" s="407" t="s">
        <v>576</v>
      </c>
      <c r="E151" s="407" t="s">
        <v>1593</v>
      </c>
      <c r="F151" s="408" t="s">
        <v>1724</v>
      </c>
      <c r="G151" s="408" t="s">
        <v>1568</v>
      </c>
      <c r="H151" s="1037">
        <v>2000000</v>
      </c>
      <c r="I151" s="1055"/>
      <c r="J151" s="935"/>
      <c r="K151" s="436"/>
      <c r="L151" s="436"/>
      <c r="M151" s="436">
        <v>1</v>
      </c>
      <c r="N151" s="578" t="s">
        <v>29</v>
      </c>
      <c r="O151" s="408"/>
      <c r="P151" s="1039">
        <v>43179</v>
      </c>
      <c r="Q151" s="394" t="s">
        <v>598</v>
      </c>
      <c r="R151" s="394"/>
      <c r="S151" s="394"/>
      <c r="T151" s="394"/>
      <c r="U151" s="394"/>
      <c r="V151" s="394"/>
      <c r="W151" s="394"/>
      <c r="X151" s="394"/>
      <c r="Y151" s="394"/>
      <c r="Z151" s="394"/>
      <c r="AA151" s="394"/>
      <c r="AB151" s="394"/>
      <c r="AC151" s="394"/>
      <c r="AD151" s="394"/>
      <c r="AE151" s="394"/>
    </row>
    <row r="152" spans="1:31" ht="37.5" customHeight="1">
      <c r="A152" s="407">
        <v>2017</v>
      </c>
      <c r="B152" s="420" t="s">
        <v>119</v>
      </c>
      <c r="C152" s="407" t="s">
        <v>19</v>
      </c>
      <c r="D152" s="407" t="s">
        <v>576</v>
      </c>
      <c r="E152" s="407" t="s">
        <v>1593</v>
      </c>
      <c r="F152" s="408" t="s">
        <v>1725</v>
      </c>
      <c r="G152" s="408" t="s">
        <v>1568</v>
      </c>
      <c r="H152" s="1037">
        <v>2000000</v>
      </c>
      <c r="I152" s="1055"/>
      <c r="J152" s="935"/>
      <c r="K152" s="436"/>
      <c r="L152" s="436"/>
      <c r="M152" s="436">
        <v>1</v>
      </c>
      <c r="N152" s="578" t="s">
        <v>29</v>
      </c>
      <c r="O152" s="408" t="s">
        <v>191</v>
      </c>
      <c r="P152" s="1039" t="s">
        <v>553</v>
      </c>
      <c r="Q152" s="394" t="s">
        <v>598</v>
      </c>
      <c r="R152" s="394"/>
      <c r="S152" s="394"/>
      <c r="T152" s="394"/>
      <c r="U152" s="394"/>
      <c r="V152" s="394"/>
      <c r="W152" s="394"/>
      <c r="X152" s="394"/>
      <c r="Y152" s="394"/>
      <c r="Z152" s="394"/>
      <c r="AA152" s="394"/>
      <c r="AB152" s="394"/>
      <c r="AC152" s="394"/>
      <c r="AD152" s="394"/>
      <c r="AE152" s="394"/>
    </row>
    <row r="153" spans="1:31" ht="37.5" customHeight="1">
      <c r="A153" s="407">
        <v>2017</v>
      </c>
      <c r="B153" s="420" t="s">
        <v>119</v>
      </c>
      <c r="C153" s="407" t="s">
        <v>19</v>
      </c>
      <c r="D153" s="407" t="s">
        <v>576</v>
      </c>
      <c r="E153" s="407" t="s">
        <v>1593</v>
      </c>
      <c r="F153" s="408" t="s">
        <v>1726</v>
      </c>
      <c r="G153" s="408" t="s">
        <v>1568</v>
      </c>
      <c r="H153" s="1037">
        <v>2000000</v>
      </c>
      <c r="I153" s="1055"/>
      <c r="J153" s="935"/>
      <c r="K153" s="436"/>
      <c r="L153" s="436"/>
      <c r="M153" s="436">
        <v>1</v>
      </c>
      <c r="N153" s="578" t="s">
        <v>29</v>
      </c>
      <c r="O153" s="408" t="s">
        <v>191</v>
      </c>
      <c r="P153" s="1039">
        <v>43158</v>
      </c>
      <c r="Q153" s="394"/>
      <c r="R153" s="394"/>
      <c r="S153" s="394"/>
      <c r="T153" s="394"/>
      <c r="U153" s="394"/>
      <c r="V153" s="394"/>
      <c r="W153" s="394"/>
      <c r="X153" s="394"/>
      <c r="Y153" s="394"/>
      <c r="Z153" s="394"/>
      <c r="AA153" s="394"/>
      <c r="AB153" s="394"/>
      <c r="AC153" s="394"/>
      <c r="AD153" s="394"/>
      <c r="AE153" s="394"/>
    </row>
    <row r="154" spans="1:31" ht="37.5" customHeight="1">
      <c r="A154" s="407">
        <v>2017</v>
      </c>
      <c r="B154" s="420" t="s">
        <v>119</v>
      </c>
      <c r="C154" s="407" t="s">
        <v>19</v>
      </c>
      <c r="D154" s="407" t="s">
        <v>300</v>
      </c>
      <c r="E154" s="407" t="s">
        <v>1593</v>
      </c>
      <c r="F154" s="408" t="s">
        <v>1727</v>
      </c>
      <c r="G154" s="408" t="s">
        <v>1568</v>
      </c>
      <c r="H154" s="1037">
        <v>12331000</v>
      </c>
      <c r="I154" s="436">
        <v>1</v>
      </c>
      <c r="J154" s="935"/>
      <c r="K154" s="436"/>
      <c r="L154" s="436"/>
      <c r="M154" s="436"/>
      <c r="N154" s="632" t="s">
        <v>250</v>
      </c>
      <c r="O154" s="407" t="s">
        <v>1728</v>
      </c>
      <c r="P154" s="1039">
        <v>43271</v>
      </c>
      <c r="Q154" s="394" t="s">
        <v>563</v>
      </c>
      <c r="R154" s="394"/>
      <c r="S154" s="394"/>
      <c r="T154" s="394"/>
      <c r="U154" s="394"/>
      <c r="V154" s="394"/>
      <c r="W154" s="394"/>
      <c r="X154" s="394"/>
      <c r="Y154" s="394"/>
      <c r="Z154" s="394"/>
      <c r="AA154" s="394"/>
      <c r="AB154" s="394"/>
      <c r="AC154" s="394"/>
      <c r="AD154" s="394"/>
      <c r="AE154" s="394"/>
    </row>
    <row r="155" spans="1:31" ht="51" customHeight="1">
      <c r="A155" s="407">
        <v>2017</v>
      </c>
      <c r="B155" s="420" t="s">
        <v>119</v>
      </c>
      <c r="C155" s="407" t="s">
        <v>19</v>
      </c>
      <c r="D155" s="407" t="s">
        <v>762</v>
      </c>
      <c r="E155" s="407" t="s">
        <v>1593</v>
      </c>
      <c r="F155" s="408" t="s">
        <v>1729</v>
      </c>
      <c r="G155" s="408" t="s">
        <v>1568</v>
      </c>
      <c r="H155" s="1037">
        <v>20000000</v>
      </c>
      <c r="I155" s="1055"/>
      <c r="J155" s="935"/>
      <c r="K155" s="436"/>
      <c r="L155" s="436"/>
      <c r="M155" s="436">
        <v>1</v>
      </c>
      <c r="N155" s="578" t="s">
        <v>29</v>
      </c>
      <c r="O155" s="408" t="s">
        <v>1730</v>
      </c>
      <c r="P155" s="1039">
        <v>43577</v>
      </c>
      <c r="Q155" s="394"/>
      <c r="R155" s="394"/>
      <c r="S155" s="394"/>
      <c r="T155" s="394"/>
      <c r="U155" s="394"/>
      <c r="V155" s="394"/>
      <c r="W155" s="394"/>
      <c r="X155" s="394"/>
      <c r="Y155" s="394"/>
      <c r="Z155" s="394"/>
      <c r="AA155" s="394"/>
      <c r="AB155" s="394"/>
      <c r="AC155" s="394"/>
      <c r="AD155" s="394"/>
      <c r="AE155" s="394"/>
    </row>
    <row r="156" spans="1:31" ht="37.5" customHeight="1">
      <c r="A156" s="407">
        <v>2017</v>
      </c>
      <c r="B156" s="420" t="s">
        <v>119</v>
      </c>
      <c r="C156" s="407" t="s">
        <v>19</v>
      </c>
      <c r="D156" s="407" t="s">
        <v>466</v>
      </c>
      <c r="E156" s="407" t="s">
        <v>1566</v>
      </c>
      <c r="F156" s="408" t="s">
        <v>1731</v>
      </c>
      <c r="G156" s="408" t="s">
        <v>1568</v>
      </c>
      <c r="H156" s="1037">
        <v>6802000</v>
      </c>
      <c r="I156" s="1055"/>
      <c r="J156" s="935"/>
      <c r="K156" s="436"/>
      <c r="L156" s="436"/>
      <c r="M156" s="436">
        <v>1</v>
      </c>
      <c r="N156" s="578" t="s">
        <v>29</v>
      </c>
      <c r="O156" s="408" t="s">
        <v>1732</v>
      </c>
      <c r="P156" s="1039" t="s">
        <v>1733</v>
      </c>
      <c r="Q156" s="394"/>
      <c r="R156" s="394"/>
      <c r="S156" s="394"/>
      <c r="T156" s="394"/>
      <c r="U156" s="394"/>
      <c r="V156" s="394"/>
      <c r="W156" s="394"/>
      <c r="X156" s="394"/>
      <c r="Y156" s="394"/>
      <c r="Z156" s="394"/>
      <c r="AA156" s="394"/>
      <c r="AB156" s="394"/>
      <c r="AC156" s="394"/>
      <c r="AD156" s="394"/>
      <c r="AE156" s="394"/>
    </row>
    <row r="157" spans="1:31" ht="37.5" customHeight="1">
      <c r="A157" s="407">
        <v>2017</v>
      </c>
      <c r="B157" s="420" t="s">
        <v>119</v>
      </c>
      <c r="C157" s="407" t="s">
        <v>19</v>
      </c>
      <c r="D157" s="407" t="s">
        <v>466</v>
      </c>
      <c r="E157" s="407" t="s">
        <v>1566</v>
      </c>
      <c r="F157" s="408" t="s">
        <v>1734</v>
      </c>
      <c r="G157" s="408" t="s">
        <v>1568</v>
      </c>
      <c r="H157" s="1037">
        <v>2000000</v>
      </c>
      <c r="I157" s="1055"/>
      <c r="J157" s="935"/>
      <c r="K157" s="436"/>
      <c r="L157" s="436"/>
      <c r="M157" s="436">
        <v>1</v>
      </c>
      <c r="N157" s="578" t="s">
        <v>29</v>
      </c>
      <c r="O157" s="408" t="s">
        <v>1732</v>
      </c>
      <c r="P157" s="1039" t="s">
        <v>1733</v>
      </c>
      <c r="Q157" s="394"/>
      <c r="R157" s="394"/>
      <c r="S157" s="394"/>
      <c r="T157" s="394"/>
      <c r="U157" s="394"/>
      <c r="V157" s="394"/>
      <c r="W157" s="394"/>
      <c r="X157" s="394"/>
      <c r="Y157" s="394"/>
      <c r="Z157" s="394"/>
      <c r="AA157" s="394"/>
      <c r="AB157" s="394"/>
      <c r="AC157" s="394"/>
      <c r="AD157" s="394"/>
      <c r="AE157" s="394"/>
    </row>
    <row r="158" spans="1:31" ht="37.5" customHeight="1">
      <c r="A158" s="407">
        <v>2017</v>
      </c>
      <c r="B158" s="420" t="s">
        <v>119</v>
      </c>
      <c r="C158" s="407" t="s">
        <v>19</v>
      </c>
      <c r="D158" s="407" t="s">
        <v>466</v>
      </c>
      <c r="E158" s="407" t="s">
        <v>1566</v>
      </c>
      <c r="F158" s="408" t="s">
        <v>1735</v>
      </c>
      <c r="G158" s="408" t="s">
        <v>1568</v>
      </c>
      <c r="H158" s="1037">
        <v>2000000</v>
      </c>
      <c r="I158" s="1055"/>
      <c r="J158" s="935"/>
      <c r="K158" s="436"/>
      <c r="L158" s="436"/>
      <c r="M158" s="436">
        <v>1</v>
      </c>
      <c r="N158" s="578" t="s">
        <v>29</v>
      </c>
      <c r="O158" s="408" t="s">
        <v>1736</v>
      </c>
      <c r="P158" s="1039">
        <v>43563</v>
      </c>
      <c r="Q158" s="394"/>
      <c r="R158" s="394"/>
      <c r="S158" s="394"/>
      <c r="T158" s="394"/>
      <c r="U158" s="394"/>
      <c r="V158" s="394"/>
      <c r="W158" s="394"/>
      <c r="X158" s="394"/>
      <c r="Y158" s="394"/>
      <c r="Z158" s="394"/>
      <c r="AA158" s="394"/>
      <c r="AB158" s="394"/>
      <c r="AC158" s="394"/>
      <c r="AD158" s="394"/>
      <c r="AE158" s="394"/>
    </row>
    <row r="159" spans="1:31" ht="37.5" customHeight="1">
      <c r="A159" s="407">
        <v>2017</v>
      </c>
      <c r="B159" s="420" t="s">
        <v>119</v>
      </c>
      <c r="C159" s="407" t="s">
        <v>19</v>
      </c>
      <c r="D159" s="407" t="s">
        <v>587</v>
      </c>
      <c r="E159" s="407" t="s">
        <v>1566</v>
      </c>
      <c r="F159" s="408" t="s">
        <v>1737</v>
      </c>
      <c r="G159" s="408" t="s">
        <v>1568</v>
      </c>
      <c r="H159" s="1037">
        <v>12757000</v>
      </c>
      <c r="I159" s="1055"/>
      <c r="J159" s="935"/>
      <c r="K159" s="436"/>
      <c r="L159" s="436"/>
      <c r="M159" s="436">
        <v>1</v>
      </c>
      <c r="N159" s="578" t="s">
        <v>29</v>
      </c>
      <c r="O159" s="408"/>
      <c r="P159" s="1039">
        <v>43159</v>
      </c>
      <c r="Q159" s="394" t="s">
        <v>586</v>
      </c>
      <c r="R159" s="394"/>
      <c r="S159" s="394"/>
      <c r="T159" s="394"/>
      <c r="U159" s="394"/>
      <c r="V159" s="394"/>
      <c r="W159" s="394"/>
      <c r="X159" s="394"/>
      <c r="Y159" s="394"/>
      <c r="Z159" s="394"/>
      <c r="AA159" s="394"/>
      <c r="AB159" s="394"/>
      <c r="AC159" s="394"/>
      <c r="AD159" s="394"/>
      <c r="AE159" s="394"/>
    </row>
    <row r="160" spans="1:31" ht="37.5" customHeight="1">
      <c r="A160" s="407">
        <v>2017</v>
      </c>
      <c r="B160" s="420" t="s">
        <v>119</v>
      </c>
      <c r="C160" s="407" t="s">
        <v>19</v>
      </c>
      <c r="D160" s="407" t="s">
        <v>914</v>
      </c>
      <c r="E160" s="407" t="s">
        <v>1566</v>
      </c>
      <c r="F160" s="408" t="s">
        <v>1738</v>
      </c>
      <c r="G160" s="408" t="s">
        <v>1568</v>
      </c>
      <c r="H160" s="1037">
        <v>13708000</v>
      </c>
      <c r="I160" s="1055"/>
      <c r="J160" s="935"/>
      <c r="K160" s="436"/>
      <c r="L160" s="436"/>
      <c r="M160" s="436">
        <v>1</v>
      </c>
      <c r="N160" s="578" t="s">
        <v>29</v>
      </c>
      <c r="O160" s="408" t="s">
        <v>191</v>
      </c>
      <c r="P160" s="1039">
        <v>43186</v>
      </c>
      <c r="Q160" s="394"/>
      <c r="R160" s="394"/>
      <c r="S160" s="394"/>
      <c r="T160" s="394"/>
      <c r="U160" s="394"/>
      <c r="V160" s="394"/>
      <c r="W160" s="394"/>
      <c r="X160" s="394"/>
      <c r="Y160" s="394"/>
      <c r="Z160" s="394"/>
      <c r="AA160" s="394"/>
      <c r="AB160" s="394"/>
      <c r="AC160" s="394"/>
      <c r="AD160" s="394"/>
      <c r="AE160" s="394"/>
    </row>
    <row r="161" spans="1:31" ht="37.5" customHeight="1">
      <c r="A161" s="407">
        <v>2017</v>
      </c>
      <c r="B161" s="420" t="s">
        <v>119</v>
      </c>
      <c r="C161" s="407" t="s">
        <v>19</v>
      </c>
      <c r="D161" s="407" t="s">
        <v>1395</v>
      </c>
      <c r="E161" s="407" t="s">
        <v>1593</v>
      </c>
      <c r="F161" s="408" t="s">
        <v>1739</v>
      </c>
      <c r="G161" s="408" t="s">
        <v>1568</v>
      </c>
      <c r="H161" s="1037">
        <v>3987000</v>
      </c>
      <c r="I161" s="1055"/>
      <c r="J161" s="935"/>
      <c r="K161" s="436"/>
      <c r="L161" s="436"/>
      <c r="M161" s="436">
        <v>1</v>
      </c>
      <c r="N161" s="578" t="s">
        <v>29</v>
      </c>
      <c r="O161" s="408"/>
      <c r="P161" s="1039">
        <v>43290</v>
      </c>
      <c r="Q161" s="394" t="s">
        <v>586</v>
      </c>
      <c r="R161" s="394"/>
      <c r="S161" s="394"/>
      <c r="T161" s="394"/>
      <c r="U161" s="394"/>
      <c r="V161" s="394"/>
      <c r="W161" s="394"/>
      <c r="X161" s="394"/>
      <c r="Y161" s="394"/>
      <c r="Z161" s="394"/>
      <c r="AA161" s="394"/>
      <c r="AB161" s="394"/>
      <c r="AC161" s="394"/>
      <c r="AD161" s="394"/>
      <c r="AE161" s="394"/>
    </row>
    <row r="162" spans="1:31" ht="37.5" customHeight="1">
      <c r="A162" s="407">
        <v>2017</v>
      </c>
      <c r="B162" s="420" t="s">
        <v>119</v>
      </c>
      <c r="C162" s="407" t="s">
        <v>19</v>
      </c>
      <c r="D162" s="407" t="s">
        <v>1395</v>
      </c>
      <c r="E162" s="407" t="s">
        <v>1593</v>
      </c>
      <c r="F162" s="408" t="s">
        <v>1740</v>
      </c>
      <c r="G162" s="408" t="s">
        <v>1568</v>
      </c>
      <c r="H162" s="1037">
        <v>4000000</v>
      </c>
      <c r="I162" s="1055"/>
      <c r="J162" s="935"/>
      <c r="K162" s="436"/>
      <c r="L162" s="436"/>
      <c r="M162" s="436">
        <v>1</v>
      </c>
      <c r="N162" s="578" t="s">
        <v>29</v>
      </c>
      <c r="O162" s="408"/>
      <c r="P162" s="1039">
        <v>43334</v>
      </c>
      <c r="Q162" s="394" t="s">
        <v>586</v>
      </c>
      <c r="R162" s="394"/>
      <c r="S162" s="394"/>
      <c r="T162" s="394"/>
      <c r="U162" s="394"/>
      <c r="V162" s="394"/>
      <c r="W162" s="394"/>
      <c r="X162" s="394"/>
      <c r="Y162" s="394"/>
      <c r="Z162" s="394"/>
      <c r="AA162" s="394"/>
      <c r="AB162" s="394"/>
      <c r="AC162" s="394"/>
      <c r="AD162" s="394"/>
      <c r="AE162" s="394"/>
    </row>
    <row r="163" spans="1:31" ht="37.5" customHeight="1">
      <c r="A163" s="407">
        <v>2017</v>
      </c>
      <c r="B163" s="420" t="s">
        <v>119</v>
      </c>
      <c r="C163" s="407" t="s">
        <v>19</v>
      </c>
      <c r="D163" s="407" t="s">
        <v>472</v>
      </c>
      <c r="E163" s="407" t="s">
        <v>1566</v>
      </c>
      <c r="F163" s="408" t="s">
        <v>1741</v>
      </c>
      <c r="G163" s="408" t="s">
        <v>1568</v>
      </c>
      <c r="H163" s="1037">
        <v>3000000</v>
      </c>
      <c r="I163" s="1055"/>
      <c r="J163" s="935"/>
      <c r="K163" s="436"/>
      <c r="L163" s="436"/>
      <c r="M163" s="436">
        <v>1</v>
      </c>
      <c r="N163" s="578" t="s">
        <v>29</v>
      </c>
      <c r="O163" s="408" t="s">
        <v>191</v>
      </c>
      <c r="P163" s="1039">
        <v>43348</v>
      </c>
      <c r="Q163" s="394"/>
      <c r="R163" s="394"/>
      <c r="S163" s="394"/>
      <c r="T163" s="394"/>
      <c r="U163" s="394"/>
      <c r="V163" s="394"/>
      <c r="W163" s="394"/>
      <c r="X163" s="394"/>
      <c r="Y163" s="394"/>
      <c r="Z163" s="394"/>
      <c r="AA163" s="394"/>
      <c r="AB163" s="394"/>
      <c r="AC163" s="394"/>
      <c r="AD163" s="394"/>
      <c r="AE163" s="394"/>
    </row>
    <row r="164" spans="1:31" ht="37.5" customHeight="1">
      <c r="A164" s="407">
        <v>2017</v>
      </c>
      <c r="B164" s="420" t="s">
        <v>119</v>
      </c>
      <c r="C164" s="407" t="s">
        <v>19</v>
      </c>
      <c r="D164" s="407" t="s">
        <v>472</v>
      </c>
      <c r="E164" s="407" t="s">
        <v>1566</v>
      </c>
      <c r="F164" s="408" t="s">
        <v>1742</v>
      </c>
      <c r="G164" s="408" t="s">
        <v>1568</v>
      </c>
      <c r="H164" s="1037">
        <v>3000000</v>
      </c>
      <c r="I164" s="1055"/>
      <c r="J164" s="935"/>
      <c r="K164" s="436"/>
      <c r="L164" s="436"/>
      <c r="M164" s="436">
        <v>1</v>
      </c>
      <c r="N164" s="578" t="s">
        <v>29</v>
      </c>
      <c r="O164" s="408" t="s">
        <v>191</v>
      </c>
      <c r="P164" s="1039">
        <v>43277</v>
      </c>
      <c r="Q164" s="394"/>
      <c r="R164" s="394"/>
      <c r="S164" s="394"/>
      <c r="T164" s="394"/>
      <c r="U164" s="394"/>
      <c r="V164" s="394"/>
      <c r="W164" s="394"/>
      <c r="X164" s="394"/>
      <c r="Y164" s="394"/>
      <c r="Z164" s="394"/>
      <c r="AA164" s="394"/>
      <c r="AB164" s="394"/>
      <c r="AC164" s="394"/>
      <c r="AD164" s="394"/>
      <c r="AE164" s="394"/>
    </row>
    <row r="165" spans="1:31" ht="37.5" customHeight="1">
      <c r="A165" s="407">
        <v>2017</v>
      </c>
      <c r="B165" s="420" t="s">
        <v>119</v>
      </c>
      <c r="C165" s="407" t="s">
        <v>19</v>
      </c>
      <c r="D165" s="407" t="s">
        <v>472</v>
      </c>
      <c r="E165" s="407" t="s">
        <v>1566</v>
      </c>
      <c r="F165" s="408" t="s">
        <v>1743</v>
      </c>
      <c r="G165" s="408" t="s">
        <v>1568</v>
      </c>
      <c r="H165" s="1037">
        <v>2000000</v>
      </c>
      <c r="I165" s="1055"/>
      <c r="J165" s="935"/>
      <c r="K165" s="436"/>
      <c r="L165" s="436"/>
      <c r="M165" s="436">
        <v>1</v>
      </c>
      <c r="N165" s="578" t="s">
        <v>29</v>
      </c>
      <c r="O165" s="408" t="s">
        <v>191</v>
      </c>
      <c r="P165" s="1039">
        <v>43251</v>
      </c>
      <c r="Q165" s="394"/>
      <c r="R165" s="394"/>
      <c r="S165" s="394"/>
      <c r="T165" s="394"/>
      <c r="U165" s="394"/>
      <c r="V165" s="394"/>
      <c r="W165" s="394"/>
      <c r="X165" s="394"/>
      <c r="Y165" s="394"/>
      <c r="Z165" s="394"/>
      <c r="AA165" s="394"/>
      <c r="AB165" s="394"/>
      <c r="AC165" s="394"/>
      <c r="AD165" s="394"/>
      <c r="AE165" s="394"/>
    </row>
    <row r="166" spans="1:31" ht="37.5" customHeight="1">
      <c r="A166" s="407">
        <v>2017</v>
      </c>
      <c r="B166" s="420" t="s">
        <v>119</v>
      </c>
      <c r="C166" s="407" t="s">
        <v>19</v>
      </c>
      <c r="D166" s="407" t="s">
        <v>473</v>
      </c>
      <c r="E166" s="407" t="s">
        <v>1566</v>
      </c>
      <c r="F166" s="408" t="s">
        <v>1744</v>
      </c>
      <c r="G166" s="408" t="s">
        <v>1568</v>
      </c>
      <c r="H166" s="1037">
        <v>3432000</v>
      </c>
      <c r="I166" s="1055"/>
      <c r="J166" s="935"/>
      <c r="K166" s="436"/>
      <c r="L166" s="436"/>
      <c r="M166" s="436">
        <v>1</v>
      </c>
      <c r="N166" s="578" t="s">
        <v>29</v>
      </c>
      <c r="O166" s="408" t="s">
        <v>1745</v>
      </c>
      <c r="P166" s="1044">
        <v>43825</v>
      </c>
      <c r="Q166" s="394"/>
      <c r="R166" s="394"/>
      <c r="S166" s="1083"/>
      <c r="T166" s="394"/>
      <c r="U166" s="394"/>
      <c r="V166" s="394"/>
      <c r="W166" s="394"/>
      <c r="X166" s="394"/>
      <c r="Y166" s="394"/>
      <c r="Z166" s="394"/>
      <c r="AA166" s="394"/>
      <c r="AB166" s="394"/>
      <c r="AC166" s="394"/>
      <c r="AD166" s="394"/>
      <c r="AE166" s="394"/>
    </row>
    <row r="167" spans="1:31" ht="37.5" customHeight="1">
      <c r="A167" s="407">
        <v>2017</v>
      </c>
      <c r="B167" s="420" t="s">
        <v>119</v>
      </c>
      <c r="C167" s="407" t="s">
        <v>19</v>
      </c>
      <c r="D167" s="407" t="s">
        <v>473</v>
      </c>
      <c r="E167" s="407" t="s">
        <v>1566</v>
      </c>
      <c r="F167" s="408" t="s">
        <v>1746</v>
      </c>
      <c r="G167" s="408" t="s">
        <v>1568</v>
      </c>
      <c r="H167" s="1037">
        <v>1000000</v>
      </c>
      <c r="I167" s="1055"/>
      <c r="J167" s="935"/>
      <c r="K167" s="436"/>
      <c r="L167" s="436"/>
      <c r="M167" s="436">
        <v>1</v>
      </c>
      <c r="N167" s="578" t="s">
        <v>29</v>
      </c>
      <c r="O167" s="408" t="s">
        <v>191</v>
      </c>
      <c r="P167" s="1044">
        <v>43354</v>
      </c>
      <c r="Q167" s="394"/>
      <c r="R167" s="394"/>
      <c r="S167" s="394"/>
      <c r="T167" s="394"/>
      <c r="U167" s="394"/>
      <c r="V167" s="394"/>
      <c r="W167" s="394"/>
      <c r="X167" s="394"/>
      <c r="Y167" s="394"/>
      <c r="Z167" s="394"/>
      <c r="AA167" s="394"/>
      <c r="AB167" s="394"/>
      <c r="AC167" s="394"/>
      <c r="AD167" s="394"/>
      <c r="AE167" s="394"/>
    </row>
    <row r="168" spans="1:31" ht="37.5" customHeight="1">
      <c r="A168" s="407">
        <v>2017</v>
      </c>
      <c r="B168" s="420" t="s">
        <v>119</v>
      </c>
      <c r="C168" s="407" t="s">
        <v>19</v>
      </c>
      <c r="D168" s="407" t="s">
        <v>473</v>
      </c>
      <c r="E168" s="407" t="s">
        <v>1566</v>
      </c>
      <c r="F168" s="408" t="s">
        <v>1712</v>
      </c>
      <c r="G168" s="408" t="s">
        <v>1568</v>
      </c>
      <c r="H168" s="1037">
        <v>1000000</v>
      </c>
      <c r="I168" s="1055"/>
      <c r="J168" s="935"/>
      <c r="K168" s="436"/>
      <c r="L168" s="436"/>
      <c r="M168" s="436">
        <v>1</v>
      </c>
      <c r="N168" s="578" t="s">
        <v>29</v>
      </c>
      <c r="O168" s="408" t="s">
        <v>191</v>
      </c>
      <c r="P168" s="1044">
        <v>43354</v>
      </c>
      <c r="Q168" s="394"/>
      <c r="R168" s="394"/>
      <c r="S168" s="394"/>
      <c r="T168" s="394"/>
      <c r="U168" s="394"/>
      <c r="V168" s="394"/>
      <c r="W168" s="394"/>
      <c r="X168" s="394"/>
      <c r="Y168" s="394"/>
      <c r="Z168" s="394"/>
      <c r="AA168" s="394"/>
      <c r="AB168" s="394"/>
      <c r="AC168" s="394"/>
      <c r="AD168" s="394"/>
      <c r="AE168" s="394"/>
    </row>
    <row r="169" spans="1:31" ht="37.5" customHeight="1">
      <c r="A169" s="407">
        <v>2017</v>
      </c>
      <c r="B169" s="420" t="s">
        <v>119</v>
      </c>
      <c r="C169" s="407" t="s">
        <v>19</v>
      </c>
      <c r="D169" s="407" t="s">
        <v>473</v>
      </c>
      <c r="E169" s="407" t="s">
        <v>1566</v>
      </c>
      <c r="F169" s="408" t="s">
        <v>1747</v>
      </c>
      <c r="G169" s="408" t="s">
        <v>1568</v>
      </c>
      <c r="H169" s="1037">
        <v>1000000</v>
      </c>
      <c r="I169" s="1055"/>
      <c r="J169" s="935"/>
      <c r="K169" s="436"/>
      <c r="L169" s="436"/>
      <c r="M169" s="436">
        <v>1</v>
      </c>
      <c r="N169" s="578" t="s">
        <v>29</v>
      </c>
      <c r="O169" s="408" t="s">
        <v>191</v>
      </c>
      <c r="P169" s="1044" t="s">
        <v>1748</v>
      </c>
      <c r="Q169" s="394"/>
      <c r="R169" s="394"/>
      <c r="S169" s="394"/>
      <c r="T169" s="394"/>
      <c r="U169" s="394"/>
      <c r="V169" s="394"/>
      <c r="W169" s="394"/>
      <c r="X169" s="394"/>
      <c r="Y169" s="394"/>
      <c r="Z169" s="394"/>
      <c r="AA169" s="394"/>
      <c r="AB169" s="394"/>
      <c r="AC169" s="394"/>
      <c r="AD169" s="394"/>
      <c r="AE169" s="394"/>
    </row>
    <row r="170" spans="1:31" ht="37.5" customHeight="1">
      <c r="A170" s="407">
        <v>2017</v>
      </c>
      <c r="B170" s="420" t="s">
        <v>119</v>
      </c>
      <c r="C170" s="407" t="s">
        <v>19</v>
      </c>
      <c r="D170" s="407" t="s">
        <v>473</v>
      </c>
      <c r="E170" s="407" t="s">
        <v>1566</v>
      </c>
      <c r="F170" s="408" t="s">
        <v>1749</v>
      </c>
      <c r="G170" s="408" t="s">
        <v>1568</v>
      </c>
      <c r="H170" s="1037">
        <v>1000000</v>
      </c>
      <c r="I170" s="1055"/>
      <c r="J170" s="935"/>
      <c r="K170" s="436"/>
      <c r="L170" s="436"/>
      <c r="M170" s="436">
        <v>1</v>
      </c>
      <c r="N170" s="578" t="s">
        <v>29</v>
      </c>
      <c r="O170" s="408" t="s">
        <v>191</v>
      </c>
      <c r="P170" s="1044">
        <v>43262</v>
      </c>
      <c r="Q170" s="394"/>
      <c r="R170" s="394"/>
      <c r="S170" s="394"/>
      <c r="T170" s="394"/>
      <c r="U170" s="394"/>
      <c r="V170" s="394"/>
      <c r="W170" s="394"/>
      <c r="X170" s="394"/>
      <c r="Y170" s="394"/>
      <c r="Z170" s="394"/>
      <c r="AA170" s="394"/>
      <c r="AB170" s="394"/>
      <c r="AC170" s="394"/>
      <c r="AD170" s="394"/>
      <c r="AE170" s="394"/>
    </row>
    <row r="171" spans="1:31" ht="37.5" customHeight="1">
      <c r="A171" s="407">
        <v>2017</v>
      </c>
      <c r="B171" s="420" t="s">
        <v>119</v>
      </c>
      <c r="C171" s="407" t="s">
        <v>19</v>
      </c>
      <c r="D171" s="407" t="s">
        <v>473</v>
      </c>
      <c r="E171" s="407" t="s">
        <v>1566</v>
      </c>
      <c r="F171" s="408" t="s">
        <v>1750</v>
      </c>
      <c r="G171" s="408" t="s">
        <v>1568</v>
      </c>
      <c r="H171" s="1037">
        <v>1000000</v>
      </c>
      <c r="I171" s="1055"/>
      <c r="J171" s="935"/>
      <c r="K171" s="436"/>
      <c r="L171" s="436"/>
      <c r="M171" s="436">
        <v>1</v>
      </c>
      <c r="N171" s="578" t="s">
        <v>29</v>
      </c>
      <c r="O171" s="408" t="s">
        <v>1751</v>
      </c>
      <c r="P171" s="1044">
        <v>43689</v>
      </c>
      <c r="Q171" s="394"/>
      <c r="R171" s="394"/>
      <c r="S171" s="394"/>
      <c r="T171" s="394"/>
      <c r="U171" s="394"/>
      <c r="V171" s="394"/>
      <c r="W171" s="394"/>
      <c r="X171" s="394"/>
      <c r="Y171" s="394"/>
      <c r="Z171" s="394"/>
      <c r="AA171" s="394"/>
      <c r="AB171" s="394"/>
      <c r="AC171" s="394"/>
      <c r="AD171" s="394"/>
      <c r="AE171" s="394"/>
    </row>
    <row r="172" spans="1:31" ht="37.5" customHeight="1">
      <c r="A172" s="407">
        <v>2017</v>
      </c>
      <c r="B172" s="420" t="s">
        <v>119</v>
      </c>
      <c r="C172" s="407" t="s">
        <v>19</v>
      </c>
      <c r="D172" s="407" t="s">
        <v>473</v>
      </c>
      <c r="E172" s="407" t="s">
        <v>1566</v>
      </c>
      <c r="F172" s="408" t="s">
        <v>1752</v>
      </c>
      <c r="G172" s="408" t="s">
        <v>1568</v>
      </c>
      <c r="H172" s="1037">
        <v>1000000</v>
      </c>
      <c r="I172" s="1055"/>
      <c r="J172" s="935"/>
      <c r="K172" s="436"/>
      <c r="L172" s="436"/>
      <c r="M172" s="436">
        <v>1</v>
      </c>
      <c r="N172" s="578" t="s">
        <v>29</v>
      </c>
      <c r="O172" s="408" t="s">
        <v>191</v>
      </c>
      <c r="P172" s="1044" t="s">
        <v>1748</v>
      </c>
      <c r="Q172" s="394"/>
      <c r="R172" s="394"/>
      <c r="S172" s="394"/>
      <c r="T172" s="394"/>
      <c r="U172" s="394"/>
      <c r="V172" s="394"/>
      <c r="W172" s="394"/>
      <c r="X172" s="394"/>
      <c r="Y172" s="394"/>
      <c r="Z172" s="394"/>
      <c r="AA172" s="394"/>
      <c r="AB172" s="394"/>
      <c r="AC172" s="394"/>
      <c r="AD172" s="394"/>
      <c r="AE172" s="394"/>
    </row>
    <row r="173" spans="1:31" ht="37.5" customHeight="1">
      <c r="A173" s="407">
        <v>2017</v>
      </c>
      <c r="B173" s="420" t="s">
        <v>119</v>
      </c>
      <c r="C173" s="407" t="s">
        <v>19</v>
      </c>
      <c r="D173" s="407" t="s">
        <v>473</v>
      </c>
      <c r="E173" s="407" t="s">
        <v>1566</v>
      </c>
      <c r="F173" s="408" t="s">
        <v>1753</v>
      </c>
      <c r="G173" s="408" t="s">
        <v>1568</v>
      </c>
      <c r="H173" s="1037">
        <v>1000000</v>
      </c>
      <c r="I173" s="1055"/>
      <c r="J173" s="935"/>
      <c r="K173" s="436"/>
      <c r="L173" s="436"/>
      <c r="M173" s="436">
        <v>1</v>
      </c>
      <c r="N173" s="578" t="s">
        <v>29</v>
      </c>
      <c r="O173" s="408" t="s">
        <v>191</v>
      </c>
      <c r="P173" s="1044">
        <v>43262</v>
      </c>
      <c r="Q173" s="394"/>
      <c r="R173" s="394"/>
      <c r="S173" s="394"/>
      <c r="T173" s="394"/>
      <c r="U173" s="394"/>
      <c r="V173" s="394"/>
      <c r="W173" s="394"/>
      <c r="X173" s="394"/>
      <c r="Y173" s="394"/>
      <c r="Z173" s="394"/>
      <c r="AA173" s="394"/>
      <c r="AB173" s="394"/>
      <c r="AC173" s="394"/>
      <c r="AD173" s="394"/>
      <c r="AE173" s="394"/>
    </row>
    <row r="174" spans="1:31" ht="37.5" customHeight="1">
      <c r="A174" s="407">
        <v>2017</v>
      </c>
      <c r="B174" s="420" t="s">
        <v>119</v>
      </c>
      <c r="C174" s="407" t="s">
        <v>19</v>
      </c>
      <c r="D174" s="407" t="s">
        <v>473</v>
      </c>
      <c r="E174" s="407" t="s">
        <v>1566</v>
      </c>
      <c r="F174" s="408" t="s">
        <v>1754</v>
      </c>
      <c r="G174" s="408" t="s">
        <v>1568</v>
      </c>
      <c r="H174" s="1037">
        <v>1000000</v>
      </c>
      <c r="I174" s="1055"/>
      <c r="J174" s="935"/>
      <c r="K174" s="436"/>
      <c r="L174" s="436"/>
      <c r="M174" s="436">
        <v>1</v>
      </c>
      <c r="N174" s="578" t="s">
        <v>29</v>
      </c>
      <c r="O174" s="408" t="s">
        <v>1751</v>
      </c>
      <c r="P174" s="1044">
        <v>43689</v>
      </c>
      <c r="Q174" s="394"/>
      <c r="R174" s="394" t="s">
        <v>2</v>
      </c>
      <c r="S174" s="394"/>
      <c r="T174" s="394"/>
      <c r="U174" s="394"/>
      <c r="V174" s="394"/>
      <c r="W174" s="394"/>
      <c r="X174" s="394"/>
      <c r="Y174" s="394"/>
      <c r="Z174" s="394"/>
      <c r="AA174" s="394"/>
      <c r="AB174" s="394"/>
      <c r="AC174" s="394"/>
      <c r="AD174" s="394"/>
      <c r="AE174" s="394"/>
    </row>
    <row r="175" spans="1:31" ht="37.5" customHeight="1">
      <c r="A175" s="407">
        <v>2017</v>
      </c>
      <c r="B175" s="420" t="s">
        <v>119</v>
      </c>
      <c r="C175" s="407" t="s">
        <v>19</v>
      </c>
      <c r="D175" s="407" t="s">
        <v>473</v>
      </c>
      <c r="E175" s="407" t="s">
        <v>1566</v>
      </c>
      <c r="F175" s="408" t="s">
        <v>1755</v>
      </c>
      <c r="G175" s="408" t="s">
        <v>1568</v>
      </c>
      <c r="H175" s="1037">
        <v>1000000</v>
      </c>
      <c r="I175" s="1055"/>
      <c r="J175" s="935"/>
      <c r="K175" s="436"/>
      <c r="L175" s="436"/>
      <c r="M175" s="436">
        <v>1</v>
      </c>
      <c r="N175" s="578" t="s">
        <v>29</v>
      </c>
      <c r="O175" s="408" t="s">
        <v>191</v>
      </c>
      <c r="P175" s="1044" t="s">
        <v>1756</v>
      </c>
      <c r="Q175" s="394"/>
      <c r="R175" s="394" t="s">
        <v>59</v>
      </c>
      <c r="S175" s="394"/>
      <c r="T175" s="394"/>
      <c r="U175" s="394"/>
      <c r="V175" s="394"/>
      <c r="W175" s="394"/>
      <c r="X175" s="394"/>
      <c r="Y175" s="394"/>
      <c r="Z175" s="394"/>
      <c r="AA175" s="394"/>
      <c r="AB175" s="394"/>
      <c r="AC175" s="394"/>
      <c r="AD175" s="394"/>
      <c r="AE175" s="394"/>
    </row>
    <row r="176" spans="1:31" ht="37.5" customHeight="1">
      <c r="A176" s="407">
        <v>2017</v>
      </c>
      <c r="B176" s="420" t="s">
        <v>119</v>
      </c>
      <c r="C176" s="407" t="s">
        <v>19</v>
      </c>
      <c r="D176" s="407" t="s">
        <v>480</v>
      </c>
      <c r="E176" s="407" t="s">
        <v>1566</v>
      </c>
      <c r="F176" s="408" t="s">
        <v>1757</v>
      </c>
      <c r="G176" s="408" t="s">
        <v>1568</v>
      </c>
      <c r="H176" s="1037">
        <v>3000000</v>
      </c>
      <c r="I176" s="1055"/>
      <c r="J176" s="935"/>
      <c r="K176" s="436"/>
      <c r="L176" s="436"/>
      <c r="M176" s="436">
        <v>1</v>
      </c>
      <c r="N176" s="578" t="s">
        <v>29</v>
      </c>
      <c r="O176" s="442"/>
      <c r="P176" s="1039" t="s">
        <v>546</v>
      </c>
      <c r="Q176" s="394" t="s">
        <v>518</v>
      </c>
      <c r="R176" s="394"/>
      <c r="S176" s="394"/>
      <c r="T176" s="394"/>
      <c r="U176" s="394"/>
      <c r="V176" s="394"/>
      <c r="W176" s="394"/>
      <c r="X176" s="394"/>
      <c r="Y176" s="394"/>
      <c r="Z176" s="394"/>
      <c r="AA176" s="394"/>
      <c r="AB176" s="394"/>
      <c r="AC176" s="394"/>
      <c r="AD176" s="394"/>
      <c r="AE176" s="394"/>
    </row>
    <row r="177" spans="1:31" ht="37.5" customHeight="1">
      <c r="A177" s="407">
        <v>2017</v>
      </c>
      <c r="B177" s="420" t="s">
        <v>119</v>
      </c>
      <c r="C177" s="407" t="s">
        <v>19</v>
      </c>
      <c r="D177" s="407" t="s">
        <v>480</v>
      </c>
      <c r="E177" s="407" t="s">
        <v>1566</v>
      </c>
      <c r="F177" s="408" t="s">
        <v>1758</v>
      </c>
      <c r="G177" s="408" t="s">
        <v>1568</v>
      </c>
      <c r="H177" s="1037">
        <v>2400000</v>
      </c>
      <c r="I177" s="1055"/>
      <c r="J177" s="935"/>
      <c r="K177" s="436"/>
      <c r="L177" s="436"/>
      <c r="M177" s="436">
        <v>1</v>
      </c>
      <c r="N177" s="578" t="s">
        <v>29</v>
      </c>
      <c r="O177" s="408" t="s">
        <v>191</v>
      </c>
      <c r="P177" s="1039">
        <v>43227</v>
      </c>
      <c r="Q177" s="394"/>
      <c r="R177" s="394"/>
      <c r="S177" s="394"/>
      <c r="T177" s="394"/>
      <c r="U177" s="394"/>
      <c r="V177" s="394"/>
      <c r="W177" s="394"/>
      <c r="X177" s="394"/>
      <c r="Y177" s="394"/>
      <c r="Z177" s="394"/>
      <c r="AA177" s="394"/>
      <c r="AB177" s="394"/>
      <c r="AC177" s="394"/>
      <c r="AD177" s="394"/>
      <c r="AE177" s="394"/>
    </row>
    <row r="178" spans="1:31" ht="37.5" customHeight="1">
      <c r="A178" s="407">
        <v>2017</v>
      </c>
      <c r="B178" s="420" t="s">
        <v>119</v>
      </c>
      <c r="C178" s="407" t="s">
        <v>19</v>
      </c>
      <c r="D178" s="407" t="s">
        <v>480</v>
      </c>
      <c r="E178" s="407" t="s">
        <v>1566</v>
      </c>
      <c r="F178" s="408" t="s">
        <v>1759</v>
      </c>
      <c r="G178" s="408" t="s">
        <v>1568</v>
      </c>
      <c r="H178" s="1037">
        <v>2040000</v>
      </c>
      <c r="I178" s="1055"/>
      <c r="J178" s="935"/>
      <c r="K178" s="436"/>
      <c r="L178" s="436"/>
      <c r="M178" s="436">
        <v>1</v>
      </c>
      <c r="N178" s="578" t="s">
        <v>29</v>
      </c>
      <c r="O178" s="408" t="s">
        <v>1760</v>
      </c>
      <c r="P178" s="1039">
        <v>43515</v>
      </c>
      <c r="Q178" s="394"/>
      <c r="R178" s="394"/>
      <c r="S178" s="394"/>
      <c r="T178" s="394"/>
      <c r="U178" s="394"/>
      <c r="V178" s="394"/>
      <c r="W178" s="394"/>
      <c r="X178" s="394"/>
      <c r="Y178" s="394"/>
      <c r="Z178" s="394"/>
      <c r="AA178" s="394"/>
      <c r="AB178" s="394"/>
      <c r="AC178" s="394"/>
      <c r="AD178" s="394"/>
      <c r="AE178" s="394"/>
    </row>
    <row r="179" spans="1:31" ht="37.5" customHeight="1">
      <c r="A179" s="407">
        <v>2017</v>
      </c>
      <c r="B179" s="420" t="s">
        <v>119</v>
      </c>
      <c r="C179" s="407" t="s">
        <v>19</v>
      </c>
      <c r="D179" s="407" t="s">
        <v>486</v>
      </c>
      <c r="E179" s="407" t="s">
        <v>1566</v>
      </c>
      <c r="F179" s="408" t="s">
        <v>1761</v>
      </c>
      <c r="G179" s="408" t="s">
        <v>1568</v>
      </c>
      <c r="H179" s="1037">
        <v>10000000</v>
      </c>
      <c r="I179" s="1055"/>
      <c r="J179" s="935"/>
      <c r="K179" s="436"/>
      <c r="L179" s="436"/>
      <c r="M179" s="436">
        <v>1</v>
      </c>
      <c r="N179" s="578" t="s">
        <v>29</v>
      </c>
      <c r="O179" s="408" t="s">
        <v>191</v>
      </c>
      <c r="P179" s="1039">
        <v>43514</v>
      </c>
      <c r="Q179" s="394" t="s">
        <v>1762</v>
      </c>
      <c r="R179" s="394"/>
      <c r="S179" s="394"/>
      <c r="T179" s="394"/>
      <c r="U179" s="394"/>
      <c r="V179" s="394"/>
      <c r="W179" s="394"/>
      <c r="X179" s="394"/>
      <c r="Y179" s="394"/>
      <c r="Z179" s="394"/>
      <c r="AA179" s="394"/>
      <c r="AB179" s="394"/>
      <c r="AC179" s="394"/>
      <c r="AD179" s="394"/>
      <c r="AE179" s="394"/>
    </row>
    <row r="180" spans="1:31" ht="37.5" customHeight="1">
      <c r="A180" s="407">
        <v>2017</v>
      </c>
      <c r="B180" s="420" t="s">
        <v>119</v>
      </c>
      <c r="C180" s="407" t="s">
        <v>19</v>
      </c>
      <c r="D180" s="407" t="s">
        <v>486</v>
      </c>
      <c r="E180" s="407" t="s">
        <v>1566</v>
      </c>
      <c r="F180" s="408" t="s">
        <v>1763</v>
      </c>
      <c r="G180" s="408" t="s">
        <v>1568</v>
      </c>
      <c r="H180" s="1037">
        <v>5346000</v>
      </c>
      <c r="I180" s="1055"/>
      <c r="J180" s="935"/>
      <c r="K180" s="436"/>
      <c r="L180" s="436"/>
      <c r="M180" s="436">
        <v>1</v>
      </c>
      <c r="N180" s="578" t="s">
        <v>29</v>
      </c>
      <c r="O180" s="408" t="s">
        <v>191</v>
      </c>
      <c r="P180" s="1039">
        <v>43515</v>
      </c>
      <c r="Q180" s="394" t="s">
        <v>586</v>
      </c>
      <c r="R180" s="394"/>
      <c r="S180" s="394"/>
      <c r="T180" s="394"/>
      <c r="U180" s="394"/>
      <c r="V180" s="394"/>
      <c r="W180" s="394"/>
      <c r="X180" s="394"/>
      <c r="Y180" s="394"/>
      <c r="Z180" s="394"/>
      <c r="AA180" s="394"/>
      <c r="AB180" s="394"/>
      <c r="AC180" s="394"/>
      <c r="AD180" s="394"/>
      <c r="AE180" s="394"/>
    </row>
    <row r="181" spans="1:31" ht="37.5" customHeight="1">
      <c r="A181" s="407">
        <v>2017</v>
      </c>
      <c r="B181" s="420" t="s">
        <v>119</v>
      </c>
      <c r="C181" s="407" t="s">
        <v>19</v>
      </c>
      <c r="D181" s="407" t="s">
        <v>1443</v>
      </c>
      <c r="E181" s="407" t="s">
        <v>1593</v>
      </c>
      <c r="F181" s="408" t="s">
        <v>1764</v>
      </c>
      <c r="G181" s="408" t="s">
        <v>1568</v>
      </c>
      <c r="H181" s="1037">
        <v>13583000</v>
      </c>
      <c r="I181" s="1055"/>
      <c r="J181" s="935"/>
      <c r="K181" s="436"/>
      <c r="L181" s="436"/>
      <c r="M181" s="436">
        <v>1</v>
      </c>
      <c r="N181" s="578" t="s">
        <v>29</v>
      </c>
      <c r="O181" s="408" t="s">
        <v>191</v>
      </c>
      <c r="P181" s="1039">
        <v>43334</v>
      </c>
      <c r="Q181" s="394"/>
      <c r="R181" s="394"/>
      <c r="S181" s="394"/>
      <c r="T181" s="394"/>
      <c r="U181" s="394"/>
      <c r="V181" s="394"/>
      <c r="W181" s="394"/>
      <c r="X181" s="394"/>
      <c r="Y181" s="394"/>
      <c r="Z181" s="394"/>
      <c r="AA181" s="394"/>
      <c r="AB181" s="394"/>
      <c r="AC181" s="394"/>
      <c r="AD181" s="394"/>
      <c r="AE181" s="394"/>
    </row>
    <row r="182" spans="1:31" ht="37.5" customHeight="1">
      <c r="A182" s="407">
        <v>2017</v>
      </c>
      <c r="B182" s="420" t="s">
        <v>119</v>
      </c>
      <c r="C182" s="407" t="s">
        <v>19</v>
      </c>
      <c r="D182" s="407" t="s">
        <v>868</v>
      </c>
      <c r="E182" s="407" t="s">
        <v>1593</v>
      </c>
      <c r="F182" s="408" t="s">
        <v>1765</v>
      </c>
      <c r="G182" s="408" t="s">
        <v>1568</v>
      </c>
      <c r="H182" s="1037">
        <v>4830466.9400000004</v>
      </c>
      <c r="I182" s="1055"/>
      <c r="J182" s="935"/>
      <c r="K182" s="436"/>
      <c r="L182" s="436"/>
      <c r="M182" s="436">
        <v>1</v>
      </c>
      <c r="N182" s="578" t="s">
        <v>29</v>
      </c>
      <c r="O182" s="408"/>
      <c r="P182" s="1039">
        <v>43179</v>
      </c>
      <c r="Q182" s="394" t="s">
        <v>563</v>
      </c>
      <c r="R182" s="394"/>
      <c r="S182" s="394"/>
      <c r="T182" s="394"/>
      <c r="U182" s="394"/>
      <c r="V182" s="394"/>
      <c r="W182" s="394"/>
      <c r="X182" s="394"/>
      <c r="Y182" s="394"/>
      <c r="Z182" s="394"/>
      <c r="AA182" s="394"/>
      <c r="AB182" s="394"/>
      <c r="AC182" s="394"/>
      <c r="AD182" s="394"/>
      <c r="AE182" s="394"/>
    </row>
    <row r="183" spans="1:31" ht="37.5" customHeight="1">
      <c r="A183" s="407">
        <v>2017</v>
      </c>
      <c r="B183" s="420" t="s">
        <v>119</v>
      </c>
      <c r="C183" s="407" t="s">
        <v>19</v>
      </c>
      <c r="D183" s="407" t="s">
        <v>868</v>
      </c>
      <c r="E183" s="407" t="s">
        <v>1593</v>
      </c>
      <c r="F183" s="408" t="s">
        <v>1712</v>
      </c>
      <c r="G183" s="408" t="s">
        <v>1568</v>
      </c>
      <c r="H183" s="1037">
        <v>2496995.79</v>
      </c>
      <c r="I183" s="1055"/>
      <c r="J183" s="935"/>
      <c r="K183" s="436"/>
      <c r="L183" s="436"/>
      <c r="M183" s="436">
        <v>1</v>
      </c>
      <c r="N183" s="578" t="s">
        <v>29</v>
      </c>
      <c r="O183" s="408" t="s">
        <v>191</v>
      </c>
      <c r="P183" s="1039">
        <v>43159</v>
      </c>
      <c r="Q183" s="394"/>
      <c r="R183" s="394"/>
      <c r="S183" s="394"/>
      <c r="T183" s="394"/>
      <c r="U183" s="394"/>
      <c r="V183" s="394"/>
      <c r="W183" s="394"/>
      <c r="X183" s="394"/>
      <c r="Y183" s="394"/>
      <c r="Z183" s="394"/>
      <c r="AA183" s="394"/>
      <c r="AB183" s="394"/>
      <c r="AC183" s="394"/>
      <c r="AD183" s="394"/>
      <c r="AE183" s="394"/>
    </row>
    <row r="184" spans="1:31" ht="37.5" customHeight="1">
      <c r="A184" s="407">
        <v>2017</v>
      </c>
      <c r="B184" s="420" t="s">
        <v>119</v>
      </c>
      <c r="C184" s="407" t="s">
        <v>19</v>
      </c>
      <c r="D184" s="407" t="s">
        <v>868</v>
      </c>
      <c r="E184" s="407" t="s">
        <v>1593</v>
      </c>
      <c r="F184" s="408" t="s">
        <v>1766</v>
      </c>
      <c r="G184" s="408" t="s">
        <v>1568</v>
      </c>
      <c r="H184" s="1037">
        <v>1072537.27</v>
      </c>
      <c r="I184" s="1055"/>
      <c r="J184" s="935"/>
      <c r="K184" s="436"/>
      <c r="L184" s="436"/>
      <c r="M184" s="436">
        <v>1</v>
      </c>
      <c r="N184" s="578" t="s">
        <v>29</v>
      </c>
      <c r="O184" s="408" t="s">
        <v>191</v>
      </c>
      <c r="P184" s="1039">
        <v>43159</v>
      </c>
      <c r="Q184" s="394"/>
      <c r="R184" s="394"/>
      <c r="S184" s="394"/>
      <c r="T184" s="394"/>
      <c r="U184" s="394"/>
      <c r="V184" s="394"/>
      <c r="W184" s="394"/>
      <c r="X184" s="394"/>
      <c r="Y184" s="394"/>
      <c r="Z184" s="394"/>
      <c r="AA184" s="394"/>
      <c r="AB184" s="394"/>
      <c r="AC184" s="394"/>
      <c r="AD184" s="394"/>
      <c r="AE184" s="394"/>
    </row>
    <row r="185" spans="1:31" ht="37.5" customHeight="1">
      <c r="A185" s="2099" t="s">
        <v>812</v>
      </c>
      <c r="B185" s="1964"/>
      <c r="C185" s="1961"/>
      <c r="D185" s="1047">
        <v>14</v>
      </c>
      <c r="E185" s="1047"/>
      <c r="F185" s="1053"/>
      <c r="G185" s="1047">
        <v>38</v>
      </c>
      <c r="H185" s="1049">
        <f t="shared" ref="H185:M185" si="11">SUM(H147:H184)</f>
        <v>169301000</v>
      </c>
      <c r="I185" s="1049">
        <f t="shared" si="11"/>
        <v>1</v>
      </c>
      <c r="J185" s="1049">
        <f t="shared" si="11"/>
        <v>0</v>
      </c>
      <c r="K185" s="1049">
        <f t="shared" si="11"/>
        <v>0</v>
      </c>
      <c r="L185" s="1049">
        <f t="shared" si="11"/>
        <v>0</v>
      </c>
      <c r="M185" s="1049">
        <f t="shared" si="11"/>
        <v>37</v>
      </c>
      <c r="N185" s="1047"/>
      <c r="O185" s="1053"/>
      <c r="P185" s="1054"/>
      <c r="Q185" s="455"/>
      <c r="R185" s="455"/>
      <c r="S185" s="455"/>
      <c r="T185" s="455"/>
      <c r="U185" s="455"/>
      <c r="V185" s="455"/>
      <c r="W185" s="455"/>
      <c r="X185" s="455"/>
      <c r="Y185" s="455"/>
      <c r="Z185" s="455"/>
      <c r="AA185" s="455"/>
      <c r="AB185" s="455"/>
      <c r="AC185" s="455"/>
      <c r="AD185" s="455"/>
      <c r="AE185" s="455"/>
    </row>
    <row r="186" spans="1:31" ht="38.25" customHeight="1">
      <c r="A186" s="801">
        <v>2017</v>
      </c>
      <c r="B186" s="802" t="s">
        <v>119</v>
      </c>
      <c r="C186" s="801" t="s">
        <v>19</v>
      </c>
      <c r="D186" s="801" t="s">
        <v>1395</v>
      </c>
      <c r="E186" s="801" t="s">
        <v>1593</v>
      </c>
      <c r="F186" s="433" t="s">
        <v>1767</v>
      </c>
      <c r="G186" s="433" t="s">
        <v>158</v>
      </c>
      <c r="H186" s="1084">
        <v>5000000</v>
      </c>
      <c r="I186" s="1055"/>
      <c r="J186" s="392"/>
      <c r="K186" s="436"/>
      <c r="L186" s="436"/>
      <c r="M186" s="436">
        <v>1</v>
      </c>
      <c r="N186" s="578" t="s">
        <v>29</v>
      </c>
      <c r="O186" s="408" t="s">
        <v>191</v>
      </c>
      <c r="P186" s="1039" t="s">
        <v>1768</v>
      </c>
      <c r="Q186" s="394"/>
      <c r="R186" s="394"/>
      <c r="S186" s="394"/>
      <c r="T186" s="394"/>
      <c r="U186" s="394"/>
      <c r="V186" s="394"/>
      <c r="W186" s="394"/>
      <c r="X186" s="394"/>
      <c r="Y186" s="394"/>
      <c r="Z186" s="394"/>
      <c r="AA186" s="394"/>
      <c r="AB186" s="394"/>
      <c r="AC186" s="394"/>
      <c r="AD186" s="394"/>
      <c r="AE186" s="394"/>
    </row>
    <row r="187" spans="1:31" ht="45" customHeight="1">
      <c r="A187" s="433">
        <v>2017</v>
      </c>
      <c r="B187" s="433" t="s">
        <v>119</v>
      </c>
      <c r="C187" s="801" t="s">
        <v>19</v>
      </c>
      <c r="D187" s="801" t="s">
        <v>156</v>
      </c>
      <c r="E187" s="1085" t="s">
        <v>1593</v>
      </c>
      <c r="F187" s="433" t="s">
        <v>157</v>
      </c>
      <c r="G187" s="433" t="s">
        <v>158</v>
      </c>
      <c r="H187" s="1086">
        <v>3274000</v>
      </c>
      <c r="I187" s="1087"/>
      <c r="J187" s="393"/>
      <c r="K187" s="392"/>
      <c r="L187" s="393">
        <v>1</v>
      </c>
      <c r="M187" s="393"/>
      <c r="N187" s="2100" t="s">
        <v>1769</v>
      </c>
      <c r="O187" s="1088" t="s">
        <v>1770</v>
      </c>
      <c r="P187" s="1089">
        <v>43888</v>
      </c>
      <c r="Q187" s="2067"/>
      <c r="R187" s="394"/>
      <c r="S187" s="394"/>
      <c r="T187" s="394"/>
      <c r="U187" s="394"/>
      <c r="V187" s="394"/>
      <c r="W187" s="394"/>
      <c r="X187" s="394"/>
      <c r="Y187" s="394"/>
      <c r="Z187" s="394"/>
      <c r="AA187" s="394"/>
      <c r="AB187" s="394"/>
      <c r="AC187" s="394"/>
      <c r="AD187" s="394"/>
      <c r="AE187" s="394"/>
    </row>
    <row r="188" spans="1:31" ht="45" customHeight="1">
      <c r="A188" s="1090"/>
      <c r="B188" s="1090"/>
      <c r="C188" s="1090"/>
      <c r="D188" s="1090"/>
      <c r="E188" s="1091"/>
      <c r="F188" s="1090"/>
      <c r="G188" s="1090"/>
      <c r="H188" s="1090"/>
      <c r="I188" s="1092"/>
      <c r="J188" s="1092"/>
      <c r="K188" s="1093"/>
      <c r="L188" s="1092"/>
      <c r="M188" s="1092"/>
      <c r="N188" s="1856"/>
      <c r="O188" s="1094" t="s">
        <v>1771</v>
      </c>
      <c r="P188" s="1089">
        <v>43888</v>
      </c>
      <c r="Q188" s="1991"/>
      <c r="R188" s="394"/>
      <c r="S188" s="394"/>
      <c r="T188" s="394"/>
      <c r="U188" s="394"/>
      <c r="V188" s="394"/>
      <c r="W188" s="394"/>
      <c r="X188" s="394"/>
      <c r="Y188" s="394"/>
      <c r="Z188" s="394"/>
      <c r="AA188" s="394"/>
      <c r="AB188" s="394"/>
      <c r="AC188" s="394"/>
      <c r="AD188" s="394"/>
      <c r="AE188" s="394"/>
    </row>
    <row r="189" spans="1:31" ht="45" customHeight="1">
      <c r="A189" s="1095"/>
      <c r="B189" s="1095"/>
      <c r="C189" s="1095"/>
      <c r="D189" s="1095"/>
      <c r="E189" s="1096"/>
      <c r="F189" s="1095"/>
      <c r="G189" s="1095"/>
      <c r="H189" s="1095"/>
      <c r="I189" s="1097"/>
      <c r="J189" s="1097"/>
      <c r="K189" s="1098"/>
      <c r="L189" s="1097"/>
      <c r="M189" s="1097"/>
      <c r="N189" s="1976"/>
      <c r="O189" s="1099" t="s">
        <v>1772</v>
      </c>
      <c r="P189" s="1089">
        <v>43888</v>
      </c>
      <c r="Q189" s="1991"/>
      <c r="R189" s="394"/>
      <c r="S189" s="394"/>
      <c r="T189" s="394"/>
      <c r="U189" s="394"/>
      <c r="V189" s="394"/>
      <c r="W189" s="394"/>
      <c r="X189" s="394"/>
      <c r="Y189" s="394"/>
      <c r="Z189" s="394"/>
      <c r="AA189" s="394"/>
      <c r="AB189" s="394"/>
      <c r="AC189" s="394"/>
      <c r="AD189" s="394"/>
      <c r="AE189" s="394"/>
    </row>
    <row r="190" spans="1:31" ht="31.5" customHeight="1">
      <c r="A190" s="2101" t="s">
        <v>805</v>
      </c>
      <c r="B190" s="2102"/>
      <c r="C190" s="2103"/>
      <c r="D190" s="1100">
        <v>1</v>
      </c>
      <c r="E190" s="1100"/>
      <c r="F190" s="1101"/>
      <c r="G190" s="1100">
        <v>2</v>
      </c>
      <c r="H190" s="1102">
        <f>SUM(H186:H189)</f>
        <v>8274000</v>
      </c>
      <c r="I190" s="1102">
        <f t="shared" ref="I190:M190" si="12">SUM(I186:I187)</f>
        <v>0</v>
      </c>
      <c r="J190" s="1102">
        <f t="shared" si="12"/>
        <v>0</v>
      </c>
      <c r="K190" s="1049">
        <f t="shared" si="12"/>
        <v>0</v>
      </c>
      <c r="L190" s="1049">
        <f t="shared" si="12"/>
        <v>1</v>
      </c>
      <c r="M190" s="1049">
        <f t="shared" si="12"/>
        <v>1</v>
      </c>
      <c r="N190" s="1047"/>
      <c r="O190" s="1053"/>
      <c r="P190" s="1054"/>
      <c r="Q190" s="455"/>
      <c r="R190" s="455"/>
      <c r="S190" s="455"/>
      <c r="T190" s="455"/>
      <c r="U190" s="455"/>
      <c r="V190" s="455"/>
      <c r="W190" s="455"/>
      <c r="X190" s="455"/>
      <c r="Y190" s="455"/>
      <c r="Z190" s="455"/>
      <c r="AA190" s="455"/>
      <c r="AB190" s="455"/>
      <c r="AC190" s="455"/>
      <c r="AD190" s="455"/>
      <c r="AE190" s="455"/>
    </row>
    <row r="191" spans="1:31" ht="34.5" customHeight="1">
      <c r="A191" s="2053" t="s">
        <v>1773</v>
      </c>
      <c r="B191" s="1964"/>
      <c r="C191" s="1961"/>
      <c r="D191" s="732">
        <f>D185+D190</f>
        <v>15</v>
      </c>
      <c r="E191" s="1076"/>
      <c r="F191" s="1076"/>
      <c r="G191" s="732">
        <f t="shared" ref="G191:M191" si="13">G185+G190</f>
        <v>40</v>
      </c>
      <c r="H191" s="1061">
        <f t="shared" si="13"/>
        <v>177575000</v>
      </c>
      <c r="I191" s="1062">
        <f t="shared" si="13"/>
        <v>1</v>
      </c>
      <c r="J191" s="1063">
        <f t="shared" si="13"/>
        <v>0</v>
      </c>
      <c r="K191" s="1062">
        <f t="shared" si="13"/>
        <v>0</v>
      </c>
      <c r="L191" s="1062">
        <f t="shared" si="13"/>
        <v>1</v>
      </c>
      <c r="M191" s="1062">
        <f t="shared" si="13"/>
        <v>38</v>
      </c>
      <c r="N191" s="732"/>
      <c r="O191" s="1076"/>
      <c r="P191" s="1069"/>
      <c r="Q191" s="1077"/>
      <c r="R191" s="1077"/>
      <c r="S191" s="1077"/>
      <c r="T191" s="1077"/>
      <c r="U191" s="1077"/>
      <c r="V191" s="1077"/>
      <c r="W191" s="1077"/>
      <c r="X191" s="1077"/>
      <c r="Y191" s="1077"/>
      <c r="Z191" s="1077"/>
      <c r="AA191" s="1077"/>
      <c r="AB191" s="1077"/>
      <c r="AC191" s="1077"/>
      <c r="AD191" s="1077"/>
      <c r="AE191" s="1077"/>
    </row>
    <row r="192" spans="1:31" ht="31.5" customHeight="1">
      <c r="A192" s="2035" t="s">
        <v>43</v>
      </c>
      <c r="B192" s="1964"/>
      <c r="C192" s="1961"/>
      <c r="D192" s="548">
        <f>SUM(D191,D146,D101,D55,D49)</f>
        <v>68</v>
      </c>
      <c r="E192" s="1103"/>
      <c r="F192" s="1103"/>
      <c r="G192" s="548">
        <f t="shared" ref="G192:M192" si="14">SUM(G191,G146,G101,G55,G49)</f>
        <v>171</v>
      </c>
      <c r="H192" s="1104">
        <f t="shared" si="14"/>
        <v>718086349</v>
      </c>
      <c r="I192" s="1105">
        <f t="shared" si="14"/>
        <v>5</v>
      </c>
      <c r="J192" s="1106">
        <f t="shared" si="14"/>
        <v>0</v>
      </c>
      <c r="K192" s="1107">
        <f t="shared" si="14"/>
        <v>0</v>
      </c>
      <c r="L192" s="1107">
        <f t="shared" si="14"/>
        <v>1</v>
      </c>
      <c r="M192" s="1107">
        <f t="shared" si="14"/>
        <v>165</v>
      </c>
      <c r="N192" s="548"/>
      <c r="O192" s="1103"/>
      <c r="P192" s="1108"/>
      <c r="Q192" s="1077"/>
      <c r="R192" s="1077"/>
      <c r="S192" s="1077"/>
      <c r="T192" s="1077"/>
      <c r="U192" s="1077"/>
      <c r="V192" s="1077"/>
      <c r="W192" s="1077"/>
      <c r="X192" s="1077"/>
      <c r="Y192" s="1077"/>
      <c r="Z192" s="1077"/>
      <c r="AA192" s="1077"/>
      <c r="AB192" s="1077"/>
      <c r="AC192" s="1077"/>
      <c r="AD192" s="1077"/>
      <c r="AE192" s="1077"/>
    </row>
    <row r="193" spans="1:31" ht="15.75" customHeight="1">
      <c r="A193" s="419"/>
      <c r="B193" s="419"/>
      <c r="C193" s="419"/>
      <c r="D193" s="419"/>
      <c r="E193" s="394"/>
      <c r="F193" s="394"/>
      <c r="G193" s="394"/>
      <c r="H193" s="394"/>
      <c r="I193" s="455"/>
      <c r="J193" s="650"/>
      <c r="K193" s="650"/>
      <c r="L193" s="650"/>
      <c r="M193" s="650"/>
      <c r="N193" s="419"/>
      <c r="O193" s="394"/>
      <c r="P193" s="1109"/>
      <c r="Q193" s="394"/>
      <c r="R193" s="394"/>
      <c r="S193" s="394"/>
      <c r="T193" s="394"/>
      <c r="U193" s="394"/>
      <c r="V193" s="394"/>
      <c r="W193" s="394"/>
      <c r="X193" s="394"/>
      <c r="Y193" s="394"/>
      <c r="Z193" s="394"/>
      <c r="AA193" s="394"/>
      <c r="AB193" s="394"/>
      <c r="AC193" s="394"/>
      <c r="AD193" s="394"/>
      <c r="AE193" s="394"/>
    </row>
    <row r="194" spans="1:31" ht="15.75" customHeight="1">
      <c r="A194" s="419"/>
      <c r="B194" s="419"/>
      <c r="C194" s="419"/>
      <c r="D194" s="419"/>
      <c r="E194" s="394"/>
      <c r="F194" s="394"/>
      <c r="G194" s="394"/>
      <c r="H194" s="394"/>
      <c r="I194" s="455"/>
      <c r="J194" s="650"/>
      <c r="K194" s="650"/>
      <c r="L194" s="650"/>
      <c r="M194" s="650"/>
      <c r="N194" s="419"/>
      <c r="O194" s="394"/>
      <c r="P194" s="1109"/>
      <c r="Q194" s="394"/>
      <c r="R194" s="394"/>
      <c r="S194" s="394"/>
      <c r="T194" s="394"/>
      <c r="U194" s="394"/>
      <c r="V194" s="394"/>
      <c r="W194" s="394"/>
      <c r="X194" s="394"/>
      <c r="Y194" s="394"/>
      <c r="Z194" s="394"/>
      <c r="AA194" s="394"/>
      <c r="AB194" s="394"/>
      <c r="AC194" s="394"/>
      <c r="AD194" s="394"/>
      <c r="AE194" s="394"/>
    </row>
    <row r="195" spans="1:31" ht="15.75" customHeight="1">
      <c r="A195" s="419"/>
      <c r="B195" s="419"/>
      <c r="C195" s="419"/>
      <c r="D195" s="419"/>
      <c r="E195" s="394"/>
      <c r="F195" s="394"/>
      <c r="G195" s="394"/>
      <c r="H195" s="394"/>
      <c r="I195" s="455"/>
      <c r="J195" s="650"/>
      <c r="K195" s="650"/>
      <c r="L195" s="650"/>
      <c r="M195" s="650"/>
      <c r="N195" s="419"/>
      <c r="O195" s="394"/>
      <c r="P195" s="1109"/>
      <c r="Q195" s="394"/>
      <c r="R195" s="394"/>
      <c r="S195" s="394"/>
      <c r="T195" s="394"/>
      <c r="U195" s="394"/>
      <c r="V195" s="394"/>
      <c r="W195" s="394"/>
      <c r="X195" s="394"/>
      <c r="Y195" s="394"/>
      <c r="Z195" s="394"/>
      <c r="AA195" s="394"/>
      <c r="AB195" s="394"/>
      <c r="AC195" s="394"/>
      <c r="AD195" s="394"/>
      <c r="AE195" s="394"/>
    </row>
    <row r="196" spans="1:31" ht="15.75" customHeight="1">
      <c r="A196" s="419"/>
      <c r="B196" s="419"/>
      <c r="C196" s="419"/>
      <c r="D196" s="419"/>
      <c r="E196" s="394"/>
      <c r="F196" s="394" t="s">
        <v>2</v>
      </c>
      <c r="G196" s="394"/>
      <c r="H196" s="394"/>
      <c r="I196" s="455"/>
      <c r="J196" s="650"/>
      <c r="K196" s="650"/>
      <c r="L196" s="650"/>
      <c r="M196" s="650"/>
      <c r="N196" s="419"/>
      <c r="O196" s="394"/>
      <c r="P196" s="1109"/>
      <c r="Q196" s="394"/>
      <c r="R196" s="394"/>
      <c r="S196" s="394"/>
      <c r="T196" s="394"/>
      <c r="U196" s="394"/>
      <c r="V196" s="394"/>
      <c r="W196" s="394"/>
      <c r="X196" s="394"/>
      <c r="Y196" s="394"/>
      <c r="Z196" s="394"/>
      <c r="AA196" s="394"/>
      <c r="AB196" s="394"/>
      <c r="AC196" s="394"/>
      <c r="AD196" s="394"/>
      <c r="AE196" s="394"/>
    </row>
    <row r="197" spans="1:31" ht="15.75" customHeight="1">
      <c r="A197" s="419"/>
      <c r="B197" s="419"/>
      <c r="C197" s="419"/>
      <c r="D197" s="419"/>
      <c r="E197" s="394"/>
      <c r="F197" s="394"/>
      <c r="G197" s="394"/>
      <c r="H197" s="394"/>
      <c r="I197" s="455"/>
      <c r="J197" s="650"/>
      <c r="K197" s="650"/>
      <c r="L197" s="650"/>
      <c r="M197" s="650"/>
      <c r="N197" s="419"/>
      <c r="O197" s="394"/>
      <c r="P197" s="1109"/>
      <c r="Q197" s="394"/>
      <c r="R197" s="394"/>
      <c r="S197" s="394"/>
      <c r="T197" s="394"/>
      <c r="U197" s="394"/>
      <c r="V197" s="394"/>
      <c r="W197" s="394"/>
      <c r="X197" s="394"/>
      <c r="Y197" s="394"/>
      <c r="Z197" s="394"/>
      <c r="AA197" s="394"/>
      <c r="AB197" s="394"/>
      <c r="AC197" s="394"/>
      <c r="AD197" s="394"/>
      <c r="AE197" s="394"/>
    </row>
    <row r="198" spans="1:31" ht="15.75" customHeight="1">
      <c r="A198" s="419"/>
      <c r="B198" s="419"/>
      <c r="C198" s="419"/>
      <c r="D198" s="419"/>
      <c r="E198" s="394"/>
      <c r="F198" s="394"/>
      <c r="G198" s="394"/>
      <c r="H198" s="394"/>
      <c r="I198" s="455"/>
      <c r="J198" s="650"/>
      <c r="K198" s="650"/>
      <c r="L198" s="650"/>
      <c r="M198" s="650"/>
      <c r="N198" s="419"/>
      <c r="O198" s="394"/>
      <c r="P198" s="1109"/>
      <c r="Q198" s="394"/>
      <c r="R198" s="394"/>
      <c r="S198" s="394"/>
      <c r="T198" s="394"/>
      <c r="U198" s="394"/>
      <c r="V198" s="394"/>
      <c r="W198" s="394"/>
      <c r="X198" s="394"/>
      <c r="Y198" s="394"/>
      <c r="Z198" s="394"/>
      <c r="AA198" s="394"/>
      <c r="AB198" s="394"/>
      <c r="AC198" s="394"/>
      <c r="AD198" s="394"/>
      <c r="AE198" s="394"/>
    </row>
    <row r="199" spans="1:31" ht="15.75" customHeight="1">
      <c r="A199" s="419"/>
      <c r="B199" s="419"/>
      <c r="C199" s="419"/>
      <c r="D199" s="419"/>
      <c r="E199" s="394"/>
      <c r="F199" s="394"/>
      <c r="G199" s="394"/>
      <c r="H199" s="394"/>
      <c r="I199" s="455"/>
      <c r="J199" s="650"/>
      <c r="K199" s="650"/>
      <c r="L199" s="650"/>
      <c r="M199" s="650"/>
      <c r="N199" s="419"/>
      <c r="O199" s="394"/>
      <c r="P199" s="1109"/>
      <c r="Q199" s="394"/>
      <c r="R199" s="394"/>
      <c r="S199" s="394"/>
      <c r="T199" s="394"/>
      <c r="U199" s="394"/>
      <c r="V199" s="394"/>
      <c r="W199" s="394"/>
      <c r="X199" s="394"/>
      <c r="Y199" s="394"/>
      <c r="Z199" s="394"/>
      <c r="AA199" s="394"/>
      <c r="AB199" s="394"/>
      <c r="AC199" s="394"/>
      <c r="AD199" s="394"/>
      <c r="AE199" s="394"/>
    </row>
    <row r="200" spans="1:31" ht="15.75" customHeight="1">
      <c r="A200" s="419"/>
      <c r="B200" s="419"/>
      <c r="C200" s="419"/>
      <c r="D200" s="419"/>
      <c r="E200" s="394"/>
      <c r="F200" s="394"/>
      <c r="G200" s="394"/>
      <c r="H200" s="394"/>
      <c r="I200" s="455"/>
      <c r="J200" s="650"/>
      <c r="K200" s="650"/>
      <c r="L200" s="650"/>
      <c r="M200" s="650"/>
      <c r="N200" s="419"/>
      <c r="O200" s="394"/>
      <c r="P200" s="1109"/>
      <c r="Q200" s="394"/>
      <c r="R200" s="394"/>
      <c r="S200" s="394"/>
      <c r="T200" s="394"/>
      <c r="U200" s="394"/>
      <c r="V200" s="394"/>
      <c r="W200" s="394"/>
      <c r="X200" s="394"/>
      <c r="Y200" s="394"/>
      <c r="Z200" s="394"/>
      <c r="AA200" s="394"/>
      <c r="AB200" s="394"/>
      <c r="AC200" s="394"/>
      <c r="AD200" s="394"/>
      <c r="AE200" s="394"/>
    </row>
    <row r="201" spans="1:31" ht="15.75" customHeight="1">
      <c r="A201" s="419"/>
      <c r="B201" s="419"/>
      <c r="C201" s="419"/>
      <c r="D201" s="419"/>
      <c r="E201" s="394"/>
      <c r="F201" s="394"/>
      <c r="G201" s="394"/>
      <c r="H201" s="394"/>
      <c r="I201" s="455"/>
      <c r="J201" s="650"/>
      <c r="K201" s="650"/>
      <c r="L201" s="650"/>
      <c r="M201" s="650"/>
      <c r="N201" s="419"/>
      <c r="O201" s="394"/>
      <c r="P201" s="1109"/>
      <c r="Q201" s="394"/>
      <c r="R201" s="394"/>
      <c r="S201" s="394"/>
      <c r="T201" s="394"/>
      <c r="U201" s="394"/>
      <c r="V201" s="394"/>
      <c r="W201" s="394"/>
      <c r="X201" s="394"/>
      <c r="Y201" s="394"/>
      <c r="Z201" s="394"/>
      <c r="AA201" s="394"/>
      <c r="AB201" s="394"/>
      <c r="AC201" s="394"/>
      <c r="AD201" s="394"/>
      <c r="AE201" s="394"/>
    </row>
    <row r="202" spans="1:31" ht="15.75" customHeight="1">
      <c r="A202" s="419"/>
      <c r="B202" s="419"/>
      <c r="C202" s="419"/>
      <c r="D202" s="419"/>
      <c r="E202" s="394"/>
      <c r="F202" s="394"/>
      <c r="G202" s="394"/>
      <c r="H202" s="394"/>
      <c r="I202" s="455"/>
      <c r="J202" s="650"/>
      <c r="K202" s="650"/>
      <c r="L202" s="650"/>
      <c r="M202" s="650"/>
      <c r="N202" s="419"/>
      <c r="O202" s="394"/>
      <c r="P202" s="1109"/>
      <c r="Q202" s="394"/>
      <c r="R202" s="394"/>
      <c r="S202" s="394"/>
      <c r="T202" s="394"/>
      <c r="U202" s="394"/>
      <c r="V202" s="394"/>
      <c r="W202" s="394"/>
      <c r="X202" s="394"/>
      <c r="Y202" s="394"/>
      <c r="Z202" s="394"/>
      <c r="AA202" s="394"/>
      <c r="AB202" s="394"/>
      <c r="AC202" s="394"/>
      <c r="AD202" s="394"/>
      <c r="AE202" s="394"/>
    </row>
    <row r="203" spans="1:31" ht="15.75" customHeight="1">
      <c r="A203" s="419"/>
      <c r="B203" s="419"/>
      <c r="C203" s="419"/>
      <c r="D203" s="419"/>
      <c r="E203" s="394"/>
      <c r="F203" s="394"/>
      <c r="G203" s="394"/>
      <c r="H203" s="394"/>
      <c r="I203" s="455"/>
      <c r="J203" s="650"/>
      <c r="K203" s="650"/>
      <c r="L203" s="650"/>
      <c r="M203" s="650"/>
      <c r="N203" s="419"/>
      <c r="O203" s="394"/>
      <c r="P203" s="1109"/>
      <c r="Q203" s="394"/>
      <c r="R203" s="394"/>
      <c r="S203" s="394"/>
      <c r="T203" s="394"/>
      <c r="U203" s="394"/>
      <c r="V203" s="394"/>
      <c r="W203" s="394"/>
      <c r="X203" s="394"/>
      <c r="Y203" s="394"/>
      <c r="Z203" s="394"/>
      <c r="AA203" s="394"/>
      <c r="AB203" s="394"/>
      <c r="AC203" s="394"/>
      <c r="AD203" s="394"/>
      <c r="AE203" s="394"/>
    </row>
    <row r="204" spans="1:31" ht="15.75" customHeight="1">
      <c r="A204" s="419"/>
      <c r="B204" s="419"/>
      <c r="C204" s="419"/>
      <c r="D204" s="419"/>
      <c r="E204" s="394"/>
      <c r="F204" s="394"/>
      <c r="G204" s="394"/>
      <c r="H204" s="394"/>
      <c r="I204" s="455"/>
      <c r="J204" s="650"/>
      <c r="K204" s="650"/>
      <c r="L204" s="650"/>
      <c r="M204" s="650"/>
      <c r="N204" s="419"/>
      <c r="O204" s="394"/>
      <c r="P204" s="1109"/>
      <c r="Q204" s="394"/>
      <c r="R204" s="394"/>
      <c r="S204" s="394"/>
      <c r="T204" s="394"/>
      <c r="U204" s="394"/>
      <c r="V204" s="394"/>
      <c r="W204" s="394"/>
      <c r="X204" s="394"/>
      <c r="Y204" s="394"/>
      <c r="Z204" s="394"/>
      <c r="AA204" s="394"/>
      <c r="AB204" s="394"/>
      <c r="AC204" s="394"/>
      <c r="AD204" s="394"/>
      <c r="AE204" s="394"/>
    </row>
    <row r="205" spans="1:31" ht="15.75" customHeight="1">
      <c r="A205" s="419"/>
      <c r="B205" s="419"/>
      <c r="C205" s="419"/>
      <c r="D205" s="419"/>
      <c r="E205" s="394"/>
      <c r="F205" s="394"/>
      <c r="G205" s="394"/>
      <c r="H205" s="394"/>
      <c r="I205" s="455"/>
      <c r="J205" s="650"/>
      <c r="K205" s="650"/>
      <c r="L205" s="650"/>
      <c r="M205" s="650"/>
      <c r="N205" s="419"/>
      <c r="O205" s="394"/>
      <c r="P205" s="1109"/>
      <c r="Q205" s="394"/>
      <c r="R205" s="394"/>
      <c r="S205" s="394"/>
      <c r="T205" s="394"/>
      <c r="U205" s="394"/>
      <c r="V205" s="394"/>
      <c r="W205" s="394"/>
      <c r="X205" s="394"/>
      <c r="Y205" s="394"/>
      <c r="Z205" s="394"/>
      <c r="AA205" s="394"/>
      <c r="AB205" s="394"/>
      <c r="AC205" s="394"/>
      <c r="AD205" s="394"/>
      <c r="AE205" s="394"/>
    </row>
    <row r="206" spans="1:31" ht="15.75" customHeight="1">
      <c r="A206" s="419"/>
      <c r="B206" s="419"/>
      <c r="C206" s="419"/>
      <c r="D206" s="419"/>
      <c r="E206" s="394"/>
      <c r="F206" s="394"/>
      <c r="G206" s="394"/>
      <c r="H206" s="394"/>
      <c r="I206" s="455"/>
      <c r="J206" s="650"/>
      <c r="K206" s="650"/>
      <c r="L206" s="650"/>
      <c r="M206" s="650"/>
      <c r="N206" s="419"/>
      <c r="O206" s="394"/>
      <c r="P206" s="1109"/>
      <c r="Q206" s="394"/>
      <c r="R206" s="394"/>
      <c r="S206" s="394"/>
      <c r="T206" s="394"/>
      <c r="U206" s="394"/>
      <c r="V206" s="394"/>
      <c r="W206" s="394"/>
      <c r="X206" s="394"/>
      <c r="Y206" s="394"/>
      <c r="Z206" s="394"/>
      <c r="AA206" s="394"/>
      <c r="AB206" s="394"/>
      <c r="AC206" s="394"/>
      <c r="AD206" s="394"/>
      <c r="AE206" s="394"/>
    </row>
    <row r="207" spans="1:31" ht="15.75" customHeight="1">
      <c r="A207" s="419"/>
      <c r="B207" s="419"/>
      <c r="C207" s="419"/>
      <c r="D207" s="419"/>
      <c r="E207" s="394"/>
      <c r="F207" s="394"/>
      <c r="G207" s="394"/>
      <c r="H207" s="394"/>
      <c r="I207" s="455"/>
      <c r="J207" s="650"/>
      <c r="K207" s="650"/>
      <c r="L207" s="650"/>
      <c r="M207" s="650"/>
      <c r="N207" s="419"/>
      <c r="O207" s="394"/>
      <c r="P207" s="1109"/>
      <c r="Q207" s="394"/>
      <c r="R207" s="394"/>
      <c r="S207" s="394"/>
      <c r="T207" s="394"/>
      <c r="U207" s="394"/>
      <c r="V207" s="394"/>
      <c r="W207" s="394"/>
      <c r="X207" s="394"/>
      <c r="Y207" s="394"/>
      <c r="Z207" s="394"/>
      <c r="AA207" s="394"/>
      <c r="AB207" s="394"/>
      <c r="AC207" s="394"/>
      <c r="AD207" s="394"/>
      <c r="AE207" s="394"/>
    </row>
    <row r="208" spans="1:31" ht="15.75" customHeight="1">
      <c r="A208" s="419"/>
      <c r="B208" s="419"/>
      <c r="C208" s="419"/>
      <c r="D208" s="419"/>
      <c r="E208" s="394"/>
      <c r="F208" s="394"/>
      <c r="G208" s="394"/>
      <c r="H208" s="394"/>
      <c r="I208" s="455"/>
      <c r="J208" s="650"/>
      <c r="K208" s="650"/>
      <c r="L208" s="650"/>
      <c r="M208" s="650"/>
      <c r="N208" s="419"/>
      <c r="O208" s="394"/>
      <c r="P208" s="1109"/>
      <c r="Q208" s="394"/>
      <c r="R208" s="394"/>
      <c r="S208" s="394"/>
      <c r="T208" s="394"/>
      <c r="U208" s="394"/>
      <c r="V208" s="394"/>
      <c r="W208" s="394"/>
      <c r="X208" s="394"/>
      <c r="Y208" s="394"/>
      <c r="Z208" s="394"/>
      <c r="AA208" s="394"/>
      <c r="AB208" s="394"/>
      <c r="AC208" s="394"/>
      <c r="AD208" s="394"/>
      <c r="AE208" s="394"/>
    </row>
    <row r="209" spans="1:31" ht="15.75" customHeight="1">
      <c r="A209" s="419"/>
      <c r="B209" s="419"/>
      <c r="C209" s="419"/>
      <c r="D209" s="419"/>
      <c r="E209" s="394"/>
      <c r="F209" s="394"/>
      <c r="G209" s="394"/>
      <c r="H209" s="394"/>
      <c r="I209" s="455"/>
      <c r="J209" s="650"/>
      <c r="K209" s="650"/>
      <c r="L209" s="650"/>
      <c r="M209" s="650"/>
      <c r="N209" s="419"/>
      <c r="O209" s="394"/>
      <c r="P209" s="1109"/>
      <c r="Q209" s="394"/>
      <c r="R209" s="394"/>
      <c r="S209" s="394"/>
      <c r="T209" s="394"/>
      <c r="U209" s="394"/>
      <c r="V209" s="394"/>
      <c r="W209" s="394"/>
      <c r="X209" s="394"/>
      <c r="Y209" s="394"/>
      <c r="Z209" s="394"/>
      <c r="AA209" s="394"/>
      <c r="AB209" s="394"/>
      <c r="AC209" s="394"/>
      <c r="AD209" s="394"/>
      <c r="AE209" s="394"/>
    </row>
    <row r="210" spans="1:31" ht="15.75" customHeight="1">
      <c r="A210" s="419"/>
      <c r="B210" s="419"/>
      <c r="C210" s="419"/>
      <c r="D210" s="419"/>
      <c r="E210" s="394"/>
      <c r="F210" s="394"/>
      <c r="G210" s="394"/>
      <c r="H210" s="394"/>
      <c r="I210" s="455"/>
      <c r="J210" s="650"/>
      <c r="K210" s="650"/>
      <c r="L210" s="650"/>
      <c r="M210" s="650"/>
      <c r="N210" s="419"/>
      <c r="O210" s="394"/>
      <c r="P210" s="1109"/>
      <c r="Q210" s="394"/>
      <c r="R210" s="394"/>
      <c r="S210" s="394"/>
      <c r="T210" s="394"/>
      <c r="U210" s="394"/>
      <c r="V210" s="394"/>
      <c r="W210" s="394"/>
      <c r="X210" s="394"/>
      <c r="Y210" s="394"/>
      <c r="Z210" s="394"/>
      <c r="AA210" s="394"/>
      <c r="AB210" s="394"/>
      <c r="AC210" s="394"/>
      <c r="AD210" s="394"/>
      <c r="AE210" s="394"/>
    </row>
    <row r="211" spans="1:31" ht="15.75" customHeight="1">
      <c r="A211" s="419"/>
      <c r="B211" s="419"/>
      <c r="C211" s="419"/>
      <c r="D211" s="419"/>
      <c r="E211" s="394"/>
      <c r="F211" s="394"/>
      <c r="G211" s="394"/>
      <c r="H211" s="394"/>
      <c r="I211" s="455"/>
      <c r="J211" s="650"/>
      <c r="K211" s="650"/>
      <c r="L211" s="650"/>
      <c r="M211" s="650"/>
      <c r="N211" s="419"/>
      <c r="O211" s="394"/>
      <c r="P211" s="1109"/>
      <c r="Q211" s="394"/>
      <c r="R211" s="394"/>
      <c r="S211" s="394"/>
      <c r="T211" s="394"/>
      <c r="U211" s="394"/>
      <c r="V211" s="394"/>
      <c r="W211" s="394"/>
      <c r="X211" s="394"/>
      <c r="Y211" s="394"/>
      <c r="Z211" s="394"/>
      <c r="AA211" s="394"/>
      <c r="AB211" s="394"/>
      <c r="AC211" s="394"/>
      <c r="AD211" s="394"/>
      <c r="AE211" s="394"/>
    </row>
    <row r="212" spans="1:31" ht="15.75" customHeight="1">
      <c r="A212" s="419"/>
      <c r="B212" s="419"/>
      <c r="C212" s="419"/>
      <c r="D212" s="419"/>
      <c r="E212" s="394"/>
      <c r="F212" s="394"/>
      <c r="G212" s="394"/>
      <c r="H212" s="394"/>
      <c r="I212" s="455"/>
      <c r="J212" s="650"/>
      <c r="K212" s="650"/>
      <c r="L212" s="650"/>
      <c r="M212" s="650"/>
      <c r="N212" s="419"/>
      <c r="O212" s="394"/>
      <c r="P212" s="1109"/>
      <c r="Q212" s="394"/>
      <c r="R212" s="394"/>
      <c r="S212" s="394"/>
      <c r="T212" s="394"/>
      <c r="U212" s="394"/>
      <c r="V212" s="394"/>
      <c r="W212" s="394"/>
      <c r="X212" s="394"/>
      <c r="Y212" s="394"/>
      <c r="Z212" s="394"/>
      <c r="AA212" s="394"/>
      <c r="AB212" s="394"/>
      <c r="AC212" s="394"/>
      <c r="AD212" s="394"/>
      <c r="AE212" s="394"/>
    </row>
    <row r="213" spans="1:31" ht="15.75" customHeight="1">
      <c r="A213" s="419"/>
      <c r="B213" s="419"/>
      <c r="C213" s="419"/>
      <c r="D213" s="419"/>
      <c r="E213" s="394"/>
      <c r="F213" s="394"/>
      <c r="G213" s="394"/>
      <c r="H213" s="394"/>
      <c r="I213" s="455"/>
      <c r="J213" s="650"/>
      <c r="K213" s="650"/>
      <c r="L213" s="650"/>
      <c r="M213" s="650"/>
      <c r="N213" s="419"/>
      <c r="O213" s="394"/>
      <c r="P213" s="1109"/>
      <c r="Q213" s="394"/>
      <c r="R213" s="394"/>
      <c r="S213" s="394"/>
      <c r="T213" s="394"/>
      <c r="U213" s="394"/>
      <c r="V213" s="394"/>
      <c r="W213" s="394"/>
      <c r="X213" s="394"/>
      <c r="Y213" s="394"/>
      <c r="Z213" s="394"/>
      <c r="AA213" s="394"/>
      <c r="AB213" s="394"/>
      <c r="AC213" s="394"/>
      <c r="AD213" s="394"/>
      <c r="AE213" s="394"/>
    </row>
    <row r="214" spans="1:31" ht="15.75" customHeight="1">
      <c r="A214" s="419"/>
      <c r="B214" s="419"/>
      <c r="C214" s="419"/>
      <c r="D214" s="419"/>
      <c r="E214" s="394"/>
      <c r="F214" s="394"/>
      <c r="G214" s="394"/>
      <c r="H214" s="394"/>
      <c r="I214" s="455"/>
      <c r="J214" s="650"/>
      <c r="K214" s="650"/>
      <c r="L214" s="650"/>
      <c r="M214" s="650"/>
      <c r="N214" s="419"/>
      <c r="O214" s="394"/>
      <c r="P214" s="1109"/>
      <c r="Q214" s="394"/>
      <c r="R214" s="394"/>
      <c r="S214" s="394"/>
      <c r="T214" s="394"/>
      <c r="U214" s="394"/>
      <c r="V214" s="394"/>
      <c r="W214" s="394"/>
      <c r="X214" s="394"/>
      <c r="Y214" s="394"/>
      <c r="Z214" s="394"/>
      <c r="AA214" s="394"/>
      <c r="AB214" s="394"/>
      <c r="AC214" s="394"/>
      <c r="AD214" s="394"/>
      <c r="AE214" s="394"/>
    </row>
    <row r="215" spans="1:31" ht="15.75" customHeight="1">
      <c r="A215" s="419"/>
      <c r="B215" s="419"/>
      <c r="C215" s="419"/>
      <c r="D215" s="419"/>
      <c r="E215" s="394"/>
      <c r="F215" s="394"/>
      <c r="G215" s="394"/>
      <c r="H215" s="394"/>
      <c r="I215" s="455"/>
      <c r="J215" s="650"/>
      <c r="K215" s="650"/>
      <c r="L215" s="650"/>
      <c r="M215" s="650"/>
      <c r="N215" s="419"/>
      <c r="O215" s="394"/>
      <c r="P215" s="1109"/>
      <c r="Q215" s="394"/>
      <c r="R215" s="394"/>
      <c r="S215" s="394"/>
      <c r="T215" s="394"/>
      <c r="U215" s="394"/>
      <c r="V215" s="394"/>
      <c r="W215" s="394"/>
      <c r="X215" s="394"/>
      <c r="Y215" s="394"/>
      <c r="Z215" s="394"/>
      <c r="AA215" s="394"/>
      <c r="AB215" s="394"/>
      <c r="AC215" s="394"/>
      <c r="AD215" s="394"/>
      <c r="AE215" s="394"/>
    </row>
    <row r="216" spans="1:31" ht="15.75" customHeight="1">
      <c r="A216" s="419"/>
      <c r="B216" s="419"/>
      <c r="C216" s="419"/>
      <c r="D216" s="419"/>
      <c r="E216" s="394"/>
      <c r="F216" s="394"/>
      <c r="G216" s="394"/>
      <c r="H216" s="394"/>
      <c r="I216" s="455"/>
      <c r="J216" s="650"/>
      <c r="K216" s="650"/>
      <c r="L216" s="650"/>
      <c r="M216" s="650"/>
      <c r="N216" s="419"/>
      <c r="O216" s="394"/>
      <c r="P216" s="1109"/>
      <c r="Q216" s="394"/>
      <c r="R216" s="394"/>
      <c r="S216" s="394"/>
      <c r="T216" s="394"/>
      <c r="U216" s="394"/>
      <c r="V216" s="394"/>
      <c r="W216" s="394"/>
      <c r="X216" s="394"/>
      <c r="Y216" s="394"/>
      <c r="Z216" s="394"/>
      <c r="AA216" s="394"/>
      <c r="AB216" s="394"/>
      <c r="AC216" s="394"/>
      <c r="AD216" s="394"/>
      <c r="AE216" s="394"/>
    </row>
    <row r="217" spans="1:31" ht="15.75" customHeight="1">
      <c r="A217" s="419"/>
      <c r="B217" s="419"/>
      <c r="C217" s="419"/>
      <c r="D217" s="419"/>
      <c r="E217" s="394"/>
      <c r="F217" s="394"/>
      <c r="G217" s="394"/>
      <c r="H217" s="394"/>
      <c r="I217" s="455"/>
      <c r="J217" s="650"/>
      <c r="K217" s="650"/>
      <c r="L217" s="650"/>
      <c r="M217" s="650"/>
      <c r="N217" s="419"/>
      <c r="O217" s="394"/>
      <c r="P217" s="1109"/>
      <c r="Q217" s="394"/>
      <c r="R217" s="394"/>
      <c r="S217" s="394"/>
      <c r="T217" s="394"/>
      <c r="U217" s="394"/>
      <c r="V217" s="394"/>
      <c r="W217" s="394"/>
      <c r="X217" s="394"/>
      <c r="Y217" s="394"/>
      <c r="Z217" s="394"/>
      <c r="AA217" s="394"/>
      <c r="AB217" s="394"/>
      <c r="AC217" s="394"/>
      <c r="AD217" s="394"/>
      <c r="AE217" s="394"/>
    </row>
    <row r="218" spans="1:31" ht="15.75" customHeight="1">
      <c r="A218" s="419"/>
      <c r="B218" s="419"/>
      <c r="C218" s="419"/>
      <c r="D218" s="419"/>
      <c r="E218" s="394"/>
      <c r="F218" s="394"/>
      <c r="G218" s="394"/>
      <c r="H218" s="394"/>
      <c r="I218" s="455"/>
      <c r="J218" s="650"/>
      <c r="K218" s="650"/>
      <c r="L218" s="650"/>
      <c r="M218" s="650"/>
      <c r="N218" s="419"/>
      <c r="O218" s="394"/>
      <c r="P218" s="1109"/>
      <c r="Q218" s="394"/>
      <c r="R218" s="394"/>
      <c r="S218" s="394"/>
      <c r="T218" s="394"/>
      <c r="U218" s="394"/>
      <c r="V218" s="394"/>
      <c r="W218" s="394"/>
      <c r="X218" s="394"/>
      <c r="Y218" s="394"/>
      <c r="Z218" s="394"/>
      <c r="AA218" s="394"/>
      <c r="AB218" s="394"/>
      <c r="AC218" s="394"/>
      <c r="AD218" s="394"/>
      <c r="AE218" s="394"/>
    </row>
    <row r="219" spans="1:31" ht="15.75" customHeight="1">
      <c r="A219" s="419"/>
      <c r="B219" s="419"/>
      <c r="C219" s="419"/>
      <c r="D219" s="419"/>
      <c r="E219" s="394"/>
      <c r="F219" s="394"/>
      <c r="G219" s="394"/>
      <c r="H219" s="394"/>
      <c r="I219" s="455"/>
      <c r="J219" s="650"/>
      <c r="K219" s="650"/>
      <c r="L219" s="650"/>
      <c r="M219" s="650"/>
      <c r="N219" s="419"/>
      <c r="O219" s="394"/>
      <c r="P219" s="1109"/>
      <c r="Q219" s="394"/>
      <c r="R219" s="394"/>
      <c r="S219" s="394"/>
      <c r="T219" s="394"/>
      <c r="U219" s="394"/>
      <c r="V219" s="394"/>
      <c r="W219" s="394"/>
      <c r="X219" s="394"/>
      <c r="Y219" s="394"/>
      <c r="Z219" s="394"/>
      <c r="AA219" s="394"/>
      <c r="AB219" s="394"/>
      <c r="AC219" s="394"/>
      <c r="AD219" s="394"/>
      <c r="AE219" s="394"/>
    </row>
    <row r="220" spans="1:31" ht="15.75" customHeight="1">
      <c r="A220" s="419"/>
      <c r="B220" s="419"/>
      <c r="C220" s="419"/>
      <c r="D220" s="419"/>
      <c r="E220" s="394"/>
      <c r="F220" s="394"/>
      <c r="G220" s="394"/>
      <c r="H220" s="394"/>
      <c r="I220" s="455"/>
      <c r="J220" s="650"/>
      <c r="K220" s="650"/>
      <c r="L220" s="650"/>
      <c r="M220" s="650"/>
      <c r="N220" s="419"/>
      <c r="O220" s="394"/>
      <c r="P220" s="1109"/>
      <c r="Q220" s="394"/>
      <c r="R220" s="394"/>
      <c r="S220" s="394"/>
      <c r="T220" s="394"/>
      <c r="U220" s="394"/>
      <c r="V220" s="394"/>
      <c r="W220" s="394"/>
      <c r="X220" s="394"/>
      <c r="Y220" s="394"/>
      <c r="Z220" s="394"/>
      <c r="AA220" s="394"/>
      <c r="AB220" s="394"/>
      <c r="AC220" s="394"/>
      <c r="AD220" s="394"/>
      <c r="AE220" s="394"/>
    </row>
    <row r="221" spans="1:31" ht="15.75" customHeight="1">
      <c r="A221" s="419"/>
      <c r="B221" s="419"/>
      <c r="C221" s="419"/>
      <c r="D221" s="419"/>
      <c r="E221" s="394"/>
      <c r="F221" s="394"/>
      <c r="G221" s="394"/>
      <c r="H221" s="394"/>
      <c r="I221" s="455"/>
      <c r="J221" s="650"/>
      <c r="K221" s="650"/>
      <c r="L221" s="650"/>
      <c r="M221" s="650"/>
      <c r="N221" s="419"/>
      <c r="O221" s="394"/>
      <c r="P221" s="1109"/>
      <c r="Q221" s="394"/>
      <c r="R221" s="394"/>
      <c r="S221" s="394"/>
      <c r="T221" s="394"/>
      <c r="U221" s="394"/>
      <c r="V221" s="394"/>
      <c r="W221" s="394"/>
      <c r="X221" s="394"/>
      <c r="Y221" s="394"/>
      <c r="Z221" s="394"/>
      <c r="AA221" s="394"/>
      <c r="AB221" s="394"/>
      <c r="AC221" s="394"/>
      <c r="AD221" s="394"/>
      <c r="AE221" s="394"/>
    </row>
    <row r="222" spans="1:31" ht="15.75" customHeight="1">
      <c r="A222" s="419"/>
      <c r="B222" s="419"/>
      <c r="C222" s="419"/>
      <c r="D222" s="419"/>
      <c r="E222" s="394"/>
      <c r="F222" s="394"/>
      <c r="G222" s="394"/>
      <c r="H222" s="394"/>
      <c r="I222" s="455"/>
      <c r="J222" s="650"/>
      <c r="K222" s="650"/>
      <c r="L222" s="650"/>
      <c r="M222" s="650"/>
      <c r="N222" s="419"/>
      <c r="O222" s="394"/>
      <c r="P222" s="1109"/>
      <c r="Q222" s="394"/>
      <c r="R222" s="394"/>
      <c r="S222" s="394"/>
      <c r="T222" s="394"/>
      <c r="U222" s="394"/>
      <c r="V222" s="394"/>
      <c r="W222" s="394"/>
      <c r="X222" s="394"/>
      <c r="Y222" s="394"/>
      <c r="Z222" s="394"/>
      <c r="AA222" s="394"/>
      <c r="AB222" s="394"/>
      <c r="AC222" s="394"/>
      <c r="AD222" s="394"/>
      <c r="AE222" s="394"/>
    </row>
    <row r="223" spans="1:31" ht="15.75" customHeight="1">
      <c r="A223" s="419"/>
      <c r="B223" s="419"/>
      <c r="C223" s="419"/>
      <c r="D223" s="419"/>
      <c r="E223" s="394"/>
      <c r="F223" s="394"/>
      <c r="G223" s="394"/>
      <c r="H223" s="394"/>
      <c r="I223" s="455"/>
      <c r="J223" s="650"/>
      <c r="K223" s="650"/>
      <c r="L223" s="650"/>
      <c r="M223" s="650"/>
      <c r="N223" s="419"/>
      <c r="O223" s="394"/>
      <c r="P223" s="1109"/>
      <c r="Q223" s="394"/>
      <c r="R223" s="394"/>
      <c r="S223" s="394"/>
      <c r="T223" s="394"/>
      <c r="U223" s="394"/>
      <c r="V223" s="394"/>
      <c r="W223" s="394"/>
      <c r="X223" s="394"/>
      <c r="Y223" s="394"/>
      <c r="Z223" s="394"/>
      <c r="AA223" s="394"/>
      <c r="AB223" s="394"/>
      <c r="AC223" s="394"/>
      <c r="AD223" s="394"/>
      <c r="AE223" s="394"/>
    </row>
    <row r="224" spans="1:31" ht="15.75" customHeight="1">
      <c r="A224" s="419"/>
      <c r="B224" s="419"/>
      <c r="C224" s="419"/>
      <c r="D224" s="419"/>
      <c r="E224" s="394"/>
      <c r="F224" s="394"/>
      <c r="G224" s="394"/>
      <c r="H224" s="394"/>
      <c r="I224" s="455"/>
      <c r="J224" s="650"/>
      <c r="K224" s="650"/>
      <c r="L224" s="650"/>
      <c r="M224" s="650"/>
      <c r="N224" s="419"/>
      <c r="O224" s="394"/>
      <c r="P224" s="1109"/>
      <c r="Q224" s="394"/>
      <c r="R224" s="394"/>
      <c r="S224" s="394"/>
      <c r="T224" s="394"/>
      <c r="U224" s="394"/>
      <c r="V224" s="394"/>
      <c r="W224" s="394"/>
      <c r="X224" s="394"/>
      <c r="Y224" s="394"/>
      <c r="Z224" s="394"/>
      <c r="AA224" s="394"/>
      <c r="AB224" s="394"/>
      <c r="AC224" s="394"/>
      <c r="AD224" s="394"/>
      <c r="AE224" s="394"/>
    </row>
    <row r="225" spans="1:31" ht="15.75" customHeight="1">
      <c r="A225" s="419"/>
      <c r="B225" s="419"/>
      <c r="C225" s="419"/>
      <c r="D225" s="419"/>
      <c r="E225" s="394"/>
      <c r="F225" s="394"/>
      <c r="G225" s="394"/>
      <c r="H225" s="394"/>
      <c r="I225" s="455"/>
      <c r="J225" s="650"/>
      <c r="K225" s="650"/>
      <c r="L225" s="650"/>
      <c r="M225" s="650"/>
      <c r="N225" s="419"/>
      <c r="O225" s="394"/>
      <c r="P225" s="1109"/>
      <c r="Q225" s="394"/>
      <c r="R225" s="394"/>
      <c r="S225" s="394"/>
      <c r="T225" s="394"/>
      <c r="U225" s="394"/>
      <c r="V225" s="394"/>
      <c r="W225" s="394"/>
      <c r="X225" s="394"/>
      <c r="Y225" s="394"/>
      <c r="Z225" s="394"/>
      <c r="AA225" s="394"/>
      <c r="AB225" s="394"/>
      <c r="AC225" s="394"/>
      <c r="AD225" s="394"/>
      <c r="AE225" s="394"/>
    </row>
    <row r="226" spans="1:31" ht="15.75" customHeight="1">
      <c r="A226" s="419"/>
      <c r="B226" s="419"/>
      <c r="C226" s="419"/>
      <c r="D226" s="419"/>
      <c r="E226" s="394"/>
      <c r="F226" s="394"/>
      <c r="G226" s="394"/>
      <c r="H226" s="394"/>
      <c r="I226" s="455"/>
      <c r="J226" s="650"/>
      <c r="K226" s="650"/>
      <c r="L226" s="650"/>
      <c r="M226" s="650"/>
      <c r="N226" s="419"/>
      <c r="O226" s="394"/>
      <c r="P226" s="1109"/>
      <c r="Q226" s="394"/>
      <c r="R226" s="394"/>
      <c r="S226" s="394"/>
      <c r="T226" s="394"/>
      <c r="U226" s="394"/>
      <c r="V226" s="394"/>
      <c r="W226" s="394"/>
      <c r="X226" s="394"/>
      <c r="Y226" s="394"/>
      <c r="Z226" s="394"/>
      <c r="AA226" s="394"/>
      <c r="AB226" s="394"/>
      <c r="AC226" s="394"/>
      <c r="AD226" s="394"/>
      <c r="AE226" s="394"/>
    </row>
    <row r="227" spans="1:31" ht="15.75" customHeight="1">
      <c r="A227" s="419"/>
      <c r="B227" s="419"/>
      <c r="C227" s="419"/>
      <c r="D227" s="419"/>
      <c r="E227" s="394"/>
      <c r="F227" s="394"/>
      <c r="G227" s="394"/>
      <c r="H227" s="394"/>
      <c r="I227" s="455"/>
      <c r="J227" s="650"/>
      <c r="K227" s="650"/>
      <c r="L227" s="650"/>
      <c r="M227" s="650"/>
      <c r="N227" s="419"/>
      <c r="O227" s="394"/>
      <c r="P227" s="1109"/>
      <c r="Q227" s="394"/>
      <c r="R227" s="394"/>
      <c r="S227" s="394"/>
      <c r="T227" s="394"/>
      <c r="U227" s="394"/>
      <c r="V227" s="394"/>
      <c r="W227" s="394"/>
      <c r="X227" s="394"/>
      <c r="Y227" s="394"/>
      <c r="Z227" s="394"/>
      <c r="AA227" s="394"/>
      <c r="AB227" s="394"/>
      <c r="AC227" s="394"/>
      <c r="AD227" s="394"/>
      <c r="AE227" s="394"/>
    </row>
    <row r="228" spans="1:31" ht="15.75" customHeight="1">
      <c r="A228" s="419"/>
      <c r="B228" s="419"/>
      <c r="C228" s="419"/>
      <c r="D228" s="419"/>
      <c r="E228" s="394"/>
      <c r="F228" s="394"/>
      <c r="G228" s="394"/>
      <c r="H228" s="394"/>
      <c r="I228" s="455"/>
      <c r="J228" s="650"/>
      <c r="K228" s="650"/>
      <c r="L228" s="650"/>
      <c r="M228" s="650"/>
      <c r="N228" s="419"/>
      <c r="O228" s="394"/>
      <c r="P228" s="1109"/>
      <c r="Q228" s="394"/>
      <c r="R228" s="394"/>
      <c r="S228" s="394"/>
      <c r="T228" s="394"/>
      <c r="U228" s="394"/>
      <c r="V228" s="394"/>
      <c r="W228" s="394"/>
      <c r="X228" s="394"/>
      <c r="Y228" s="394"/>
      <c r="Z228" s="394"/>
      <c r="AA228" s="394"/>
      <c r="AB228" s="394"/>
      <c r="AC228" s="394"/>
      <c r="AD228" s="394"/>
      <c r="AE228" s="394"/>
    </row>
    <row r="229" spans="1:31" ht="15.75" customHeight="1">
      <c r="A229" s="419"/>
      <c r="B229" s="419"/>
      <c r="C229" s="419"/>
      <c r="D229" s="419"/>
      <c r="E229" s="394"/>
      <c r="F229" s="394"/>
      <c r="G229" s="394"/>
      <c r="H229" s="394"/>
      <c r="I229" s="455"/>
      <c r="J229" s="650"/>
      <c r="K229" s="650"/>
      <c r="L229" s="650"/>
      <c r="M229" s="650"/>
      <c r="N229" s="419"/>
      <c r="O229" s="394"/>
      <c r="P229" s="1109"/>
      <c r="Q229" s="394"/>
      <c r="R229" s="394"/>
      <c r="S229" s="394"/>
      <c r="T229" s="394"/>
      <c r="U229" s="394"/>
      <c r="V229" s="394"/>
      <c r="W229" s="394"/>
      <c r="X229" s="394"/>
      <c r="Y229" s="394"/>
      <c r="Z229" s="394"/>
      <c r="AA229" s="394"/>
      <c r="AB229" s="394"/>
      <c r="AC229" s="394"/>
      <c r="AD229" s="394"/>
      <c r="AE229" s="394"/>
    </row>
    <row r="230" spans="1:31" ht="15.75" customHeight="1">
      <c r="A230" s="419"/>
      <c r="B230" s="419"/>
      <c r="C230" s="419"/>
      <c r="D230" s="419"/>
      <c r="E230" s="394"/>
      <c r="F230" s="394"/>
      <c r="G230" s="394"/>
      <c r="H230" s="394"/>
      <c r="I230" s="455"/>
      <c r="J230" s="650"/>
      <c r="K230" s="650"/>
      <c r="L230" s="650"/>
      <c r="M230" s="650"/>
      <c r="N230" s="419"/>
      <c r="O230" s="394"/>
      <c r="P230" s="1109"/>
      <c r="Q230" s="394"/>
      <c r="R230" s="394"/>
      <c r="S230" s="394"/>
      <c r="T230" s="394"/>
      <c r="U230" s="394"/>
      <c r="V230" s="394"/>
      <c r="W230" s="394"/>
      <c r="X230" s="394"/>
      <c r="Y230" s="394"/>
      <c r="Z230" s="394"/>
      <c r="AA230" s="394"/>
      <c r="AB230" s="394"/>
      <c r="AC230" s="394"/>
      <c r="AD230" s="394"/>
      <c r="AE230" s="394"/>
    </row>
    <row r="231" spans="1:31" ht="15.75" customHeight="1">
      <c r="A231" s="419"/>
      <c r="B231" s="419"/>
      <c r="C231" s="419"/>
      <c r="D231" s="419"/>
      <c r="E231" s="394"/>
      <c r="F231" s="394"/>
      <c r="G231" s="394"/>
      <c r="H231" s="394"/>
      <c r="I231" s="455"/>
      <c r="J231" s="650"/>
      <c r="K231" s="650"/>
      <c r="L231" s="650"/>
      <c r="M231" s="650"/>
      <c r="N231" s="419"/>
      <c r="O231" s="394"/>
      <c r="P231" s="1109"/>
      <c r="Q231" s="394"/>
      <c r="R231" s="394"/>
      <c r="S231" s="394"/>
      <c r="T231" s="394"/>
      <c r="U231" s="394"/>
      <c r="V231" s="394"/>
      <c r="W231" s="394"/>
      <c r="X231" s="394"/>
      <c r="Y231" s="394"/>
      <c r="Z231" s="394"/>
      <c r="AA231" s="394"/>
      <c r="AB231" s="394"/>
      <c r="AC231" s="394"/>
      <c r="AD231" s="394"/>
      <c r="AE231" s="394"/>
    </row>
    <row r="232" spans="1:31" ht="15.75" customHeight="1">
      <c r="A232" s="419"/>
      <c r="B232" s="419"/>
      <c r="C232" s="419"/>
      <c r="D232" s="419"/>
      <c r="E232" s="394"/>
      <c r="F232" s="394"/>
      <c r="G232" s="394"/>
      <c r="H232" s="394"/>
      <c r="I232" s="455"/>
      <c r="J232" s="650"/>
      <c r="K232" s="650"/>
      <c r="L232" s="650"/>
      <c r="M232" s="650"/>
      <c r="N232" s="419"/>
      <c r="O232" s="394"/>
      <c r="P232" s="1109"/>
      <c r="Q232" s="394"/>
      <c r="R232" s="394"/>
      <c r="S232" s="394"/>
      <c r="T232" s="394"/>
      <c r="U232" s="394"/>
      <c r="V232" s="394"/>
      <c r="W232" s="394"/>
      <c r="X232" s="394"/>
      <c r="Y232" s="394"/>
      <c r="Z232" s="394"/>
      <c r="AA232" s="394"/>
      <c r="AB232" s="394"/>
      <c r="AC232" s="394"/>
      <c r="AD232" s="394"/>
      <c r="AE232" s="394"/>
    </row>
    <row r="233" spans="1:31" ht="15.75" customHeight="1">
      <c r="A233" s="419"/>
      <c r="B233" s="419"/>
      <c r="C233" s="419"/>
      <c r="D233" s="419"/>
      <c r="E233" s="394"/>
      <c r="F233" s="394"/>
      <c r="G233" s="394"/>
      <c r="H233" s="394"/>
      <c r="I233" s="455"/>
      <c r="J233" s="650"/>
      <c r="K233" s="650"/>
      <c r="L233" s="650"/>
      <c r="M233" s="650"/>
      <c r="N233" s="419"/>
      <c r="O233" s="394"/>
      <c r="P233" s="1109"/>
      <c r="Q233" s="394"/>
      <c r="R233" s="394"/>
      <c r="S233" s="394"/>
      <c r="T233" s="394"/>
      <c r="U233" s="394"/>
      <c r="V233" s="394"/>
      <c r="W233" s="394"/>
      <c r="X233" s="394"/>
      <c r="Y233" s="394"/>
      <c r="Z233" s="394"/>
      <c r="AA233" s="394"/>
      <c r="AB233" s="394"/>
      <c r="AC233" s="394"/>
      <c r="AD233" s="394"/>
      <c r="AE233" s="394"/>
    </row>
    <row r="234" spans="1:31" ht="15.75" customHeight="1">
      <c r="A234" s="419"/>
      <c r="B234" s="419"/>
      <c r="C234" s="419"/>
      <c r="D234" s="419"/>
      <c r="E234" s="394"/>
      <c r="F234" s="394"/>
      <c r="G234" s="394"/>
      <c r="H234" s="394"/>
      <c r="I234" s="455"/>
      <c r="J234" s="650"/>
      <c r="K234" s="650"/>
      <c r="L234" s="650"/>
      <c r="M234" s="650"/>
      <c r="N234" s="419"/>
      <c r="O234" s="394"/>
      <c r="P234" s="1109"/>
      <c r="Q234" s="394"/>
      <c r="R234" s="394"/>
      <c r="S234" s="394"/>
      <c r="T234" s="394"/>
      <c r="U234" s="394"/>
      <c r="V234" s="394"/>
      <c r="W234" s="394"/>
      <c r="X234" s="394"/>
      <c r="Y234" s="394"/>
      <c r="Z234" s="394"/>
      <c r="AA234" s="394"/>
      <c r="AB234" s="394"/>
      <c r="AC234" s="394"/>
      <c r="AD234" s="394"/>
      <c r="AE234" s="394"/>
    </row>
    <row r="235" spans="1:31" ht="15.75" customHeight="1">
      <c r="A235" s="419"/>
      <c r="B235" s="419"/>
      <c r="C235" s="419"/>
      <c r="D235" s="419"/>
      <c r="E235" s="394"/>
      <c r="F235" s="394"/>
      <c r="G235" s="394"/>
      <c r="H235" s="394"/>
      <c r="I235" s="455"/>
      <c r="J235" s="650"/>
      <c r="K235" s="650"/>
      <c r="L235" s="650"/>
      <c r="M235" s="650"/>
      <c r="N235" s="419"/>
      <c r="O235" s="394"/>
      <c r="P235" s="1109"/>
      <c r="Q235" s="394"/>
      <c r="R235" s="394"/>
      <c r="S235" s="394"/>
      <c r="T235" s="394"/>
      <c r="U235" s="394"/>
      <c r="V235" s="394"/>
      <c r="W235" s="394"/>
      <c r="X235" s="394"/>
      <c r="Y235" s="394"/>
      <c r="Z235" s="394"/>
      <c r="AA235" s="394"/>
      <c r="AB235" s="394"/>
      <c r="AC235" s="394"/>
      <c r="AD235" s="394"/>
      <c r="AE235" s="394"/>
    </row>
    <row r="236" spans="1:31" ht="15.75" customHeight="1">
      <c r="A236" s="419"/>
      <c r="B236" s="419"/>
      <c r="C236" s="419"/>
      <c r="D236" s="419"/>
      <c r="E236" s="394"/>
      <c r="F236" s="394"/>
      <c r="G236" s="394"/>
      <c r="H236" s="394"/>
      <c r="I236" s="455"/>
      <c r="J236" s="650"/>
      <c r="K236" s="650"/>
      <c r="L236" s="650"/>
      <c r="M236" s="650"/>
      <c r="N236" s="419"/>
      <c r="O236" s="394"/>
      <c r="P236" s="1109"/>
      <c r="Q236" s="394"/>
      <c r="R236" s="394"/>
      <c r="S236" s="394"/>
      <c r="T236" s="394"/>
      <c r="U236" s="394"/>
      <c r="V236" s="394"/>
      <c r="W236" s="394"/>
      <c r="X236" s="394"/>
      <c r="Y236" s="394"/>
      <c r="Z236" s="394"/>
      <c r="AA236" s="394"/>
      <c r="AB236" s="394"/>
      <c r="AC236" s="394"/>
      <c r="AD236" s="394"/>
      <c r="AE236" s="394"/>
    </row>
    <row r="237" spans="1:31" ht="15.75" customHeight="1">
      <c r="A237" s="419"/>
      <c r="B237" s="419"/>
      <c r="C237" s="419"/>
      <c r="D237" s="419"/>
      <c r="E237" s="394"/>
      <c r="F237" s="394"/>
      <c r="G237" s="394"/>
      <c r="H237" s="394"/>
      <c r="I237" s="455"/>
      <c r="J237" s="650"/>
      <c r="K237" s="650"/>
      <c r="L237" s="650"/>
      <c r="M237" s="650"/>
      <c r="N237" s="419"/>
      <c r="O237" s="394"/>
      <c r="P237" s="1109"/>
      <c r="Q237" s="394"/>
      <c r="R237" s="394"/>
      <c r="S237" s="394"/>
      <c r="T237" s="394"/>
      <c r="U237" s="394"/>
      <c r="V237" s="394"/>
      <c r="W237" s="394"/>
      <c r="X237" s="394"/>
      <c r="Y237" s="394"/>
      <c r="Z237" s="394"/>
      <c r="AA237" s="394"/>
      <c r="AB237" s="394"/>
      <c r="AC237" s="394"/>
      <c r="AD237" s="394"/>
      <c r="AE237" s="394"/>
    </row>
    <row r="238" spans="1:31" ht="15.75" customHeight="1">
      <c r="A238" s="419"/>
      <c r="B238" s="419"/>
      <c r="C238" s="419"/>
      <c r="D238" s="419"/>
      <c r="E238" s="394"/>
      <c r="F238" s="394"/>
      <c r="G238" s="394"/>
      <c r="H238" s="394"/>
      <c r="I238" s="455"/>
      <c r="J238" s="650"/>
      <c r="K238" s="650"/>
      <c r="L238" s="650"/>
      <c r="M238" s="650"/>
      <c r="N238" s="419"/>
      <c r="O238" s="394"/>
      <c r="P238" s="1109"/>
      <c r="Q238" s="394"/>
      <c r="R238" s="394"/>
      <c r="S238" s="394"/>
      <c r="T238" s="394"/>
      <c r="U238" s="394"/>
      <c r="V238" s="394"/>
      <c r="W238" s="394"/>
      <c r="X238" s="394"/>
      <c r="Y238" s="394"/>
      <c r="Z238" s="394"/>
      <c r="AA238" s="394"/>
      <c r="AB238" s="394"/>
      <c r="AC238" s="394"/>
      <c r="AD238" s="394"/>
      <c r="AE238" s="394"/>
    </row>
    <row r="239" spans="1:31" ht="15.75" customHeight="1">
      <c r="A239" s="419"/>
      <c r="B239" s="419"/>
      <c r="C239" s="419"/>
      <c r="D239" s="419"/>
      <c r="E239" s="394"/>
      <c r="F239" s="394"/>
      <c r="G239" s="394"/>
      <c r="H239" s="394"/>
      <c r="I239" s="455"/>
      <c r="J239" s="650"/>
      <c r="K239" s="650"/>
      <c r="L239" s="650"/>
      <c r="M239" s="650"/>
      <c r="N239" s="419"/>
      <c r="O239" s="394"/>
      <c r="P239" s="1109"/>
      <c r="Q239" s="394"/>
      <c r="R239" s="394"/>
      <c r="S239" s="394"/>
      <c r="T239" s="394"/>
      <c r="U239" s="394"/>
      <c r="V239" s="394"/>
      <c r="W239" s="394"/>
      <c r="X239" s="394"/>
      <c r="Y239" s="394"/>
      <c r="Z239" s="394"/>
      <c r="AA239" s="394"/>
      <c r="AB239" s="394"/>
      <c r="AC239" s="394"/>
      <c r="AD239" s="394"/>
      <c r="AE239" s="394"/>
    </row>
    <row r="240" spans="1:31" ht="15.75" customHeight="1">
      <c r="A240" s="419"/>
      <c r="B240" s="419"/>
      <c r="C240" s="419"/>
      <c r="D240" s="419"/>
      <c r="E240" s="394"/>
      <c r="F240" s="394"/>
      <c r="G240" s="394"/>
      <c r="H240" s="394"/>
      <c r="I240" s="455"/>
      <c r="J240" s="650"/>
      <c r="K240" s="650"/>
      <c r="L240" s="650"/>
      <c r="M240" s="650"/>
      <c r="N240" s="419"/>
      <c r="O240" s="394"/>
      <c r="P240" s="1109"/>
      <c r="Q240" s="394"/>
      <c r="R240" s="394"/>
      <c r="S240" s="394"/>
      <c r="T240" s="394"/>
      <c r="U240" s="394"/>
      <c r="V240" s="394"/>
      <c r="W240" s="394"/>
      <c r="X240" s="394"/>
      <c r="Y240" s="394"/>
      <c r="Z240" s="394"/>
      <c r="AA240" s="394"/>
      <c r="AB240" s="394"/>
      <c r="AC240" s="394"/>
      <c r="AD240" s="394"/>
      <c r="AE240" s="394"/>
    </row>
    <row r="241" spans="1:31" ht="15.75" customHeight="1">
      <c r="A241" s="419"/>
      <c r="B241" s="419"/>
      <c r="C241" s="419"/>
      <c r="D241" s="419"/>
      <c r="E241" s="394"/>
      <c r="F241" s="394"/>
      <c r="G241" s="394"/>
      <c r="H241" s="394"/>
      <c r="I241" s="455"/>
      <c r="J241" s="650"/>
      <c r="K241" s="650"/>
      <c r="L241" s="650"/>
      <c r="M241" s="650"/>
      <c r="N241" s="419"/>
      <c r="O241" s="394"/>
      <c r="P241" s="1109"/>
      <c r="Q241" s="394"/>
      <c r="R241" s="394"/>
      <c r="S241" s="394"/>
      <c r="T241" s="394"/>
      <c r="U241" s="394"/>
      <c r="V241" s="394"/>
      <c r="W241" s="394"/>
      <c r="X241" s="394"/>
      <c r="Y241" s="394"/>
      <c r="Z241" s="394"/>
      <c r="AA241" s="394"/>
      <c r="AB241" s="394"/>
      <c r="AC241" s="394"/>
      <c r="AD241" s="394"/>
      <c r="AE241" s="394"/>
    </row>
    <row r="242" spans="1:31" ht="15.75" customHeight="1">
      <c r="A242" s="419"/>
      <c r="B242" s="419"/>
      <c r="C242" s="419"/>
      <c r="D242" s="419"/>
      <c r="E242" s="394"/>
      <c r="F242" s="394"/>
      <c r="G242" s="394"/>
      <c r="H242" s="394"/>
      <c r="I242" s="455"/>
      <c r="J242" s="650"/>
      <c r="K242" s="650"/>
      <c r="L242" s="650"/>
      <c r="M242" s="650"/>
      <c r="N242" s="419"/>
      <c r="O242" s="394"/>
      <c r="P242" s="1109"/>
      <c r="Q242" s="394"/>
      <c r="R242" s="394"/>
      <c r="S242" s="394"/>
      <c r="T242" s="394"/>
      <c r="U242" s="394"/>
      <c r="V242" s="394"/>
      <c r="W242" s="394"/>
      <c r="X242" s="394"/>
      <c r="Y242" s="394"/>
      <c r="Z242" s="394"/>
      <c r="AA242" s="394"/>
      <c r="AB242" s="394"/>
      <c r="AC242" s="394"/>
      <c r="AD242" s="394"/>
      <c r="AE242" s="394"/>
    </row>
    <row r="243" spans="1:31" ht="15.75" customHeight="1">
      <c r="A243" s="419"/>
      <c r="B243" s="419"/>
      <c r="C243" s="419"/>
      <c r="D243" s="419"/>
      <c r="E243" s="394"/>
      <c r="F243" s="394"/>
      <c r="G243" s="394"/>
      <c r="H243" s="394"/>
      <c r="I243" s="455"/>
      <c r="J243" s="650"/>
      <c r="K243" s="650"/>
      <c r="L243" s="650"/>
      <c r="M243" s="650"/>
      <c r="N243" s="419"/>
      <c r="O243" s="394"/>
      <c r="P243" s="1109"/>
      <c r="Q243" s="394"/>
      <c r="R243" s="394"/>
      <c r="S243" s="394"/>
      <c r="T243" s="394"/>
      <c r="U243" s="394"/>
      <c r="V243" s="394"/>
      <c r="W243" s="394"/>
      <c r="X243" s="394"/>
      <c r="Y243" s="394"/>
      <c r="Z243" s="394"/>
      <c r="AA243" s="394"/>
      <c r="AB243" s="394"/>
      <c r="AC243" s="394"/>
      <c r="AD243" s="394"/>
      <c r="AE243" s="394"/>
    </row>
    <row r="244" spans="1:31" ht="15.75" customHeight="1">
      <c r="A244" s="419"/>
      <c r="B244" s="419"/>
      <c r="C244" s="419"/>
      <c r="D244" s="419"/>
      <c r="E244" s="394"/>
      <c r="F244" s="394"/>
      <c r="G244" s="394"/>
      <c r="H244" s="394"/>
      <c r="I244" s="455"/>
      <c r="J244" s="650"/>
      <c r="K244" s="650"/>
      <c r="L244" s="650"/>
      <c r="M244" s="650"/>
      <c r="N244" s="419"/>
      <c r="O244" s="394"/>
      <c r="P244" s="1109"/>
      <c r="Q244" s="394"/>
      <c r="R244" s="394"/>
      <c r="S244" s="394"/>
      <c r="T244" s="394"/>
      <c r="U244" s="394"/>
      <c r="V244" s="394"/>
      <c r="W244" s="394"/>
      <c r="X244" s="394"/>
      <c r="Y244" s="394"/>
      <c r="Z244" s="394"/>
      <c r="AA244" s="394"/>
      <c r="AB244" s="394"/>
      <c r="AC244" s="394"/>
      <c r="AD244" s="394"/>
      <c r="AE244" s="394"/>
    </row>
    <row r="245" spans="1:31" ht="15.75" customHeight="1">
      <c r="A245" s="419"/>
      <c r="B245" s="419"/>
      <c r="C245" s="419"/>
      <c r="D245" s="419"/>
      <c r="E245" s="394"/>
      <c r="F245" s="394"/>
      <c r="G245" s="394"/>
      <c r="H245" s="394"/>
      <c r="I245" s="455"/>
      <c r="J245" s="650"/>
      <c r="K245" s="650"/>
      <c r="L245" s="650"/>
      <c r="M245" s="650"/>
      <c r="N245" s="419"/>
      <c r="O245" s="394"/>
      <c r="P245" s="1109"/>
      <c r="Q245" s="394"/>
      <c r="R245" s="394"/>
      <c r="S245" s="394"/>
      <c r="T245" s="394"/>
      <c r="U245" s="394"/>
      <c r="V245" s="394"/>
      <c r="W245" s="394"/>
      <c r="X245" s="394"/>
      <c r="Y245" s="394"/>
      <c r="Z245" s="394"/>
      <c r="AA245" s="394"/>
      <c r="AB245" s="394"/>
      <c r="AC245" s="394"/>
      <c r="AD245" s="394"/>
      <c r="AE245" s="394"/>
    </row>
    <row r="246" spans="1:31" ht="15.75" customHeight="1">
      <c r="A246" s="419"/>
      <c r="B246" s="419"/>
      <c r="C246" s="419"/>
      <c r="D246" s="419"/>
      <c r="E246" s="394"/>
      <c r="F246" s="394"/>
      <c r="G246" s="394"/>
      <c r="H246" s="394"/>
      <c r="I246" s="455"/>
      <c r="J246" s="650"/>
      <c r="K246" s="650"/>
      <c r="L246" s="650"/>
      <c r="M246" s="650"/>
      <c r="N246" s="419"/>
      <c r="O246" s="394"/>
      <c r="P246" s="1109"/>
      <c r="Q246" s="394"/>
      <c r="R246" s="394"/>
      <c r="S246" s="394"/>
      <c r="T246" s="394"/>
      <c r="U246" s="394"/>
      <c r="V246" s="394"/>
      <c r="W246" s="394"/>
      <c r="X246" s="394"/>
      <c r="Y246" s="394"/>
      <c r="Z246" s="394"/>
      <c r="AA246" s="394"/>
      <c r="AB246" s="394"/>
      <c r="AC246" s="394"/>
      <c r="AD246" s="394"/>
      <c r="AE246" s="394"/>
    </row>
    <row r="247" spans="1:31" ht="15.75" customHeight="1">
      <c r="A247" s="419"/>
      <c r="B247" s="419"/>
      <c r="C247" s="419"/>
      <c r="D247" s="419"/>
      <c r="E247" s="394"/>
      <c r="F247" s="394"/>
      <c r="G247" s="394"/>
      <c r="H247" s="394"/>
      <c r="I247" s="455"/>
      <c r="J247" s="650"/>
      <c r="K247" s="650"/>
      <c r="L247" s="650"/>
      <c r="M247" s="650"/>
      <c r="N247" s="419"/>
      <c r="O247" s="394"/>
      <c r="P247" s="1109"/>
      <c r="Q247" s="394"/>
      <c r="R247" s="394"/>
      <c r="S247" s="394"/>
      <c r="T247" s="394"/>
      <c r="U247" s="394"/>
      <c r="V247" s="394"/>
      <c r="W247" s="394"/>
      <c r="X247" s="394"/>
      <c r="Y247" s="394"/>
      <c r="Z247" s="394"/>
      <c r="AA247" s="394"/>
      <c r="AB247" s="394"/>
      <c r="AC247" s="394"/>
      <c r="AD247" s="394"/>
      <c r="AE247" s="394"/>
    </row>
    <row r="248" spans="1:31" ht="15.75" customHeight="1">
      <c r="A248" s="419"/>
      <c r="B248" s="419"/>
      <c r="C248" s="419"/>
      <c r="D248" s="419"/>
      <c r="E248" s="394"/>
      <c r="F248" s="394"/>
      <c r="G248" s="394"/>
      <c r="H248" s="394"/>
      <c r="I248" s="455"/>
      <c r="J248" s="650"/>
      <c r="K248" s="650"/>
      <c r="L248" s="650"/>
      <c r="M248" s="650"/>
      <c r="N248" s="419"/>
      <c r="O248" s="394"/>
      <c r="P248" s="1109"/>
      <c r="Q248" s="394"/>
      <c r="R248" s="394"/>
      <c r="S248" s="394"/>
      <c r="T248" s="394"/>
      <c r="U248" s="394"/>
      <c r="V248" s="394"/>
      <c r="W248" s="394"/>
      <c r="X248" s="394"/>
      <c r="Y248" s="394"/>
      <c r="Z248" s="394"/>
      <c r="AA248" s="394"/>
      <c r="AB248" s="394"/>
      <c r="AC248" s="394"/>
      <c r="AD248" s="394"/>
      <c r="AE248" s="394"/>
    </row>
    <row r="249" spans="1:31" ht="15.75" customHeight="1">
      <c r="A249" s="419"/>
      <c r="B249" s="419"/>
      <c r="C249" s="419"/>
      <c r="D249" s="419"/>
      <c r="E249" s="394"/>
      <c r="F249" s="394"/>
      <c r="G249" s="394"/>
      <c r="H249" s="394"/>
      <c r="I249" s="455"/>
      <c r="J249" s="650"/>
      <c r="K249" s="650"/>
      <c r="L249" s="650"/>
      <c r="M249" s="650"/>
      <c r="N249" s="419"/>
      <c r="O249" s="394"/>
      <c r="P249" s="1109"/>
      <c r="Q249" s="394"/>
      <c r="R249" s="394"/>
      <c r="S249" s="394"/>
      <c r="T249" s="394"/>
      <c r="U249" s="394"/>
      <c r="V249" s="394"/>
      <c r="W249" s="394"/>
      <c r="X249" s="394"/>
      <c r="Y249" s="394"/>
      <c r="Z249" s="394"/>
      <c r="AA249" s="394"/>
      <c r="AB249" s="394"/>
      <c r="AC249" s="394"/>
      <c r="AD249" s="394"/>
      <c r="AE249" s="394"/>
    </row>
    <row r="250" spans="1:31" ht="15.75" customHeight="1">
      <c r="A250" s="419"/>
      <c r="B250" s="419"/>
      <c r="C250" s="419"/>
      <c r="D250" s="419"/>
      <c r="E250" s="394"/>
      <c r="F250" s="394"/>
      <c r="G250" s="394"/>
      <c r="H250" s="394"/>
      <c r="I250" s="455"/>
      <c r="J250" s="650"/>
      <c r="K250" s="650"/>
      <c r="L250" s="650"/>
      <c r="M250" s="650"/>
      <c r="N250" s="419"/>
      <c r="O250" s="394"/>
      <c r="P250" s="1109"/>
      <c r="Q250" s="394"/>
      <c r="R250" s="394"/>
      <c r="S250" s="394"/>
      <c r="T250" s="394"/>
      <c r="U250" s="394"/>
      <c r="V250" s="394"/>
      <c r="W250" s="394"/>
      <c r="X250" s="394"/>
      <c r="Y250" s="394"/>
      <c r="Z250" s="394"/>
      <c r="AA250" s="394"/>
      <c r="AB250" s="394"/>
      <c r="AC250" s="394"/>
      <c r="AD250" s="394"/>
      <c r="AE250" s="394"/>
    </row>
    <row r="251" spans="1:31" ht="15.75" customHeight="1">
      <c r="A251" s="419"/>
      <c r="B251" s="419"/>
      <c r="C251" s="419"/>
      <c r="D251" s="419"/>
      <c r="E251" s="394"/>
      <c r="F251" s="394"/>
      <c r="G251" s="394"/>
      <c r="H251" s="394"/>
      <c r="I251" s="455"/>
      <c r="J251" s="650"/>
      <c r="K251" s="650"/>
      <c r="L251" s="650"/>
      <c r="M251" s="650"/>
      <c r="N251" s="419"/>
      <c r="O251" s="394"/>
      <c r="P251" s="1109"/>
      <c r="Q251" s="394"/>
      <c r="R251" s="394"/>
      <c r="S251" s="394"/>
      <c r="T251" s="394"/>
      <c r="U251" s="394"/>
      <c r="V251" s="394"/>
      <c r="W251" s="394"/>
      <c r="X251" s="394"/>
      <c r="Y251" s="394"/>
      <c r="Z251" s="394"/>
      <c r="AA251" s="394"/>
      <c r="AB251" s="394"/>
      <c r="AC251" s="394"/>
      <c r="AD251" s="394"/>
      <c r="AE251" s="394"/>
    </row>
    <row r="252" spans="1:31" ht="15.75" customHeight="1">
      <c r="A252" s="419"/>
      <c r="B252" s="419"/>
      <c r="C252" s="419"/>
      <c r="D252" s="419"/>
      <c r="E252" s="394"/>
      <c r="F252" s="394"/>
      <c r="G252" s="394"/>
      <c r="H252" s="394"/>
      <c r="I252" s="455"/>
      <c r="J252" s="650"/>
      <c r="K252" s="650"/>
      <c r="L252" s="650"/>
      <c r="M252" s="650"/>
      <c r="N252" s="419"/>
      <c r="O252" s="394"/>
      <c r="P252" s="1109"/>
      <c r="Q252" s="394"/>
      <c r="R252" s="394"/>
      <c r="S252" s="394"/>
      <c r="T252" s="394"/>
      <c r="U252" s="394"/>
      <c r="V252" s="394"/>
      <c r="W252" s="394"/>
      <c r="X252" s="394"/>
      <c r="Y252" s="394"/>
      <c r="Z252" s="394"/>
      <c r="AA252" s="394"/>
      <c r="AB252" s="394"/>
      <c r="AC252" s="394"/>
      <c r="AD252" s="394"/>
      <c r="AE252" s="394"/>
    </row>
    <row r="253" spans="1:31" ht="15.75" customHeight="1">
      <c r="A253" s="419"/>
      <c r="B253" s="419"/>
      <c r="C253" s="419"/>
      <c r="D253" s="419"/>
      <c r="E253" s="394"/>
      <c r="F253" s="394"/>
      <c r="G253" s="394"/>
      <c r="H253" s="394"/>
      <c r="I253" s="455"/>
      <c r="J253" s="650"/>
      <c r="K253" s="650"/>
      <c r="L253" s="650"/>
      <c r="M253" s="650"/>
      <c r="N253" s="419"/>
      <c r="O253" s="394"/>
      <c r="P253" s="1109"/>
      <c r="Q253" s="394"/>
      <c r="R253" s="394"/>
      <c r="S253" s="394"/>
      <c r="T253" s="394"/>
      <c r="U253" s="394"/>
      <c r="V253" s="394"/>
      <c r="W253" s="394"/>
      <c r="X253" s="394"/>
      <c r="Y253" s="394"/>
      <c r="Z253" s="394"/>
      <c r="AA253" s="394"/>
      <c r="AB253" s="394"/>
      <c r="AC253" s="394"/>
      <c r="AD253" s="394"/>
      <c r="AE253" s="394"/>
    </row>
    <row r="254" spans="1:31" ht="15.75" customHeight="1">
      <c r="A254" s="419"/>
      <c r="B254" s="419"/>
      <c r="C254" s="419"/>
      <c r="D254" s="419"/>
      <c r="E254" s="394"/>
      <c r="F254" s="394"/>
      <c r="G254" s="394"/>
      <c r="H254" s="394"/>
      <c r="I254" s="455"/>
      <c r="J254" s="650"/>
      <c r="K254" s="650"/>
      <c r="L254" s="650"/>
      <c r="M254" s="650"/>
      <c r="N254" s="419"/>
      <c r="O254" s="394"/>
      <c r="P254" s="1109"/>
      <c r="Q254" s="394"/>
      <c r="R254" s="394"/>
      <c r="S254" s="394"/>
      <c r="T254" s="394"/>
      <c r="U254" s="394"/>
      <c r="V254" s="394"/>
      <c r="W254" s="394"/>
      <c r="X254" s="394"/>
      <c r="Y254" s="394"/>
      <c r="Z254" s="394"/>
      <c r="AA254" s="394"/>
      <c r="AB254" s="394"/>
      <c r="AC254" s="394"/>
      <c r="AD254" s="394"/>
      <c r="AE254" s="394"/>
    </row>
    <row r="255" spans="1:31" ht="15.75" customHeight="1">
      <c r="A255" s="419"/>
      <c r="B255" s="419"/>
      <c r="C255" s="419"/>
      <c r="D255" s="419"/>
      <c r="E255" s="394"/>
      <c r="F255" s="394"/>
      <c r="G255" s="394"/>
      <c r="H255" s="394"/>
      <c r="I255" s="455"/>
      <c r="J255" s="650"/>
      <c r="K255" s="650"/>
      <c r="L255" s="650"/>
      <c r="M255" s="650"/>
      <c r="N255" s="419"/>
      <c r="O255" s="394"/>
      <c r="P255" s="1109"/>
      <c r="Q255" s="394"/>
      <c r="R255" s="394"/>
      <c r="S255" s="394"/>
      <c r="T255" s="394"/>
      <c r="U255" s="394"/>
      <c r="V255" s="394"/>
      <c r="W255" s="394"/>
      <c r="X255" s="394"/>
      <c r="Y255" s="394"/>
      <c r="Z255" s="394"/>
      <c r="AA255" s="394"/>
      <c r="AB255" s="394"/>
      <c r="AC255" s="394"/>
      <c r="AD255" s="394"/>
      <c r="AE255" s="394"/>
    </row>
    <row r="256" spans="1:31" ht="15.75" customHeight="1">
      <c r="A256" s="419"/>
      <c r="B256" s="419"/>
      <c r="C256" s="419"/>
      <c r="D256" s="419"/>
      <c r="E256" s="394"/>
      <c r="F256" s="394"/>
      <c r="G256" s="394"/>
      <c r="H256" s="394"/>
      <c r="I256" s="455"/>
      <c r="J256" s="650"/>
      <c r="K256" s="650"/>
      <c r="L256" s="650"/>
      <c r="M256" s="650"/>
      <c r="N256" s="419"/>
      <c r="O256" s="394"/>
      <c r="P256" s="1109"/>
      <c r="Q256" s="394"/>
      <c r="R256" s="394"/>
      <c r="S256" s="394"/>
      <c r="T256" s="394"/>
      <c r="U256" s="394"/>
      <c r="V256" s="394"/>
      <c r="W256" s="394"/>
      <c r="X256" s="394"/>
      <c r="Y256" s="394"/>
      <c r="Z256" s="394"/>
      <c r="AA256" s="394"/>
      <c r="AB256" s="394"/>
      <c r="AC256" s="394"/>
      <c r="AD256" s="394"/>
      <c r="AE256" s="394"/>
    </row>
    <row r="257" spans="1:31" ht="15.75" customHeight="1">
      <c r="A257" s="419"/>
      <c r="B257" s="419"/>
      <c r="C257" s="419"/>
      <c r="D257" s="419"/>
      <c r="E257" s="394"/>
      <c r="F257" s="394"/>
      <c r="G257" s="394"/>
      <c r="H257" s="394"/>
      <c r="I257" s="455"/>
      <c r="J257" s="650"/>
      <c r="K257" s="650"/>
      <c r="L257" s="650"/>
      <c r="M257" s="650"/>
      <c r="N257" s="419"/>
      <c r="O257" s="394"/>
      <c r="P257" s="1109"/>
      <c r="Q257" s="394"/>
      <c r="R257" s="394"/>
      <c r="S257" s="394"/>
      <c r="T257" s="394"/>
      <c r="U257" s="394"/>
      <c r="V257" s="394"/>
      <c r="W257" s="394"/>
      <c r="X257" s="394"/>
      <c r="Y257" s="394"/>
      <c r="Z257" s="394"/>
      <c r="AA257" s="394"/>
      <c r="AB257" s="394"/>
      <c r="AC257" s="394"/>
      <c r="AD257" s="394"/>
      <c r="AE257" s="394"/>
    </row>
    <row r="258" spans="1:31" ht="15.75" customHeight="1">
      <c r="A258" s="419"/>
      <c r="B258" s="419"/>
      <c r="C258" s="419"/>
      <c r="D258" s="419"/>
      <c r="E258" s="394"/>
      <c r="F258" s="394"/>
      <c r="G258" s="394"/>
      <c r="H258" s="394"/>
      <c r="I258" s="455"/>
      <c r="J258" s="650"/>
      <c r="K258" s="650"/>
      <c r="L258" s="650"/>
      <c r="M258" s="650"/>
      <c r="N258" s="419"/>
      <c r="O258" s="394"/>
      <c r="P258" s="1109"/>
      <c r="Q258" s="394"/>
      <c r="R258" s="394"/>
      <c r="S258" s="394"/>
      <c r="T258" s="394"/>
      <c r="U258" s="394"/>
      <c r="V258" s="394"/>
      <c r="W258" s="394"/>
      <c r="X258" s="394"/>
      <c r="Y258" s="394"/>
      <c r="Z258" s="394"/>
      <c r="AA258" s="394"/>
      <c r="AB258" s="394"/>
      <c r="AC258" s="394"/>
      <c r="AD258" s="394"/>
      <c r="AE258" s="394"/>
    </row>
    <row r="259" spans="1:31" ht="15.75" customHeight="1">
      <c r="A259" s="419"/>
      <c r="B259" s="419"/>
      <c r="C259" s="419"/>
      <c r="D259" s="419"/>
      <c r="E259" s="394"/>
      <c r="F259" s="394"/>
      <c r="G259" s="394"/>
      <c r="H259" s="394"/>
      <c r="I259" s="455"/>
      <c r="J259" s="650"/>
      <c r="K259" s="650"/>
      <c r="L259" s="650"/>
      <c r="M259" s="650"/>
      <c r="N259" s="419"/>
      <c r="O259" s="394"/>
      <c r="P259" s="1109"/>
      <c r="Q259" s="394"/>
      <c r="R259" s="394"/>
      <c r="S259" s="394"/>
      <c r="T259" s="394"/>
      <c r="U259" s="394"/>
      <c r="V259" s="394"/>
      <c r="W259" s="394"/>
      <c r="X259" s="394"/>
      <c r="Y259" s="394"/>
      <c r="Z259" s="394"/>
      <c r="AA259" s="394"/>
      <c r="AB259" s="394"/>
      <c r="AC259" s="394"/>
      <c r="AD259" s="394"/>
      <c r="AE259" s="394"/>
    </row>
    <row r="260" spans="1:31" ht="15.75" customHeight="1">
      <c r="A260" s="419"/>
      <c r="B260" s="419"/>
      <c r="C260" s="419"/>
      <c r="D260" s="419"/>
      <c r="E260" s="394"/>
      <c r="F260" s="394"/>
      <c r="G260" s="394"/>
      <c r="H260" s="394"/>
      <c r="I260" s="455"/>
      <c r="J260" s="650"/>
      <c r="K260" s="650"/>
      <c r="L260" s="650"/>
      <c r="M260" s="650"/>
      <c r="N260" s="419"/>
      <c r="O260" s="394"/>
      <c r="P260" s="1109"/>
      <c r="Q260" s="394"/>
      <c r="R260" s="394"/>
      <c r="S260" s="394"/>
      <c r="T260" s="394"/>
      <c r="U260" s="394"/>
      <c r="V260" s="394"/>
      <c r="W260" s="394"/>
      <c r="X260" s="394"/>
      <c r="Y260" s="394"/>
      <c r="Z260" s="394"/>
      <c r="AA260" s="394"/>
      <c r="AB260" s="394"/>
      <c r="AC260" s="394"/>
      <c r="AD260" s="394"/>
      <c r="AE260" s="394"/>
    </row>
    <row r="261" spans="1:31" ht="15.75" customHeight="1">
      <c r="A261" s="419"/>
      <c r="B261" s="419"/>
      <c r="C261" s="419"/>
      <c r="D261" s="419"/>
      <c r="E261" s="394"/>
      <c r="F261" s="394"/>
      <c r="G261" s="394"/>
      <c r="H261" s="394"/>
      <c r="I261" s="455"/>
      <c r="J261" s="650"/>
      <c r="K261" s="650"/>
      <c r="L261" s="650"/>
      <c r="M261" s="650"/>
      <c r="N261" s="419"/>
      <c r="O261" s="394"/>
      <c r="P261" s="1109"/>
      <c r="Q261" s="394"/>
      <c r="R261" s="394"/>
      <c r="S261" s="394"/>
      <c r="T261" s="394"/>
      <c r="U261" s="394"/>
      <c r="V261" s="394"/>
      <c r="W261" s="394"/>
      <c r="X261" s="394"/>
      <c r="Y261" s="394"/>
      <c r="Z261" s="394"/>
      <c r="AA261" s="394"/>
      <c r="AB261" s="394"/>
      <c r="AC261" s="394"/>
      <c r="AD261" s="394"/>
      <c r="AE261" s="394"/>
    </row>
    <row r="262" spans="1:31" ht="15.75" customHeight="1">
      <c r="A262" s="419"/>
      <c r="B262" s="419"/>
      <c r="C262" s="419"/>
      <c r="D262" s="419"/>
      <c r="E262" s="394"/>
      <c r="F262" s="394"/>
      <c r="G262" s="394"/>
      <c r="H262" s="394"/>
      <c r="I262" s="455"/>
      <c r="J262" s="650"/>
      <c r="K262" s="650"/>
      <c r="L262" s="650"/>
      <c r="M262" s="650"/>
      <c r="N262" s="419"/>
      <c r="O262" s="394"/>
      <c r="P262" s="1109"/>
      <c r="Q262" s="394"/>
      <c r="R262" s="394"/>
      <c r="S262" s="394"/>
      <c r="T262" s="394"/>
      <c r="U262" s="394"/>
      <c r="V262" s="394"/>
      <c r="W262" s="394"/>
      <c r="X262" s="394"/>
      <c r="Y262" s="394"/>
      <c r="Z262" s="394"/>
      <c r="AA262" s="394"/>
      <c r="AB262" s="394"/>
      <c r="AC262" s="394"/>
      <c r="AD262" s="394"/>
      <c r="AE262" s="394"/>
    </row>
    <row r="263" spans="1:31" ht="15.75" customHeight="1">
      <c r="A263" s="419"/>
      <c r="B263" s="419"/>
      <c r="C263" s="419"/>
      <c r="D263" s="419"/>
      <c r="E263" s="394"/>
      <c r="F263" s="394"/>
      <c r="G263" s="394"/>
      <c r="H263" s="394"/>
      <c r="I263" s="455"/>
      <c r="J263" s="650"/>
      <c r="K263" s="650"/>
      <c r="L263" s="650"/>
      <c r="M263" s="650"/>
      <c r="N263" s="419"/>
      <c r="O263" s="394"/>
      <c r="P263" s="1109"/>
      <c r="Q263" s="394"/>
      <c r="R263" s="394"/>
      <c r="S263" s="394"/>
      <c r="T263" s="394"/>
      <c r="U263" s="394"/>
      <c r="V263" s="394"/>
      <c r="W263" s="394"/>
      <c r="X263" s="394"/>
      <c r="Y263" s="394"/>
      <c r="Z263" s="394"/>
      <c r="AA263" s="394"/>
      <c r="AB263" s="394"/>
      <c r="AC263" s="394"/>
      <c r="AD263" s="394"/>
      <c r="AE263" s="394"/>
    </row>
    <row r="264" spans="1:31" ht="15.75" customHeight="1">
      <c r="A264" s="419"/>
      <c r="B264" s="419"/>
      <c r="C264" s="419"/>
      <c r="D264" s="419"/>
      <c r="E264" s="394"/>
      <c r="F264" s="394"/>
      <c r="G264" s="394"/>
      <c r="H264" s="394"/>
      <c r="I264" s="455"/>
      <c r="J264" s="650"/>
      <c r="K264" s="650"/>
      <c r="L264" s="650"/>
      <c r="M264" s="650"/>
      <c r="N264" s="419"/>
      <c r="O264" s="394"/>
      <c r="P264" s="1109"/>
      <c r="Q264" s="394"/>
      <c r="R264" s="394"/>
      <c r="S264" s="394"/>
      <c r="T264" s="394"/>
      <c r="U264" s="394"/>
      <c r="V264" s="394"/>
      <c r="W264" s="394"/>
      <c r="X264" s="394"/>
      <c r="Y264" s="394"/>
      <c r="Z264" s="394"/>
      <c r="AA264" s="394"/>
      <c r="AB264" s="394"/>
      <c r="AC264" s="394"/>
      <c r="AD264" s="394"/>
      <c r="AE264" s="394"/>
    </row>
    <row r="265" spans="1:31" ht="15.75" customHeight="1">
      <c r="A265" s="419"/>
      <c r="B265" s="419"/>
      <c r="C265" s="419"/>
      <c r="D265" s="419"/>
      <c r="E265" s="394"/>
      <c r="F265" s="394"/>
      <c r="G265" s="394"/>
      <c r="H265" s="394"/>
      <c r="I265" s="455"/>
      <c r="J265" s="650"/>
      <c r="K265" s="650"/>
      <c r="L265" s="650"/>
      <c r="M265" s="650"/>
      <c r="N265" s="419"/>
      <c r="O265" s="394"/>
      <c r="P265" s="1109"/>
      <c r="Q265" s="394"/>
      <c r="R265" s="394"/>
      <c r="S265" s="394"/>
      <c r="T265" s="394"/>
      <c r="U265" s="394"/>
      <c r="V265" s="394"/>
      <c r="W265" s="394"/>
      <c r="X265" s="394"/>
      <c r="Y265" s="394"/>
      <c r="Z265" s="394"/>
      <c r="AA265" s="394"/>
      <c r="AB265" s="394"/>
      <c r="AC265" s="394"/>
      <c r="AD265" s="394"/>
      <c r="AE265" s="394"/>
    </row>
    <row r="266" spans="1:31" ht="15.75" customHeight="1">
      <c r="A266" s="419"/>
      <c r="B266" s="419"/>
      <c r="C266" s="419"/>
      <c r="D266" s="419"/>
      <c r="E266" s="394"/>
      <c r="F266" s="394"/>
      <c r="G266" s="394"/>
      <c r="H266" s="394"/>
      <c r="I266" s="455"/>
      <c r="J266" s="650"/>
      <c r="K266" s="650"/>
      <c r="L266" s="650"/>
      <c r="M266" s="650"/>
      <c r="N266" s="419"/>
      <c r="O266" s="394"/>
      <c r="P266" s="1109"/>
      <c r="Q266" s="394"/>
      <c r="R266" s="394"/>
      <c r="S266" s="394"/>
      <c r="T266" s="394"/>
      <c r="U266" s="394"/>
      <c r="V266" s="394"/>
      <c r="W266" s="394"/>
      <c r="X266" s="394"/>
      <c r="Y266" s="394"/>
      <c r="Z266" s="394"/>
      <c r="AA266" s="394"/>
      <c r="AB266" s="394"/>
      <c r="AC266" s="394"/>
      <c r="AD266" s="394"/>
      <c r="AE266" s="394"/>
    </row>
    <row r="267" spans="1:31" ht="15.75" customHeight="1">
      <c r="A267" s="419"/>
      <c r="B267" s="419"/>
      <c r="C267" s="419"/>
      <c r="D267" s="419"/>
      <c r="E267" s="394"/>
      <c r="F267" s="394"/>
      <c r="G267" s="394"/>
      <c r="H267" s="394"/>
      <c r="I267" s="455"/>
      <c r="J267" s="650"/>
      <c r="K267" s="650"/>
      <c r="L267" s="650"/>
      <c r="M267" s="650"/>
      <c r="N267" s="419"/>
      <c r="O267" s="394"/>
      <c r="P267" s="1109"/>
      <c r="Q267" s="394"/>
      <c r="R267" s="394"/>
      <c r="S267" s="394"/>
      <c r="T267" s="394"/>
      <c r="U267" s="394"/>
      <c r="V267" s="394"/>
      <c r="W267" s="394"/>
      <c r="X267" s="394"/>
      <c r="Y267" s="394"/>
      <c r="Z267" s="394"/>
      <c r="AA267" s="394"/>
      <c r="AB267" s="394"/>
      <c r="AC267" s="394"/>
      <c r="AD267" s="394"/>
      <c r="AE267" s="394"/>
    </row>
    <row r="268" spans="1:31" ht="15.75" customHeight="1">
      <c r="A268" s="419"/>
      <c r="B268" s="419"/>
      <c r="C268" s="419"/>
      <c r="D268" s="419"/>
      <c r="E268" s="394"/>
      <c r="F268" s="394"/>
      <c r="G268" s="394"/>
      <c r="H268" s="394"/>
      <c r="I268" s="455"/>
      <c r="J268" s="650"/>
      <c r="K268" s="650"/>
      <c r="L268" s="650"/>
      <c r="M268" s="650"/>
      <c r="N268" s="419"/>
      <c r="O268" s="394"/>
      <c r="P268" s="1109"/>
      <c r="Q268" s="394"/>
      <c r="R268" s="394"/>
      <c r="S268" s="394"/>
      <c r="T268" s="394"/>
      <c r="U268" s="394"/>
      <c r="V268" s="394"/>
      <c r="W268" s="394"/>
      <c r="X268" s="394"/>
      <c r="Y268" s="394"/>
      <c r="Z268" s="394"/>
      <c r="AA268" s="394"/>
      <c r="AB268" s="394"/>
      <c r="AC268" s="394"/>
      <c r="AD268" s="394"/>
      <c r="AE268" s="394"/>
    </row>
    <row r="269" spans="1:31" ht="15.75" customHeight="1">
      <c r="A269" s="419"/>
      <c r="B269" s="419"/>
      <c r="C269" s="419"/>
      <c r="D269" s="419"/>
      <c r="E269" s="394"/>
      <c r="F269" s="394"/>
      <c r="G269" s="394"/>
      <c r="H269" s="394"/>
      <c r="I269" s="455"/>
      <c r="J269" s="650"/>
      <c r="K269" s="650"/>
      <c r="L269" s="650"/>
      <c r="M269" s="650"/>
      <c r="N269" s="419"/>
      <c r="O269" s="394"/>
      <c r="P269" s="1109"/>
      <c r="Q269" s="394"/>
      <c r="R269" s="394"/>
      <c r="S269" s="394"/>
      <c r="T269" s="394"/>
      <c r="U269" s="394"/>
      <c r="V269" s="394"/>
      <c r="W269" s="394"/>
      <c r="X269" s="394"/>
      <c r="Y269" s="394"/>
      <c r="Z269" s="394"/>
      <c r="AA269" s="394"/>
      <c r="AB269" s="394"/>
      <c r="AC269" s="394"/>
      <c r="AD269" s="394"/>
      <c r="AE269" s="394"/>
    </row>
    <row r="270" spans="1:31" ht="15.75" customHeight="1">
      <c r="A270" s="419"/>
      <c r="B270" s="419"/>
      <c r="C270" s="419"/>
      <c r="D270" s="419"/>
      <c r="E270" s="394"/>
      <c r="F270" s="394"/>
      <c r="G270" s="394"/>
      <c r="H270" s="394"/>
      <c r="I270" s="455"/>
      <c r="J270" s="650"/>
      <c r="K270" s="650"/>
      <c r="L270" s="650"/>
      <c r="M270" s="650"/>
      <c r="N270" s="419"/>
      <c r="O270" s="394"/>
      <c r="P270" s="1109"/>
      <c r="Q270" s="394"/>
      <c r="R270" s="394"/>
      <c r="S270" s="394"/>
      <c r="T270" s="394"/>
      <c r="U270" s="394"/>
      <c r="V270" s="394"/>
      <c r="W270" s="394"/>
      <c r="X270" s="394"/>
      <c r="Y270" s="394"/>
      <c r="Z270" s="394"/>
      <c r="AA270" s="394"/>
      <c r="AB270" s="394"/>
      <c r="AC270" s="394"/>
      <c r="AD270" s="394"/>
      <c r="AE270" s="394"/>
    </row>
    <row r="271" spans="1:31" ht="15.75" customHeight="1">
      <c r="A271" s="419"/>
      <c r="B271" s="419"/>
      <c r="C271" s="419"/>
      <c r="D271" s="419"/>
      <c r="E271" s="394"/>
      <c r="F271" s="394"/>
      <c r="G271" s="394"/>
      <c r="H271" s="394"/>
      <c r="I271" s="455"/>
      <c r="J271" s="650"/>
      <c r="K271" s="650"/>
      <c r="L271" s="650"/>
      <c r="M271" s="650"/>
      <c r="N271" s="419"/>
      <c r="O271" s="394"/>
      <c r="P271" s="1109"/>
      <c r="Q271" s="394"/>
      <c r="R271" s="394"/>
      <c r="S271" s="394"/>
      <c r="T271" s="394"/>
      <c r="U271" s="394"/>
      <c r="V271" s="394"/>
      <c r="W271" s="394"/>
      <c r="X271" s="394"/>
      <c r="Y271" s="394"/>
      <c r="Z271" s="394"/>
      <c r="AA271" s="394"/>
      <c r="AB271" s="394"/>
      <c r="AC271" s="394"/>
      <c r="AD271" s="394"/>
      <c r="AE271" s="394"/>
    </row>
    <row r="272" spans="1:31" ht="15.75" customHeight="1">
      <c r="A272" s="419"/>
      <c r="B272" s="419"/>
      <c r="C272" s="419"/>
      <c r="D272" s="419"/>
      <c r="E272" s="394"/>
      <c r="F272" s="394"/>
      <c r="G272" s="394"/>
      <c r="H272" s="394"/>
      <c r="I272" s="455"/>
      <c r="J272" s="650"/>
      <c r="K272" s="650"/>
      <c r="L272" s="650"/>
      <c r="M272" s="650"/>
      <c r="N272" s="419"/>
      <c r="O272" s="394"/>
      <c r="P272" s="1109"/>
      <c r="Q272" s="394"/>
      <c r="R272" s="394"/>
      <c r="S272" s="394"/>
      <c r="T272" s="394"/>
      <c r="U272" s="394"/>
      <c r="V272" s="394"/>
      <c r="W272" s="394"/>
      <c r="X272" s="394"/>
      <c r="Y272" s="394"/>
      <c r="Z272" s="394"/>
      <c r="AA272" s="394"/>
      <c r="AB272" s="394"/>
      <c r="AC272" s="394"/>
      <c r="AD272" s="394"/>
      <c r="AE272" s="394"/>
    </row>
    <row r="273" spans="1:31" ht="15.75" customHeight="1">
      <c r="A273" s="419"/>
      <c r="B273" s="419"/>
      <c r="C273" s="419"/>
      <c r="D273" s="419"/>
      <c r="E273" s="394"/>
      <c r="F273" s="394"/>
      <c r="G273" s="394"/>
      <c r="H273" s="394"/>
      <c r="I273" s="455"/>
      <c r="J273" s="650"/>
      <c r="K273" s="650"/>
      <c r="L273" s="650"/>
      <c r="M273" s="650"/>
      <c r="N273" s="419"/>
      <c r="O273" s="394"/>
      <c r="P273" s="1109"/>
      <c r="Q273" s="394"/>
      <c r="R273" s="394"/>
      <c r="S273" s="394"/>
      <c r="T273" s="394"/>
      <c r="U273" s="394"/>
      <c r="V273" s="394"/>
      <c r="W273" s="394"/>
      <c r="X273" s="394"/>
      <c r="Y273" s="394"/>
      <c r="Z273" s="394"/>
      <c r="AA273" s="394"/>
      <c r="AB273" s="394"/>
      <c r="AC273" s="394"/>
      <c r="AD273" s="394"/>
      <c r="AE273" s="394"/>
    </row>
    <row r="274" spans="1:31" ht="15.75" customHeight="1">
      <c r="A274" s="419"/>
      <c r="B274" s="419"/>
      <c r="C274" s="419"/>
      <c r="D274" s="419"/>
      <c r="E274" s="394"/>
      <c r="F274" s="394"/>
      <c r="G274" s="394"/>
      <c r="H274" s="394"/>
      <c r="I274" s="455"/>
      <c r="J274" s="650"/>
      <c r="K274" s="650"/>
      <c r="L274" s="650"/>
      <c r="M274" s="650"/>
      <c r="N274" s="419"/>
      <c r="O274" s="394"/>
      <c r="P274" s="1109"/>
      <c r="Q274" s="394"/>
      <c r="R274" s="394"/>
      <c r="S274" s="394"/>
      <c r="T274" s="394"/>
      <c r="U274" s="394"/>
      <c r="V274" s="394"/>
      <c r="W274" s="394"/>
      <c r="X274" s="394"/>
      <c r="Y274" s="394"/>
      <c r="Z274" s="394"/>
      <c r="AA274" s="394"/>
      <c r="AB274" s="394"/>
      <c r="AC274" s="394"/>
      <c r="AD274" s="394"/>
      <c r="AE274" s="394"/>
    </row>
    <row r="275" spans="1:31" ht="15.75" customHeight="1">
      <c r="A275" s="419"/>
      <c r="B275" s="419"/>
      <c r="C275" s="419"/>
      <c r="D275" s="419"/>
      <c r="E275" s="394"/>
      <c r="F275" s="394"/>
      <c r="G275" s="394"/>
      <c r="H275" s="394"/>
      <c r="I275" s="455"/>
      <c r="J275" s="650"/>
      <c r="K275" s="650"/>
      <c r="L275" s="650"/>
      <c r="M275" s="650"/>
      <c r="N275" s="419"/>
      <c r="O275" s="394"/>
      <c r="P275" s="1109"/>
      <c r="Q275" s="394"/>
      <c r="R275" s="394"/>
      <c r="S275" s="394"/>
      <c r="T275" s="394"/>
      <c r="U275" s="394"/>
      <c r="V275" s="394"/>
      <c r="W275" s="394"/>
      <c r="X275" s="394"/>
      <c r="Y275" s="394"/>
      <c r="Z275" s="394"/>
      <c r="AA275" s="394"/>
      <c r="AB275" s="394"/>
      <c r="AC275" s="394"/>
      <c r="AD275" s="394"/>
      <c r="AE275" s="394"/>
    </row>
    <row r="276" spans="1:31" ht="15.75" customHeight="1">
      <c r="A276" s="419"/>
      <c r="B276" s="419"/>
      <c r="C276" s="419"/>
      <c r="D276" s="419"/>
      <c r="E276" s="394"/>
      <c r="F276" s="394"/>
      <c r="G276" s="394"/>
      <c r="H276" s="394"/>
      <c r="I276" s="455"/>
      <c r="J276" s="650"/>
      <c r="K276" s="650"/>
      <c r="L276" s="650"/>
      <c r="M276" s="650"/>
      <c r="N276" s="419"/>
      <c r="O276" s="394"/>
      <c r="P276" s="1109"/>
      <c r="Q276" s="394"/>
      <c r="R276" s="394"/>
      <c r="S276" s="394"/>
      <c r="T276" s="394"/>
      <c r="U276" s="394"/>
      <c r="V276" s="394"/>
      <c r="W276" s="394"/>
      <c r="X276" s="394"/>
      <c r="Y276" s="394"/>
      <c r="Z276" s="394"/>
      <c r="AA276" s="394"/>
      <c r="AB276" s="394"/>
      <c r="AC276" s="394"/>
      <c r="AD276" s="394"/>
      <c r="AE276" s="394"/>
    </row>
    <row r="277" spans="1:31" ht="15.75" customHeight="1">
      <c r="A277" s="419"/>
      <c r="B277" s="419"/>
      <c r="C277" s="419"/>
      <c r="D277" s="419"/>
      <c r="E277" s="394"/>
      <c r="F277" s="394"/>
      <c r="G277" s="394"/>
      <c r="H277" s="394"/>
      <c r="I277" s="455"/>
      <c r="J277" s="650"/>
      <c r="K277" s="650"/>
      <c r="L277" s="650"/>
      <c r="M277" s="650"/>
      <c r="N277" s="419"/>
      <c r="O277" s="394"/>
      <c r="P277" s="1109"/>
      <c r="Q277" s="394"/>
      <c r="R277" s="394"/>
      <c r="S277" s="394"/>
      <c r="T277" s="394"/>
      <c r="U277" s="394"/>
      <c r="V277" s="394"/>
      <c r="W277" s="394"/>
      <c r="X277" s="394"/>
      <c r="Y277" s="394"/>
      <c r="Z277" s="394"/>
      <c r="AA277" s="394"/>
      <c r="AB277" s="394"/>
      <c r="AC277" s="394"/>
      <c r="AD277" s="394"/>
      <c r="AE277" s="394"/>
    </row>
    <row r="278" spans="1:31" ht="15.75" customHeight="1">
      <c r="A278" s="419"/>
      <c r="B278" s="419"/>
      <c r="C278" s="419"/>
      <c r="D278" s="419"/>
      <c r="E278" s="394"/>
      <c r="F278" s="394"/>
      <c r="G278" s="394"/>
      <c r="H278" s="394"/>
      <c r="I278" s="455"/>
      <c r="J278" s="650"/>
      <c r="K278" s="650"/>
      <c r="L278" s="650"/>
      <c r="M278" s="650"/>
      <c r="N278" s="419"/>
      <c r="O278" s="394"/>
      <c r="P278" s="1109"/>
      <c r="Q278" s="394"/>
      <c r="R278" s="394"/>
      <c r="S278" s="394"/>
      <c r="T278" s="394"/>
      <c r="U278" s="394"/>
      <c r="V278" s="394"/>
      <c r="W278" s="394"/>
      <c r="X278" s="394"/>
      <c r="Y278" s="394"/>
      <c r="Z278" s="394"/>
      <c r="AA278" s="394"/>
      <c r="AB278" s="394"/>
      <c r="AC278" s="394"/>
      <c r="AD278" s="394"/>
      <c r="AE278" s="394"/>
    </row>
    <row r="279" spans="1:31" ht="15.75" customHeight="1">
      <c r="A279" s="419"/>
      <c r="B279" s="419"/>
      <c r="C279" s="419"/>
      <c r="D279" s="419"/>
      <c r="E279" s="394"/>
      <c r="F279" s="394"/>
      <c r="G279" s="394"/>
      <c r="H279" s="394"/>
      <c r="I279" s="455"/>
      <c r="J279" s="650"/>
      <c r="K279" s="650"/>
      <c r="L279" s="650"/>
      <c r="M279" s="650"/>
      <c r="N279" s="419"/>
      <c r="O279" s="394"/>
      <c r="P279" s="1109"/>
      <c r="Q279" s="394"/>
      <c r="R279" s="394"/>
      <c r="S279" s="394"/>
      <c r="T279" s="394"/>
      <c r="U279" s="394"/>
      <c r="V279" s="394"/>
      <c r="W279" s="394"/>
      <c r="X279" s="394"/>
      <c r="Y279" s="394"/>
      <c r="Z279" s="394"/>
      <c r="AA279" s="394"/>
      <c r="AB279" s="394"/>
      <c r="AC279" s="394"/>
      <c r="AD279" s="394"/>
      <c r="AE279" s="394"/>
    </row>
    <row r="280" spans="1:31" ht="15.75" customHeight="1">
      <c r="A280" s="419"/>
      <c r="B280" s="419"/>
      <c r="C280" s="419"/>
      <c r="D280" s="419"/>
      <c r="E280" s="394"/>
      <c r="F280" s="394"/>
      <c r="G280" s="394"/>
      <c r="H280" s="394"/>
      <c r="I280" s="455"/>
      <c r="J280" s="650"/>
      <c r="K280" s="650"/>
      <c r="L280" s="650"/>
      <c r="M280" s="650"/>
      <c r="N280" s="419"/>
      <c r="O280" s="394"/>
      <c r="P280" s="1109"/>
      <c r="Q280" s="394"/>
      <c r="R280" s="394"/>
      <c r="S280" s="394"/>
      <c r="T280" s="394"/>
      <c r="U280" s="394"/>
      <c r="V280" s="394"/>
      <c r="W280" s="394"/>
      <c r="X280" s="394"/>
      <c r="Y280" s="394"/>
      <c r="Z280" s="394"/>
      <c r="AA280" s="394"/>
      <c r="AB280" s="394"/>
      <c r="AC280" s="394"/>
      <c r="AD280" s="394"/>
      <c r="AE280" s="394"/>
    </row>
    <row r="281" spans="1:31" ht="15.75" customHeight="1">
      <c r="A281" s="419"/>
      <c r="B281" s="419"/>
      <c r="C281" s="419"/>
      <c r="D281" s="419"/>
      <c r="E281" s="394"/>
      <c r="F281" s="394"/>
      <c r="G281" s="394"/>
      <c r="H281" s="394"/>
      <c r="I281" s="455"/>
      <c r="J281" s="650"/>
      <c r="K281" s="650"/>
      <c r="L281" s="650"/>
      <c r="M281" s="650"/>
      <c r="N281" s="419"/>
      <c r="O281" s="394"/>
      <c r="P281" s="1109"/>
      <c r="Q281" s="394"/>
      <c r="R281" s="394"/>
      <c r="S281" s="394"/>
      <c r="T281" s="394"/>
      <c r="U281" s="394"/>
      <c r="V281" s="394"/>
      <c r="W281" s="394"/>
      <c r="X281" s="394"/>
      <c r="Y281" s="394"/>
      <c r="Z281" s="394"/>
      <c r="AA281" s="394"/>
      <c r="AB281" s="394"/>
      <c r="AC281" s="394"/>
      <c r="AD281" s="394"/>
      <c r="AE281" s="394"/>
    </row>
    <row r="282" spans="1:31" ht="15.75" customHeight="1">
      <c r="A282" s="419"/>
      <c r="B282" s="419"/>
      <c r="C282" s="419"/>
      <c r="D282" s="419"/>
      <c r="E282" s="394"/>
      <c r="F282" s="394"/>
      <c r="G282" s="394"/>
      <c r="H282" s="394"/>
      <c r="I282" s="455"/>
      <c r="J282" s="650"/>
      <c r="K282" s="650"/>
      <c r="L282" s="650"/>
      <c r="M282" s="650"/>
      <c r="N282" s="419"/>
      <c r="O282" s="394"/>
      <c r="P282" s="1109"/>
      <c r="Q282" s="394"/>
      <c r="R282" s="394"/>
      <c r="S282" s="394"/>
      <c r="T282" s="394"/>
      <c r="U282" s="394"/>
      <c r="V282" s="394"/>
      <c r="W282" s="394"/>
      <c r="X282" s="394"/>
      <c r="Y282" s="394"/>
      <c r="Z282" s="394"/>
      <c r="AA282" s="394"/>
      <c r="AB282" s="394"/>
      <c r="AC282" s="394"/>
      <c r="AD282" s="394"/>
      <c r="AE282" s="394"/>
    </row>
    <row r="283" spans="1:31" ht="15.75" customHeight="1">
      <c r="A283" s="419"/>
      <c r="B283" s="419"/>
      <c r="C283" s="419"/>
      <c r="D283" s="419"/>
      <c r="E283" s="394"/>
      <c r="F283" s="394"/>
      <c r="G283" s="394"/>
      <c r="H283" s="394"/>
      <c r="I283" s="455"/>
      <c r="J283" s="650"/>
      <c r="K283" s="650"/>
      <c r="L283" s="650"/>
      <c r="M283" s="650"/>
      <c r="N283" s="419"/>
      <c r="O283" s="394"/>
      <c r="P283" s="1109"/>
      <c r="Q283" s="394"/>
      <c r="R283" s="394"/>
      <c r="S283" s="394"/>
      <c r="T283" s="394"/>
      <c r="U283" s="394"/>
      <c r="V283" s="394"/>
      <c r="W283" s="394"/>
      <c r="X283" s="394"/>
      <c r="Y283" s="394"/>
      <c r="Z283" s="394"/>
      <c r="AA283" s="394"/>
      <c r="AB283" s="394"/>
      <c r="AC283" s="394"/>
      <c r="AD283" s="394"/>
      <c r="AE283" s="394"/>
    </row>
    <row r="284" spans="1:31" ht="15.75" customHeight="1">
      <c r="A284" s="419"/>
      <c r="B284" s="419"/>
      <c r="C284" s="419"/>
      <c r="D284" s="419"/>
      <c r="E284" s="394"/>
      <c r="F284" s="394"/>
      <c r="G284" s="394"/>
      <c r="H284" s="394"/>
      <c r="I284" s="455"/>
      <c r="J284" s="650"/>
      <c r="K284" s="650"/>
      <c r="L284" s="650"/>
      <c r="M284" s="650"/>
      <c r="N284" s="419"/>
      <c r="O284" s="394"/>
      <c r="P284" s="1109"/>
      <c r="Q284" s="394"/>
      <c r="R284" s="394"/>
      <c r="S284" s="394"/>
      <c r="T284" s="394"/>
      <c r="U284" s="394"/>
      <c r="V284" s="394"/>
      <c r="W284" s="394"/>
      <c r="X284" s="394"/>
      <c r="Y284" s="394"/>
      <c r="Z284" s="394"/>
      <c r="AA284" s="394"/>
      <c r="AB284" s="394"/>
      <c r="AC284" s="394"/>
      <c r="AD284" s="394"/>
      <c r="AE284" s="394"/>
    </row>
    <row r="285" spans="1:31" ht="15.75" customHeight="1">
      <c r="A285" s="419"/>
      <c r="B285" s="419"/>
      <c r="C285" s="419"/>
      <c r="D285" s="419"/>
      <c r="E285" s="394"/>
      <c r="F285" s="394"/>
      <c r="G285" s="394"/>
      <c r="H285" s="394"/>
      <c r="I285" s="455"/>
      <c r="J285" s="650"/>
      <c r="K285" s="650"/>
      <c r="L285" s="650"/>
      <c r="M285" s="650"/>
      <c r="N285" s="419"/>
      <c r="O285" s="394"/>
      <c r="P285" s="1109"/>
      <c r="Q285" s="394"/>
      <c r="R285" s="394"/>
      <c r="S285" s="394"/>
      <c r="T285" s="394"/>
      <c r="U285" s="394"/>
      <c r="V285" s="394"/>
      <c r="W285" s="394"/>
      <c r="X285" s="394"/>
      <c r="Y285" s="394"/>
      <c r="Z285" s="394"/>
      <c r="AA285" s="394"/>
      <c r="AB285" s="394"/>
      <c r="AC285" s="394"/>
      <c r="AD285" s="394"/>
      <c r="AE285" s="394"/>
    </row>
    <row r="286" spans="1:31" ht="15.75" customHeight="1">
      <c r="A286" s="419"/>
      <c r="B286" s="419"/>
      <c r="C286" s="419"/>
      <c r="D286" s="419"/>
      <c r="E286" s="394"/>
      <c r="F286" s="394"/>
      <c r="G286" s="394"/>
      <c r="H286" s="394"/>
      <c r="I286" s="455"/>
      <c r="J286" s="650"/>
      <c r="K286" s="650"/>
      <c r="L286" s="650"/>
      <c r="M286" s="650"/>
      <c r="N286" s="419"/>
      <c r="O286" s="394"/>
      <c r="P286" s="1109"/>
      <c r="Q286" s="394"/>
      <c r="R286" s="394"/>
      <c r="S286" s="394"/>
      <c r="T286" s="394"/>
      <c r="U286" s="394"/>
      <c r="V286" s="394"/>
      <c r="W286" s="394"/>
      <c r="X286" s="394"/>
      <c r="Y286" s="394"/>
      <c r="Z286" s="394"/>
      <c r="AA286" s="394"/>
      <c r="AB286" s="394"/>
      <c r="AC286" s="394"/>
      <c r="AD286" s="394"/>
      <c r="AE286" s="394"/>
    </row>
    <row r="287" spans="1:31" ht="15.75" customHeight="1">
      <c r="A287" s="419"/>
      <c r="B287" s="419"/>
      <c r="C287" s="419"/>
      <c r="D287" s="419"/>
      <c r="E287" s="394"/>
      <c r="F287" s="394"/>
      <c r="G287" s="394"/>
      <c r="H287" s="394"/>
      <c r="I287" s="455"/>
      <c r="J287" s="650"/>
      <c r="K287" s="650"/>
      <c r="L287" s="650"/>
      <c r="M287" s="650"/>
      <c r="N287" s="419"/>
      <c r="O287" s="394"/>
      <c r="P287" s="1109"/>
      <c r="Q287" s="394"/>
      <c r="R287" s="394"/>
      <c r="S287" s="394"/>
      <c r="T287" s="394"/>
      <c r="U287" s="394"/>
      <c r="V287" s="394"/>
      <c r="W287" s="394"/>
      <c r="X287" s="394"/>
      <c r="Y287" s="394"/>
      <c r="Z287" s="394"/>
      <c r="AA287" s="394"/>
      <c r="AB287" s="394"/>
      <c r="AC287" s="394"/>
      <c r="AD287" s="394"/>
      <c r="AE287" s="394"/>
    </row>
    <row r="288" spans="1:31" ht="15.75" customHeight="1">
      <c r="A288" s="419"/>
      <c r="B288" s="419"/>
      <c r="C288" s="419"/>
      <c r="D288" s="419"/>
      <c r="E288" s="394"/>
      <c r="F288" s="394"/>
      <c r="G288" s="394"/>
      <c r="H288" s="394"/>
      <c r="I288" s="455"/>
      <c r="J288" s="650"/>
      <c r="K288" s="650"/>
      <c r="L288" s="650"/>
      <c r="M288" s="650"/>
      <c r="N288" s="419"/>
      <c r="O288" s="394"/>
      <c r="P288" s="1109"/>
      <c r="Q288" s="394"/>
      <c r="R288" s="394"/>
      <c r="S288" s="394"/>
      <c r="T288" s="394"/>
      <c r="U288" s="394"/>
      <c r="V288" s="394"/>
      <c r="W288" s="394"/>
      <c r="X288" s="394"/>
      <c r="Y288" s="394"/>
      <c r="Z288" s="394"/>
      <c r="AA288" s="394"/>
      <c r="AB288" s="394"/>
      <c r="AC288" s="394"/>
      <c r="AD288" s="394"/>
      <c r="AE288" s="394"/>
    </row>
    <row r="289" spans="1:31" ht="15.75" customHeight="1">
      <c r="A289" s="419"/>
      <c r="B289" s="419"/>
      <c r="C289" s="419"/>
      <c r="D289" s="419"/>
      <c r="E289" s="394"/>
      <c r="F289" s="394"/>
      <c r="G289" s="394"/>
      <c r="H289" s="394"/>
      <c r="I289" s="455"/>
      <c r="J289" s="650"/>
      <c r="K289" s="650"/>
      <c r="L289" s="650"/>
      <c r="M289" s="650"/>
      <c r="N289" s="419"/>
      <c r="O289" s="394"/>
      <c r="P289" s="1109"/>
      <c r="Q289" s="394"/>
      <c r="R289" s="394"/>
      <c r="S289" s="394"/>
      <c r="T289" s="394"/>
      <c r="U289" s="394"/>
      <c r="V289" s="394"/>
      <c r="W289" s="394"/>
      <c r="X289" s="394"/>
      <c r="Y289" s="394"/>
      <c r="Z289" s="394"/>
      <c r="AA289" s="394"/>
      <c r="AB289" s="394"/>
      <c r="AC289" s="394"/>
      <c r="AD289" s="394"/>
      <c r="AE289" s="394"/>
    </row>
    <row r="290" spans="1:31" ht="15.75" customHeight="1">
      <c r="A290" s="419"/>
      <c r="B290" s="419"/>
      <c r="C290" s="419"/>
      <c r="D290" s="419"/>
      <c r="E290" s="394"/>
      <c r="F290" s="394"/>
      <c r="G290" s="394"/>
      <c r="H290" s="394"/>
      <c r="I290" s="455"/>
      <c r="J290" s="650"/>
      <c r="K290" s="650"/>
      <c r="L290" s="650"/>
      <c r="M290" s="650"/>
      <c r="N290" s="419"/>
      <c r="O290" s="394"/>
      <c r="P290" s="1109"/>
      <c r="Q290" s="394"/>
      <c r="R290" s="394"/>
      <c r="S290" s="394"/>
      <c r="T290" s="394"/>
      <c r="U290" s="394"/>
      <c r="V290" s="394"/>
      <c r="W290" s="394"/>
      <c r="X290" s="394"/>
      <c r="Y290" s="394"/>
      <c r="Z290" s="394"/>
      <c r="AA290" s="394"/>
      <c r="AB290" s="394"/>
      <c r="AC290" s="394"/>
      <c r="AD290" s="394"/>
      <c r="AE290" s="394"/>
    </row>
    <row r="291" spans="1:31" ht="15.75" customHeight="1">
      <c r="A291" s="419"/>
      <c r="B291" s="419"/>
      <c r="C291" s="419"/>
      <c r="D291" s="419"/>
      <c r="E291" s="394"/>
      <c r="F291" s="394"/>
      <c r="G291" s="394"/>
      <c r="H291" s="394"/>
      <c r="I291" s="455"/>
      <c r="J291" s="650"/>
      <c r="K291" s="650"/>
      <c r="L291" s="650"/>
      <c r="M291" s="650"/>
      <c r="N291" s="419"/>
      <c r="O291" s="394"/>
      <c r="P291" s="1109"/>
      <c r="Q291" s="394"/>
      <c r="R291" s="394"/>
      <c r="S291" s="394"/>
      <c r="T291" s="394"/>
      <c r="U291" s="394"/>
      <c r="V291" s="394"/>
      <c r="W291" s="394"/>
      <c r="X291" s="394"/>
      <c r="Y291" s="394"/>
      <c r="Z291" s="394"/>
      <c r="AA291" s="394"/>
      <c r="AB291" s="394"/>
      <c r="AC291" s="394"/>
      <c r="AD291" s="394"/>
      <c r="AE291" s="394"/>
    </row>
    <row r="292" spans="1:31" ht="15.75" customHeight="1">
      <c r="A292" s="419"/>
      <c r="B292" s="419"/>
      <c r="C292" s="419"/>
      <c r="D292" s="419"/>
      <c r="E292" s="394"/>
      <c r="F292" s="394"/>
      <c r="G292" s="394"/>
      <c r="H292" s="394"/>
      <c r="I292" s="455"/>
      <c r="J292" s="650"/>
      <c r="K292" s="650"/>
      <c r="L292" s="650"/>
      <c r="M292" s="650"/>
      <c r="N292" s="419"/>
      <c r="O292" s="394"/>
      <c r="P292" s="1109"/>
      <c r="Q292" s="394"/>
      <c r="R292" s="394"/>
      <c r="S292" s="394"/>
      <c r="T292" s="394"/>
      <c r="U292" s="394"/>
      <c r="V292" s="394"/>
      <c r="W292" s="394"/>
      <c r="X292" s="394"/>
      <c r="Y292" s="394"/>
      <c r="Z292" s="394"/>
      <c r="AA292" s="394"/>
      <c r="AB292" s="394"/>
      <c r="AC292" s="394"/>
      <c r="AD292" s="394"/>
      <c r="AE292" s="394"/>
    </row>
    <row r="293" spans="1:31" ht="15.75" customHeight="1">
      <c r="A293" s="419"/>
      <c r="B293" s="419"/>
      <c r="C293" s="419"/>
      <c r="D293" s="419"/>
      <c r="E293" s="394"/>
      <c r="F293" s="394"/>
      <c r="G293" s="394"/>
      <c r="H293" s="394"/>
      <c r="I293" s="455"/>
      <c r="J293" s="650"/>
      <c r="K293" s="650"/>
      <c r="L293" s="650"/>
      <c r="M293" s="650"/>
      <c r="N293" s="419"/>
      <c r="O293" s="394"/>
      <c r="P293" s="1109"/>
      <c r="Q293" s="394"/>
      <c r="R293" s="394"/>
      <c r="S293" s="394"/>
      <c r="T293" s="394"/>
      <c r="U293" s="394"/>
      <c r="V293" s="394"/>
      <c r="W293" s="394"/>
      <c r="X293" s="394"/>
      <c r="Y293" s="394"/>
      <c r="Z293" s="394"/>
      <c r="AA293" s="394"/>
      <c r="AB293" s="394"/>
      <c r="AC293" s="394"/>
      <c r="AD293" s="394"/>
      <c r="AE293" s="394"/>
    </row>
    <row r="294" spans="1:31" ht="15.75" customHeight="1">
      <c r="A294" s="419"/>
      <c r="B294" s="419"/>
      <c r="C294" s="419"/>
      <c r="D294" s="419"/>
      <c r="E294" s="394"/>
      <c r="F294" s="394"/>
      <c r="G294" s="394"/>
      <c r="H294" s="394"/>
      <c r="I294" s="455"/>
      <c r="J294" s="650"/>
      <c r="K294" s="650"/>
      <c r="L294" s="650"/>
      <c r="M294" s="650"/>
      <c r="N294" s="419"/>
      <c r="O294" s="394"/>
      <c r="P294" s="1109"/>
      <c r="Q294" s="394"/>
      <c r="R294" s="394"/>
      <c r="S294" s="394"/>
      <c r="T294" s="394"/>
      <c r="U294" s="394"/>
      <c r="V294" s="394"/>
      <c r="W294" s="394"/>
      <c r="X294" s="394"/>
      <c r="Y294" s="394"/>
      <c r="Z294" s="394"/>
      <c r="AA294" s="394"/>
      <c r="AB294" s="394"/>
      <c r="AC294" s="394"/>
      <c r="AD294" s="394"/>
      <c r="AE294" s="394"/>
    </row>
    <row r="295" spans="1:31" ht="15.75" customHeight="1">
      <c r="A295" s="419"/>
      <c r="B295" s="419"/>
      <c r="C295" s="419"/>
      <c r="D295" s="419"/>
      <c r="E295" s="394"/>
      <c r="F295" s="394"/>
      <c r="G295" s="394"/>
      <c r="H295" s="394"/>
      <c r="I295" s="455"/>
      <c r="J295" s="650"/>
      <c r="K295" s="650"/>
      <c r="L295" s="650"/>
      <c r="M295" s="650"/>
      <c r="N295" s="419"/>
      <c r="O295" s="394"/>
      <c r="P295" s="1109"/>
      <c r="Q295" s="394"/>
      <c r="R295" s="394"/>
      <c r="S295" s="394"/>
      <c r="T295" s="394"/>
      <c r="U295" s="394"/>
      <c r="V295" s="394"/>
      <c r="W295" s="394"/>
      <c r="X295" s="394"/>
      <c r="Y295" s="394"/>
      <c r="Z295" s="394"/>
      <c r="AA295" s="394"/>
      <c r="AB295" s="394"/>
      <c r="AC295" s="394"/>
      <c r="AD295" s="394"/>
      <c r="AE295" s="394"/>
    </row>
    <row r="296" spans="1:31" ht="15.75" customHeight="1">
      <c r="A296" s="419"/>
      <c r="B296" s="419"/>
      <c r="C296" s="419"/>
      <c r="D296" s="419"/>
      <c r="E296" s="394"/>
      <c r="F296" s="394"/>
      <c r="G296" s="394"/>
      <c r="H296" s="394"/>
      <c r="I296" s="455"/>
      <c r="J296" s="650"/>
      <c r="K296" s="650"/>
      <c r="L296" s="650"/>
      <c r="M296" s="650"/>
      <c r="N296" s="419"/>
      <c r="O296" s="394"/>
      <c r="P296" s="1109"/>
      <c r="Q296" s="394"/>
      <c r="R296" s="394"/>
      <c r="S296" s="394"/>
      <c r="T296" s="394"/>
      <c r="U296" s="394"/>
      <c r="V296" s="394"/>
      <c r="W296" s="394"/>
      <c r="X296" s="394"/>
      <c r="Y296" s="394"/>
      <c r="Z296" s="394"/>
      <c r="AA296" s="394"/>
      <c r="AB296" s="394"/>
      <c r="AC296" s="394"/>
      <c r="AD296" s="394"/>
      <c r="AE296" s="394"/>
    </row>
    <row r="297" spans="1:31" ht="15.75" customHeight="1">
      <c r="A297" s="419"/>
      <c r="B297" s="419"/>
      <c r="C297" s="419"/>
      <c r="D297" s="419"/>
      <c r="E297" s="394"/>
      <c r="F297" s="394"/>
      <c r="G297" s="394"/>
      <c r="H297" s="394"/>
      <c r="I297" s="455"/>
      <c r="J297" s="650"/>
      <c r="K297" s="650"/>
      <c r="L297" s="650"/>
      <c r="M297" s="650"/>
      <c r="N297" s="419"/>
      <c r="O297" s="394"/>
      <c r="P297" s="1109"/>
      <c r="Q297" s="394"/>
      <c r="R297" s="394"/>
      <c r="S297" s="394"/>
      <c r="T297" s="394"/>
      <c r="U297" s="394"/>
      <c r="V297" s="394"/>
      <c r="W297" s="394"/>
      <c r="X297" s="394"/>
      <c r="Y297" s="394"/>
      <c r="Z297" s="394"/>
      <c r="AA297" s="394"/>
      <c r="AB297" s="394"/>
      <c r="AC297" s="394"/>
      <c r="AD297" s="394"/>
      <c r="AE297" s="394"/>
    </row>
    <row r="298" spans="1:31" ht="15.75" customHeight="1">
      <c r="A298" s="419"/>
      <c r="B298" s="419"/>
      <c r="C298" s="419"/>
      <c r="D298" s="419"/>
      <c r="E298" s="394"/>
      <c r="F298" s="394"/>
      <c r="G298" s="394"/>
      <c r="H298" s="394"/>
      <c r="I298" s="455"/>
      <c r="J298" s="650"/>
      <c r="K298" s="650"/>
      <c r="L298" s="650"/>
      <c r="M298" s="650"/>
      <c r="N298" s="419"/>
      <c r="O298" s="394"/>
      <c r="P298" s="1109"/>
      <c r="Q298" s="394"/>
      <c r="R298" s="394"/>
      <c r="S298" s="394"/>
      <c r="T298" s="394"/>
      <c r="U298" s="394"/>
      <c r="V298" s="394"/>
      <c r="W298" s="394"/>
      <c r="X298" s="394"/>
      <c r="Y298" s="394"/>
      <c r="Z298" s="394"/>
      <c r="AA298" s="394"/>
      <c r="AB298" s="394"/>
      <c r="AC298" s="394"/>
      <c r="AD298" s="394"/>
      <c r="AE298" s="394"/>
    </row>
    <row r="299" spans="1:31" ht="15.75" customHeight="1">
      <c r="A299" s="419"/>
      <c r="B299" s="419"/>
      <c r="C299" s="419"/>
      <c r="D299" s="419"/>
      <c r="E299" s="394"/>
      <c r="F299" s="394"/>
      <c r="G299" s="394"/>
      <c r="H299" s="394"/>
      <c r="I299" s="455"/>
      <c r="J299" s="650"/>
      <c r="K299" s="650"/>
      <c r="L299" s="650"/>
      <c r="M299" s="650"/>
      <c r="N299" s="419"/>
      <c r="O299" s="394"/>
      <c r="P299" s="1109"/>
      <c r="Q299" s="394"/>
      <c r="R299" s="394"/>
      <c r="S299" s="394"/>
      <c r="T299" s="394"/>
      <c r="U299" s="394"/>
      <c r="V299" s="394"/>
      <c r="W299" s="394"/>
      <c r="X299" s="394"/>
      <c r="Y299" s="394"/>
      <c r="Z299" s="394"/>
      <c r="AA299" s="394"/>
      <c r="AB299" s="394"/>
      <c r="AC299" s="394"/>
      <c r="AD299" s="394"/>
      <c r="AE299" s="394"/>
    </row>
    <row r="300" spans="1:31" ht="15.75" customHeight="1">
      <c r="A300" s="419"/>
      <c r="B300" s="419"/>
      <c r="C300" s="419"/>
      <c r="D300" s="419"/>
      <c r="E300" s="394"/>
      <c r="F300" s="394"/>
      <c r="G300" s="394"/>
      <c r="H300" s="394"/>
      <c r="I300" s="455"/>
      <c r="J300" s="650"/>
      <c r="K300" s="650"/>
      <c r="L300" s="650"/>
      <c r="M300" s="650"/>
      <c r="N300" s="419"/>
      <c r="O300" s="394"/>
      <c r="P300" s="1109"/>
      <c r="Q300" s="394"/>
      <c r="R300" s="394"/>
      <c r="S300" s="394"/>
      <c r="T300" s="394"/>
      <c r="U300" s="394"/>
      <c r="V300" s="394"/>
      <c r="W300" s="394"/>
      <c r="X300" s="394"/>
      <c r="Y300" s="394"/>
      <c r="Z300" s="394"/>
      <c r="AA300" s="394"/>
      <c r="AB300" s="394"/>
      <c r="AC300" s="394"/>
      <c r="AD300" s="394"/>
      <c r="AE300" s="394"/>
    </row>
    <row r="301" spans="1:31" ht="15.75" customHeight="1">
      <c r="A301" s="419"/>
      <c r="B301" s="419"/>
      <c r="C301" s="419"/>
      <c r="D301" s="419"/>
      <c r="E301" s="394"/>
      <c r="F301" s="394"/>
      <c r="G301" s="394"/>
      <c r="H301" s="394"/>
      <c r="I301" s="455"/>
      <c r="J301" s="650"/>
      <c r="K301" s="650"/>
      <c r="L301" s="650"/>
      <c r="M301" s="650"/>
      <c r="N301" s="419"/>
      <c r="O301" s="394"/>
      <c r="P301" s="1109"/>
      <c r="Q301" s="394"/>
      <c r="R301" s="394"/>
      <c r="S301" s="394"/>
      <c r="T301" s="394"/>
      <c r="U301" s="394"/>
      <c r="V301" s="394"/>
      <c r="W301" s="394"/>
      <c r="X301" s="394"/>
      <c r="Y301" s="394"/>
      <c r="Z301" s="394"/>
      <c r="AA301" s="394"/>
      <c r="AB301" s="394"/>
      <c r="AC301" s="394"/>
      <c r="AD301" s="394"/>
      <c r="AE301" s="394"/>
    </row>
    <row r="302" spans="1:31" ht="15.75" customHeight="1">
      <c r="A302" s="419"/>
      <c r="B302" s="419"/>
      <c r="C302" s="419"/>
      <c r="D302" s="419"/>
      <c r="E302" s="394"/>
      <c r="F302" s="394"/>
      <c r="G302" s="394"/>
      <c r="H302" s="394"/>
      <c r="I302" s="455"/>
      <c r="J302" s="650"/>
      <c r="K302" s="650"/>
      <c r="L302" s="650"/>
      <c r="M302" s="650"/>
      <c r="N302" s="419"/>
      <c r="O302" s="394"/>
      <c r="P302" s="1109"/>
      <c r="Q302" s="394"/>
      <c r="R302" s="394"/>
      <c r="S302" s="394"/>
      <c r="T302" s="394"/>
      <c r="U302" s="394"/>
      <c r="V302" s="394"/>
      <c r="W302" s="394"/>
      <c r="X302" s="394"/>
      <c r="Y302" s="394"/>
      <c r="Z302" s="394"/>
      <c r="AA302" s="394"/>
      <c r="AB302" s="394"/>
      <c r="AC302" s="394"/>
      <c r="AD302" s="394"/>
      <c r="AE302" s="394"/>
    </row>
    <row r="303" spans="1:31" ht="15.75" customHeight="1">
      <c r="A303" s="419"/>
      <c r="B303" s="419"/>
      <c r="C303" s="419"/>
      <c r="D303" s="419"/>
      <c r="E303" s="394"/>
      <c r="F303" s="394"/>
      <c r="G303" s="394"/>
      <c r="H303" s="394"/>
      <c r="I303" s="455"/>
      <c r="J303" s="650"/>
      <c r="K303" s="650"/>
      <c r="L303" s="650"/>
      <c r="M303" s="650"/>
      <c r="N303" s="419"/>
      <c r="O303" s="394"/>
      <c r="P303" s="1109"/>
      <c r="Q303" s="394"/>
      <c r="R303" s="394"/>
      <c r="S303" s="394"/>
      <c r="T303" s="394"/>
      <c r="U303" s="394"/>
      <c r="V303" s="394"/>
      <c r="W303" s="394"/>
      <c r="X303" s="394"/>
      <c r="Y303" s="394"/>
      <c r="Z303" s="394"/>
      <c r="AA303" s="394"/>
      <c r="AB303" s="394"/>
      <c r="AC303" s="394"/>
      <c r="AD303" s="394"/>
      <c r="AE303" s="394"/>
    </row>
    <row r="304" spans="1:31" ht="15.75" customHeight="1">
      <c r="A304" s="419"/>
      <c r="B304" s="419"/>
      <c r="C304" s="419"/>
      <c r="D304" s="419"/>
      <c r="E304" s="394"/>
      <c r="F304" s="394"/>
      <c r="G304" s="394"/>
      <c r="H304" s="394"/>
      <c r="I304" s="455"/>
      <c r="J304" s="650"/>
      <c r="K304" s="650"/>
      <c r="L304" s="650"/>
      <c r="M304" s="650"/>
      <c r="N304" s="419"/>
      <c r="O304" s="394"/>
      <c r="P304" s="1109"/>
      <c r="Q304" s="394"/>
      <c r="R304" s="394"/>
      <c r="S304" s="394"/>
      <c r="T304" s="394"/>
      <c r="U304" s="394"/>
      <c r="V304" s="394"/>
      <c r="W304" s="394"/>
      <c r="X304" s="394"/>
      <c r="Y304" s="394"/>
      <c r="Z304" s="394"/>
      <c r="AA304" s="394"/>
      <c r="AB304" s="394"/>
      <c r="AC304" s="394"/>
      <c r="AD304" s="394"/>
      <c r="AE304" s="394"/>
    </row>
    <row r="305" spans="1:31" ht="15.75" customHeight="1">
      <c r="A305" s="419"/>
      <c r="B305" s="419"/>
      <c r="C305" s="419"/>
      <c r="D305" s="419"/>
      <c r="E305" s="394"/>
      <c r="F305" s="394"/>
      <c r="G305" s="394"/>
      <c r="H305" s="394"/>
      <c r="I305" s="455"/>
      <c r="J305" s="650"/>
      <c r="K305" s="650"/>
      <c r="L305" s="650"/>
      <c r="M305" s="650"/>
      <c r="N305" s="419"/>
      <c r="O305" s="394"/>
      <c r="P305" s="1109"/>
      <c r="Q305" s="394"/>
      <c r="R305" s="394"/>
      <c r="S305" s="394"/>
      <c r="T305" s="394"/>
      <c r="U305" s="394"/>
      <c r="V305" s="394"/>
      <c r="W305" s="394"/>
      <c r="X305" s="394"/>
      <c r="Y305" s="394"/>
      <c r="Z305" s="394"/>
      <c r="AA305" s="394"/>
      <c r="AB305" s="394"/>
      <c r="AC305" s="394"/>
      <c r="AD305" s="394"/>
      <c r="AE305" s="394"/>
    </row>
    <row r="306" spans="1:31" ht="15.75" customHeight="1">
      <c r="A306" s="419"/>
      <c r="B306" s="419"/>
      <c r="C306" s="419"/>
      <c r="D306" s="419"/>
      <c r="E306" s="394"/>
      <c r="F306" s="394"/>
      <c r="G306" s="394"/>
      <c r="H306" s="394"/>
      <c r="I306" s="455"/>
      <c r="J306" s="650"/>
      <c r="K306" s="650"/>
      <c r="L306" s="650"/>
      <c r="M306" s="650"/>
      <c r="N306" s="419"/>
      <c r="O306" s="394"/>
      <c r="P306" s="1109"/>
      <c r="Q306" s="394"/>
      <c r="R306" s="394"/>
      <c r="S306" s="394"/>
      <c r="T306" s="394"/>
      <c r="U306" s="394"/>
      <c r="V306" s="394"/>
      <c r="W306" s="394"/>
      <c r="X306" s="394"/>
      <c r="Y306" s="394"/>
      <c r="Z306" s="394"/>
      <c r="AA306" s="394"/>
      <c r="AB306" s="394"/>
      <c r="AC306" s="394"/>
      <c r="AD306" s="394"/>
      <c r="AE306" s="394"/>
    </row>
    <row r="307" spans="1:31" ht="15.75" customHeight="1">
      <c r="A307" s="419"/>
      <c r="B307" s="419"/>
      <c r="C307" s="419"/>
      <c r="D307" s="419"/>
      <c r="E307" s="394"/>
      <c r="F307" s="394"/>
      <c r="G307" s="394"/>
      <c r="H307" s="394"/>
      <c r="I307" s="455"/>
      <c r="J307" s="650"/>
      <c r="K307" s="650"/>
      <c r="L307" s="650"/>
      <c r="M307" s="650"/>
      <c r="N307" s="419"/>
      <c r="O307" s="394"/>
      <c r="P307" s="1109"/>
      <c r="Q307" s="394"/>
      <c r="R307" s="394"/>
      <c r="S307" s="394"/>
      <c r="T307" s="394"/>
      <c r="U307" s="394"/>
      <c r="V307" s="394"/>
      <c r="W307" s="394"/>
      <c r="X307" s="394"/>
      <c r="Y307" s="394"/>
      <c r="Z307" s="394"/>
      <c r="AA307" s="394"/>
      <c r="AB307" s="394"/>
      <c r="AC307" s="394"/>
      <c r="AD307" s="394"/>
      <c r="AE307" s="394"/>
    </row>
    <row r="308" spans="1:31" ht="15.75" customHeight="1">
      <c r="A308" s="419"/>
      <c r="B308" s="419"/>
      <c r="C308" s="419"/>
      <c r="D308" s="419"/>
      <c r="E308" s="394"/>
      <c r="F308" s="394"/>
      <c r="G308" s="394"/>
      <c r="H308" s="394"/>
      <c r="I308" s="455"/>
      <c r="J308" s="650"/>
      <c r="K308" s="650"/>
      <c r="L308" s="650"/>
      <c r="M308" s="650"/>
      <c r="N308" s="419"/>
      <c r="O308" s="394"/>
      <c r="P308" s="1109"/>
      <c r="Q308" s="394"/>
      <c r="R308" s="394"/>
      <c r="S308" s="394"/>
      <c r="T308" s="394"/>
      <c r="U308" s="394"/>
      <c r="V308" s="394"/>
      <c r="W308" s="394"/>
      <c r="X308" s="394"/>
      <c r="Y308" s="394"/>
      <c r="Z308" s="394"/>
      <c r="AA308" s="394"/>
      <c r="AB308" s="394"/>
      <c r="AC308" s="394"/>
      <c r="AD308" s="394"/>
      <c r="AE308" s="394"/>
    </row>
    <row r="309" spans="1:31" ht="15.75" customHeight="1">
      <c r="A309" s="419"/>
      <c r="B309" s="419"/>
      <c r="C309" s="419"/>
      <c r="D309" s="419"/>
      <c r="E309" s="394"/>
      <c r="F309" s="394"/>
      <c r="G309" s="394"/>
      <c r="H309" s="394"/>
      <c r="I309" s="455"/>
      <c r="J309" s="650"/>
      <c r="K309" s="650"/>
      <c r="L309" s="650"/>
      <c r="M309" s="650"/>
      <c r="N309" s="419"/>
      <c r="O309" s="394"/>
      <c r="P309" s="1109"/>
      <c r="Q309" s="394"/>
      <c r="R309" s="394"/>
      <c r="S309" s="394"/>
      <c r="T309" s="394"/>
      <c r="U309" s="394"/>
      <c r="V309" s="394"/>
      <c r="W309" s="394"/>
      <c r="X309" s="394"/>
      <c r="Y309" s="394"/>
      <c r="Z309" s="394"/>
      <c r="AA309" s="394"/>
      <c r="AB309" s="394"/>
      <c r="AC309" s="394"/>
      <c r="AD309" s="394"/>
      <c r="AE309" s="394"/>
    </row>
    <row r="310" spans="1:31" ht="15.75" customHeight="1">
      <c r="A310" s="419"/>
      <c r="B310" s="419"/>
      <c r="C310" s="419"/>
      <c r="D310" s="419"/>
      <c r="E310" s="394"/>
      <c r="F310" s="394"/>
      <c r="G310" s="394"/>
      <c r="H310" s="394"/>
      <c r="I310" s="455"/>
      <c r="J310" s="650"/>
      <c r="K310" s="650"/>
      <c r="L310" s="650"/>
      <c r="M310" s="650"/>
      <c r="N310" s="419"/>
      <c r="O310" s="394"/>
      <c r="P310" s="1109"/>
      <c r="Q310" s="394"/>
      <c r="R310" s="394"/>
      <c r="S310" s="394"/>
      <c r="T310" s="394"/>
      <c r="U310" s="394"/>
      <c r="V310" s="394"/>
      <c r="W310" s="394"/>
      <c r="X310" s="394"/>
      <c r="Y310" s="394"/>
      <c r="Z310" s="394"/>
      <c r="AA310" s="394"/>
      <c r="AB310" s="394"/>
      <c r="AC310" s="394"/>
      <c r="AD310" s="394"/>
      <c r="AE310" s="394"/>
    </row>
    <row r="311" spans="1:31" ht="15.75" customHeight="1">
      <c r="A311" s="419"/>
      <c r="B311" s="419"/>
      <c r="C311" s="419"/>
      <c r="D311" s="419"/>
      <c r="E311" s="394"/>
      <c r="F311" s="394"/>
      <c r="G311" s="394"/>
      <c r="H311" s="394"/>
      <c r="I311" s="455"/>
      <c r="J311" s="650"/>
      <c r="K311" s="650"/>
      <c r="L311" s="650"/>
      <c r="M311" s="650"/>
      <c r="N311" s="419"/>
      <c r="O311" s="394"/>
      <c r="P311" s="1109"/>
      <c r="Q311" s="394"/>
      <c r="R311" s="394"/>
      <c r="S311" s="394"/>
      <c r="T311" s="394"/>
      <c r="U311" s="394"/>
      <c r="V311" s="394"/>
      <c r="W311" s="394"/>
      <c r="X311" s="394"/>
      <c r="Y311" s="394"/>
      <c r="Z311" s="394"/>
      <c r="AA311" s="394"/>
      <c r="AB311" s="394"/>
      <c r="AC311" s="394"/>
      <c r="AD311" s="394"/>
      <c r="AE311" s="394"/>
    </row>
    <row r="312" spans="1:31" ht="15.75" customHeight="1">
      <c r="A312" s="419"/>
      <c r="B312" s="419"/>
      <c r="C312" s="419"/>
      <c r="D312" s="419"/>
      <c r="E312" s="394"/>
      <c r="F312" s="394"/>
      <c r="G312" s="394"/>
      <c r="H312" s="394"/>
      <c r="I312" s="455"/>
      <c r="J312" s="650"/>
      <c r="K312" s="650"/>
      <c r="L312" s="650"/>
      <c r="M312" s="650"/>
      <c r="N312" s="419"/>
      <c r="O312" s="394"/>
      <c r="P312" s="1109"/>
      <c r="Q312" s="394"/>
      <c r="R312" s="394"/>
      <c r="S312" s="394"/>
      <c r="T312" s="394"/>
      <c r="U312" s="394"/>
      <c r="V312" s="394"/>
      <c r="W312" s="394"/>
      <c r="X312" s="394"/>
      <c r="Y312" s="394"/>
      <c r="Z312" s="394"/>
      <c r="AA312" s="394"/>
      <c r="AB312" s="394"/>
      <c r="AC312" s="394"/>
      <c r="AD312" s="394"/>
      <c r="AE312" s="394"/>
    </row>
    <row r="313" spans="1:31" ht="15.75" customHeight="1">
      <c r="A313" s="419"/>
      <c r="B313" s="419"/>
      <c r="C313" s="419"/>
      <c r="D313" s="419"/>
      <c r="E313" s="394"/>
      <c r="F313" s="394"/>
      <c r="G313" s="394"/>
      <c r="H313" s="394"/>
      <c r="I313" s="455"/>
      <c r="J313" s="650"/>
      <c r="K313" s="650"/>
      <c r="L313" s="650"/>
      <c r="M313" s="650"/>
      <c r="N313" s="419"/>
      <c r="O313" s="394"/>
      <c r="P313" s="1109"/>
      <c r="Q313" s="394"/>
      <c r="R313" s="394"/>
      <c r="S313" s="394"/>
      <c r="T313" s="394"/>
      <c r="U313" s="394"/>
      <c r="V313" s="394"/>
      <c r="W313" s="394"/>
      <c r="X313" s="394"/>
      <c r="Y313" s="394"/>
      <c r="Z313" s="394"/>
      <c r="AA313" s="394"/>
      <c r="AB313" s="394"/>
      <c r="AC313" s="394"/>
      <c r="AD313" s="394"/>
      <c r="AE313" s="394"/>
    </row>
    <row r="314" spans="1:31" ht="15.75" customHeight="1">
      <c r="A314" s="419"/>
      <c r="B314" s="419"/>
      <c r="C314" s="419"/>
      <c r="D314" s="419"/>
      <c r="E314" s="394"/>
      <c r="F314" s="394"/>
      <c r="G314" s="394"/>
      <c r="H314" s="394"/>
      <c r="I314" s="455"/>
      <c r="J314" s="650"/>
      <c r="K314" s="650"/>
      <c r="L314" s="650"/>
      <c r="M314" s="650"/>
      <c r="N314" s="419"/>
      <c r="O314" s="394"/>
      <c r="P314" s="1109"/>
      <c r="Q314" s="394"/>
      <c r="R314" s="394"/>
      <c r="S314" s="394"/>
      <c r="T314" s="394"/>
      <c r="U314" s="394"/>
      <c r="V314" s="394"/>
      <c r="W314" s="394"/>
      <c r="X314" s="394"/>
      <c r="Y314" s="394"/>
      <c r="Z314" s="394"/>
      <c r="AA314" s="394"/>
      <c r="AB314" s="394"/>
      <c r="AC314" s="394"/>
      <c r="AD314" s="394"/>
      <c r="AE314" s="394"/>
    </row>
    <row r="315" spans="1:31" ht="15.75" customHeight="1">
      <c r="A315" s="419"/>
      <c r="B315" s="419"/>
      <c r="C315" s="419"/>
      <c r="D315" s="419"/>
      <c r="E315" s="394"/>
      <c r="F315" s="394"/>
      <c r="G315" s="394"/>
      <c r="H315" s="394"/>
      <c r="I315" s="455"/>
      <c r="J315" s="650"/>
      <c r="K315" s="650"/>
      <c r="L315" s="650"/>
      <c r="M315" s="650"/>
      <c r="N315" s="419"/>
      <c r="O315" s="394"/>
      <c r="P315" s="1109"/>
      <c r="Q315" s="394"/>
      <c r="R315" s="394"/>
      <c r="S315" s="394"/>
      <c r="T315" s="394"/>
      <c r="U315" s="394"/>
      <c r="V315" s="394"/>
      <c r="W315" s="394"/>
      <c r="X315" s="394"/>
      <c r="Y315" s="394"/>
      <c r="Z315" s="394"/>
      <c r="AA315" s="394"/>
      <c r="AB315" s="394"/>
      <c r="AC315" s="394"/>
      <c r="AD315" s="394"/>
      <c r="AE315" s="394"/>
    </row>
    <row r="316" spans="1:31" ht="15.75" customHeight="1">
      <c r="A316" s="419"/>
      <c r="B316" s="419"/>
      <c r="C316" s="419"/>
      <c r="D316" s="419"/>
      <c r="E316" s="394"/>
      <c r="F316" s="394"/>
      <c r="G316" s="394"/>
      <c r="H316" s="394"/>
      <c r="I316" s="455"/>
      <c r="J316" s="650"/>
      <c r="K316" s="650"/>
      <c r="L316" s="650"/>
      <c r="M316" s="650"/>
      <c r="N316" s="419"/>
      <c r="O316" s="394"/>
      <c r="P316" s="1109"/>
      <c r="Q316" s="394"/>
      <c r="R316" s="394"/>
      <c r="S316" s="394"/>
      <c r="T316" s="394"/>
      <c r="U316" s="394"/>
      <c r="V316" s="394"/>
      <c r="W316" s="394"/>
      <c r="X316" s="394"/>
      <c r="Y316" s="394"/>
      <c r="Z316" s="394"/>
      <c r="AA316" s="394"/>
      <c r="AB316" s="394"/>
      <c r="AC316" s="394"/>
      <c r="AD316" s="394"/>
      <c r="AE316" s="394"/>
    </row>
    <row r="317" spans="1:31" ht="15.75" customHeight="1">
      <c r="A317" s="419"/>
      <c r="B317" s="419"/>
      <c r="C317" s="419"/>
      <c r="D317" s="419"/>
      <c r="E317" s="394"/>
      <c r="F317" s="394"/>
      <c r="G317" s="394"/>
      <c r="H317" s="394"/>
      <c r="I317" s="455"/>
      <c r="J317" s="650"/>
      <c r="K317" s="650"/>
      <c r="L317" s="650"/>
      <c r="M317" s="650"/>
      <c r="N317" s="419"/>
      <c r="O317" s="394"/>
      <c r="P317" s="1109"/>
      <c r="Q317" s="394"/>
      <c r="R317" s="394"/>
      <c r="S317" s="394"/>
      <c r="T317" s="394"/>
      <c r="U317" s="394"/>
      <c r="V317" s="394"/>
      <c r="W317" s="394"/>
      <c r="X317" s="394"/>
      <c r="Y317" s="394"/>
      <c r="Z317" s="394"/>
      <c r="AA317" s="394"/>
      <c r="AB317" s="394"/>
      <c r="AC317" s="394"/>
      <c r="AD317" s="394"/>
      <c r="AE317" s="394"/>
    </row>
    <row r="318" spans="1:31" ht="15.75" customHeight="1">
      <c r="A318" s="419"/>
      <c r="B318" s="419"/>
      <c r="C318" s="419"/>
      <c r="D318" s="419"/>
      <c r="E318" s="394"/>
      <c r="F318" s="394"/>
      <c r="G318" s="394"/>
      <c r="H318" s="394"/>
      <c r="I318" s="455"/>
      <c r="J318" s="650"/>
      <c r="K318" s="650"/>
      <c r="L318" s="650"/>
      <c r="M318" s="650"/>
      <c r="N318" s="419"/>
      <c r="O318" s="394"/>
      <c r="P318" s="1109"/>
      <c r="Q318" s="394"/>
      <c r="R318" s="394"/>
      <c r="S318" s="394"/>
      <c r="T318" s="394"/>
      <c r="U318" s="394"/>
      <c r="V318" s="394"/>
      <c r="W318" s="394"/>
      <c r="X318" s="394"/>
      <c r="Y318" s="394"/>
      <c r="Z318" s="394"/>
      <c r="AA318" s="394"/>
      <c r="AB318" s="394"/>
      <c r="AC318" s="394"/>
      <c r="AD318" s="394"/>
      <c r="AE318" s="394"/>
    </row>
    <row r="319" spans="1:31" ht="15.75" customHeight="1">
      <c r="A319" s="419"/>
      <c r="B319" s="419"/>
      <c r="C319" s="419"/>
      <c r="D319" s="419"/>
      <c r="E319" s="394"/>
      <c r="F319" s="394"/>
      <c r="G319" s="394"/>
      <c r="H319" s="394"/>
      <c r="I319" s="455"/>
      <c r="J319" s="650"/>
      <c r="K319" s="650"/>
      <c r="L319" s="650"/>
      <c r="M319" s="650"/>
      <c r="N319" s="419"/>
      <c r="O319" s="394"/>
      <c r="P319" s="1109"/>
      <c r="Q319" s="394"/>
      <c r="R319" s="394"/>
      <c r="S319" s="394"/>
      <c r="T319" s="394"/>
      <c r="U319" s="394"/>
      <c r="V319" s="394"/>
      <c r="W319" s="394"/>
      <c r="X319" s="394"/>
      <c r="Y319" s="394"/>
      <c r="Z319" s="394"/>
      <c r="AA319" s="394"/>
      <c r="AB319" s="394"/>
      <c r="AC319" s="394"/>
      <c r="AD319" s="394"/>
      <c r="AE319" s="394"/>
    </row>
    <row r="320" spans="1:31" ht="15.75" customHeight="1">
      <c r="A320" s="419"/>
      <c r="B320" s="419"/>
      <c r="C320" s="419"/>
      <c r="D320" s="419"/>
      <c r="E320" s="394"/>
      <c r="F320" s="394"/>
      <c r="G320" s="394"/>
      <c r="H320" s="394"/>
      <c r="I320" s="455"/>
      <c r="J320" s="650"/>
      <c r="K320" s="650"/>
      <c r="L320" s="650"/>
      <c r="M320" s="650"/>
      <c r="N320" s="419"/>
      <c r="O320" s="394"/>
      <c r="P320" s="1109"/>
      <c r="Q320" s="394"/>
      <c r="R320" s="394"/>
      <c r="S320" s="394"/>
      <c r="T320" s="394"/>
      <c r="U320" s="394"/>
      <c r="V320" s="394"/>
      <c r="W320" s="394"/>
      <c r="X320" s="394"/>
      <c r="Y320" s="394"/>
      <c r="Z320" s="394"/>
      <c r="AA320" s="394"/>
      <c r="AB320" s="394"/>
      <c r="AC320" s="394"/>
      <c r="AD320" s="394"/>
      <c r="AE320" s="394"/>
    </row>
    <row r="321" spans="1:31" ht="15.75" customHeight="1">
      <c r="A321" s="419"/>
      <c r="B321" s="419"/>
      <c r="C321" s="419"/>
      <c r="D321" s="419"/>
      <c r="E321" s="394"/>
      <c r="F321" s="394"/>
      <c r="G321" s="394"/>
      <c r="H321" s="394"/>
      <c r="I321" s="455"/>
      <c r="J321" s="650"/>
      <c r="K321" s="650"/>
      <c r="L321" s="650"/>
      <c r="M321" s="650"/>
      <c r="N321" s="419"/>
      <c r="O321" s="394"/>
      <c r="P321" s="1109"/>
      <c r="Q321" s="394"/>
      <c r="R321" s="394"/>
      <c r="S321" s="394"/>
      <c r="T321" s="394"/>
      <c r="U321" s="394"/>
      <c r="V321" s="394"/>
      <c r="W321" s="394"/>
      <c r="X321" s="394"/>
      <c r="Y321" s="394"/>
      <c r="Z321" s="394"/>
      <c r="AA321" s="394"/>
      <c r="AB321" s="394"/>
      <c r="AC321" s="394"/>
      <c r="AD321" s="394"/>
      <c r="AE321" s="394"/>
    </row>
    <row r="322" spans="1:31" ht="15.75" customHeight="1">
      <c r="A322" s="419"/>
      <c r="B322" s="419"/>
      <c r="C322" s="419"/>
      <c r="D322" s="419"/>
      <c r="E322" s="394"/>
      <c r="F322" s="394"/>
      <c r="G322" s="394"/>
      <c r="H322" s="394"/>
      <c r="I322" s="455"/>
      <c r="J322" s="650"/>
      <c r="K322" s="650"/>
      <c r="L322" s="650"/>
      <c r="M322" s="650"/>
      <c r="N322" s="419"/>
      <c r="O322" s="394"/>
      <c r="P322" s="1109"/>
      <c r="Q322" s="394"/>
      <c r="R322" s="394"/>
      <c r="S322" s="394"/>
      <c r="T322" s="394"/>
      <c r="U322" s="394"/>
      <c r="V322" s="394"/>
      <c r="W322" s="394"/>
      <c r="X322" s="394"/>
      <c r="Y322" s="394"/>
      <c r="Z322" s="394"/>
      <c r="AA322" s="394"/>
      <c r="AB322" s="394"/>
      <c r="AC322" s="394"/>
      <c r="AD322" s="394"/>
      <c r="AE322" s="394"/>
    </row>
    <row r="323" spans="1:31" ht="15.75" customHeight="1">
      <c r="A323" s="419"/>
      <c r="B323" s="419"/>
      <c r="C323" s="419"/>
      <c r="D323" s="419"/>
      <c r="E323" s="394"/>
      <c r="F323" s="394"/>
      <c r="G323" s="394"/>
      <c r="H323" s="394"/>
      <c r="I323" s="455"/>
      <c r="J323" s="650"/>
      <c r="K323" s="650"/>
      <c r="L323" s="650"/>
      <c r="M323" s="650"/>
      <c r="N323" s="419"/>
      <c r="O323" s="394"/>
      <c r="P323" s="1109"/>
      <c r="Q323" s="394"/>
      <c r="R323" s="394"/>
      <c r="S323" s="394"/>
      <c r="T323" s="394"/>
      <c r="U323" s="394"/>
      <c r="V323" s="394"/>
      <c r="W323" s="394"/>
      <c r="X323" s="394"/>
      <c r="Y323" s="394"/>
      <c r="Z323" s="394"/>
      <c r="AA323" s="394"/>
      <c r="AB323" s="394"/>
      <c r="AC323" s="394"/>
      <c r="AD323" s="394"/>
      <c r="AE323" s="394"/>
    </row>
    <row r="324" spans="1:31" ht="15.75" customHeight="1">
      <c r="A324" s="419"/>
      <c r="B324" s="419"/>
      <c r="C324" s="419"/>
      <c r="D324" s="419"/>
      <c r="E324" s="394"/>
      <c r="F324" s="394"/>
      <c r="G324" s="394"/>
      <c r="H324" s="394"/>
      <c r="I324" s="455"/>
      <c r="J324" s="650"/>
      <c r="K324" s="650"/>
      <c r="L324" s="650"/>
      <c r="M324" s="650"/>
      <c r="N324" s="419"/>
      <c r="O324" s="394"/>
      <c r="P324" s="1109"/>
      <c r="Q324" s="394"/>
      <c r="R324" s="394"/>
      <c r="S324" s="394"/>
      <c r="T324" s="394"/>
      <c r="U324" s="394"/>
      <c r="V324" s="394"/>
      <c r="W324" s="394"/>
      <c r="X324" s="394"/>
      <c r="Y324" s="394"/>
      <c r="Z324" s="394"/>
      <c r="AA324" s="394"/>
      <c r="AB324" s="394"/>
      <c r="AC324" s="394"/>
      <c r="AD324" s="394"/>
      <c r="AE324" s="394"/>
    </row>
    <row r="325" spans="1:31" ht="15.75" customHeight="1">
      <c r="A325" s="419"/>
      <c r="B325" s="419"/>
      <c r="C325" s="419"/>
      <c r="D325" s="419"/>
      <c r="E325" s="394"/>
      <c r="F325" s="394"/>
      <c r="G325" s="394"/>
      <c r="H325" s="394"/>
      <c r="I325" s="455"/>
      <c r="J325" s="650"/>
      <c r="K325" s="650"/>
      <c r="L325" s="650"/>
      <c r="M325" s="650"/>
      <c r="N325" s="419"/>
      <c r="O325" s="394"/>
      <c r="P325" s="1109"/>
      <c r="Q325" s="394"/>
      <c r="R325" s="394"/>
      <c r="S325" s="394"/>
      <c r="T325" s="394"/>
      <c r="U325" s="394"/>
      <c r="V325" s="394"/>
      <c r="W325" s="394"/>
      <c r="X325" s="394"/>
      <c r="Y325" s="394"/>
      <c r="Z325" s="394"/>
      <c r="AA325" s="394"/>
      <c r="AB325" s="394"/>
      <c r="AC325" s="394"/>
      <c r="AD325" s="394"/>
      <c r="AE325" s="394"/>
    </row>
    <row r="326" spans="1:31" ht="15.75" customHeight="1">
      <c r="A326" s="419"/>
      <c r="B326" s="419"/>
      <c r="C326" s="419"/>
      <c r="D326" s="419"/>
      <c r="E326" s="394"/>
      <c r="F326" s="394"/>
      <c r="G326" s="394"/>
      <c r="H326" s="394"/>
      <c r="I326" s="455"/>
      <c r="J326" s="650"/>
      <c r="K326" s="650"/>
      <c r="L326" s="650"/>
      <c r="M326" s="650"/>
      <c r="N326" s="419"/>
      <c r="O326" s="394"/>
      <c r="P326" s="1109"/>
      <c r="Q326" s="394"/>
      <c r="R326" s="394"/>
      <c r="S326" s="394"/>
      <c r="T326" s="394"/>
      <c r="U326" s="394"/>
      <c r="V326" s="394"/>
      <c r="W326" s="394"/>
      <c r="X326" s="394"/>
      <c r="Y326" s="394"/>
      <c r="Z326" s="394"/>
      <c r="AA326" s="394"/>
      <c r="AB326" s="394"/>
      <c r="AC326" s="394"/>
      <c r="AD326" s="394"/>
      <c r="AE326" s="394"/>
    </row>
    <row r="327" spans="1:31" ht="15.75" customHeight="1">
      <c r="A327" s="419"/>
      <c r="B327" s="419"/>
      <c r="C327" s="419"/>
      <c r="D327" s="419"/>
      <c r="E327" s="394"/>
      <c r="F327" s="394"/>
      <c r="G327" s="394"/>
      <c r="H327" s="394"/>
      <c r="I327" s="455"/>
      <c r="J327" s="650"/>
      <c r="K327" s="650"/>
      <c r="L327" s="650"/>
      <c r="M327" s="650"/>
      <c r="N327" s="419"/>
      <c r="O327" s="394"/>
      <c r="P327" s="1109"/>
      <c r="Q327" s="394"/>
      <c r="R327" s="394"/>
      <c r="S327" s="394"/>
      <c r="T327" s="394"/>
      <c r="U327" s="394"/>
      <c r="V327" s="394"/>
      <c r="W327" s="394"/>
      <c r="X327" s="394"/>
      <c r="Y327" s="394"/>
      <c r="Z327" s="394"/>
      <c r="AA327" s="394"/>
      <c r="AB327" s="394"/>
      <c r="AC327" s="394"/>
      <c r="AD327" s="394"/>
      <c r="AE327" s="394"/>
    </row>
    <row r="328" spans="1:31" ht="15.75" customHeight="1">
      <c r="A328" s="419"/>
      <c r="B328" s="419"/>
      <c r="C328" s="419"/>
      <c r="D328" s="419"/>
      <c r="E328" s="394"/>
      <c r="F328" s="394"/>
      <c r="G328" s="394"/>
      <c r="H328" s="394"/>
      <c r="I328" s="455"/>
      <c r="J328" s="650"/>
      <c r="K328" s="650"/>
      <c r="L328" s="650"/>
      <c r="M328" s="650"/>
      <c r="N328" s="419"/>
      <c r="O328" s="394"/>
      <c r="P328" s="1109"/>
      <c r="Q328" s="394"/>
      <c r="R328" s="394"/>
      <c r="S328" s="394"/>
      <c r="T328" s="394"/>
      <c r="U328" s="394"/>
      <c r="V328" s="394"/>
      <c r="W328" s="394"/>
      <c r="X328" s="394"/>
      <c r="Y328" s="394"/>
      <c r="Z328" s="394"/>
      <c r="AA328" s="394"/>
      <c r="AB328" s="394"/>
      <c r="AC328" s="394"/>
      <c r="AD328" s="394"/>
      <c r="AE328" s="394"/>
    </row>
    <row r="329" spans="1:31" ht="15.75" customHeight="1">
      <c r="A329" s="419"/>
      <c r="B329" s="419"/>
      <c r="C329" s="419"/>
      <c r="D329" s="419"/>
      <c r="E329" s="394"/>
      <c r="F329" s="394"/>
      <c r="G329" s="394"/>
      <c r="H329" s="394"/>
      <c r="I329" s="455"/>
      <c r="J329" s="650"/>
      <c r="K329" s="650"/>
      <c r="L329" s="650"/>
      <c r="M329" s="650"/>
      <c r="N329" s="419"/>
      <c r="O329" s="394"/>
      <c r="P329" s="1109"/>
      <c r="Q329" s="394"/>
      <c r="R329" s="394"/>
      <c r="S329" s="394"/>
      <c r="T329" s="394"/>
      <c r="U329" s="394"/>
      <c r="V329" s="394"/>
      <c r="W329" s="394"/>
      <c r="X329" s="394"/>
      <c r="Y329" s="394"/>
      <c r="Z329" s="394"/>
      <c r="AA329" s="394"/>
      <c r="AB329" s="394"/>
      <c r="AC329" s="394"/>
      <c r="AD329" s="394"/>
      <c r="AE329" s="394"/>
    </row>
    <row r="330" spans="1:31" ht="15.75" customHeight="1">
      <c r="A330" s="419"/>
      <c r="B330" s="419"/>
      <c r="C330" s="419"/>
      <c r="D330" s="419"/>
      <c r="E330" s="394"/>
      <c r="F330" s="394"/>
      <c r="G330" s="394"/>
      <c r="H330" s="394"/>
      <c r="I330" s="455"/>
      <c r="J330" s="650"/>
      <c r="K330" s="650"/>
      <c r="L330" s="650"/>
      <c r="M330" s="650"/>
      <c r="N330" s="419"/>
      <c r="O330" s="394"/>
      <c r="P330" s="1109"/>
      <c r="Q330" s="394"/>
      <c r="R330" s="394"/>
      <c r="S330" s="394"/>
      <c r="T330" s="394"/>
      <c r="U330" s="394"/>
      <c r="V330" s="394"/>
      <c r="W330" s="394"/>
      <c r="X330" s="394"/>
      <c r="Y330" s="394"/>
      <c r="Z330" s="394"/>
      <c r="AA330" s="394"/>
      <c r="AB330" s="394"/>
      <c r="AC330" s="394"/>
      <c r="AD330" s="394"/>
      <c r="AE330" s="394"/>
    </row>
    <row r="331" spans="1:31" ht="15.75" customHeight="1">
      <c r="A331" s="419"/>
      <c r="B331" s="419"/>
      <c r="C331" s="419"/>
      <c r="D331" s="419"/>
      <c r="E331" s="394"/>
      <c r="F331" s="394"/>
      <c r="G331" s="394"/>
      <c r="H331" s="394"/>
      <c r="I331" s="455"/>
      <c r="J331" s="650"/>
      <c r="K331" s="650"/>
      <c r="L331" s="650"/>
      <c r="M331" s="650"/>
      <c r="N331" s="419"/>
      <c r="O331" s="394"/>
      <c r="P331" s="1109"/>
      <c r="Q331" s="394"/>
      <c r="R331" s="394"/>
      <c r="S331" s="394"/>
      <c r="T331" s="394"/>
      <c r="U331" s="394"/>
      <c r="V331" s="394"/>
      <c r="W331" s="394"/>
      <c r="X331" s="394"/>
      <c r="Y331" s="394"/>
      <c r="Z331" s="394"/>
      <c r="AA331" s="394"/>
      <c r="AB331" s="394"/>
      <c r="AC331" s="394"/>
      <c r="AD331" s="394"/>
      <c r="AE331" s="394"/>
    </row>
    <row r="332" spans="1:31" ht="15.75" customHeight="1">
      <c r="A332" s="419"/>
      <c r="B332" s="419"/>
      <c r="C332" s="419"/>
      <c r="D332" s="419"/>
      <c r="E332" s="394"/>
      <c r="F332" s="394"/>
      <c r="G332" s="394"/>
      <c r="H332" s="394"/>
      <c r="I332" s="455"/>
      <c r="J332" s="650"/>
      <c r="K332" s="650"/>
      <c r="L332" s="650"/>
      <c r="M332" s="650"/>
      <c r="N332" s="419"/>
      <c r="O332" s="394"/>
      <c r="P332" s="1109"/>
      <c r="Q332" s="394"/>
      <c r="R332" s="394"/>
      <c r="S332" s="394"/>
      <c r="T332" s="394"/>
      <c r="U332" s="394"/>
      <c r="V332" s="394"/>
      <c r="W332" s="394"/>
      <c r="X332" s="394"/>
      <c r="Y332" s="394"/>
      <c r="Z332" s="394"/>
      <c r="AA332" s="394"/>
      <c r="AB332" s="394"/>
      <c r="AC332" s="394"/>
      <c r="AD332" s="394"/>
      <c r="AE332" s="394"/>
    </row>
    <row r="333" spans="1:31" ht="15.75" customHeight="1">
      <c r="A333" s="419"/>
      <c r="B333" s="419"/>
      <c r="C333" s="419"/>
      <c r="D333" s="419"/>
      <c r="E333" s="394"/>
      <c r="F333" s="394"/>
      <c r="G333" s="394"/>
      <c r="H333" s="394"/>
      <c r="I333" s="455"/>
      <c r="J333" s="650"/>
      <c r="K333" s="650"/>
      <c r="L333" s="650"/>
      <c r="M333" s="650"/>
      <c r="N333" s="419"/>
      <c r="O333" s="394"/>
      <c r="P333" s="1109"/>
      <c r="Q333" s="394"/>
      <c r="R333" s="394"/>
      <c r="S333" s="394"/>
      <c r="T333" s="394"/>
      <c r="U333" s="394"/>
      <c r="V333" s="394"/>
      <c r="W333" s="394"/>
      <c r="X333" s="394"/>
      <c r="Y333" s="394"/>
      <c r="Z333" s="394"/>
      <c r="AA333" s="394"/>
      <c r="AB333" s="394"/>
      <c r="AC333" s="394"/>
      <c r="AD333" s="394"/>
      <c r="AE333" s="394"/>
    </row>
    <row r="334" spans="1:31" ht="15.75" customHeight="1">
      <c r="A334" s="419"/>
      <c r="B334" s="419"/>
      <c r="C334" s="419"/>
      <c r="D334" s="419"/>
      <c r="E334" s="394"/>
      <c r="F334" s="394"/>
      <c r="G334" s="394"/>
      <c r="H334" s="394"/>
      <c r="I334" s="455"/>
      <c r="J334" s="650"/>
      <c r="K334" s="650"/>
      <c r="L334" s="650"/>
      <c r="M334" s="650"/>
      <c r="N334" s="419"/>
      <c r="O334" s="394"/>
      <c r="P334" s="1109"/>
      <c r="Q334" s="394"/>
      <c r="R334" s="394"/>
      <c r="S334" s="394"/>
      <c r="T334" s="394"/>
      <c r="U334" s="394"/>
      <c r="V334" s="394"/>
      <c r="W334" s="394"/>
      <c r="X334" s="394"/>
      <c r="Y334" s="394"/>
      <c r="Z334" s="394"/>
      <c r="AA334" s="394"/>
      <c r="AB334" s="394"/>
      <c r="AC334" s="394"/>
      <c r="AD334" s="394"/>
      <c r="AE334" s="394"/>
    </row>
    <row r="335" spans="1:31" ht="15.75" customHeight="1">
      <c r="A335" s="419"/>
      <c r="B335" s="419"/>
      <c r="C335" s="419"/>
      <c r="D335" s="419"/>
      <c r="E335" s="394"/>
      <c r="F335" s="394"/>
      <c r="G335" s="394"/>
      <c r="H335" s="394"/>
      <c r="I335" s="455"/>
      <c r="J335" s="650"/>
      <c r="K335" s="650"/>
      <c r="L335" s="650"/>
      <c r="M335" s="650"/>
      <c r="N335" s="419"/>
      <c r="O335" s="394"/>
      <c r="P335" s="1109"/>
      <c r="Q335" s="394"/>
      <c r="R335" s="394"/>
      <c r="S335" s="394"/>
      <c r="T335" s="394"/>
      <c r="U335" s="394"/>
      <c r="V335" s="394"/>
      <c r="W335" s="394"/>
      <c r="X335" s="394"/>
      <c r="Y335" s="394"/>
      <c r="Z335" s="394"/>
      <c r="AA335" s="394"/>
      <c r="AB335" s="394"/>
      <c r="AC335" s="394"/>
      <c r="AD335" s="394"/>
      <c r="AE335" s="394"/>
    </row>
    <row r="336" spans="1:31" ht="15.75" customHeight="1">
      <c r="A336" s="419"/>
      <c r="B336" s="419"/>
      <c r="C336" s="419"/>
      <c r="D336" s="419"/>
      <c r="E336" s="394"/>
      <c r="F336" s="394"/>
      <c r="G336" s="394"/>
      <c r="H336" s="394"/>
      <c r="I336" s="455"/>
      <c r="J336" s="650"/>
      <c r="K336" s="650"/>
      <c r="L336" s="650"/>
      <c r="M336" s="650"/>
      <c r="N336" s="419"/>
      <c r="O336" s="394"/>
      <c r="P336" s="1109"/>
      <c r="Q336" s="394"/>
      <c r="R336" s="394"/>
      <c r="S336" s="394"/>
      <c r="T336" s="394"/>
      <c r="U336" s="394"/>
      <c r="V336" s="394"/>
      <c r="W336" s="394"/>
      <c r="X336" s="394"/>
      <c r="Y336" s="394"/>
      <c r="Z336" s="394"/>
      <c r="AA336" s="394"/>
      <c r="AB336" s="394"/>
      <c r="AC336" s="394"/>
      <c r="AD336" s="394"/>
      <c r="AE336" s="394"/>
    </row>
    <row r="337" spans="1:31" ht="15.75" customHeight="1">
      <c r="A337" s="419"/>
      <c r="B337" s="419"/>
      <c r="C337" s="419"/>
      <c r="D337" s="419"/>
      <c r="E337" s="394"/>
      <c r="F337" s="394"/>
      <c r="G337" s="394"/>
      <c r="H337" s="394"/>
      <c r="I337" s="455"/>
      <c r="J337" s="650"/>
      <c r="K337" s="650"/>
      <c r="L337" s="650"/>
      <c r="M337" s="650"/>
      <c r="N337" s="419"/>
      <c r="O337" s="394"/>
      <c r="P337" s="1109"/>
      <c r="Q337" s="394"/>
      <c r="R337" s="394"/>
      <c r="S337" s="394"/>
      <c r="T337" s="394"/>
      <c r="U337" s="394"/>
      <c r="V337" s="394"/>
      <c r="W337" s="394"/>
      <c r="X337" s="394"/>
      <c r="Y337" s="394"/>
      <c r="Z337" s="394"/>
      <c r="AA337" s="394"/>
      <c r="AB337" s="394"/>
      <c r="AC337" s="394"/>
      <c r="AD337" s="394"/>
      <c r="AE337" s="394"/>
    </row>
    <row r="338" spans="1:31" ht="15.75" customHeight="1">
      <c r="A338" s="419"/>
      <c r="B338" s="419"/>
      <c r="C338" s="419"/>
      <c r="D338" s="419"/>
      <c r="E338" s="394"/>
      <c r="F338" s="394"/>
      <c r="G338" s="394"/>
      <c r="H338" s="394"/>
      <c r="I338" s="455"/>
      <c r="J338" s="650"/>
      <c r="K338" s="650"/>
      <c r="L338" s="650"/>
      <c r="M338" s="650"/>
      <c r="N338" s="419"/>
      <c r="O338" s="394"/>
      <c r="P338" s="1109"/>
      <c r="Q338" s="394"/>
      <c r="R338" s="394"/>
      <c r="S338" s="394"/>
      <c r="T338" s="394"/>
      <c r="U338" s="394"/>
      <c r="V338" s="394"/>
      <c r="W338" s="394"/>
      <c r="X338" s="394"/>
      <c r="Y338" s="394"/>
      <c r="Z338" s="394"/>
      <c r="AA338" s="394"/>
      <c r="AB338" s="394"/>
      <c r="AC338" s="394"/>
      <c r="AD338" s="394"/>
      <c r="AE338" s="394"/>
    </row>
    <row r="339" spans="1:31" ht="15.75" customHeight="1">
      <c r="A339" s="419"/>
      <c r="B339" s="419"/>
      <c r="C339" s="419"/>
      <c r="D339" s="419"/>
      <c r="E339" s="394"/>
      <c r="F339" s="394"/>
      <c r="G339" s="394"/>
      <c r="H339" s="394"/>
      <c r="I339" s="455"/>
      <c r="J339" s="650"/>
      <c r="K339" s="650"/>
      <c r="L339" s="650"/>
      <c r="M339" s="650"/>
      <c r="N339" s="419"/>
      <c r="O339" s="394"/>
      <c r="P339" s="1109"/>
      <c r="Q339" s="394"/>
      <c r="R339" s="394"/>
      <c r="S339" s="394"/>
      <c r="T339" s="394"/>
      <c r="U339" s="394"/>
      <c r="V339" s="394"/>
      <c r="W339" s="394"/>
      <c r="X339" s="394"/>
      <c r="Y339" s="394"/>
      <c r="Z339" s="394"/>
      <c r="AA339" s="394"/>
      <c r="AB339" s="394"/>
      <c r="AC339" s="394"/>
      <c r="AD339" s="394"/>
      <c r="AE339" s="394"/>
    </row>
    <row r="340" spans="1:31" ht="15.75" customHeight="1">
      <c r="A340" s="419"/>
      <c r="B340" s="419"/>
      <c r="C340" s="419"/>
      <c r="D340" s="419"/>
      <c r="E340" s="394"/>
      <c r="F340" s="394"/>
      <c r="G340" s="394"/>
      <c r="H340" s="394"/>
      <c r="I340" s="455"/>
      <c r="J340" s="650"/>
      <c r="K340" s="650"/>
      <c r="L340" s="650"/>
      <c r="M340" s="650"/>
      <c r="N340" s="419"/>
      <c r="O340" s="394"/>
      <c r="P340" s="1109"/>
      <c r="Q340" s="394"/>
      <c r="R340" s="394"/>
      <c r="S340" s="394"/>
      <c r="T340" s="394"/>
      <c r="U340" s="394"/>
      <c r="V340" s="394"/>
      <c r="W340" s="394"/>
      <c r="X340" s="394"/>
      <c r="Y340" s="394"/>
      <c r="Z340" s="394"/>
      <c r="AA340" s="394"/>
      <c r="AB340" s="394"/>
      <c r="AC340" s="394"/>
      <c r="AD340" s="394"/>
      <c r="AE340" s="394"/>
    </row>
    <row r="341" spans="1:31" ht="15.75" customHeight="1">
      <c r="A341" s="419"/>
      <c r="B341" s="419"/>
      <c r="C341" s="419"/>
      <c r="D341" s="419"/>
      <c r="E341" s="394"/>
      <c r="F341" s="394"/>
      <c r="G341" s="394"/>
      <c r="H341" s="394"/>
      <c r="I341" s="455"/>
      <c r="J341" s="650"/>
      <c r="K341" s="650"/>
      <c r="L341" s="650"/>
      <c r="M341" s="650"/>
      <c r="N341" s="419"/>
      <c r="O341" s="394"/>
      <c r="P341" s="1109"/>
      <c r="Q341" s="394"/>
      <c r="R341" s="394"/>
      <c r="S341" s="394"/>
      <c r="T341" s="394"/>
      <c r="U341" s="394"/>
      <c r="V341" s="394"/>
      <c r="W341" s="394"/>
      <c r="X341" s="394"/>
      <c r="Y341" s="394"/>
      <c r="Z341" s="394"/>
      <c r="AA341" s="394"/>
      <c r="AB341" s="394"/>
      <c r="AC341" s="394"/>
      <c r="AD341" s="394"/>
      <c r="AE341" s="394"/>
    </row>
    <row r="342" spans="1:31" ht="15.75" customHeight="1">
      <c r="A342" s="419"/>
      <c r="B342" s="419"/>
      <c r="C342" s="419"/>
      <c r="D342" s="419"/>
      <c r="E342" s="394"/>
      <c r="F342" s="394"/>
      <c r="G342" s="394"/>
      <c r="H342" s="394"/>
      <c r="I342" s="455"/>
      <c r="J342" s="650"/>
      <c r="K342" s="650"/>
      <c r="L342" s="650"/>
      <c r="M342" s="650"/>
      <c r="N342" s="419"/>
      <c r="O342" s="394"/>
      <c r="P342" s="1109"/>
      <c r="Q342" s="394"/>
      <c r="R342" s="394"/>
      <c r="S342" s="394"/>
      <c r="T342" s="394"/>
      <c r="U342" s="394"/>
      <c r="V342" s="394"/>
      <c r="W342" s="394"/>
      <c r="X342" s="394"/>
      <c r="Y342" s="394"/>
      <c r="Z342" s="394"/>
      <c r="AA342" s="394"/>
      <c r="AB342" s="394"/>
      <c r="AC342" s="394"/>
      <c r="AD342" s="394"/>
      <c r="AE342" s="394"/>
    </row>
    <row r="343" spans="1:31" ht="15.75" customHeight="1">
      <c r="A343" s="419"/>
      <c r="B343" s="419"/>
      <c r="C343" s="419"/>
      <c r="D343" s="419"/>
      <c r="E343" s="394"/>
      <c r="F343" s="394"/>
      <c r="G343" s="394"/>
      <c r="H343" s="394"/>
      <c r="I343" s="455"/>
      <c r="J343" s="650"/>
      <c r="K343" s="650"/>
      <c r="L343" s="650"/>
      <c r="M343" s="650"/>
      <c r="N343" s="419"/>
      <c r="O343" s="394"/>
      <c r="P343" s="1109"/>
      <c r="Q343" s="394"/>
      <c r="R343" s="394"/>
      <c r="S343" s="394"/>
      <c r="T343" s="394"/>
      <c r="U343" s="394"/>
      <c r="V343" s="394"/>
      <c r="W343" s="394"/>
      <c r="X343" s="394"/>
      <c r="Y343" s="394"/>
      <c r="Z343" s="394"/>
      <c r="AA343" s="394"/>
      <c r="AB343" s="394"/>
      <c r="AC343" s="394"/>
      <c r="AD343" s="394"/>
      <c r="AE343" s="394"/>
    </row>
    <row r="344" spans="1:31" ht="15.75" customHeight="1">
      <c r="A344" s="419"/>
      <c r="B344" s="419"/>
      <c r="C344" s="419"/>
      <c r="D344" s="419"/>
      <c r="E344" s="394"/>
      <c r="F344" s="394"/>
      <c r="G344" s="394"/>
      <c r="H344" s="394"/>
      <c r="I344" s="455"/>
      <c r="J344" s="650"/>
      <c r="K344" s="650"/>
      <c r="L344" s="650"/>
      <c r="M344" s="650"/>
      <c r="N344" s="419"/>
      <c r="O344" s="394"/>
      <c r="P344" s="1109"/>
      <c r="Q344" s="394"/>
      <c r="R344" s="394"/>
      <c r="S344" s="394"/>
      <c r="T344" s="394"/>
      <c r="U344" s="394"/>
      <c r="V344" s="394"/>
      <c r="W344" s="394"/>
      <c r="X344" s="394"/>
      <c r="Y344" s="394"/>
      <c r="Z344" s="394"/>
      <c r="AA344" s="394"/>
      <c r="AB344" s="394"/>
      <c r="AC344" s="394"/>
      <c r="AD344" s="394"/>
      <c r="AE344" s="394"/>
    </row>
    <row r="345" spans="1:31" ht="15.75" customHeight="1">
      <c r="A345" s="419"/>
      <c r="B345" s="419"/>
      <c r="C345" s="419"/>
      <c r="D345" s="419"/>
      <c r="E345" s="394"/>
      <c r="F345" s="394"/>
      <c r="G345" s="394"/>
      <c r="H345" s="394"/>
      <c r="I345" s="455"/>
      <c r="J345" s="650"/>
      <c r="K345" s="650"/>
      <c r="L345" s="650"/>
      <c r="M345" s="650"/>
      <c r="N345" s="419"/>
      <c r="O345" s="394"/>
      <c r="P345" s="1109"/>
      <c r="Q345" s="394"/>
      <c r="R345" s="394"/>
      <c r="S345" s="394"/>
      <c r="T345" s="394"/>
      <c r="U345" s="394"/>
      <c r="V345" s="394"/>
      <c r="W345" s="394"/>
      <c r="X345" s="394"/>
      <c r="Y345" s="394"/>
      <c r="Z345" s="394"/>
      <c r="AA345" s="394"/>
      <c r="AB345" s="394"/>
      <c r="AC345" s="394"/>
      <c r="AD345" s="394"/>
      <c r="AE345" s="394"/>
    </row>
    <row r="346" spans="1:31" ht="15.75" customHeight="1">
      <c r="A346" s="419"/>
      <c r="B346" s="419"/>
      <c r="C346" s="419"/>
      <c r="D346" s="419"/>
      <c r="E346" s="394"/>
      <c r="F346" s="394"/>
      <c r="G346" s="394"/>
      <c r="H346" s="394"/>
      <c r="I346" s="455"/>
      <c r="J346" s="650"/>
      <c r="K346" s="650"/>
      <c r="L346" s="650"/>
      <c r="M346" s="650"/>
      <c r="N346" s="419"/>
      <c r="O346" s="394"/>
      <c r="P346" s="1109"/>
      <c r="Q346" s="394"/>
      <c r="R346" s="394"/>
      <c r="S346" s="394"/>
      <c r="T346" s="394"/>
      <c r="U346" s="394"/>
      <c r="V346" s="394"/>
      <c r="W346" s="394"/>
      <c r="X346" s="394"/>
      <c r="Y346" s="394"/>
      <c r="Z346" s="394"/>
      <c r="AA346" s="394"/>
      <c r="AB346" s="394"/>
      <c r="AC346" s="394"/>
      <c r="AD346" s="394"/>
      <c r="AE346" s="394"/>
    </row>
    <row r="347" spans="1:31" ht="15.75" customHeight="1">
      <c r="A347" s="419"/>
      <c r="B347" s="419"/>
      <c r="C347" s="419"/>
      <c r="D347" s="419"/>
      <c r="E347" s="394"/>
      <c r="F347" s="394"/>
      <c r="G347" s="394"/>
      <c r="H347" s="394"/>
      <c r="I347" s="455"/>
      <c r="J347" s="650"/>
      <c r="K347" s="650"/>
      <c r="L347" s="650"/>
      <c r="M347" s="650"/>
      <c r="N347" s="419"/>
      <c r="O347" s="394"/>
      <c r="P347" s="1109"/>
      <c r="Q347" s="394"/>
      <c r="R347" s="394"/>
      <c r="S347" s="394"/>
      <c r="T347" s="394"/>
      <c r="U347" s="394"/>
      <c r="V347" s="394"/>
      <c r="W347" s="394"/>
      <c r="X347" s="394"/>
      <c r="Y347" s="394"/>
      <c r="Z347" s="394"/>
      <c r="AA347" s="394"/>
      <c r="AB347" s="394"/>
      <c r="AC347" s="394"/>
      <c r="AD347" s="394"/>
      <c r="AE347" s="394"/>
    </row>
    <row r="348" spans="1:31" ht="15.75" customHeight="1">
      <c r="A348" s="419"/>
      <c r="B348" s="419"/>
      <c r="C348" s="419"/>
      <c r="D348" s="419"/>
      <c r="E348" s="394"/>
      <c r="F348" s="394"/>
      <c r="G348" s="394"/>
      <c r="H348" s="394"/>
      <c r="I348" s="455"/>
      <c r="J348" s="650"/>
      <c r="K348" s="650"/>
      <c r="L348" s="650"/>
      <c r="M348" s="650"/>
      <c r="N348" s="419"/>
      <c r="O348" s="394"/>
      <c r="P348" s="1109"/>
      <c r="Q348" s="394"/>
      <c r="R348" s="394"/>
      <c r="S348" s="394"/>
      <c r="T348" s="394"/>
      <c r="U348" s="394"/>
      <c r="V348" s="394"/>
      <c r="W348" s="394"/>
      <c r="X348" s="394"/>
      <c r="Y348" s="394"/>
      <c r="Z348" s="394"/>
      <c r="AA348" s="394"/>
      <c r="AB348" s="394"/>
      <c r="AC348" s="394"/>
      <c r="AD348" s="394"/>
      <c r="AE348" s="394"/>
    </row>
    <row r="349" spans="1:31" ht="15.75" customHeight="1">
      <c r="A349" s="419"/>
      <c r="B349" s="419"/>
      <c r="C349" s="419"/>
      <c r="D349" s="419"/>
      <c r="E349" s="394"/>
      <c r="F349" s="394"/>
      <c r="G349" s="394"/>
      <c r="H349" s="394"/>
      <c r="I349" s="455"/>
      <c r="J349" s="650"/>
      <c r="K349" s="650"/>
      <c r="L349" s="650"/>
      <c r="M349" s="650"/>
      <c r="N349" s="419"/>
      <c r="O349" s="394"/>
      <c r="P349" s="1109"/>
      <c r="Q349" s="394"/>
      <c r="R349" s="394"/>
      <c r="S349" s="394"/>
      <c r="T349" s="394"/>
      <c r="U349" s="394"/>
      <c r="V349" s="394"/>
      <c r="W349" s="394"/>
      <c r="X349" s="394"/>
      <c r="Y349" s="394"/>
      <c r="Z349" s="394"/>
      <c r="AA349" s="394"/>
      <c r="AB349" s="394"/>
      <c r="AC349" s="394"/>
      <c r="AD349" s="394"/>
      <c r="AE349" s="394"/>
    </row>
    <row r="350" spans="1:31" ht="15.75" customHeight="1">
      <c r="A350" s="419"/>
      <c r="B350" s="419"/>
      <c r="C350" s="419"/>
      <c r="D350" s="419"/>
      <c r="E350" s="394"/>
      <c r="F350" s="394"/>
      <c r="G350" s="394"/>
      <c r="H350" s="394"/>
      <c r="I350" s="455"/>
      <c r="J350" s="650"/>
      <c r="K350" s="650"/>
      <c r="L350" s="650"/>
      <c r="M350" s="650"/>
      <c r="N350" s="419"/>
      <c r="O350" s="394"/>
      <c r="P350" s="1109"/>
      <c r="Q350" s="394"/>
      <c r="R350" s="394"/>
      <c r="S350" s="394"/>
      <c r="T350" s="394"/>
      <c r="U350" s="394"/>
      <c r="V350" s="394"/>
      <c r="W350" s="394"/>
      <c r="X350" s="394"/>
      <c r="Y350" s="394"/>
      <c r="Z350" s="394"/>
      <c r="AA350" s="394"/>
      <c r="AB350" s="394"/>
      <c r="AC350" s="394"/>
      <c r="AD350" s="394"/>
      <c r="AE350" s="394"/>
    </row>
    <row r="351" spans="1:31" ht="15.75" customHeight="1">
      <c r="A351" s="419"/>
      <c r="B351" s="419"/>
      <c r="C351" s="419"/>
      <c r="D351" s="419"/>
      <c r="E351" s="394"/>
      <c r="F351" s="394"/>
      <c r="G351" s="394"/>
      <c r="H351" s="394"/>
      <c r="I351" s="455"/>
      <c r="J351" s="650"/>
      <c r="K351" s="650"/>
      <c r="L351" s="650"/>
      <c r="M351" s="650"/>
      <c r="N351" s="419"/>
      <c r="O351" s="394"/>
      <c r="P351" s="1109"/>
      <c r="Q351" s="394"/>
      <c r="R351" s="394"/>
      <c r="S351" s="394"/>
      <c r="T351" s="394"/>
      <c r="U351" s="394"/>
      <c r="V351" s="394"/>
      <c r="W351" s="394"/>
      <c r="X351" s="394"/>
      <c r="Y351" s="394"/>
      <c r="Z351" s="394"/>
      <c r="AA351" s="394"/>
      <c r="AB351" s="394"/>
      <c r="AC351" s="394"/>
      <c r="AD351" s="394"/>
      <c r="AE351" s="394"/>
    </row>
    <row r="352" spans="1:31" ht="15.75" customHeight="1">
      <c r="A352" s="419"/>
      <c r="B352" s="419"/>
      <c r="C352" s="419"/>
      <c r="D352" s="419"/>
      <c r="E352" s="394"/>
      <c r="F352" s="394"/>
      <c r="G352" s="394"/>
      <c r="H352" s="394"/>
      <c r="I352" s="455"/>
      <c r="J352" s="650"/>
      <c r="K352" s="650"/>
      <c r="L352" s="650"/>
      <c r="M352" s="650"/>
      <c r="N352" s="419"/>
      <c r="O352" s="394"/>
      <c r="P352" s="1109"/>
      <c r="Q352" s="394"/>
      <c r="R352" s="394"/>
      <c r="S352" s="394"/>
      <c r="T352" s="394"/>
      <c r="U352" s="394"/>
      <c r="V352" s="394"/>
      <c r="W352" s="394"/>
      <c r="X352" s="394"/>
      <c r="Y352" s="394"/>
      <c r="Z352" s="394"/>
      <c r="AA352" s="394"/>
      <c r="AB352" s="394"/>
      <c r="AC352" s="394"/>
      <c r="AD352" s="394"/>
      <c r="AE352" s="394"/>
    </row>
    <row r="353" spans="1:31" ht="15.75" customHeight="1">
      <c r="A353" s="419"/>
      <c r="B353" s="419"/>
      <c r="C353" s="419"/>
      <c r="D353" s="419"/>
      <c r="E353" s="394"/>
      <c r="F353" s="394"/>
      <c r="G353" s="394"/>
      <c r="H353" s="394"/>
      <c r="I353" s="455"/>
      <c r="J353" s="650"/>
      <c r="K353" s="650"/>
      <c r="L353" s="650"/>
      <c r="M353" s="650"/>
      <c r="N353" s="419"/>
      <c r="O353" s="394"/>
      <c r="P353" s="1109"/>
      <c r="Q353" s="394"/>
      <c r="R353" s="394"/>
      <c r="S353" s="394"/>
      <c r="T353" s="394"/>
      <c r="U353" s="394"/>
      <c r="V353" s="394"/>
      <c r="W353" s="394"/>
      <c r="X353" s="394"/>
      <c r="Y353" s="394"/>
      <c r="Z353" s="394"/>
      <c r="AA353" s="394"/>
      <c r="AB353" s="394"/>
      <c r="AC353" s="394"/>
      <c r="AD353" s="394"/>
      <c r="AE353" s="394"/>
    </row>
    <row r="354" spans="1:31" ht="15.75" customHeight="1">
      <c r="A354" s="419"/>
      <c r="B354" s="419"/>
      <c r="C354" s="419"/>
      <c r="D354" s="419"/>
      <c r="E354" s="394"/>
      <c r="F354" s="394"/>
      <c r="G354" s="394"/>
      <c r="H354" s="394"/>
      <c r="I354" s="455"/>
      <c r="J354" s="650"/>
      <c r="K354" s="650"/>
      <c r="L354" s="650"/>
      <c r="M354" s="650"/>
      <c r="N354" s="419"/>
      <c r="O354" s="394"/>
      <c r="P354" s="1109"/>
      <c r="Q354" s="394"/>
      <c r="R354" s="394"/>
      <c r="S354" s="394"/>
      <c r="T354" s="394"/>
      <c r="U354" s="394"/>
      <c r="V354" s="394"/>
      <c r="W354" s="394"/>
      <c r="X354" s="394"/>
      <c r="Y354" s="394"/>
      <c r="Z354" s="394"/>
      <c r="AA354" s="394"/>
      <c r="AB354" s="394"/>
      <c r="AC354" s="394"/>
      <c r="AD354" s="394"/>
      <c r="AE354" s="394"/>
    </row>
    <row r="355" spans="1:31" ht="15.75" customHeight="1">
      <c r="A355" s="419"/>
      <c r="B355" s="419"/>
      <c r="C355" s="419"/>
      <c r="D355" s="419"/>
      <c r="E355" s="394"/>
      <c r="F355" s="394"/>
      <c r="G355" s="394"/>
      <c r="H355" s="394"/>
      <c r="I355" s="455"/>
      <c r="J355" s="650"/>
      <c r="K355" s="650"/>
      <c r="L355" s="650"/>
      <c r="M355" s="650"/>
      <c r="N355" s="419"/>
      <c r="O355" s="394"/>
      <c r="P355" s="1109"/>
      <c r="Q355" s="394"/>
      <c r="R355" s="394"/>
      <c r="S355" s="394"/>
      <c r="T355" s="394"/>
      <c r="U355" s="394"/>
      <c r="V355" s="394"/>
      <c r="W355" s="394"/>
      <c r="X355" s="394"/>
      <c r="Y355" s="394"/>
      <c r="Z355" s="394"/>
      <c r="AA355" s="394"/>
      <c r="AB355" s="394"/>
      <c r="AC355" s="394"/>
      <c r="AD355" s="394"/>
      <c r="AE355" s="394"/>
    </row>
    <row r="356" spans="1:31" ht="15.75" customHeight="1">
      <c r="A356" s="419"/>
      <c r="B356" s="419"/>
      <c r="C356" s="419"/>
      <c r="D356" s="419"/>
      <c r="E356" s="394"/>
      <c r="F356" s="394"/>
      <c r="G356" s="394"/>
      <c r="H356" s="394"/>
      <c r="I356" s="455"/>
      <c r="J356" s="650"/>
      <c r="K356" s="650"/>
      <c r="L356" s="650"/>
      <c r="M356" s="650"/>
      <c r="N356" s="419"/>
      <c r="O356" s="394"/>
      <c r="P356" s="1109"/>
      <c r="Q356" s="394"/>
      <c r="R356" s="394"/>
      <c r="S356" s="394"/>
      <c r="T356" s="394"/>
      <c r="U356" s="394"/>
      <c r="V356" s="394"/>
      <c r="W356" s="394"/>
      <c r="X356" s="394"/>
      <c r="Y356" s="394"/>
      <c r="Z356" s="394"/>
      <c r="AA356" s="394"/>
      <c r="AB356" s="394"/>
      <c r="AC356" s="394"/>
      <c r="AD356" s="394"/>
      <c r="AE356" s="394"/>
    </row>
    <row r="357" spans="1:31" ht="15.75" customHeight="1">
      <c r="A357" s="419"/>
      <c r="B357" s="419"/>
      <c r="C357" s="419"/>
      <c r="D357" s="419"/>
      <c r="E357" s="394"/>
      <c r="F357" s="394"/>
      <c r="G357" s="394"/>
      <c r="H357" s="394"/>
      <c r="I357" s="455"/>
      <c r="J357" s="650"/>
      <c r="K357" s="650"/>
      <c r="L357" s="650"/>
      <c r="M357" s="650"/>
      <c r="N357" s="419"/>
      <c r="O357" s="394"/>
      <c r="P357" s="1109"/>
      <c r="Q357" s="394"/>
      <c r="R357" s="394"/>
      <c r="S357" s="394"/>
      <c r="T357" s="394"/>
      <c r="U357" s="394"/>
      <c r="V357" s="394"/>
      <c r="W357" s="394"/>
      <c r="X357" s="394"/>
      <c r="Y357" s="394"/>
      <c r="Z357" s="394"/>
      <c r="AA357" s="394"/>
      <c r="AB357" s="394"/>
      <c r="AC357" s="394"/>
      <c r="AD357" s="394"/>
      <c r="AE357" s="394"/>
    </row>
    <row r="358" spans="1:31" ht="15.75" customHeight="1">
      <c r="A358" s="419"/>
      <c r="B358" s="419"/>
      <c r="C358" s="419"/>
      <c r="D358" s="419"/>
      <c r="E358" s="394"/>
      <c r="F358" s="394"/>
      <c r="G358" s="394"/>
      <c r="H358" s="394"/>
      <c r="I358" s="455"/>
      <c r="J358" s="650"/>
      <c r="K358" s="650"/>
      <c r="L358" s="650"/>
      <c r="M358" s="650"/>
      <c r="N358" s="419"/>
      <c r="O358" s="394"/>
      <c r="P358" s="1109"/>
      <c r="Q358" s="394"/>
      <c r="R358" s="394"/>
      <c r="S358" s="394"/>
      <c r="T358" s="394"/>
      <c r="U358" s="394"/>
      <c r="V358" s="394"/>
      <c r="W358" s="394"/>
      <c r="X358" s="394"/>
      <c r="Y358" s="394"/>
      <c r="Z358" s="394"/>
      <c r="AA358" s="394"/>
      <c r="AB358" s="394"/>
      <c r="AC358" s="394"/>
      <c r="AD358" s="394"/>
      <c r="AE358" s="394"/>
    </row>
    <row r="359" spans="1:31" ht="15.75" customHeight="1">
      <c r="A359" s="419"/>
      <c r="B359" s="419"/>
      <c r="C359" s="419"/>
      <c r="D359" s="419"/>
      <c r="E359" s="394"/>
      <c r="F359" s="394"/>
      <c r="G359" s="394"/>
      <c r="H359" s="394"/>
      <c r="I359" s="455"/>
      <c r="J359" s="650"/>
      <c r="K359" s="650"/>
      <c r="L359" s="650"/>
      <c r="M359" s="650"/>
      <c r="N359" s="419"/>
      <c r="O359" s="394"/>
      <c r="P359" s="1109"/>
      <c r="Q359" s="394"/>
      <c r="R359" s="394"/>
      <c r="S359" s="394"/>
      <c r="T359" s="394"/>
      <c r="U359" s="394"/>
      <c r="V359" s="394"/>
      <c r="W359" s="394"/>
      <c r="X359" s="394"/>
      <c r="Y359" s="394"/>
      <c r="Z359" s="394"/>
      <c r="AA359" s="394"/>
      <c r="AB359" s="394"/>
      <c r="AC359" s="394"/>
      <c r="AD359" s="394"/>
      <c r="AE359" s="394"/>
    </row>
    <row r="360" spans="1:31" ht="15.75" customHeight="1">
      <c r="A360" s="419"/>
      <c r="B360" s="419"/>
      <c r="C360" s="419"/>
      <c r="D360" s="419"/>
      <c r="E360" s="394"/>
      <c r="F360" s="394"/>
      <c r="G360" s="394"/>
      <c r="H360" s="394"/>
      <c r="I360" s="455"/>
      <c r="J360" s="650"/>
      <c r="K360" s="650"/>
      <c r="L360" s="650"/>
      <c r="M360" s="650"/>
      <c r="N360" s="419"/>
      <c r="O360" s="394"/>
      <c r="P360" s="1109"/>
      <c r="Q360" s="394"/>
      <c r="R360" s="394"/>
      <c r="S360" s="394"/>
      <c r="T360" s="394"/>
      <c r="U360" s="394"/>
      <c r="V360" s="394"/>
      <c r="W360" s="394"/>
      <c r="X360" s="394"/>
      <c r="Y360" s="394"/>
      <c r="Z360" s="394"/>
      <c r="AA360" s="394"/>
      <c r="AB360" s="394"/>
      <c r="AC360" s="394"/>
      <c r="AD360" s="394"/>
      <c r="AE360" s="394"/>
    </row>
    <row r="361" spans="1:31" ht="15.75" customHeight="1">
      <c r="A361" s="419"/>
      <c r="B361" s="419"/>
      <c r="C361" s="419"/>
      <c r="D361" s="419"/>
      <c r="E361" s="394"/>
      <c r="F361" s="394"/>
      <c r="G361" s="394"/>
      <c r="H361" s="394"/>
      <c r="I361" s="455"/>
      <c r="J361" s="650"/>
      <c r="K361" s="650"/>
      <c r="L361" s="650"/>
      <c r="M361" s="650"/>
      <c r="N361" s="419"/>
      <c r="O361" s="394"/>
      <c r="P361" s="1109"/>
      <c r="Q361" s="394"/>
      <c r="R361" s="394"/>
      <c r="S361" s="394"/>
      <c r="T361" s="394"/>
      <c r="U361" s="394"/>
      <c r="V361" s="394"/>
      <c r="W361" s="394"/>
      <c r="X361" s="394"/>
      <c r="Y361" s="394"/>
      <c r="Z361" s="394"/>
      <c r="AA361" s="394"/>
      <c r="AB361" s="394"/>
      <c r="AC361" s="394"/>
      <c r="AD361" s="394"/>
      <c r="AE361" s="394"/>
    </row>
    <row r="362" spans="1:31" ht="15.75" customHeight="1">
      <c r="A362" s="419"/>
      <c r="B362" s="419"/>
      <c r="C362" s="419"/>
      <c r="D362" s="419"/>
      <c r="E362" s="394"/>
      <c r="F362" s="394"/>
      <c r="G362" s="394"/>
      <c r="H362" s="394"/>
      <c r="I362" s="455"/>
      <c r="J362" s="650"/>
      <c r="K362" s="650"/>
      <c r="L362" s="650"/>
      <c r="M362" s="650"/>
      <c r="N362" s="419"/>
      <c r="O362" s="394"/>
      <c r="P362" s="1109"/>
      <c r="Q362" s="394"/>
      <c r="R362" s="394"/>
      <c r="S362" s="394"/>
      <c r="T362" s="394"/>
      <c r="U362" s="394"/>
      <c r="V362" s="394"/>
      <c r="W362" s="394"/>
      <c r="X362" s="394"/>
      <c r="Y362" s="394"/>
      <c r="Z362" s="394"/>
      <c r="AA362" s="394"/>
      <c r="AB362" s="394"/>
      <c r="AC362" s="394"/>
      <c r="AD362" s="394"/>
      <c r="AE362" s="394"/>
    </row>
    <row r="363" spans="1:31" ht="15.75" customHeight="1">
      <c r="A363" s="419"/>
      <c r="B363" s="419"/>
      <c r="C363" s="419"/>
      <c r="D363" s="419"/>
      <c r="E363" s="394"/>
      <c r="F363" s="394"/>
      <c r="G363" s="394"/>
      <c r="H363" s="394"/>
      <c r="I363" s="455"/>
      <c r="J363" s="650"/>
      <c r="K363" s="650"/>
      <c r="L363" s="650"/>
      <c r="M363" s="650"/>
      <c r="N363" s="419"/>
      <c r="O363" s="394"/>
      <c r="P363" s="1109"/>
      <c r="Q363" s="394"/>
      <c r="R363" s="394"/>
      <c r="S363" s="394"/>
      <c r="T363" s="394"/>
      <c r="U363" s="394"/>
      <c r="V363" s="394"/>
      <c r="W363" s="394"/>
      <c r="X363" s="394"/>
      <c r="Y363" s="394"/>
      <c r="Z363" s="394"/>
      <c r="AA363" s="394"/>
      <c r="AB363" s="394"/>
      <c r="AC363" s="394"/>
      <c r="AD363" s="394"/>
      <c r="AE363" s="394"/>
    </row>
    <row r="364" spans="1:31" ht="15.75" customHeight="1">
      <c r="A364" s="419"/>
      <c r="B364" s="419"/>
      <c r="C364" s="419"/>
      <c r="D364" s="419"/>
      <c r="E364" s="394"/>
      <c r="F364" s="394"/>
      <c r="G364" s="394"/>
      <c r="H364" s="394"/>
      <c r="I364" s="455"/>
      <c r="J364" s="650"/>
      <c r="K364" s="650"/>
      <c r="L364" s="650"/>
      <c r="M364" s="650"/>
      <c r="N364" s="419"/>
      <c r="O364" s="394"/>
      <c r="P364" s="1109"/>
      <c r="Q364" s="394"/>
      <c r="R364" s="394"/>
      <c r="S364" s="394"/>
      <c r="T364" s="394"/>
      <c r="U364" s="394"/>
      <c r="V364" s="394"/>
      <c r="W364" s="394"/>
      <c r="X364" s="394"/>
      <c r="Y364" s="394"/>
      <c r="Z364" s="394"/>
      <c r="AA364" s="394"/>
      <c r="AB364" s="394"/>
      <c r="AC364" s="394"/>
      <c r="AD364" s="394"/>
      <c r="AE364" s="394"/>
    </row>
    <row r="365" spans="1:31" ht="15.75" customHeight="1">
      <c r="A365" s="419"/>
      <c r="B365" s="419"/>
      <c r="C365" s="419"/>
      <c r="D365" s="419"/>
      <c r="E365" s="394"/>
      <c r="F365" s="394"/>
      <c r="G365" s="394"/>
      <c r="H365" s="394"/>
      <c r="I365" s="455"/>
      <c r="J365" s="650"/>
      <c r="K365" s="650"/>
      <c r="L365" s="650"/>
      <c r="M365" s="650"/>
      <c r="N365" s="419"/>
      <c r="O365" s="394"/>
      <c r="P365" s="1109"/>
      <c r="Q365" s="394"/>
      <c r="R365" s="394"/>
      <c r="S365" s="394"/>
      <c r="T365" s="394"/>
      <c r="U365" s="394"/>
      <c r="V365" s="394"/>
      <c r="W365" s="394"/>
      <c r="X365" s="394"/>
      <c r="Y365" s="394"/>
      <c r="Z365" s="394"/>
      <c r="AA365" s="394"/>
      <c r="AB365" s="394"/>
      <c r="AC365" s="394"/>
      <c r="AD365" s="394"/>
      <c r="AE365" s="394"/>
    </row>
    <row r="366" spans="1:31" ht="15.75" customHeight="1">
      <c r="A366" s="419"/>
      <c r="B366" s="419"/>
      <c r="C366" s="419"/>
      <c r="D366" s="419"/>
      <c r="E366" s="394"/>
      <c r="F366" s="394"/>
      <c r="G366" s="394"/>
      <c r="H366" s="394"/>
      <c r="I366" s="455"/>
      <c r="J366" s="650"/>
      <c r="K366" s="650"/>
      <c r="L366" s="650"/>
      <c r="M366" s="650"/>
      <c r="N366" s="419"/>
      <c r="O366" s="394"/>
      <c r="P366" s="1109"/>
      <c r="Q366" s="394"/>
      <c r="R366" s="394"/>
      <c r="S366" s="394"/>
      <c r="T366" s="394"/>
      <c r="U366" s="394"/>
      <c r="V366" s="394"/>
      <c r="W366" s="394"/>
      <c r="X366" s="394"/>
      <c r="Y366" s="394"/>
      <c r="Z366" s="394"/>
      <c r="AA366" s="394"/>
      <c r="AB366" s="394"/>
      <c r="AC366" s="394"/>
      <c r="AD366" s="394"/>
      <c r="AE366" s="394"/>
    </row>
    <row r="367" spans="1:31" ht="15.75" customHeight="1">
      <c r="A367" s="419"/>
      <c r="B367" s="419"/>
      <c r="C367" s="419"/>
      <c r="D367" s="419"/>
      <c r="E367" s="394"/>
      <c r="F367" s="394"/>
      <c r="G367" s="394"/>
      <c r="H367" s="394"/>
      <c r="I367" s="455"/>
      <c r="J367" s="650"/>
      <c r="K367" s="650"/>
      <c r="L367" s="650"/>
      <c r="M367" s="650"/>
      <c r="N367" s="419"/>
      <c r="O367" s="394"/>
      <c r="P367" s="1109"/>
      <c r="Q367" s="394"/>
      <c r="R367" s="394"/>
      <c r="S367" s="394"/>
      <c r="T367" s="394"/>
      <c r="U367" s="394"/>
      <c r="V367" s="394"/>
      <c r="W367" s="394"/>
      <c r="X367" s="394"/>
      <c r="Y367" s="394"/>
      <c r="Z367" s="394"/>
      <c r="AA367" s="394"/>
      <c r="AB367" s="394"/>
      <c r="AC367" s="394"/>
      <c r="AD367" s="394"/>
      <c r="AE367" s="394"/>
    </row>
    <row r="368" spans="1:31" ht="15.75" customHeight="1">
      <c r="A368" s="419"/>
      <c r="B368" s="419"/>
      <c r="C368" s="419"/>
      <c r="D368" s="419"/>
      <c r="E368" s="394"/>
      <c r="F368" s="394"/>
      <c r="G368" s="394"/>
      <c r="H368" s="394"/>
      <c r="I368" s="455"/>
      <c r="J368" s="650"/>
      <c r="K368" s="650"/>
      <c r="L368" s="650"/>
      <c r="M368" s="650"/>
      <c r="N368" s="419"/>
      <c r="O368" s="394"/>
      <c r="P368" s="1109"/>
      <c r="Q368" s="394"/>
      <c r="R368" s="394"/>
      <c r="S368" s="394"/>
      <c r="T368" s="394"/>
      <c r="U368" s="394"/>
      <c r="V368" s="394"/>
      <c r="W368" s="394"/>
      <c r="X368" s="394"/>
      <c r="Y368" s="394"/>
      <c r="Z368" s="394"/>
      <c r="AA368" s="394"/>
      <c r="AB368" s="394"/>
      <c r="AC368" s="394"/>
      <c r="AD368" s="394"/>
      <c r="AE368" s="394"/>
    </row>
    <row r="369" spans="1:31" ht="15.75" customHeight="1">
      <c r="A369" s="419"/>
      <c r="B369" s="419"/>
      <c r="C369" s="419"/>
      <c r="D369" s="419"/>
      <c r="E369" s="394"/>
      <c r="F369" s="394"/>
      <c r="G369" s="394"/>
      <c r="H369" s="394"/>
      <c r="I369" s="455"/>
      <c r="J369" s="650"/>
      <c r="K369" s="650"/>
      <c r="L369" s="650"/>
      <c r="M369" s="650"/>
      <c r="N369" s="419"/>
      <c r="O369" s="394"/>
      <c r="P369" s="1109"/>
      <c r="Q369" s="394"/>
      <c r="R369" s="394"/>
      <c r="S369" s="394"/>
      <c r="T369" s="394"/>
      <c r="U369" s="394"/>
      <c r="V369" s="394"/>
      <c r="W369" s="394"/>
      <c r="X369" s="394"/>
      <c r="Y369" s="394"/>
      <c r="Z369" s="394"/>
      <c r="AA369" s="394"/>
      <c r="AB369" s="394"/>
      <c r="AC369" s="394"/>
      <c r="AD369" s="394"/>
      <c r="AE369" s="394"/>
    </row>
    <row r="370" spans="1:31" ht="15.75" customHeight="1">
      <c r="A370" s="419"/>
      <c r="B370" s="419"/>
      <c r="C370" s="419"/>
      <c r="D370" s="419"/>
      <c r="E370" s="394"/>
      <c r="F370" s="394"/>
      <c r="G370" s="394"/>
      <c r="H370" s="394"/>
      <c r="I370" s="455"/>
      <c r="J370" s="650"/>
      <c r="K370" s="650"/>
      <c r="L370" s="650"/>
      <c r="M370" s="650"/>
      <c r="N370" s="419"/>
      <c r="O370" s="394"/>
      <c r="P370" s="1109"/>
      <c r="Q370" s="394"/>
      <c r="R370" s="394"/>
      <c r="S370" s="394"/>
      <c r="T370" s="394"/>
      <c r="U370" s="394"/>
      <c r="V370" s="394"/>
      <c r="W370" s="394"/>
      <c r="X370" s="394"/>
      <c r="Y370" s="394"/>
      <c r="Z370" s="394"/>
      <c r="AA370" s="394"/>
      <c r="AB370" s="394"/>
      <c r="AC370" s="394"/>
      <c r="AD370" s="394"/>
      <c r="AE370" s="394"/>
    </row>
    <row r="371" spans="1:31" ht="15.75" customHeight="1">
      <c r="A371" s="419"/>
      <c r="B371" s="419"/>
      <c r="C371" s="419"/>
      <c r="D371" s="419"/>
      <c r="E371" s="394"/>
      <c r="F371" s="394"/>
      <c r="G371" s="394"/>
      <c r="H371" s="394"/>
      <c r="I371" s="455"/>
      <c r="J371" s="650"/>
      <c r="K371" s="650"/>
      <c r="L371" s="650"/>
      <c r="M371" s="650"/>
      <c r="N371" s="419"/>
      <c r="O371" s="394"/>
      <c r="P371" s="1109"/>
      <c r="Q371" s="394"/>
      <c r="R371" s="394"/>
      <c r="S371" s="394"/>
      <c r="T371" s="394"/>
      <c r="U371" s="394"/>
      <c r="V371" s="394"/>
      <c r="W371" s="394"/>
      <c r="X371" s="394"/>
      <c r="Y371" s="394"/>
      <c r="Z371" s="394"/>
      <c r="AA371" s="394"/>
      <c r="AB371" s="394"/>
      <c r="AC371" s="394"/>
      <c r="AD371" s="394"/>
      <c r="AE371" s="394"/>
    </row>
    <row r="372" spans="1:31" ht="15.75" customHeight="1">
      <c r="A372" s="419"/>
      <c r="B372" s="419"/>
      <c r="C372" s="419"/>
      <c r="D372" s="419"/>
      <c r="E372" s="394"/>
      <c r="F372" s="394"/>
      <c r="G372" s="394"/>
      <c r="H372" s="394"/>
      <c r="I372" s="455"/>
      <c r="J372" s="650"/>
      <c r="K372" s="650"/>
      <c r="L372" s="650"/>
      <c r="M372" s="650"/>
      <c r="N372" s="419"/>
      <c r="O372" s="394"/>
      <c r="P372" s="1109"/>
      <c r="Q372" s="394"/>
      <c r="R372" s="394"/>
      <c r="S372" s="394"/>
      <c r="T372" s="394"/>
      <c r="U372" s="394"/>
      <c r="V372" s="394"/>
      <c r="W372" s="394"/>
      <c r="X372" s="394"/>
      <c r="Y372" s="394"/>
      <c r="Z372" s="394"/>
      <c r="AA372" s="394"/>
      <c r="AB372" s="394"/>
      <c r="AC372" s="394"/>
      <c r="AD372" s="394"/>
      <c r="AE372" s="394"/>
    </row>
    <row r="373" spans="1:31" ht="15.75" customHeight="1">
      <c r="A373" s="419"/>
      <c r="B373" s="419"/>
      <c r="C373" s="419"/>
      <c r="D373" s="419"/>
      <c r="E373" s="394"/>
      <c r="F373" s="394"/>
      <c r="G373" s="394"/>
      <c r="H373" s="394"/>
      <c r="I373" s="455"/>
      <c r="J373" s="650"/>
      <c r="K373" s="650"/>
      <c r="L373" s="650"/>
      <c r="M373" s="650"/>
      <c r="N373" s="419"/>
      <c r="O373" s="394"/>
      <c r="P373" s="1109"/>
      <c r="Q373" s="394"/>
      <c r="R373" s="394"/>
      <c r="S373" s="394"/>
      <c r="T373" s="394"/>
      <c r="U373" s="394"/>
      <c r="V373" s="394"/>
      <c r="W373" s="394"/>
      <c r="X373" s="394"/>
      <c r="Y373" s="394"/>
      <c r="Z373" s="394"/>
      <c r="AA373" s="394"/>
      <c r="AB373" s="394"/>
      <c r="AC373" s="394"/>
      <c r="AD373" s="394"/>
      <c r="AE373" s="394"/>
    </row>
    <row r="374" spans="1:31" ht="15.75" customHeight="1">
      <c r="A374" s="419"/>
      <c r="B374" s="419"/>
      <c r="C374" s="419"/>
      <c r="D374" s="419"/>
      <c r="E374" s="394"/>
      <c r="F374" s="394"/>
      <c r="G374" s="394"/>
      <c r="H374" s="394"/>
      <c r="I374" s="455"/>
      <c r="J374" s="650"/>
      <c r="K374" s="650"/>
      <c r="L374" s="650"/>
      <c r="M374" s="650"/>
      <c r="N374" s="419"/>
      <c r="O374" s="394"/>
      <c r="P374" s="1109"/>
      <c r="Q374" s="394"/>
      <c r="R374" s="394"/>
      <c r="S374" s="394"/>
      <c r="T374" s="394"/>
      <c r="U374" s="394"/>
      <c r="V374" s="394"/>
      <c r="W374" s="394"/>
      <c r="X374" s="394"/>
      <c r="Y374" s="394"/>
      <c r="Z374" s="394"/>
      <c r="AA374" s="394"/>
      <c r="AB374" s="394"/>
      <c r="AC374" s="394"/>
      <c r="AD374" s="394"/>
      <c r="AE374" s="394"/>
    </row>
    <row r="375" spans="1:31" ht="15.75" customHeight="1">
      <c r="A375" s="419"/>
      <c r="B375" s="419"/>
      <c r="C375" s="419"/>
      <c r="D375" s="419"/>
      <c r="E375" s="394"/>
      <c r="F375" s="394"/>
      <c r="G375" s="394"/>
      <c r="H375" s="394"/>
      <c r="I375" s="455"/>
      <c r="J375" s="650"/>
      <c r="K375" s="650"/>
      <c r="L375" s="650"/>
      <c r="M375" s="650"/>
      <c r="N375" s="419"/>
      <c r="O375" s="394"/>
      <c r="P375" s="1109"/>
      <c r="Q375" s="394"/>
      <c r="R375" s="394"/>
      <c r="S375" s="394"/>
      <c r="T375" s="394"/>
      <c r="U375" s="394"/>
      <c r="V375" s="394"/>
      <c r="W375" s="394"/>
      <c r="X375" s="394"/>
      <c r="Y375" s="394"/>
      <c r="Z375" s="394"/>
      <c r="AA375" s="394"/>
      <c r="AB375" s="394"/>
      <c r="AC375" s="394"/>
      <c r="AD375" s="394"/>
      <c r="AE375" s="394"/>
    </row>
    <row r="376" spans="1:31" ht="15.75" customHeight="1">
      <c r="A376" s="419"/>
      <c r="B376" s="419"/>
      <c r="C376" s="419"/>
      <c r="D376" s="419"/>
      <c r="E376" s="394"/>
      <c r="F376" s="394"/>
      <c r="G376" s="394"/>
      <c r="H376" s="394"/>
      <c r="I376" s="455"/>
      <c r="J376" s="650"/>
      <c r="K376" s="650"/>
      <c r="L376" s="650"/>
      <c r="M376" s="650"/>
      <c r="N376" s="419"/>
      <c r="O376" s="394"/>
      <c r="P376" s="1109"/>
      <c r="Q376" s="394"/>
      <c r="R376" s="394"/>
      <c r="S376" s="394"/>
      <c r="T376" s="394"/>
      <c r="U376" s="394"/>
      <c r="V376" s="394"/>
      <c r="W376" s="394"/>
      <c r="X376" s="394"/>
      <c r="Y376" s="394"/>
      <c r="Z376" s="394"/>
      <c r="AA376" s="394"/>
      <c r="AB376" s="394"/>
      <c r="AC376" s="394"/>
      <c r="AD376" s="394"/>
      <c r="AE376" s="394"/>
    </row>
    <row r="377" spans="1:31" ht="15.75" customHeight="1">
      <c r="A377" s="419"/>
      <c r="B377" s="419"/>
      <c r="C377" s="419"/>
      <c r="D377" s="419"/>
      <c r="E377" s="394"/>
      <c r="F377" s="394"/>
      <c r="G377" s="394"/>
      <c r="H377" s="394"/>
      <c r="I377" s="455"/>
      <c r="J377" s="650"/>
      <c r="K377" s="650"/>
      <c r="L377" s="650"/>
      <c r="M377" s="650"/>
      <c r="N377" s="419"/>
      <c r="O377" s="394"/>
      <c r="P377" s="1109"/>
      <c r="Q377" s="394"/>
      <c r="R377" s="394"/>
      <c r="S377" s="394"/>
      <c r="T377" s="394"/>
      <c r="U377" s="394"/>
      <c r="V377" s="394"/>
      <c r="W377" s="394"/>
      <c r="X377" s="394"/>
      <c r="Y377" s="394"/>
      <c r="Z377" s="394"/>
      <c r="AA377" s="394"/>
      <c r="AB377" s="394"/>
      <c r="AC377" s="394"/>
      <c r="AD377" s="394"/>
      <c r="AE377" s="394"/>
    </row>
    <row r="378" spans="1:31" ht="15.75" customHeight="1">
      <c r="A378" s="419"/>
      <c r="B378" s="419"/>
      <c r="C378" s="419"/>
      <c r="D378" s="419"/>
      <c r="E378" s="394"/>
      <c r="F378" s="394"/>
      <c r="G378" s="394"/>
      <c r="H378" s="394"/>
      <c r="I378" s="455"/>
      <c r="J378" s="650"/>
      <c r="K378" s="650"/>
      <c r="L378" s="650"/>
      <c r="M378" s="650"/>
      <c r="N378" s="419"/>
      <c r="O378" s="394"/>
      <c r="P378" s="1109"/>
      <c r="Q378" s="394"/>
      <c r="R378" s="394"/>
      <c r="S378" s="394"/>
      <c r="T378" s="394"/>
      <c r="U378" s="394"/>
      <c r="V378" s="394"/>
      <c r="W378" s="394"/>
      <c r="X378" s="394"/>
      <c r="Y378" s="394"/>
      <c r="Z378" s="394"/>
      <c r="AA378" s="394"/>
      <c r="AB378" s="394"/>
      <c r="AC378" s="394"/>
      <c r="AD378" s="394"/>
      <c r="AE378" s="394"/>
    </row>
    <row r="379" spans="1:31" ht="15.75" customHeight="1">
      <c r="A379" s="419"/>
      <c r="B379" s="419"/>
      <c r="C379" s="419"/>
      <c r="D379" s="419"/>
      <c r="E379" s="394"/>
      <c r="F379" s="394"/>
      <c r="G379" s="394"/>
      <c r="H379" s="394"/>
      <c r="I379" s="455"/>
      <c r="J379" s="650"/>
      <c r="K379" s="650"/>
      <c r="L379" s="650"/>
      <c r="M379" s="650"/>
      <c r="N379" s="419"/>
      <c r="O379" s="394"/>
      <c r="P379" s="1109"/>
      <c r="Q379" s="394"/>
      <c r="R379" s="394"/>
      <c r="S379" s="394"/>
      <c r="T379" s="394"/>
      <c r="U379" s="394"/>
      <c r="V379" s="394"/>
      <c r="W379" s="394"/>
      <c r="X379" s="394"/>
      <c r="Y379" s="394"/>
      <c r="Z379" s="394"/>
      <c r="AA379" s="394"/>
      <c r="AB379" s="394"/>
      <c r="AC379" s="394"/>
      <c r="AD379" s="394"/>
      <c r="AE379" s="394"/>
    </row>
    <row r="380" spans="1:31" ht="15.75" customHeight="1">
      <c r="A380" s="419"/>
      <c r="B380" s="419"/>
      <c r="C380" s="419"/>
      <c r="D380" s="419"/>
      <c r="E380" s="394"/>
      <c r="F380" s="394"/>
      <c r="G380" s="394"/>
      <c r="H380" s="394"/>
      <c r="I380" s="455"/>
      <c r="J380" s="650"/>
      <c r="K380" s="650"/>
      <c r="L380" s="650"/>
      <c r="M380" s="650"/>
      <c r="N380" s="419"/>
      <c r="O380" s="394"/>
      <c r="P380" s="1109"/>
      <c r="Q380" s="394"/>
      <c r="R380" s="394"/>
      <c r="S380" s="394"/>
      <c r="T380" s="394"/>
      <c r="U380" s="394"/>
      <c r="V380" s="394"/>
      <c r="W380" s="394"/>
      <c r="X380" s="394"/>
      <c r="Y380" s="394"/>
      <c r="Z380" s="394"/>
      <c r="AA380" s="394"/>
      <c r="AB380" s="394"/>
      <c r="AC380" s="394"/>
      <c r="AD380" s="394"/>
      <c r="AE380" s="394"/>
    </row>
    <row r="381" spans="1:31" ht="15.75" customHeight="1">
      <c r="A381" s="419"/>
      <c r="B381" s="419"/>
      <c r="C381" s="419"/>
      <c r="D381" s="419"/>
      <c r="E381" s="394"/>
      <c r="F381" s="394"/>
      <c r="G381" s="394"/>
      <c r="H381" s="394"/>
      <c r="I381" s="455"/>
      <c r="J381" s="650"/>
      <c r="K381" s="650"/>
      <c r="L381" s="650"/>
      <c r="M381" s="650"/>
      <c r="N381" s="419"/>
      <c r="O381" s="394"/>
      <c r="P381" s="1109"/>
      <c r="Q381" s="394"/>
      <c r="R381" s="394"/>
      <c r="S381" s="394"/>
      <c r="T381" s="394"/>
      <c r="U381" s="394"/>
      <c r="V381" s="394"/>
      <c r="W381" s="394"/>
      <c r="X381" s="394"/>
      <c r="Y381" s="394"/>
      <c r="Z381" s="394"/>
      <c r="AA381" s="394"/>
      <c r="AB381" s="394"/>
      <c r="AC381" s="394"/>
      <c r="AD381" s="394"/>
      <c r="AE381" s="394"/>
    </row>
    <row r="382" spans="1:31" ht="15.75" customHeight="1">
      <c r="A382" s="419"/>
      <c r="B382" s="419"/>
      <c r="C382" s="419"/>
      <c r="D382" s="419"/>
      <c r="E382" s="394"/>
      <c r="F382" s="394"/>
      <c r="G382" s="394"/>
      <c r="H382" s="394"/>
      <c r="I382" s="455"/>
      <c r="J382" s="650"/>
      <c r="K382" s="650"/>
      <c r="L382" s="650"/>
      <c r="M382" s="650"/>
      <c r="N382" s="419"/>
      <c r="O382" s="394"/>
      <c r="P382" s="1109"/>
      <c r="Q382" s="394"/>
      <c r="R382" s="394"/>
      <c r="S382" s="394"/>
      <c r="T382" s="394"/>
      <c r="U382" s="394"/>
      <c r="V382" s="394"/>
      <c r="W382" s="394"/>
      <c r="X382" s="394"/>
      <c r="Y382" s="394"/>
      <c r="Z382" s="394"/>
      <c r="AA382" s="394"/>
      <c r="AB382" s="394"/>
      <c r="AC382" s="394"/>
      <c r="AD382" s="394"/>
      <c r="AE382" s="394"/>
    </row>
    <row r="383" spans="1:31" ht="15.75" customHeight="1">
      <c r="A383" s="419"/>
      <c r="B383" s="419"/>
      <c r="C383" s="419"/>
      <c r="D383" s="419"/>
      <c r="E383" s="394"/>
      <c r="F383" s="394"/>
      <c r="G383" s="394"/>
      <c r="H383" s="394"/>
      <c r="I383" s="455"/>
      <c r="J383" s="650"/>
      <c r="K383" s="650"/>
      <c r="L383" s="650"/>
      <c r="M383" s="650"/>
      <c r="N383" s="419"/>
      <c r="O383" s="394"/>
      <c r="P383" s="1109"/>
      <c r="Q383" s="394"/>
      <c r="R383" s="394"/>
      <c r="S383" s="394"/>
      <c r="T383" s="394"/>
      <c r="U383" s="394"/>
      <c r="V383" s="394"/>
      <c r="W383" s="394"/>
      <c r="X383" s="394"/>
      <c r="Y383" s="394"/>
      <c r="Z383" s="394"/>
      <c r="AA383" s="394"/>
      <c r="AB383" s="394"/>
      <c r="AC383" s="394"/>
      <c r="AD383" s="394"/>
      <c r="AE383" s="394"/>
    </row>
    <row r="384" spans="1:31" ht="15.75" customHeight="1">
      <c r="A384" s="419"/>
      <c r="B384" s="419"/>
      <c r="C384" s="419"/>
      <c r="D384" s="419"/>
      <c r="E384" s="394"/>
      <c r="F384" s="394"/>
      <c r="G384" s="394"/>
      <c r="H384" s="394"/>
      <c r="I384" s="455"/>
      <c r="J384" s="650"/>
      <c r="K384" s="650"/>
      <c r="L384" s="650"/>
      <c r="M384" s="650"/>
      <c r="N384" s="419"/>
      <c r="O384" s="394"/>
      <c r="P384" s="1109"/>
      <c r="Q384" s="394"/>
      <c r="R384" s="394"/>
      <c r="S384" s="394"/>
      <c r="T384" s="394"/>
      <c r="U384" s="394"/>
      <c r="V384" s="394"/>
      <c r="W384" s="394"/>
      <c r="X384" s="394"/>
      <c r="Y384" s="394"/>
      <c r="Z384" s="394"/>
      <c r="AA384" s="394"/>
      <c r="AB384" s="394"/>
      <c r="AC384" s="394"/>
      <c r="AD384" s="394"/>
      <c r="AE384" s="394"/>
    </row>
    <row r="385" spans="1:31" ht="15.75" customHeight="1">
      <c r="A385" s="419"/>
      <c r="B385" s="419"/>
      <c r="C385" s="419"/>
      <c r="D385" s="419"/>
      <c r="E385" s="394"/>
      <c r="F385" s="394"/>
      <c r="G385" s="394"/>
      <c r="H385" s="394"/>
      <c r="I385" s="455"/>
      <c r="J385" s="650"/>
      <c r="K385" s="650"/>
      <c r="L385" s="650"/>
      <c r="M385" s="650"/>
      <c r="N385" s="419"/>
      <c r="O385" s="394"/>
      <c r="P385" s="1109"/>
      <c r="Q385" s="394"/>
      <c r="R385" s="394"/>
      <c r="S385" s="394"/>
      <c r="T385" s="394"/>
      <c r="U385" s="394"/>
      <c r="V385" s="394"/>
      <c r="W385" s="394"/>
      <c r="X385" s="394"/>
      <c r="Y385" s="394"/>
      <c r="Z385" s="394"/>
      <c r="AA385" s="394"/>
      <c r="AB385" s="394"/>
      <c r="AC385" s="394"/>
      <c r="AD385" s="394"/>
      <c r="AE385" s="394"/>
    </row>
    <row r="386" spans="1:31" ht="15.75" customHeight="1">
      <c r="A386" s="419"/>
      <c r="B386" s="419"/>
      <c r="C386" s="419"/>
      <c r="D386" s="419"/>
      <c r="E386" s="394"/>
      <c r="F386" s="394"/>
      <c r="G386" s="394"/>
      <c r="H386" s="394"/>
      <c r="I386" s="455"/>
      <c r="J386" s="650"/>
      <c r="K386" s="650"/>
      <c r="L386" s="650"/>
      <c r="M386" s="650"/>
      <c r="N386" s="419"/>
      <c r="O386" s="394"/>
      <c r="P386" s="1109"/>
      <c r="Q386" s="394"/>
      <c r="R386" s="394"/>
      <c r="S386" s="394"/>
      <c r="T386" s="394"/>
      <c r="U386" s="394"/>
      <c r="V386" s="394"/>
      <c r="W386" s="394"/>
      <c r="X386" s="394"/>
      <c r="Y386" s="394"/>
      <c r="Z386" s="394"/>
      <c r="AA386" s="394"/>
      <c r="AB386" s="394"/>
      <c r="AC386" s="394"/>
      <c r="AD386" s="394"/>
      <c r="AE386" s="394"/>
    </row>
    <row r="387" spans="1:31" ht="15.75" customHeight="1">
      <c r="A387" s="419"/>
      <c r="B387" s="419"/>
      <c r="C387" s="419"/>
      <c r="D387" s="419"/>
      <c r="E387" s="394"/>
      <c r="F387" s="394"/>
      <c r="G387" s="394"/>
      <c r="H387" s="394"/>
      <c r="I387" s="455"/>
      <c r="J387" s="650"/>
      <c r="K387" s="650"/>
      <c r="L387" s="650"/>
      <c r="M387" s="650"/>
      <c r="N387" s="419"/>
      <c r="O387" s="394"/>
      <c r="P387" s="1109"/>
      <c r="Q387" s="394"/>
      <c r="R387" s="394"/>
      <c r="S387" s="394"/>
      <c r="T387" s="394"/>
      <c r="U387" s="394"/>
      <c r="V387" s="394"/>
      <c r="W387" s="394"/>
      <c r="X387" s="394"/>
      <c r="Y387" s="394"/>
      <c r="Z387" s="394"/>
      <c r="AA387" s="394"/>
      <c r="AB387" s="394"/>
      <c r="AC387" s="394"/>
      <c r="AD387" s="394"/>
      <c r="AE387" s="394"/>
    </row>
    <row r="388" spans="1:31" ht="15.75" customHeight="1">
      <c r="A388" s="419"/>
      <c r="B388" s="419"/>
      <c r="C388" s="419"/>
      <c r="D388" s="419"/>
      <c r="E388" s="394"/>
      <c r="F388" s="394"/>
      <c r="G388" s="394"/>
      <c r="H388" s="394"/>
      <c r="I388" s="455"/>
      <c r="J388" s="650"/>
      <c r="K388" s="650"/>
      <c r="L388" s="650"/>
      <c r="M388" s="650"/>
      <c r="N388" s="419"/>
      <c r="O388" s="394"/>
      <c r="P388" s="1109"/>
      <c r="Q388" s="394"/>
      <c r="R388" s="394"/>
      <c r="S388" s="394"/>
      <c r="T388" s="394"/>
      <c r="U388" s="394"/>
      <c r="V388" s="394"/>
      <c r="W388" s="394"/>
      <c r="X388" s="394"/>
      <c r="Y388" s="394"/>
      <c r="Z388" s="394"/>
      <c r="AA388" s="394"/>
      <c r="AB388" s="394"/>
      <c r="AC388" s="394"/>
      <c r="AD388" s="394"/>
      <c r="AE388" s="394"/>
    </row>
    <row r="389" spans="1:31" ht="15.75" customHeight="1">
      <c r="A389" s="419"/>
      <c r="B389" s="419"/>
      <c r="C389" s="419"/>
      <c r="D389" s="419"/>
      <c r="E389" s="394"/>
      <c r="F389" s="394"/>
      <c r="G389" s="394"/>
      <c r="H389" s="394"/>
      <c r="I389" s="455"/>
      <c r="J389" s="650"/>
      <c r="K389" s="650"/>
      <c r="L389" s="650"/>
      <c r="M389" s="650"/>
      <c r="N389" s="419"/>
      <c r="O389" s="394"/>
      <c r="P389" s="1109"/>
      <c r="Q389" s="394"/>
      <c r="R389" s="394"/>
      <c r="S389" s="394"/>
      <c r="T389" s="394"/>
      <c r="U389" s="394"/>
      <c r="V389" s="394"/>
      <c r="W389" s="394"/>
      <c r="X389" s="394"/>
      <c r="Y389" s="394"/>
      <c r="Z389" s="394"/>
      <c r="AA389" s="394"/>
      <c r="AB389" s="394"/>
      <c r="AC389" s="394"/>
      <c r="AD389" s="394"/>
      <c r="AE389" s="394"/>
    </row>
    <row r="390" spans="1:31" ht="15.75" customHeight="1">
      <c r="A390" s="419"/>
      <c r="B390" s="419"/>
      <c r="C390" s="419"/>
      <c r="D390" s="419"/>
      <c r="E390" s="394"/>
      <c r="F390" s="394"/>
      <c r="G390" s="394"/>
      <c r="H390" s="394"/>
      <c r="I390" s="455"/>
      <c r="J390" s="650"/>
      <c r="K390" s="650"/>
      <c r="L390" s="650"/>
      <c r="M390" s="650"/>
      <c r="N390" s="419"/>
      <c r="O390" s="394"/>
      <c r="P390" s="1109"/>
      <c r="Q390" s="394"/>
      <c r="R390" s="394"/>
      <c r="S390" s="394"/>
      <c r="T390" s="394"/>
      <c r="U390" s="394"/>
      <c r="V390" s="394"/>
      <c r="W390" s="394"/>
      <c r="X390" s="394"/>
      <c r="Y390" s="394"/>
      <c r="Z390" s="394"/>
      <c r="AA390" s="394"/>
      <c r="AB390" s="394"/>
      <c r="AC390" s="394"/>
      <c r="AD390" s="394"/>
      <c r="AE390" s="394"/>
    </row>
    <row r="391" spans="1:31" ht="15.75" customHeight="1">
      <c r="A391" s="419"/>
      <c r="B391" s="419"/>
      <c r="C391" s="419"/>
      <c r="D391" s="419"/>
      <c r="E391" s="394"/>
      <c r="F391" s="394"/>
      <c r="G391" s="394"/>
      <c r="H391" s="394"/>
      <c r="I391" s="455"/>
      <c r="J391" s="650"/>
      <c r="K391" s="650"/>
      <c r="L391" s="650"/>
      <c r="M391" s="650"/>
      <c r="N391" s="419"/>
      <c r="O391" s="394"/>
      <c r="P391" s="1109"/>
      <c r="Q391" s="394"/>
      <c r="R391" s="394"/>
      <c r="S391" s="394"/>
      <c r="T391" s="394"/>
      <c r="U391" s="394"/>
      <c r="V391" s="394"/>
      <c r="W391" s="394"/>
      <c r="X391" s="394"/>
      <c r="Y391" s="394"/>
      <c r="Z391" s="394"/>
      <c r="AA391" s="394"/>
      <c r="AB391" s="394"/>
      <c r="AC391" s="394"/>
      <c r="AD391" s="394"/>
      <c r="AE391" s="394"/>
    </row>
    <row r="392" spans="1:31" ht="15.75" customHeight="1">
      <c r="A392" s="419"/>
      <c r="B392" s="419"/>
      <c r="C392" s="419"/>
      <c r="D392" s="419"/>
      <c r="E392" s="394"/>
      <c r="F392" s="394"/>
      <c r="G392" s="394"/>
      <c r="H392" s="394"/>
      <c r="I392" s="455"/>
      <c r="J392" s="650"/>
      <c r="K392" s="650"/>
      <c r="L392" s="650"/>
      <c r="M392" s="650"/>
      <c r="N392" s="419"/>
      <c r="O392" s="394"/>
      <c r="P392" s="1109"/>
      <c r="Q392" s="394"/>
      <c r="R392" s="394"/>
      <c r="S392" s="394"/>
      <c r="T392" s="394"/>
      <c r="U392" s="394"/>
      <c r="V392" s="394"/>
      <c r="W392" s="394"/>
      <c r="X392" s="394"/>
      <c r="Y392" s="394"/>
      <c r="Z392" s="394"/>
      <c r="AA392" s="394"/>
      <c r="AB392" s="394"/>
      <c r="AC392" s="394"/>
      <c r="AD392" s="394"/>
      <c r="AE392" s="394"/>
    </row>
    <row r="393" spans="1:31" ht="15.75" customHeight="1">
      <c r="A393" s="419"/>
      <c r="B393" s="419"/>
      <c r="C393" s="419"/>
      <c r="D393" s="419"/>
      <c r="E393" s="394"/>
      <c r="F393" s="394"/>
      <c r="G393" s="394"/>
      <c r="H393" s="394"/>
      <c r="I393" s="455"/>
      <c r="J393" s="650"/>
      <c r="K393" s="650"/>
      <c r="L393" s="650"/>
      <c r="M393" s="650"/>
      <c r="N393" s="419"/>
      <c r="O393" s="394"/>
      <c r="P393" s="1109"/>
      <c r="Q393" s="394"/>
      <c r="R393" s="394"/>
      <c r="S393" s="394"/>
      <c r="T393" s="394"/>
      <c r="U393" s="394"/>
      <c r="V393" s="394"/>
      <c r="W393" s="394"/>
      <c r="X393" s="394"/>
      <c r="Y393" s="394"/>
      <c r="Z393" s="394"/>
      <c r="AA393" s="394"/>
      <c r="AB393" s="394"/>
      <c r="AC393" s="394"/>
      <c r="AD393" s="394"/>
      <c r="AE393" s="394"/>
    </row>
    <row r="394" spans="1:31" ht="15.75" customHeight="1">
      <c r="A394" s="419"/>
      <c r="B394" s="419"/>
      <c r="C394" s="419"/>
      <c r="D394" s="419"/>
      <c r="E394" s="394"/>
      <c r="F394" s="394"/>
      <c r="G394" s="394"/>
      <c r="H394" s="394"/>
      <c r="I394" s="455"/>
      <c r="J394" s="650"/>
      <c r="K394" s="650"/>
      <c r="L394" s="650"/>
      <c r="M394" s="650"/>
      <c r="N394" s="419"/>
      <c r="O394" s="394"/>
      <c r="P394" s="1109"/>
      <c r="Q394" s="394"/>
      <c r="R394" s="394"/>
      <c r="S394" s="394"/>
      <c r="T394" s="394"/>
      <c r="U394" s="394"/>
      <c r="V394" s="394"/>
      <c r="W394" s="394"/>
      <c r="X394" s="394"/>
      <c r="Y394" s="394"/>
      <c r="Z394" s="394"/>
      <c r="AA394" s="394"/>
      <c r="AB394" s="394"/>
      <c r="AC394" s="394"/>
      <c r="AD394" s="394"/>
      <c r="AE394" s="394"/>
    </row>
    <row r="395" spans="1:31" ht="15.75" customHeight="1">
      <c r="A395" s="419"/>
      <c r="B395" s="419"/>
      <c r="C395" s="419"/>
      <c r="D395" s="419"/>
      <c r="E395" s="394"/>
      <c r="F395" s="394"/>
      <c r="G395" s="394"/>
      <c r="H395" s="394"/>
      <c r="I395" s="455"/>
      <c r="J395" s="650"/>
      <c r="K395" s="650"/>
      <c r="L395" s="650"/>
      <c r="M395" s="650"/>
      <c r="N395" s="419"/>
      <c r="O395" s="394"/>
      <c r="P395" s="1109"/>
      <c r="Q395" s="394"/>
      <c r="R395" s="394"/>
      <c r="S395" s="394"/>
      <c r="T395" s="394"/>
      <c r="U395" s="394"/>
      <c r="V395" s="394"/>
      <c r="W395" s="394"/>
      <c r="X395" s="394"/>
      <c r="Y395" s="394"/>
      <c r="Z395" s="394"/>
      <c r="AA395" s="394"/>
      <c r="AB395" s="394"/>
      <c r="AC395" s="394"/>
      <c r="AD395" s="394"/>
      <c r="AE395" s="394"/>
    </row>
    <row r="396" spans="1:31" ht="15.75" customHeight="1">
      <c r="A396" s="419"/>
      <c r="B396" s="419"/>
      <c r="C396" s="419"/>
      <c r="D396" s="419"/>
      <c r="E396" s="394"/>
      <c r="F396" s="394"/>
      <c r="G396" s="394"/>
      <c r="H396" s="394"/>
      <c r="I396" s="455"/>
      <c r="J396" s="650"/>
      <c r="K396" s="650"/>
      <c r="L396" s="650"/>
      <c r="M396" s="650"/>
      <c r="N396" s="419"/>
      <c r="O396" s="394"/>
      <c r="P396" s="1109"/>
      <c r="Q396" s="394"/>
      <c r="R396" s="394"/>
      <c r="S396" s="394"/>
      <c r="T396" s="394"/>
      <c r="U396" s="394"/>
      <c r="V396" s="394"/>
      <c r="W396" s="394"/>
      <c r="X396" s="394"/>
      <c r="Y396" s="394"/>
      <c r="Z396" s="394"/>
      <c r="AA396" s="394"/>
      <c r="AB396" s="394"/>
      <c r="AC396" s="394"/>
      <c r="AD396" s="394"/>
      <c r="AE396" s="394"/>
    </row>
    <row r="397" spans="1:31" ht="15.75" customHeight="1"/>
    <row r="398" spans="1:31" ht="15.75" customHeight="1"/>
    <row r="399" spans="1:31" ht="15.75" customHeight="1"/>
    <row r="400" spans="1:31"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9">
    <mergeCell ref="A191:C191"/>
    <mergeCell ref="A192:C192"/>
    <mergeCell ref="A92:C92"/>
    <mergeCell ref="A100:C100"/>
    <mergeCell ref="A101:C101"/>
    <mergeCell ref="A142:C142"/>
    <mergeCell ref="A145:C145"/>
    <mergeCell ref="A146:C146"/>
    <mergeCell ref="A185:C185"/>
    <mergeCell ref="A49:C49"/>
    <mergeCell ref="A55:C55"/>
    <mergeCell ref="N187:N189"/>
    <mergeCell ref="Q187:Q189"/>
    <mergeCell ref="A190:C190"/>
    <mergeCell ref="A1:P1"/>
    <mergeCell ref="A2:P2"/>
    <mergeCell ref="A3:P3"/>
    <mergeCell ref="A42:C42"/>
    <mergeCell ref="A48:C48"/>
  </mergeCells>
  <printOptions horizontalCentered="1"/>
  <pageMargins left="0.15" right="0.15" top="0.5" bottom="0.25" header="0" footer="0"/>
  <pageSetup orientation="landscape"/>
  <colBreaks count="1" manualBreakCount="1">
    <brk id="18"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E1000"/>
  <sheetViews>
    <sheetView workbookViewId="0">
      <pane xSplit="4" ySplit="5" topLeftCell="E6" activePane="bottomRight" state="frozen"/>
      <selection pane="topRight" activeCell="E1" sqref="E1"/>
      <selection pane="bottomLeft" activeCell="A6" sqref="A6"/>
      <selection pane="bottomRight" activeCell="E6" sqref="E6"/>
    </sheetView>
  </sheetViews>
  <sheetFormatPr defaultColWidth="12.625" defaultRowHeight="15" customHeight="1"/>
  <cols>
    <col min="1" max="1" width="6.5" customWidth="1"/>
    <col min="2" max="2" width="13" customWidth="1"/>
    <col min="3" max="3" width="20.125" customWidth="1"/>
    <col min="4" max="4" width="22.875" customWidth="1"/>
    <col min="5" max="5" width="12.125" customWidth="1"/>
    <col min="6" max="6" width="35.125" customWidth="1"/>
    <col min="7" max="7" width="26.875" customWidth="1"/>
    <col min="8" max="8" width="22" customWidth="1"/>
    <col min="9" max="13" width="7.625" customWidth="1"/>
    <col min="14" max="14" width="31.75" customWidth="1"/>
    <col min="15" max="15" width="31.875" customWidth="1"/>
    <col min="16" max="16" width="14.25" customWidth="1"/>
    <col min="17" max="17" width="16.875" customWidth="1"/>
    <col min="18" max="18" width="13.25" customWidth="1"/>
    <col min="19" max="19" width="11.75" customWidth="1"/>
    <col min="20" max="20" width="38.875" customWidth="1"/>
    <col min="21" max="21" width="17.875" customWidth="1"/>
    <col min="22" max="31" width="7" customWidth="1"/>
  </cols>
  <sheetData>
    <row r="1" spans="1:31" ht="33.75" customHeight="1">
      <c r="A1" s="2046" t="s">
        <v>1563</v>
      </c>
      <c r="B1" s="1874"/>
      <c r="C1" s="1874"/>
      <c r="D1" s="1874"/>
      <c r="E1" s="1874"/>
      <c r="F1" s="1874"/>
      <c r="G1" s="1874"/>
      <c r="H1" s="1874"/>
      <c r="I1" s="1874"/>
      <c r="J1" s="1874"/>
      <c r="K1" s="1874"/>
      <c r="L1" s="1874"/>
      <c r="M1" s="1874"/>
      <c r="N1" s="1874"/>
      <c r="O1" s="1874"/>
      <c r="P1" s="1874"/>
      <c r="Q1" s="455"/>
      <c r="R1" s="1110"/>
      <c r="S1" s="455"/>
      <c r="T1" s="1111"/>
      <c r="U1" s="1111"/>
      <c r="V1" s="561"/>
      <c r="W1" s="561"/>
      <c r="X1" s="561"/>
      <c r="Y1" s="561"/>
      <c r="Z1" s="561"/>
      <c r="AA1" s="561"/>
      <c r="AB1" s="561"/>
      <c r="AC1" s="561"/>
      <c r="AD1" s="561"/>
      <c r="AE1" s="561"/>
    </row>
    <row r="2" spans="1:31" ht="33.75" customHeight="1">
      <c r="A2" s="2046" t="s">
        <v>1774</v>
      </c>
      <c r="B2" s="1874"/>
      <c r="C2" s="1874"/>
      <c r="D2" s="1874"/>
      <c r="E2" s="1874"/>
      <c r="F2" s="1874"/>
      <c r="G2" s="1874"/>
      <c r="H2" s="1874"/>
      <c r="I2" s="1874"/>
      <c r="J2" s="1874"/>
      <c r="K2" s="1874"/>
      <c r="L2" s="1874"/>
      <c r="M2" s="1874"/>
      <c r="N2" s="1874"/>
      <c r="O2" s="1874"/>
      <c r="P2" s="1874"/>
      <c r="Q2" s="455"/>
      <c r="R2" s="1110"/>
      <c r="S2" s="455"/>
      <c r="T2" s="1111"/>
      <c r="U2" s="1111"/>
      <c r="V2" s="561"/>
      <c r="W2" s="561"/>
      <c r="X2" s="561"/>
      <c r="Y2" s="561"/>
      <c r="Z2" s="561"/>
      <c r="AA2" s="561"/>
      <c r="AB2" s="561"/>
      <c r="AC2" s="561"/>
      <c r="AD2" s="561"/>
      <c r="AE2" s="561"/>
    </row>
    <row r="3" spans="1:31" ht="27" customHeight="1">
      <c r="A3" s="2046" t="str">
        <f>'2016 LGSF-WATER COMPLETED'!A3:T3</f>
        <v>as of June 26, 2020</v>
      </c>
      <c r="B3" s="1874"/>
      <c r="C3" s="1874"/>
      <c r="D3" s="1874"/>
      <c r="E3" s="1874"/>
      <c r="F3" s="1874"/>
      <c r="G3" s="1874"/>
      <c r="H3" s="1874"/>
      <c r="I3" s="1874"/>
      <c r="J3" s="1874"/>
      <c r="K3" s="1874"/>
      <c r="L3" s="1874"/>
      <c r="M3" s="1874"/>
      <c r="N3" s="1874"/>
      <c r="O3" s="1874"/>
      <c r="P3" s="1874"/>
      <c r="Q3" s="455"/>
      <c r="R3" s="1110"/>
      <c r="S3" s="455"/>
      <c r="T3" s="1111"/>
      <c r="U3" s="1111"/>
      <c r="V3" s="561"/>
      <c r="W3" s="561"/>
      <c r="X3" s="561"/>
      <c r="Y3" s="561"/>
      <c r="Z3" s="561"/>
      <c r="AA3" s="561"/>
      <c r="AB3" s="561"/>
      <c r="AC3" s="561"/>
      <c r="AD3" s="561"/>
      <c r="AE3" s="561"/>
    </row>
    <row r="4" spans="1:31" ht="129.75" customHeight="1">
      <c r="A4" s="540" t="s">
        <v>123</v>
      </c>
      <c r="B4" s="540" t="s">
        <v>262</v>
      </c>
      <c r="C4" s="436" t="s">
        <v>4</v>
      </c>
      <c r="D4" s="436" t="s">
        <v>125</v>
      </c>
      <c r="E4" s="540" t="s">
        <v>1565</v>
      </c>
      <c r="F4" s="540" t="s">
        <v>126</v>
      </c>
      <c r="G4" s="436" t="s">
        <v>127</v>
      </c>
      <c r="H4" s="436" t="s">
        <v>263</v>
      </c>
      <c r="I4" s="1031" t="s">
        <v>250</v>
      </c>
      <c r="J4" s="1031" t="s">
        <v>1503</v>
      </c>
      <c r="K4" s="1031" t="s">
        <v>38</v>
      </c>
      <c r="L4" s="1031" t="s">
        <v>37</v>
      </c>
      <c r="M4" s="1031" t="s">
        <v>35</v>
      </c>
      <c r="N4" s="436" t="s">
        <v>130</v>
      </c>
      <c r="O4" s="436" t="s">
        <v>131</v>
      </c>
      <c r="P4" s="436" t="s">
        <v>176</v>
      </c>
      <c r="Q4" s="650"/>
      <c r="R4" s="1112"/>
      <c r="S4" s="650"/>
      <c r="T4" s="1113"/>
      <c r="U4" s="1113"/>
      <c r="V4" s="561"/>
      <c r="W4" s="561"/>
      <c r="X4" s="561"/>
      <c r="Y4" s="561"/>
      <c r="Z4" s="561"/>
      <c r="AA4" s="561"/>
      <c r="AB4" s="561"/>
      <c r="AC4" s="561"/>
      <c r="AD4" s="561"/>
      <c r="AE4" s="561"/>
    </row>
    <row r="5" spans="1:31" ht="15.75" customHeight="1">
      <c r="A5" s="540"/>
      <c r="B5" s="540"/>
      <c r="C5" s="665"/>
      <c r="D5" s="540"/>
      <c r="E5" s="540"/>
      <c r="F5" s="540"/>
      <c r="G5" s="436"/>
      <c r="H5" s="540"/>
      <c r="I5" s="540"/>
      <c r="J5" s="436"/>
      <c r="K5" s="436"/>
      <c r="L5" s="436"/>
      <c r="M5" s="436"/>
      <c r="N5" s="436"/>
      <c r="O5" s="436"/>
      <c r="P5" s="665"/>
      <c r="Q5" s="650"/>
      <c r="R5" s="1112"/>
      <c r="S5" s="650"/>
      <c r="T5" s="1113"/>
      <c r="U5" s="1113"/>
      <c r="V5" s="561"/>
      <c r="W5" s="561"/>
      <c r="X5" s="564"/>
      <c r="Y5" s="564"/>
      <c r="Z5" s="564"/>
      <c r="AA5" s="564"/>
      <c r="AB5" s="564"/>
      <c r="AC5" s="564"/>
      <c r="AD5" s="564"/>
      <c r="AE5" s="564"/>
    </row>
    <row r="6" spans="1:31" ht="42.75" customHeight="1">
      <c r="A6" s="574">
        <v>2017</v>
      </c>
      <c r="B6" s="697" t="s">
        <v>119</v>
      </c>
      <c r="C6" s="409" t="s">
        <v>15</v>
      </c>
      <c r="D6" s="415" t="s">
        <v>184</v>
      </c>
      <c r="E6" s="403" t="s">
        <v>1593</v>
      </c>
      <c r="F6" s="408" t="s">
        <v>1775</v>
      </c>
      <c r="G6" s="415" t="s">
        <v>161</v>
      </c>
      <c r="H6" s="581">
        <v>6563000</v>
      </c>
      <c r="I6" s="1114"/>
      <c r="J6" s="412"/>
      <c r="K6" s="412"/>
      <c r="L6" s="412"/>
      <c r="M6" s="412">
        <v>1</v>
      </c>
      <c r="N6" s="578" t="s">
        <v>29</v>
      </c>
      <c r="O6" s="408"/>
      <c r="P6" s="1115">
        <v>43661</v>
      </c>
      <c r="Q6" s="394" t="s">
        <v>1028</v>
      </c>
      <c r="R6" s="1116"/>
      <c r="S6" s="394"/>
      <c r="T6" s="561"/>
      <c r="U6" s="561"/>
      <c r="V6" s="561"/>
      <c r="W6" s="561"/>
      <c r="X6" s="561"/>
      <c r="Y6" s="561"/>
      <c r="Z6" s="561"/>
      <c r="AA6" s="561"/>
      <c r="AB6" s="561"/>
      <c r="AC6" s="561"/>
      <c r="AD6" s="561"/>
      <c r="AE6" s="561"/>
    </row>
    <row r="7" spans="1:31" ht="41.25" customHeight="1">
      <c r="A7" s="574">
        <v>2017</v>
      </c>
      <c r="B7" s="697" t="s">
        <v>119</v>
      </c>
      <c r="C7" s="409" t="s">
        <v>15</v>
      </c>
      <c r="D7" s="415" t="s">
        <v>67</v>
      </c>
      <c r="E7" s="403" t="s">
        <v>1571</v>
      </c>
      <c r="F7" s="415" t="s">
        <v>1776</v>
      </c>
      <c r="G7" s="415" t="s">
        <v>161</v>
      </c>
      <c r="H7" s="581">
        <v>12825000</v>
      </c>
      <c r="I7" s="1117">
        <v>1</v>
      </c>
      <c r="J7" s="412"/>
      <c r="K7" s="412"/>
      <c r="L7" s="412"/>
      <c r="M7" s="412"/>
      <c r="N7" s="632" t="s">
        <v>250</v>
      </c>
      <c r="O7" s="408" t="s">
        <v>1777</v>
      </c>
      <c r="P7" s="1115">
        <v>43658</v>
      </c>
      <c r="Q7" s="394" t="s">
        <v>1028</v>
      </c>
      <c r="R7" s="1116"/>
      <c r="S7" s="394"/>
      <c r="T7" s="561"/>
      <c r="U7" s="561"/>
      <c r="V7" s="561"/>
      <c r="W7" s="561"/>
      <c r="X7" s="561"/>
      <c r="Y7" s="561"/>
      <c r="Z7" s="561"/>
      <c r="AA7" s="561"/>
      <c r="AB7" s="561"/>
      <c r="AC7" s="561"/>
      <c r="AD7" s="561"/>
      <c r="AE7" s="561"/>
    </row>
    <row r="8" spans="1:31" ht="42.75" customHeight="1">
      <c r="A8" s="574">
        <v>2017</v>
      </c>
      <c r="B8" s="697" t="s">
        <v>119</v>
      </c>
      <c r="C8" s="409" t="s">
        <v>15</v>
      </c>
      <c r="D8" s="415" t="s">
        <v>195</v>
      </c>
      <c r="E8" s="403" t="s">
        <v>1566</v>
      </c>
      <c r="F8" s="415" t="s">
        <v>1778</v>
      </c>
      <c r="G8" s="415" t="s">
        <v>161</v>
      </c>
      <c r="H8" s="581">
        <v>2000000</v>
      </c>
      <c r="I8" s="1114"/>
      <c r="J8" s="412"/>
      <c r="K8" s="412"/>
      <c r="L8" s="412"/>
      <c r="M8" s="412">
        <v>1</v>
      </c>
      <c r="N8" s="578" t="s">
        <v>29</v>
      </c>
      <c r="O8" s="408" t="s">
        <v>1779</v>
      </c>
      <c r="P8" s="1072">
        <v>43615</v>
      </c>
      <c r="Q8" s="394"/>
      <c r="R8" s="1116"/>
      <c r="S8" s="394"/>
      <c r="T8" s="561"/>
      <c r="U8" s="561"/>
      <c r="V8" s="561"/>
      <c r="W8" s="561"/>
      <c r="X8" s="561"/>
      <c r="Y8" s="561"/>
      <c r="Z8" s="561"/>
      <c r="AA8" s="561"/>
      <c r="AB8" s="561"/>
      <c r="AC8" s="561"/>
      <c r="AD8" s="561"/>
      <c r="AE8" s="561"/>
    </row>
    <row r="9" spans="1:31" ht="55.5" customHeight="1">
      <c r="A9" s="574">
        <v>2017</v>
      </c>
      <c r="B9" s="697" t="s">
        <v>119</v>
      </c>
      <c r="C9" s="409" t="s">
        <v>15</v>
      </c>
      <c r="D9" s="415" t="s">
        <v>195</v>
      </c>
      <c r="E9" s="403" t="s">
        <v>1566</v>
      </c>
      <c r="F9" s="415" t="s">
        <v>1780</v>
      </c>
      <c r="G9" s="415" t="s">
        <v>161</v>
      </c>
      <c r="H9" s="581">
        <v>5000000</v>
      </c>
      <c r="I9" s="1114"/>
      <c r="J9" s="412"/>
      <c r="K9" s="412"/>
      <c r="L9" s="412"/>
      <c r="M9" s="412">
        <v>1</v>
      </c>
      <c r="N9" s="578" t="s">
        <v>29</v>
      </c>
      <c r="O9" s="408" t="s">
        <v>1781</v>
      </c>
      <c r="P9" s="1072">
        <v>43615</v>
      </c>
      <c r="Q9" s="394"/>
      <c r="R9" s="1116"/>
      <c r="S9" s="394"/>
      <c r="T9" s="561"/>
      <c r="U9" s="561"/>
      <c r="V9" s="561"/>
      <c r="W9" s="561"/>
      <c r="X9" s="561"/>
      <c r="Y9" s="561"/>
      <c r="Z9" s="561"/>
      <c r="AA9" s="561"/>
      <c r="AB9" s="561"/>
      <c r="AC9" s="561"/>
      <c r="AD9" s="561"/>
      <c r="AE9" s="561"/>
    </row>
    <row r="10" spans="1:31" ht="76.5" customHeight="1">
      <c r="A10" s="574">
        <v>2017</v>
      </c>
      <c r="B10" s="697" t="s">
        <v>119</v>
      </c>
      <c r="C10" s="409" t="s">
        <v>15</v>
      </c>
      <c r="D10" s="415" t="s">
        <v>196</v>
      </c>
      <c r="E10" s="403" t="s">
        <v>1601</v>
      </c>
      <c r="F10" s="415" t="s">
        <v>1782</v>
      </c>
      <c r="G10" s="415" t="s">
        <v>161</v>
      </c>
      <c r="H10" s="581">
        <v>11064000</v>
      </c>
      <c r="I10" s="854">
        <v>1</v>
      </c>
      <c r="J10" s="412"/>
      <c r="K10" s="412"/>
      <c r="L10" s="412"/>
      <c r="M10" s="412"/>
      <c r="N10" s="632" t="s">
        <v>250</v>
      </c>
      <c r="O10" s="408" t="s">
        <v>1592</v>
      </c>
      <c r="P10" s="1072">
        <v>43109</v>
      </c>
      <c r="Q10" s="394" t="s">
        <v>278</v>
      </c>
      <c r="R10" s="1116"/>
      <c r="S10" s="394"/>
      <c r="T10" s="561"/>
      <c r="U10" s="561"/>
      <c r="V10" s="561"/>
      <c r="W10" s="561"/>
      <c r="X10" s="561"/>
      <c r="Y10" s="561"/>
      <c r="Z10" s="561"/>
      <c r="AA10" s="561"/>
      <c r="AB10" s="561"/>
      <c r="AC10" s="561"/>
      <c r="AD10" s="561"/>
      <c r="AE10" s="561"/>
    </row>
    <row r="11" spans="1:31" ht="47.25" customHeight="1">
      <c r="A11" s="574">
        <v>2017</v>
      </c>
      <c r="B11" s="697" t="s">
        <v>119</v>
      </c>
      <c r="C11" s="409" t="s">
        <v>15</v>
      </c>
      <c r="D11" s="415" t="s">
        <v>202</v>
      </c>
      <c r="E11" s="403" t="s">
        <v>1571</v>
      </c>
      <c r="F11" s="415" t="s">
        <v>1783</v>
      </c>
      <c r="G11" s="415" t="s">
        <v>161</v>
      </c>
      <c r="H11" s="581">
        <v>4771000</v>
      </c>
      <c r="I11" s="1114"/>
      <c r="J11" s="412"/>
      <c r="K11" s="412"/>
      <c r="L11" s="412"/>
      <c r="M11" s="412">
        <v>1</v>
      </c>
      <c r="N11" s="578" t="s">
        <v>29</v>
      </c>
      <c r="O11" s="408" t="s">
        <v>1784</v>
      </c>
      <c r="P11" s="1072">
        <v>43812</v>
      </c>
      <c r="Q11" s="394"/>
      <c r="R11" s="1116"/>
      <c r="S11" s="394"/>
      <c r="T11" s="561"/>
      <c r="U11" s="561"/>
      <c r="V11" s="561"/>
      <c r="W11" s="561"/>
      <c r="X11" s="561"/>
      <c r="Y11" s="561"/>
      <c r="Z11" s="561"/>
      <c r="AA11" s="561"/>
      <c r="AB11" s="561"/>
      <c r="AC11" s="561"/>
      <c r="AD11" s="561"/>
      <c r="AE11" s="561"/>
    </row>
    <row r="12" spans="1:31" ht="72.75" customHeight="1">
      <c r="A12" s="574">
        <v>2017</v>
      </c>
      <c r="B12" s="697" t="s">
        <v>119</v>
      </c>
      <c r="C12" s="409" t="s">
        <v>15</v>
      </c>
      <c r="D12" s="415" t="s">
        <v>208</v>
      </c>
      <c r="E12" s="403" t="s">
        <v>1566</v>
      </c>
      <c r="F12" s="415" t="s">
        <v>1785</v>
      </c>
      <c r="G12" s="415" t="s">
        <v>161</v>
      </c>
      <c r="H12" s="581">
        <v>10000000</v>
      </c>
      <c r="I12" s="1114"/>
      <c r="J12" s="412"/>
      <c r="K12" s="412"/>
      <c r="L12" s="412"/>
      <c r="M12" s="412">
        <v>1</v>
      </c>
      <c r="N12" s="578" t="s">
        <v>29</v>
      </c>
      <c r="O12" s="408" t="s">
        <v>191</v>
      </c>
      <c r="P12" s="1115">
        <v>43319</v>
      </c>
      <c r="Q12" s="394"/>
      <c r="R12" s="1116"/>
      <c r="S12" s="394"/>
      <c r="T12" s="561"/>
      <c r="U12" s="561"/>
      <c r="V12" s="561"/>
      <c r="W12" s="561"/>
      <c r="X12" s="561"/>
      <c r="Y12" s="561"/>
      <c r="Z12" s="561"/>
      <c r="AA12" s="561"/>
      <c r="AB12" s="561"/>
      <c r="AC12" s="561"/>
      <c r="AD12" s="561"/>
      <c r="AE12" s="561"/>
    </row>
    <row r="13" spans="1:31" ht="38.25" customHeight="1">
      <c r="A13" s="574">
        <v>2017</v>
      </c>
      <c r="B13" s="697" t="s">
        <v>119</v>
      </c>
      <c r="C13" s="409" t="s">
        <v>15</v>
      </c>
      <c r="D13" s="415" t="s">
        <v>208</v>
      </c>
      <c r="E13" s="403" t="s">
        <v>1566</v>
      </c>
      <c r="F13" s="415" t="s">
        <v>1786</v>
      </c>
      <c r="G13" s="415" t="s">
        <v>161</v>
      </c>
      <c r="H13" s="581">
        <v>2221000</v>
      </c>
      <c r="I13" s="1114"/>
      <c r="J13" s="412"/>
      <c r="K13" s="412"/>
      <c r="L13" s="412"/>
      <c r="M13" s="412">
        <v>1</v>
      </c>
      <c r="N13" s="578" t="s">
        <v>29</v>
      </c>
      <c r="O13" s="408" t="s">
        <v>191</v>
      </c>
      <c r="P13" s="1115">
        <v>43354</v>
      </c>
      <c r="Q13" s="394"/>
      <c r="R13" s="1116"/>
      <c r="S13" s="394"/>
      <c r="T13" s="561"/>
      <c r="U13" s="561"/>
      <c r="V13" s="561"/>
      <c r="W13" s="561"/>
      <c r="X13" s="561"/>
      <c r="Y13" s="561"/>
      <c r="Z13" s="561"/>
      <c r="AA13" s="561"/>
      <c r="AB13" s="561"/>
      <c r="AC13" s="561"/>
      <c r="AD13" s="561"/>
      <c r="AE13" s="561"/>
    </row>
    <row r="14" spans="1:31" ht="48" customHeight="1">
      <c r="A14" s="574">
        <v>2017</v>
      </c>
      <c r="B14" s="697" t="s">
        <v>119</v>
      </c>
      <c r="C14" s="409" t="s">
        <v>15</v>
      </c>
      <c r="D14" s="415" t="s">
        <v>392</v>
      </c>
      <c r="E14" s="403" t="s">
        <v>1593</v>
      </c>
      <c r="F14" s="415" t="s">
        <v>1787</v>
      </c>
      <c r="G14" s="415" t="s">
        <v>161</v>
      </c>
      <c r="H14" s="581">
        <v>5332000</v>
      </c>
      <c r="I14" s="1114"/>
      <c r="J14" s="412"/>
      <c r="K14" s="412"/>
      <c r="L14" s="412"/>
      <c r="M14" s="412">
        <v>1</v>
      </c>
      <c r="N14" s="578" t="s">
        <v>29</v>
      </c>
      <c r="O14" s="408" t="s">
        <v>191</v>
      </c>
      <c r="P14" s="620">
        <v>43389</v>
      </c>
      <c r="Q14" s="1042"/>
      <c r="R14" s="1116" t="s">
        <v>2</v>
      </c>
      <c r="S14" s="394"/>
      <c r="T14" s="561"/>
      <c r="U14" s="561"/>
      <c r="V14" s="561"/>
      <c r="W14" s="561"/>
      <c r="X14" s="561"/>
      <c r="Y14" s="561"/>
      <c r="Z14" s="561"/>
      <c r="AA14" s="561"/>
      <c r="AB14" s="561"/>
      <c r="AC14" s="561"/>
      <c r="AD14" s="561"/>
      <c r="AE14" s="561"/>
    </row>
    <row r="15" spans="1:31" ht="44.25" customHeight="1">
      <c r="A15" s="574">
        <v>2017</v>
      </c>
      <c r="B15" s="697" t="s">
        <v>119</v>
      </c>
      <c r="C15" s="409" t="s">
        <v>15</v>
      </c>
      <c r="D15" s="415" t="s">
        <v>392</v>
      </c>
      <c r="E15" s="403" t="s">
        <v>1593</v>
      </c>
      <c r="F15" s="415" t="s">
        <v>1788</v>
      </c>
      <c r="G15" s="415" t="s">
        <v>161</v>
      </c>
      <c r="H15" s="581">
        <v>5000000</v>
      </c>
      <c r="I15" s="1114"/>
      <c r="J15" s="412"/>
      <c r="K15" s="412"/>
      <c r="L15" s="412"/>
      <c r="M15" s="412">
        <v>1</v>
      </c>
      <c r="N15" s="578" t="s">
        <v>29</v>
      </c>
      <c r="O15" s="408" t="s">
        <v>191</v>
      </c>
      <c r="P15" s="469">
        <v>43291</v>
      </c>
      <c r="Q15" s="1042"/>
      <c r="R15" s="1118"/>
      <c r="S15" s="399"/>
      <c r="T15" s="564"/>
      <c r="U15" s="564"/>
      <c r="V15" s="564"/>
      <c r="W15" s="564"/>
      <c r="X15" s="564"/>
      <c r="Y15" s="564"/>
      <c r="Z15" s="564"/>
      <c r="AA15" s="564"/>
      <c r="AB15" s="564"/>
      <c r="AC15" s="564"/>
      <c r="AD15" s="564"/>
      <c r="AE15" s="564"/>
    </row>
    <row r="16" spans="1:31" ht="65.25" customHeight="1">
      <c r="A16" s="574">
        <v>2017</v>
      </c>
      <c r="B16" s="697" t="s">
        <v>119</v>
      </c>
      <c r="C16" s="409" t="s">
        <v>15</v>
      </c>
      <c r="D16" s="415" t="s">
        <v>392</v>
      </c>
      <c r="E16" s="403" t="s">
        <v>1593</v>
      </c>
      <c r="F16" s="415" t="s">
        <v>1789</v>
      </c>
      <c r="G16" s="415" t="s">
        <v>161</v>
      </c>
      <c r="H16" s="581">
        <v>2000000</v>
      </c>
      <c r="I16" s="1114"/>
      <c r="J16" s="412"/>
      <c r="K16" s="412"/>
      <c r="L16" s="412"/>
      <c r="M16" s="412">
        <v>1</v>
      </c>
      <c r="N16" s="578" t="s">
        <v>29</v>
      </c>
      <c r="O16" s="415" t="s">
        <v>1790</v>
      </c>
      <c r="P16" s="469">
        <v>43571</v>
      </c>
      <c r="Q16" s="1119"/>
      <c r="R16" s="1118"/>
      <c r="S16" s="399"/>
      <c r="T16" s="564"/>
      <c r="U16" s="564"/>
      <c r="V16" s="564"/>
      <c r="W16" s="564"/>
      <c r="X16" s="564"/>
      <c r="Y16" s="564"/>
      <c r="Z16" s="564"/>
      <c r="AA16" s="564"/>
      <c r="AB16" s="564"/>
      <c r="AC16" s="564"/>
      <c r="AD16" s="564"/>
      <c r="AE16" s="564"/>
    </row>
    <row r="17" spans="1:31" ht="42.75" customHeight="1">
      <c r="A17" s="574">
        <v>2017</v>
      </c>
      <c r="B17" s="697" t="s">
        <v>119</v>
      </c>
      <c r="C17" s="409" t="s">
        <v>15</v>
      </c>
      <c r="D17" s="415" t="s">
        <v>210</v>
      </c>
      <c r="E17" s="403" t="s">
        <v>1593</v>
      </c>
      <c r="F17" s="415" t="s">
        <v>1791</v>
      </c>
      <c r="G17" s="415" t="s">
        <v>161</v>
      </c>
      <c r="H17" s="581">
        <v>9845000</v>
      </c>
      <c r="I17" s="1114"/>
      <c r="J17" s="412"/>
      <c r="K17" s="412"/>
      <c r="L17" s="412"/>
      <c r="M17" s="827">
        <v>1</v>
      </c>
      <c r="N17" s="578" t="s">
        <v>29</v>
      </c>
      <c r="O17" s="1120" t="s">
        <v>1792</v>
      </c>
      <c r="P17" s="1079">
        <v>43970</v>
      </c>
      <c r="Q17" s="1080" t="s">
        <v>1793</v>
      </c>
      <c r="R17" s="1118"/>
      <c r="S17" s="399"/>
      <c r="T17" s="564"/>
      <c r="U17" s="564"/>
      <c r="V17" s="564"/>
      <c r="W17" s="564"/>
      <c r="X17" s="564"/>
      <c r="Y17" s="564"/>
      <c r="Z17" s="564"/>
      <c r="AA17" s="564"/>
      <c r="AB17" s="564"/>
      <c r="AC17" s="564"/>
      <c r="AD17" s="564"/>
      <c r="AE17" s="564"/>
    </row>
    <row r="18" spans="1:31" ht="65.25" customHeight="1">
      <c r="A18" s="574">
        <v>2017</v>
      </c>
      <c r="B18" s="697" t="s">
        <v>119</v>
      </c>
      <c r="C18" s="409" t="s">
        <v>15</v>
      </c>
      <c r="D18" s="415" t="s">
        <v>211</v>
      </c>
      <c r="E18" s="403" t="s">
        <v>1593</v>
      </c>
      <c r="F18" s="415" t="s">
        <v>1794</v>
      </c>
      <c r="G18" s="415" t="s">
        <v>161</v>
      </c>
      <c r="H18" s="581">
        <v>4744000</v>
      </c>
      <c r="I18" s="1114"/>
      <c r="J18" s="412"/>
      <c r="K18" s="412"/>
      <c r="L18" s="412"/>
      <c r="M18" s="412">
        <v>1</v>
      </c>
      <c r="N18" s="578" t="s">
        <v>29</v>
      </c>
      <c r="O18" s="415" t="s">
        <v>1795</v>
      </c>
      <c r="P18" s="1072">
        <v>43819</v>
      </c>
      <c r="Q18" s="394"/>
      <c r="R18" s="1116"/>
      <c r="S18" s="399"/>
      <c r="T18" s="564"/>
      <c r="U18" s="564"/>
      <c r="V18" s="564"/>
      <c r="W18" s="564"/>
      <c r="X18" s="564"/>
      <c r="Y18" s="564"/>
      <c r="Z18" s="564"/>
      <c r="AA18" s="564"/>
      <c r="AB18" s="564"/>
      <c r="AC18" s="564"/>
      <c r="AD18" s="564"/>
      <c r="AE18" s="564"/>
    </row>
    <row r="19" spans="1:31" ht="48" customHeight="1">
      <c r="A19" s="574">
        <v>2017</v>
      </c>
      <c r="B19" s="697" t="s">
        <v>119</v>
      </c>
      <c r="C19" s="409" t="s">
        <v>15</v>
      </c>
      <c r="D19" s="415" t="s">
        <v>212</v>
      </c>
      <c r="E19" s="403" t="s">
        <v>1571</v>
      </c>
      <c r="F19" s="415" t="s">
        <v>1796</v>
      </c>
      <c r="G19" s="415" t="s">
        <v>161</v>
      </c>
      <c r="H19" s="581">
        <v>4500000</v>
      </c>
      <c r="I19" s="1114"/>
      <c r="J19" s="412"/>
      <c r="K19" s="412"/>
      <c r="L19" s="412"/>
      <c r="M19" s="412">
        <v>1</v>
      </c>
      <c r="N19" s="578" t="s">
        <v>29</v>
      </c>
      <c r="O19" s="408"/>
      <c r="P19" s="1072">
        <v>43398</v>
      </c>
      <c r="Q19" s="394" t="s">
        <v>518</v>
      </c>
      <c r="R19" s="1118"/>
      <c r="S19" s="399"/>
      <c r="T19" s="564"/>
      <c r="U19" s="564"/>
      <c r="V19" s="564"/>
      <c r="W19" s="564"/>
      <c r="X19" s="564"/>
      <c r="Y19" s="564"/>
      <c r="Z19" s="564"/>
      <c r="AA19" s="564"/>
      <c r="AB19" s="564"/>
      <c r="AC19" s="564"/>
      <c r="AD19" s="564"/>
      <c r="AE19" s="564"/>
    </row>
    <row r="20" spans="1:31" ht="41.25" customHeight="1">
      <c r="A20" s="574">
        <v>2017</v>
      </c>
      <c r="B20" s="697" t="s">
        <v>119</v>
      </c>
      <c r="C20" s="409" t="s">
        <v>15</v>
      </c>
      <c r="D20" s="415" t="s">
        <v>217</v>
      </c>
      <c r="E20" s="403" t="s">
        <v>1601</v>
      </c>
      <c r="F20" s="415" t="s">
        <v>1797</v>
      </c>
      <c r="G20" s="415" t="s">
        <v>161</v>
      </c>
      <c r="H20" s="581">
        <v>1706000</v>
      </c>
      <c r="I20" s="1114"/>
      <c r="J20" s="412"/>
      <c r="K20" s="412"/>
      <c r="L20" s="412"/>
      <c r="M20" s="412">
        <v>1</v>
      </c>
      <c r="N20" s="578" t="s">
        <v>29</v>
      </c>
      <c r="O20" s="415"/>
      <c r="P20" s="1121" t="s">
        <v>718</v>
      </c>
      <c r="Q20" s="439" t="s">
        <v>508</v>
      </c>
      <c r="R20" s="1118"/>
      <c r="S20" s="399"/>
      <c r="T20" s="564"/>
      <c r="U20" s="564"/>
      <c r="V20" s="564"/>
      <c r="W20" s="564"/>
      <c r="X20" s="564"/>
      <c r="Y20" s="564"/>
      <c r="Z20" s="564"/>
      <c r="AA20" s="564"/>
      <c r="AB20" s="564"/>
      <c r="AC20" s="564"/>
      <c r="AD20" s="564"/>
      <c r="AE20" s="564"/>
    </row>
    <row r="21" spans="1:31" ht="79.5" customHeight="1">
      <c r="A21" s="574">
        <v>2017</v>
      </c>
      <c r="B21" s="697" t="s">
        <v>119</v>
      </c>
      <c r="C21" s="409" t="s">
        <v>15</v>
      </c>
      <c r="D21" s="415" t="s">
        <v>225</v>
      </c>
      <c r="E21" s="403" t="s">
        <v>1566</v>
      </c>
      <c r="F21" s="415" t="s">
        <v>1798</v>
      </c>
      <c r="G21" s="415" t="s">
        <v>161</v>
      </c>
      <c r="H21" s="581">
        <v>900000</v>
      </c>
      <c r="I21" s="412">
        <v>1</v>
      </c>
      <c r="J21" s="412"/>
      <c r="K21" s="412"/>
      <c r="L21" s="412"/>
      <c r="M21" s="412"/>
      <c r="N21" s="632" t="s">
        <v>250</v>
      </c>
      <c r="O21" s="415" t="s">
        <v>1799</v>
      </c>
      <c r="P21" s="1115">
        <v>43539</v>
      </c>
      <c r="Q21" s="394" t="s">
        <v>1028</v>
      </c>
      <c r="R21" s="1118"/>
      <c r="S21" s="399"/>
      <c r="T21" s="564"/>
      <c r="U21" s="564"/>
      <c r="V21" s="564"/>
      <c r="W21" s="564"/>
      <c r="X21" s="564"/>
      <c r="Y21" s="564"/>
      <c r="Z21" s="564"/>
      <c r="AA21" s="564"/>
      <c r="AB21" s="564"/>
      <c r="AC21" s="564"/>
      <c r="AD21" s="564"/>
      <c r="AE21" s="564"/>
    </row>
    <row r="22" spans="1:31" ht="41.25" customHeight="1">
      <c r="A22" s="574">
        <v>2017</v>
      </c>
      <c r="B22" s="697" t="s">
        <v>119</v>
      </c>
      <c r="C22" s="409" t="s">
        <v>15</v>
      </c>
      <c r="D22" s="415" t="s">
        <v>225</v>
      </c>
      <c r="E22" s="403" t="s">
        <v>1566</v>
      </c>
      <c r="F22" s="408" t="s">
        <v>1800</v>
      </c>
      <c r="G22" s="415" t="s">
        <v>161</v>
      </c>
      <c r="H22" s="581">
        <v>9409000</v>
      </c>
      <c r="I22" s="1114"/>
      <c r="J22" s="412"/>
      <c r="K22" s="412"/>
      <c r="L22" s="412"/>
      <c r="M22" s="412">
        <v>1</v>
      </c>
      <c r="N22" s="578" t="s">
        <v>29</v>
      </c>
      <c r="O22" s="415" t="s">
        <v>191</v>
      </c>
      <c r="P22" s="1115">
        <v>43375</v>
      </c>
      <c r="Q22" s="394" t="s">
        <v>508</v>
      </c>
      <c r="R22" s="1118"/>
      <c r="S22" s="399"/>
      <c r="T22" s="564"/>
      <c r="U22" s="564"/>
      <c r="V22" s="564"/>
      <c r="W22" s="564"/>
      <c r="X22" s="564"/>
      <c r="Y22" s="564"/>
      <c r="Z22" s="564"/>
      <c r="AA22" s="564"/>
      <c r="AB22" s="564"/>
      <c r="AC22" s="564"/>
      <c r="AD22" s="564"/>
      <c r="AE22" s="564"/>
    </row>
    <row r="23" spans="1:31" ht="44.25" customHeight="1">
      <c r="A23" s="574">
        <v>2017</v>
      </c>
      <c r="B23" s="697" t="s">
        <v>119</v>
      </c>
      <c r="C23" s="409" t="s">
        <v>15</v>
      </c>
      <c r="D23" s="415" t="s">
        <v>410</v>
      </c>
      <c r="E23" s="403" t="s">
        <v>1593</v>
      </c>
      <c r="F23" s="415" t="s">
        <v>1613</v>
      </c>
      <c r="G23" s="415" t="s">
        <v>161</v>
      </c>
      <c r="H23" s="581">
        <v>1445000</v>
      </c>
      <c r="I23" s="1114"/>
      <c r="J23" s="412"/>
      <c r="K23" s="412"/>
      <c r="L23" s="412"/>
      <c r="M23" s="412">
        <v>1</v>
      </c>
      <c r="N23" s="578" t="s">
        <v>29</v>
      </c>
      <c r="O23" s="415"/>
      <c r="P23" s="1072">
        <v>43271</v>
      </c>
      <c r="Q23" s="394" t="s">
        <v>398</v>
      </c>
      <c r="R23" s="1118"/>
      <c r="S23" s="399"/>
      <c r="T23" s="564"/>
      <c r="U23" s="564"/>
      <c r="V23" s="564"/>
      <c r="W23" s="564"/>
      <c r="X23" s="564"/>
      <c r="Y23" s="564"/>
      <c r="Z23" s="564"/>
      <c r="AA23" s="564"/>
      <c r="AB23" s="564"/>
      <c r="AC23" s="564"/>
      <c r="AD23" s="564"/>
      <c r="AE23" s="564"/>
    </row>
    <row r="24" spans="1:31" ht="106.5" customHeight="1">
      <c r="A24" s="574">
        <v>2017</v>
      </c>
      <c r="B24" s="697" t="s">
        <v>119</v>
      </c>
      <c r="C24" s="409" t="s">
        <v>15</v>
      </c>
      <c r="D24" s="415" t="s">
        <v>159</v>
      </c>
      <c r="E24" s="403" t="s">
        <v>1593</v>
      </c>
      <c r="F24" s="415" t="s">
        <v>160</v>
      </c>
      <c r="G24" s="415" t="s">
        <v>161</v>
      </c>
      <c r="H24" s="581">
        <v>13025000</v>
      </c>
      <c r="I24" s="1114"/>
      <c r="J24" s="412"/>
      <c r="K24" s="412"/>
      <c r="L24" s="412">
        <v>1</v>
      </c>
      <c r="M24" s="412"/>
      <c r="N24" s="582" t="s">
        <v>1801</v>
      </c>
      <c r="O24" s="668" t="s">
        <v>1802</v>
      </c>
      <c r="P24" s="1039">
        <v>43860</v>
      </c>
      <c r="Q24" s="1122"/>
      <c r="R24" s="556"/>
      <c r="S24" s="399"/>
      <c r="T24" s="564"/>
      <c r="U24" s="564"/>
      <c r="V24" s="564"/>
      <c r="W24" s="564"/>
      <c r="X24" s="564"/>
      <c r="Y24" s="564"/>
      <c r="Z24" s="564"/>
      <c r="AA24" s="564"/>
      <c r="AB24" s="564"/>
      <c r="AC24" s="564"/>
      <c r="AD24" s="564"/>
      <c r="AE24" s="564"/>
    </row>
    <row r="25" spans="1:31" ht="33" customHeight="1">
      <c r="A25" s="2104" t="s">
        <v>20</v>
      </c>
      <c r="B25" s="1964"/>
      <c r="C25" s="1961"/>
      <c r="D25" s="1123">
        <v>14</v>
      </c>
      <c r="E25" s="1123"/>
      <c r="F25" s="1124"/>
      <c r="G25" s="1123">
        <v>19</v>
      </c>
      <c r="H25" s="1125">
        <f t="shared" ref="H25:M25" si="0">SUM(H6:H24)</f>
        <v>112350000</v>
      </c>
      <c r="I25" s="1126">
        <f t="shared" si="0"/>
        <v>3</v>
      </c>
      <c r="J25" s="1123">
        <f t="shared" si="0"/>
        <v>0</v>
      </c>
      <c r="K25" s="1123">
        <f t="shared" si="0"/>
        <v>0</v>
      </c>
      <c r="L25" s="1123">
        <f t="shared" si="0"/>
        <v>1</v>
      </c>
      <c r="M25" s="1123">
        <f t="shared" si="0"/>
        <v>15</v>
      </c>
      <c r="N25" s="1123"/>
      <c r="O25" s="1124"/>
      <c r="P25" s="1127"/>
      <c r="Q25" s="455"/>
      <c r="R25" s="1110"/>
      <c r="S25" s="455"/>
      <c r="T25" s="1111"/>
      <c r="U25" s="1111"/>
      <c r="V25" s="1111"/>
      <c r="W25" s="1111"/>
      <c r="X25" s="1111"/>
      <c r="Y25" s="1111"/>
      <c r="Z25" s="1111"/>
      <c r="AA25" s="1111"/>
      <c r="AB25" s="1111"/>
      <c r="AC25" s="1111"/>
      <c r="AD25" s="1111"/>
      <c r="AE25" s="1111"/>
    </row>
    <row r="26" spans="1:31" ht="48.75" customHeight="1">
      <c r="A26" s="574">
        <v>2017</v>
      </c>
      <c r="B26" s="697" t="s">
        <v>119</v>
      </c>
      <c r="C26" s="409" t="s">
        <v>16</v>
      </c>
      <c r="D26" s="415" t="s">
        <v>147</v>
      </c>
      <c r="E26" s="403" t="s">
        <v>1624</v>
      </c>
      <c r="F26" s="415" t="s">
        <v>164</v>
      </c>
      <c r="G26" s="415" t="s">
        <v>161</v>
      </c>
      <c r="H26" s="581">
        <v>14001000</v>
      </c>
      <c r="I26" s="1114"/>
      <c r="J26" s="412"/>
      <c r="K26" s="412"/>
      <c r="L26" s="412"/>
      <c r="M26" s="827">
        <v>1</v>
      </c>
      <c r="N26" s="578" t="s">
        <v>29</v>
      </c>
      <c r="O26" s="1128"/>
      <c r="P26" s="1079">
        <v>44008</v>
      </c>
      <c r="Q26" s="1080" t="s">
        <v>1803</v>
      </c>
      <c r="R26" s="1118"/>
      <c r="S26" s="399"/>
      <c r="T26" s="564"/>
      <c r="U26" s="564"/>
      <c r="V26" s="564"/>
      <c r="W26" s="564"/>
      <c r="X26" s="564"/>
      <c r="Y26" s="564"/>
      <c r="Z26" s="564"/>
      <c r="AA26" s="564"/>
      <c r="AB26" s="564"/>
      <c r="AC26" s="564"/>
      <c r="AD26" s="564"/>
      <c r="AE26" s="564"/>
    </row>
    <row r="27" spans="1:31" ht="48" customHeight="1">
      <c r="A27" s="2068">
        <v>2017</v>
      </c>
      <c r="B27" s="2068" t="s">
        <v>119</v>
      </c>
      <c r="C27" s="2042" t="s">
        <v>16</v>
      </c>
      <c r="D27" s="2042" t="s">
        <v>228</v>
      </c>
      <c r="E27" s="2017" t="s">
        <v>1624</v>
      </c>
      <c r="F27" s="2017" t="s">
        <v>1804</v>
      </c>
      <c r="G27" s="2017" t="s">
        <v>161</v>
      </c>
      <c r="H27" s="2076">
        <v>5672000</v>
      </c>
      <c r="I27" s="2106"/>
      <c r="J27" s="2015"/>
      <c r="K27" s="2015"/>
      <c r="L27" s="2015"/>
      <c r="M27" s="2015">
        <v>1</v>
      </c>
      <c r="N27" s="2080" t="s">
        <v>29</v>
      </c>
      <c r="O27" s="408" t="s">
        <v>1805</v>
      </c>
      <c r="P27" s="2107">
        <v>43518</v>
      </c>
      <c r="Q27" s="394"/>
      <c r="R27" s="1118"/>
      <c r="S27" s="399"/>
      <c r="T27" s="564"/>
      <c r="U27" s="564"/>
      <c r="V27" s="564"/>
      <c r="W27" s="564"/>
      <c r="X27" s="564"/>
      <c r="Y27" s="564"/>
      <c r="Z27" s="564"/>
      <c r="AA27" s="564"/>
      <c r="AB27" s="564"/>
      <c r="AC27" s="564"/>
      <c r="AD27" s="564"/>
      <c r="AE27" s="564"/>
    </row>
    <row r="28" spans="1:31" ht="49.5" customHeight="1">
      <c r="A28" s="1856"/>
      <c r="B28" s="1856"/>
      <c r="C28" s="1856"/>
      <c r="D28" s="1856"/>
      <c r="E28" s="1856"/>
      <c r="F28" s="1856"/>
      <c r="G28" s="1856"/>
      <c r="H28" s="1856"/>
      <c r="I28" s="1856"/>
      <c r="J28" s="1856"/>
      <c r="K28" s="1856"/>
      <c r="L28" s="1856"/>
      <c r="M28" s="1856"/>
      <c r="N28" s="1856"/>
      <c r="O28" s="408" t="s">
        <v>1806</v>
      </c>
      <c r="P28" s="1856"/>
      <c r="Q28" s="394"/>
      <c r="R28" s="1118"/>
      <c r="S28" s="399"/>
      <c r="T28" s="564"/>
      <c r="U28" s="564"/>
      <c r="V28" s="564"/>
      <c r="W28" s="564"/>
      <c r="X28" s="564"/>
      <c r="Y28" s="564"/>
      <c r="Z28" s="564"/>
      <c r="AA28" s="564"/>
      <c r="AB28" s="564"/>
      <c r="AC28" s="564"/>
      <c r="AD28" s="564"/>
      <c r="AE28" s="564"/>
    </row>
    <row r="29" spans="1:31" ht="43.5" customHeight="1">
      <c r="A29" s="1856"/>
      <c r="B29" s="1856"/>
      <c r="C29" s="1856"/>
      <c r="D29" s="1856"/>
      <c r="E29" s="1856"/>
      <c r="F29" s="1856"/>
      <c r="G29" s="1856"/>
      <c r="H29" s="1856"/>
      <c r="I29" s="1856"/>
      <c r="J29" s="1856"/>
      <c r="K29" s="1856"/>
      <c r="L29" s="1856"/>
      <c r="M29" s="1856"/>
      <c r="N29" s="1856"/>
      <c r="O29" s="408" t="s">
        <v>1807</v>
      </c>
      <c r="P29" s="1856"/>
      <c r="Q29" s="394"/>
      <c r="R29" s="1118"/>
      <c r="S29" s="399"/>
      <c r="T29" s="564"/>
      <c r="U29" s="564"/>
      <c r="V29" s="564"/>
      <c r="W29" s="564"/>
      <c r="X29" s="564"/>
      <c r="Y29" s="564"/>
      <c r="Z29" s="564"/>
      <c r="AA29" s="564"/>
      <c r="AB29" s="564"/>
      <c r="AC29" s="564"/>
      <c r="AD29" s="564"/>
      <c r="AE29" s="564"/>
    </row>
    <row r="30" spans="1:31" ht="53.25" customHeight="1">
      <c r="A30" s="1976"/>
      <c r="B30" s="1976"/>
      <c r="C30" s="1976"/>
      <c r="D30" s="1976"/>
      <c r="E30" s="1976"/>
      <c r="F30" s="1976"/>
      <c r="G30" s="1976"/>
      <c r="H30" s="1976"/>
      <c r="I30" s="1976"/>
      <c r="J30" s="1976"/>
      <c r="K30" s="1976"/>
      <c r="L30" s="1976"/>
      <c r="M30" s="1976"/>
      <c r="N30" s="1976"/>
      <c r="O30" s="408" t="s">
        <v>1808</v>
      </c>
      <c r="P30" s="1976"/>
      <c r="Q30" s="394"/>
      <c r="R30" s="1118"/>
      <c r="S30" s="399"/>
      <c r="T30" s="564"/>
      <c r="U30" s="564"/>
      <c r="V30" s="564"/>
      <c r="W30" s="564"/>
      <c r="X30" s="564"/>
      <c r="Y30" s="564"/>
      <c r="Z30" s="564"/>
      <c r="AA30" s="564"/>
      <c r="AB30" s="564"/>
      <c r="AC30" s="564"/>
      <c r="AD30" s="564"/>
      <c r="AE30" s="564"/>
    </row>
    <row r="31" spans="1:31" ht="39.75" customHeight="1">
      <c r="A31" s="574">
        <v>2017</v>
      </c>
      <c r="B31" s="697" t="s">
        <v>119</v>
      </c>
      <c r="C31" s="409" t="s">
        <v>16</v>
      </c>
      <c r="D31" s="415" t="s">
        <v>1628</v>
      </c>
      <c r="E31" s="403" t="s">
        <v>1624</v>
      </c>
      <c r="F31" s="415" t="s">
        <v>1809</v>
      </c>
      <c r="G31" s="415" t="s">
        <v>161</v>
      </c>
      <c r="H31" s="581">
        <v>819000</v>
      </c>
      <c r="I31" s="1114"/>
      <c r="J31" s="412"/>
      <c r="K31" s="412"/>
      <c r="L31" s="412"/>
      <c r="M31" s="412">
        <v>1</v>
      </c>
      <c r="N31" s="578" t="s">
        <v>29</v>
      </c>
      <c r="O31" s="415" t="s">
        <v>191</v>
      </c>
      <c r="P31" s="1039">
        <v>43297</v>
      </c>
      <c r="Q31" s="394"/>
      <c r="R31" s="1118"/>
      <c r="S31" s="399"/>
      <c r="T31" s="564"/>
      <c r="U31" s="564"/>
      <c r="V31" s="564"/>
      <c r="W31" s="564"/>
      <c r="X31" s="564"/>
      <c r="Y31" s="564"/>
      <c r="Z31" s="564"/>
      <c r="AA31" s="564"/>
      <c r="AB31" s="564"/>
      <c r="AC31" s="564"/>
      <c r="AD31" s="564"/>
      <c r="AE31" s="564"/>
    </row>
    <row r="32" spans="1:31" ht="39.75" customHeight="1">
      <c r="A32" s="574">
        <v>2017</v>
      </c>
      <c r="B32" s="697" t="s">
        <v>119</v>
      </c>
      <c r="C32" s="409" t="s">
        <v>16</v>
      </c>
      <c r="D32" s="415" t="s">
        <v>1628</v>
      </c>
      <c r="E32" s="403" t="s">
        <v>1624</v>
      </c>
      <c r="F32" s="415" t="s">
        <v>1810</v>
      </c>
      <c r="G32" s="415" t="s">
        <v>161</v>
      </c>
      <c r="H32" s="581">
        <v>1000000</v>
      </c>
      <c r="I32" s="1114"/>
      <c r="J32" s="666"/>
      <c r="K32" s="412"/>
      <c r="L32" s="412"/>
      <c r="M32" s="412">
        <v>1</v>
      </c>
      <c r="N32" s="578" t="s">
        <v>29</v>
      </c>
      <c r="O32" s="415" t="s">
        <v>191</v>
      </c>
      <c r="P32" s="1039">
        <v>43297</v>
      </c>
      <c r="Q32" s="394"/>
      <c r="R32" s="1118"/>
      <c r="S32" s="399"/>
      <c r="T32" s="564"/>
      <c r="U32" s="564"/>
      <c r="V32" s="564"/>
      <c r="W32" s="564"/>
      <c r="X32" s="564"/>
      <c r="Y32" s="564"/>
      <c r="Z32" s="564"/>
      <c r="AA32" s="564"/>
      <c r="AB32" s="564"/>
      <c r="AC32" s="564"/>
      <c r="AD32" s="564"/>
      <c r="AE32" s="564"/>
    </row>
    <row r="33" spans="1:31" ht="39.75" customHeight="1">
      <c r="A33" s="574">
        <v>2017</v>
      </c>
      <c r="B33" s="697" t="s">
        <v>119</v>
      </c>
      <c r="C33" s="409" t="s">
        <v>16</v>
      </c>
      <c r="D33" s="415" t="s">
        <v>1628</v>
      </c>
      <c r="E33" s="403" t="s">
        <v>1624</v>
      </c>
      <c r="F33" s="415" t="s">
        <v>1811</v>
      </c>
      <c r="G33" s="415" t="s">
        <v>161</v>
      </c>
      <c r="H33" s="581">
        <v>1000000</v>
      </c>
      <c r="I33" s="1114"/>
      <c r="J33" s="666"/>
      <c r="K33" s="412"/>
      <c r="L33" s="412"/>
      <c r="M33" s="412">
        <v>1</v>
      </c>
      <c r="N33" s="578" t="s">
        <v>29</v>
      </c>
      <c r="O33" s="415" t="s">
        <v>191</v>
      </c>
      <c r="P33" s="1039">
        <v>43319</v>
      </c>
      <c r="Q33" s="394"/>
      <c r="R33" s="1118"/>
      <c r="S33" s="399"/>
      <c r="T33" s="564"/>
      <c r="U33" s="564"/>
      <c r="V33" s="564"/>
      <c r="W33" s="564"/>
      <c r="X33" s="564"/>
      <c r="Y33" s="564"/>
      <c r="Z33" s="564"/>
      <c r="AA33" s="564"/>
      <c r="AB33" s="564"/>
      <c r="AC33" s="564"/>
      <c r="AD33" s="564"/>
      <c r="AE33" s="564"/>
    </row>
    <row r="34" spans="1:31" ht="39.75" customHeight="1">
      <c r="A34" s="574">
        <v>2017</v>
      </c>
      <c r="B34" s="697" t="s">
        <v>119</v>
      </c>
      <c r="C34" s="409" t="s">
        <v>16</v>
      </c>
      <c r="D34" s="415" t="s">
        <v>1628</v>
      </c>
      <c r="E34" s="403" t="s">
        <v>1624</v>
      </c>
      <c r="F34" s="415" t="s">
        <v>1812</v>
      </c>
      <c r="G34" s="415" t="s">
        <v>161</v>
      </c>
      <c r="H34" s="581">
        <v>1000000</v>
      </c>
      <c r="I34" s="1114"/>
      <c r="J34" s="666"/>
      <c r="K34" s="412"/>
      <c r="L34" s="412"/>
      <c r="M34" s="412">
        <v>1</v>
      </c>
      <c r="N34" s="578" t="s">
        <v>29</v>
      </c>
      <c r="O34" s="415" t="s">
        <v>191</v>
      </c>
      <c r="P34" s="1039">
        <v>43297</v>
      </c>
      <c r="Q34" s="394"/>
      <c r="R34" s="1118"/>
      <c r="S34" s="399"/>
      <c r="T34" s="564"/>
      <c r="U34" s="564"/>
      <c r="V34" s="564"/>
      <c r="W34" s="564"/>
      <c r="X34" s="564"/>
      <c r="Y34" s="564"/>
      <c r="Z34" s="564"/>
      <c r="AA34" s="564"/>
      <c r="AB34" s="564"/>
      <c r="AC34" s="564"/>
      <c r="AD34" s="564"/>
      <c r="AE34" s="564"/>
    </row>
    <row r="35" spans="1:31" ht="39.75" customHeight="1">
      <c r="A35" s="574">
        <v>2017</v>
      </c>
      <c r="B35" s="697" t="s">
        <v>119</v>
      </c>
      <c r="C35" s="409" t="s">
        <v>16</v>
      </c>
      <c r="D35" s="415" t="s">
        <v>1628</v>
      </c>
      <c r="E35" s="403" t="s">
        <v>1624</v>
      </c>
      <c r="F35" s="415" t="s">
        <v>1813</v>
      </c>
      <c r="G35" s="415" t="s">
        <v>161</v>
      </c>
      <c r="H35" s="581">
        <v>1000000</v>
      </c>
      <c r="I35" s="1114"/>
      <c r="J35" s="666"/>
      <c r="K35" s="412"/>
      <c r="L35" s="412"/>
      <c r="M35" s="412">
        <v>1</v>
      </c>
      <c r="N35" s="578" t="s">
        <v>29</v>
      </c>
      <c r="O35" s="415" t="s">
        <v>191</v>
      </c>
      <c r="P35" s="1039">
        <v>43297</v>
      </c>
      <c r="Q35" s="394"/>
      <c r="R35" s="1118"/>
      <c r="S35" s="399"/>
      <c r="T35" s="564"/>
      <c r="U35" s="564"/>
      <c r="V35" s="564"/>
      <c r="W35" s="564"/>
      <c r="X35" s="564"/>
      <c r="Y35" s="564"/>
      <c r="Z35" s="564"/>
      <c r="AA35" s="564"/>
      <c r="AB35" s="564"/>
      <c r="AC35" s="564"/>
      <c r="AD35" s="564"/>
      <c r="AE35" s="564"/>
    </row>
    <row r="36" spans="1:31" ht="39.75" customHeight="1">
      <c r="A36" s="574">
        <v>2017</v>
      </c>
      <c r="B36" s="697" t="s">
        <v>119</v>
      </c>
      <c r="C36" s="409" t="s">
        <v>16</v>
      </c>
      <c r="D36" s="415" t="s">
        <v>1628</v>
      </c>
      <c r="E36" s="403" t="s">
        <v>1624</v>
      </c>
      <c r="F36" s="415" t="s">
        <v>1814</v>
      </c>
      <c r="G36" s="415" t="s">
        <v>161</v>
      </c>
      <c r="H36" s="581">
        <v>1000000</v>
      </c>
      <c r="I36" s="1114"/>
      <c r="J36" s="666"/>
      <c r="K36" s="412"/>
      <c r="L36" s="412"/>
      <c r="M36" s="412">
        <v>1</v>
      </c>
      <c r="N36" s="578" t="s">
        <v>29</v>
      </c>
      <c r="O36" s="415" t="s">
        <v>191</v>
      </c>
      <c r="P36" s="1039">
        <v>43319</v>
      </c>
      <c r="Q36" s="394" t="s">
        <v>1532</v>
      </c>
      <c r="R36" s="1118"/>
      <c r="S36" s="399"/>
      <c r="T36" s="564"/>
      <c r="U36" s="564"/>
      <c r="V36" s="564"/>
      <c r="W36" s="564"/>
      <c r="X36" s="564"/>
      <c r="Y36" s="564"/>
      <c r="Z36" s="564"/>
      <c r="AA36" s="564"/>
      <c r="AB36" s="564"/>
      <c r="AC36" s="564"/>
      <c r="AD36" s="564"/>
      <c r="AE36" s="564"/>
    </row>
    <row r="37" spans="1:31" ht="39.75" customHeight="1">
      <c r="A37" s="574">
        <v>2017</v>
      </c>
      <c r="B37" s="697" t="s">
        <v>119</v>
      </c>
      <c r="C37" s="409" t="s">
        <v>16</v>
      </c>
      <c r="D37" s="415" t="s">
        <v>532</v>
      </c>
      <c r="E37" s="403" t="s">
        <v>1624</v>
      </c>
      <c r="F37" s="415" t="s">
        <v>1815</v>
      </c>
      <c r="G37" s="415" t="s">
        <v>161</v>
      </c>
      <c r="H37" s="581">
        <v>1953000</v>
      </c>
      <c r="I37" s="1114"/>
      <c r="J37" s="412"/>
      <c r="K37" s="412"/>
      <c r="L37" s="412"/>
      <c r="M37" s="412">
        <v>1</v>
      </c>
      <c r="N37" s="578" t="s">
        <v>29</v>
      </c>
      <c r="O37" s="408" t="s">
        <v>191</v>
      </c>
      <c r="P37" s="1039">
        <v>43243</v>
      </c>
      <c r="Q37" s="394"/>
      <c r="R37" s="1118"/>
      <c r="S37" s="399"/>
      <c r="T37" s="564"/>
      <c r="U37" s="564"/>
      <c r="V37" s="564"/>
      <c r="W37" s="564"/>
      <c r="X37" s="564"/>
      <c r="Y37" s="564"/>
      <c r="Z37" s="564"/>
      <c r="AA37" s="564"/>
      <c r="AB37" s="564"/>
      <c r="AC37" s="564"/>
      <c r="AD37" s="564"/>
      <c r="AE37" s="564"/>
    </row>
    <row r="38" spans="1:31" ht="32.25" customHeight="1">
      <c r="A38" s="2104" t="s">
        <v>20</v>
      </c>
      <c r="B38" s="1964"/>
      <c r="C38" s="1961"/>
      <c r="D38" s="1123">
        <v>4</v>
      </c>
      <c r="E38" s="1123"/>
      <c r="F38" s="1124"/>
      <c r="G38" s="1123">
        <v>9</v>
      </c>
      <c r="H38" s="1125">
        <f t="shared" ref="H38:M38" si="1">SUM(H26:H37)</f>
        <v>27445000</v>
      </c>
      <c r="I38" s="1126">
        <f t="shared" si="1"/>
        <v>0</v>
      </c>
      <c r="J38" s="1123">
        <f t="shared" si="1"/>
        <v>0</v>
      </c>
      <c r="K38" s="1123">
        <f t="shared" si="1"/>
        <v>0</v>
      </c>
      <c r="L38" s="1123">
        <f t="shared" si="1"/>
        <v>0</v>
      </c>
      <c r="M38" s="1123">
        <f t="shared" si="1"/>
        <v>9</v>
      </c>
      <c r="N38" s="1123"/>
      <c r="O38" s="1124"/>
      <c r="P38" s="1127"/>
      <c r="Q38" s="394"/>
      <c r="R38" s="1116"/>
      <c r="S38" s="394"/>
      <c r="T38" s="561"/>
      <c r="U38" s="561"/>
      <c r="V38" s="561"/>
      <c r="W38" s="561"/>
      <c r="X38" s="561"/>
      <c r="Y38" s="561"/>
      <c r="Z38" s="561"/>
      <c r="AA38" s="561"/>
      <c r="AB38" s="561"/>
      <c r="AC38" s="561"/>
      <c r="AD38" s="561"/>
      <c r="AE38" s="561"/>
    </row>
    <row r="39" spans="1:31" ht="39.75" customHeight="1">
      <c r="A39" s="574">
        <v>2017</v>
      </c>
      <c r="B39" s="697" t="s">
        <v>119</v>
      </c>
      <c r="C39" s="409" t="s">
        <v>17</v>
      </c>
      <c r="D39" s="415" t="s">
        <v>279</v>
      </c>
      <c r="E39" s="403" t="s">
        <v>1593</v>
      </c>
      <c r="F39" s="415" t="s">
        <v>1816</v>
      </c>
      <c r="G39" s="415" t="s">
        <v>161</v>
      </c>
      <c r="H39" s="581">
        <v>925000</v>
      </c>
      <c r="I39" s="1114"/>
      <c r="J39" s="412"/>
      <c r="K39" s="412"/>
      <c r="L39" s="412"/>
      <c r="M39" s="412">
        <v>1</v>
      </c>
      <c r="N39" s="578" t="s">
        <v>29</v>
      </c>
      <c r="O39" s="415" t="s">
        <v>191</v>
      </c>
      <c r="P39" s="1115">
        <v>43334</v>
      </c>
      <c r="Q39" s="399"/>
      <c r="R39" s="1118"/>
      <c r="S39" s="399"/>
      <c r="T39" s="564"/>
      <c r="U39" s="564"/>
      <c r="V39" s="564"/>
      <c r="W39" s="564"/>
      <c r="X39" s="564"/>
      <c r="Y39" s="564"/>
      <c r="Z39" s="564"/>
      <c r="AA39" s="564"/>
      <c r="AB39" s="564"/>
      <c r="AC39" s="564"/>
      <c r="AD39" s="564"/>
      <c r="AE39" s="564"/>
    </row>
    <row r="40" spans="1:31" ht="39.75" customHeight="1">
      <c r="A40" s="574">
        <v>2017</v>
      </c>
      <c r="B40" s="697" t="s">
        <v>119</v>
      </c>
      <c r="C40" s="409" t="s">
        <v>17</v>
      </c>
      <c r="D40" s="415" t="s">
        <v>232</v>
      </c>
      <c r="E40" s="403" t="s">
        <v>1566</v>
      </c>
      <c r="F40" s="415" t="s">
        <v>1817</v>
      </c>
      <c r="G40" s="415" t="s">
        <v>161</v>
      </c>
      <c r="H40" s="581">
        <v>4000000</v>
      </c>
      <c r="I40" s="1114"/>
      <c r="J40" s="412"/>
      <c r="K40" s="412"/>
      <c r="L40" s="412"/>
      <c r="M40" s="412">
        <v>1</v>
      </c>
      <c r="N40" s="578" t="s">
        <v>29</v>
      </c>
      <c r="O40" s="415" t="s">
        <v>191</v>
      </c>
      <c r="P40" s="1115">
        <v>43298</v>
      </c>
      <c r="Q40" s="621"/>
      <c r="R40" s="1118"/>
      <c r="S40" s="399"/>
      <c r="T40" s="564"/>
      <c r="U40" s="564"/>
      <c r="V40" s="564"/>
      <c r="W40" s="564"/>
      <c r="X40" s="564"/>
      <c r="Y40" s="564"/>
      <c r="Z40" s="564"/>
      <c r="AA40" s="564"/>
      <c r="AB40" s="564"/>
      <c r="AC40" s="564"/>
      <c r="AD40" s="564"/>
      <c r="AE40" s="564"/>
    </row>
    <row r="41" spans="1:31" ht="39.75" customHeight="1">
      <c r="A41" s="574">
        <v>2017</v>
      </c>
      <c r="B41" s="697" t="s">
        <v>119</v>
      </c>
      <c r="C41" s="409" t="s">
        <v>17</v>
      </c>
      <c r="D41" s="415" t="s">
        <v>426</v>
      </c>
      <c r="E41" s="403" t="s">
        <v>1566</v>
      </c>
      <c r="F41" s="415" t="s">
        <v>1818</v>
      </c>
      <c r="G41" s="415" t="s">
        <v>161</v>
      </c>
      <c r="H41" s="581">
        <v>5000000</v>
      </c>
      <c r="I41" s="1114"/>
      <c r="J41" s="412"/>
      <c r="K41" s="412"/>
      <c r="L41" s="412"/>
      <c r="M41" s="412">
        <v>1</v>
      </c>
      <c r="N41" s="578" t="s">
        <v>29</v>
      </c>
      <c r="O41" s="415" t="s">
        <v>191</v>
      </c>
      <c r="P41" s="1115">
        <v>43027</v>
      </c>
      <c r="Q41" s="439"/>
      <c r="R41" s="1118"/>
      <c r="S41" s="1129"/>
      <c r="T41" s="564"/>
      <c r="U41" s="564"/>
      <c r="V41" s="564"/>
      <c r="W41" s="564"/>
      <c r="X41" s="564"/>
      <c r="Y41" s="564"/>
      <c r="Z41" s="564"/>
      <c r="AA41" s="564"/>
      <c r="AB41" s="564"/>
      <c r="AC41" s="564"/>
      <c r="AD41" s="564"/>
      <c r="AE41" s="564"/>
    </row>
    <row r="42" spans="1:31" ht="54.75" customHeight="1">
      <c r="A42" s="2068">
        <v>2017</v>
      </c>
      <c r="B42" s="2068" t="s">
        <v>119</v>
      </c>
      <c r="C42" s="2017" t="s">
        <v>17</v>
      </c>
      <c r="D42" s="2042" t="s">
        <v>1271</v>
      </c>
      <c r="E42" s="2017" t="s">
        <v>1566</v>
      </c>
      <c r="F42" s="2017" t="s">
        <v>1819</v>
      </c>
      <c r="G42" s="2017" t="s">
        <v>161</v>
      </c>
      <c r="H42" s="2076">
        <v>9369000</v>
      </c>
      <c r="I42" s="2106"/>
      <c r="J42" s="2015"/>
      <c r="K42" s="2015" t="s">
        <v>2</v>
      </c>
      <c r="L42" s="2015"/>
      <c r="M42" s="2015">
        <v>1</v>
      </c>
      <c r="N42" s="2080" t="s">
        <v>29</v>
      </c>
      <c r="O42" s="408" t="s">
        <v>1820</v>
      </c>
      <c r="P42" s="2107">
        <v>43665</v>
      </c>
      <c r="Q42" s="394" t="s">
        <v>955</v>
      </c>
      <c r="R42" s="1118"/>
      <c r="S42" s="399"/>
      <c r="T42" s="564"/>
      <c r="U42" s="564"/>
      <c r="V42" s="564"/>
      <c r="W42" s="564"/>
      <c r="X42" s="564"/>
      <c r="Y42" s="564"/>
      <c r="Z42" s="564"/>
      <c r="AA42" s="564"/>
      <c r="AB42" s="564"/>
      <c r="AC42" s="564"/>
      <c r="AD42" s="564"/>
      <c r="AE42" s="564"/>
    </row>
    <row r="43" spans="1:31" ht="48" customHeight="1">
      <c r="A43" s="1856"/>
      <c r="B43" s="1856"/>
      <c r="C43" s="1856"/>
      <c r="D43" s="1856"/>
      <c r="E43" s="1856"/>
      <c r="F43" s="1856"/>
      <c r="G43" s="1856"/>
      <c r="H43" s="1856"/>
      <c r="I43" s="1856"/>
      <c r="J43" s="1856"/>
      <c r="K43" s="1856"/>
      <c r="L43" s="1856"/>
      <c r="M43" s="1856"/>
      <c r="N43" s="1856"/>
      <c r="O43" s="415" t="s">
        <v>1821</v>
      </c>
      <c r="P43" s="1856"/>
      <c r="Q43" s="394" t="s">
        <v>955</v>
      </c>
      <c r="R43" s="1118"/>
      <c r="S43" s="399"/>
      <c r="T43" s="564"/>
      <c r="U43" s="564"/>
      <c r="V43" s="564"/>
      <c r="W43" s="564"/>
      <c r="X43" s="564"/>
      <c r="Y43" s="564"/>
      <c r="Z43" s="564"/>
      <c r="AA43" s="564"/>
      <c r="AB43" s="564"/>
      <c r="AC43" s="564"/>
      <c r="AD43" s="564"/>
      <c r="AE43" s="564"/>
    </row>
    <row r="44" spans="1:31" ht="45" customHeight="1">
      <c r="A44" s="1976"/>
      <c r="B44" s="1976"/>
      <c r="C44" s="1976"/>
      <c r="D44" s="1976"/>
      <c r="E44" s="1976"/>
      <c r="F44" s="1976"/>
      <c r="G44" s="1976"/>
      <c r="H44" s="1976"/>
      <c r="I44" s="1976"/>
      <c r="J44" s="1976"/>
      <c r="K44" s="1976"/>
      <c r="L44" s="1976"/>
      <c r="M44" s="1976"/>
      <c r="N44" s="1976"/>
      <c r="O44" s="415" t="s">
        <v>1822</v>
      </c>
      <c r="P44" s="1976"/>
      <c r="Q44" s="394" t="s">
        <v>955</v>
      </c>
      <c r="R44" s="1118"/>
      <c r="S44" s="399"/>
      <c r="T44" s="564"/>
      <c r="U44" s="564"/>
      <c r="V44" s="564"/>
      <c r="W44" s="564"/>
      <c r="X44" s="564"/>
      <c r="Y44" s="564"/>
      <c r="Z44" s="564"/>
      <c r="AA44" s="564"/>
      <c r="AB44" s="564"/>
      <c r="AC44" s="564"/>
      <c r="AD44" s="564"/>
      <c r="AE44" s="564"/>
    </row>
    <row r="45" spans="1:31" ht="55.5" customHeight="1">
      <c r="A45" s="574">
        <v>2017</v>
      </c>
      <c r="B45" s="697" t="s">
        <v>119</v>
      </c>
      <c r="C45" s="409" t="s">
        <v>17</v>
      </c>
      <c r="D45" s="415" t="s">
        <v>1271</v>
      </c>
      <c r="E45" s="403" t="s">
        <v>1566</v>
      </c>
      <c r="F45" s="415" t="s">
        <v>1823</v>
      </c>
      <c r="G45" s="415" t="s">
        <v>1824</v>
      </c>
      <c r="H45" s="581">
        <v>3000000</v>
      </c>
      <c r="I45" s="1114"/>
      <c r="J45" s="412"/>
      <c r="K45" s="666"/>
      <c r="L45" s="412"/>
      <c r="M45" s="412">
        <v>1</v>
      </c>
      <c r="N45" s="578" t="s">
        <v>29</v>
      </c>
      <c r="O45" s="415" t="s">
        <v>1825</v>
      </c>
      <c r="P45" s="1039">
        <v>43572</v>
      </c>
      <c r="Q45" s="394"/>
      <c r="R45" s="1118"/>
      <c r="S45" s="399"/>
      <c r="T45" s="564"/>
      <c r="U45" s="564"/>
      <c r="V45" s="564"/>
      <c r="W45" s="564"/>
      <c r="X45" s="564"/>
      <c r="Y45" s="564"/>
      <c r="Z45" s="564"/>
      <c r="AA45" s="564"/>
      <c r="AB45" s="564"/>
      <c r="AC45" s="564"/>
      <c r="AD45" s="564"/>
      <c r="AE45" s="564"/>
    </row>
    <row r="46" spans="1:31" ht="59.25" customHeight="1">
      <c r="A46" s="574">
        <v>2017</v>
      </c>
      <c r="B46" s="697" t="s">
        <v>119</v>
      </c>
      <c r="C46" s="409" t="s">
        <v>17</v>
      </c>
      <c r="D46" s="415" t="s">
        <v>165</v>
      </c>
      <c r="E46" s="403" t="s">
        <v>1593</v>
      </c>
      <c r="F46" s="415" t="s">
        <v>1826</v>
      </c>
      <c r="G46" s="415" t="s">
        <v>161</v>
      </c>
      <c r="H46" s="581">
        <v>6439000</v>
      </c>
      <c r="I46" s="412">
        <v>1</v>
      </c>
      <c r="J46" s="412"/>
      <c r="K46" s="412"/>
      <c r="L46" s="412"/>
      <c r="M46" s="412"/>
      <c r="N46" s="632" t="s">
        <v>250</v>
      </c>
      <c r="O46" s="407" t="s">
        <v>1592</v>
      </c>
      <c r="P46" s="1072">
        <v>43315</v>
      </c>
      <c r="Q46" s="1073" t="s">
        <v>1668</v>
      </c>
      <c r="R46" s="1118"/>
      <c r="S46" s="399"/>
      <c r="T46" s="564"/>
      <c r="U46" s="564"/>
      <c r="V46" s="564"/>
      <c r="W46" s="564"/>
      <c r="X46" s="564"/>
      <c r="Y46" s="564"/>
      <c r="Z46" s="564"/>
      <c r="AA46" s="564"/>
      <c r="AB46" s="564"/>
      <c r="AC46" s="564"/>
      <c r="AD46" s="564"/>
      <c r="AE46" s="564"/>
    </row>
    <row r="47" spans="1:31" ht="39.75" customHeight="1">
      <c r="A47" s="574">
        <v>2017</v>
      </c>
      <c r="B47" s="697" t="s">
        <v>119</v>
      </c>
      <c r="C47" s="409" t="s">
        <v>17</v>
      </c>
      <c r="D47" s="415" t="s">
        <v>238</v>
      </c>
      <c r="E47" s="403" t="s">
        <v>1593</v>
      </c>
      <c r="F47" s="415" t="s">
        <v>1827</v>
      </c>
      <c r="G47" s="415" t="s">
        <v>161</v>
      </c>
      <c r="H47" s="581">
        <v>1000000</v>
      </c>
      <c r="I47" s="1114"/>
      <c r="J47" s="412"/>
      <c r="K47" s="412"/>
      <c r="L47" s="412"/>
      <c r="M47" s="412">
        <v>1</v>
      </c>
      <c r="N47" s="578" t="s">
        <v>29</v>
      </c>
      <c r="O47" s="415" t="s">
        <v>191</v>
      </c>
      <c r="P47" s="1039">
        <v>43335</v>
      </c>
      <c r="Q47" s="394"/>
      <c r="R47" s="1118"/>
      <c r="S47" s="399"/>
      <c r="T47" s="564"/>
      <c r="U47" s="564"/>
      <c r="V47" s="564"/>
      <c r="W47" s="564"/>
      <c r="X47" s="564"/>
      <c r="Y47" s="564"/>
      <c r="Z47" s="564"/>
      <c r="AA47" s="564"/>
      <c r="AB47" s="564"/>
      <c r="AC47" s="564"/>
      <c r="AD47" s="564"/>
      <c r="AE47" s="564"/>
    </row>
    <row r="48" spans="1:31" ht="39.75" customHeight="1">
      <c r="A48" s="574">
        <v>2017</v>
      </c>
      <c r="B48" s="697" t="s">
        <v>119</v>
      </c>
      <c r="C48" s="409" t="s">
        <v>17</v>
      </c>
      <c r="D48" s="415" t="s">
        <v>238</v>
      </c>
      <c r="E48" s="403" t="s">
        <v>1593</v>
      </c>
      <c r="F48" s="415" t="s">
        <v>1828</v>
      </c>
      <c r="G48" s="415" t="s">
        <v>161</v>
      </c>
      <c r="H48" s="581">
        <v>2000000</v>
      </c>
      <c r="I48" s="1114"/>
      <c r="J48" s="412"/>
      <c r="K48" s="412"/>
      <c r="L48" s="412"/>
      <c r="M48" s="412">
        <v>1</v>
      </c>
      <c r="N48" s="578" t="s">
        <v>29</v>
      </c>
      <c r="O48" s="415" t="s">
        <v>191</v>
      </c>
      <c r="P48" s="1039">
        <v>43144</v>
      </c>
      <c r="Q48" s="394"/>
      <c r="R48" s="1118"/>
      <c r="S48" s="399"/>
      <c r="T48" s="564"/>
      <c r="U48" s="564"/>
      <c r="V48" s="564"/>
      <c r="W48" s="564"/>
      <c r="X48" s="564"/>
      <c r="Y48" s="564"/>
      <c r="Z48" s="564"/>
      <c r="AA48" s="564"/>
      <c r="AB48" s="564"/>
      <c r="AC48" s="564"/>
      <c r="AD48" s="564"/>
      <c r="AE48" s="564"/>
    </row>
    <row r="49" spans="1:31" ht="39.75" customHeight="1">
      <c r="A49" s="574">
        <v>2017</v>
      </c>
      <c r="B49" s="697" t="s">
        <v>119</v>
      </c>
      <c r="C49" s="409" t="s">
        <v>17</v>
      </c>
      <c r="D49" s="415" t="s">
        <v>238</v>
      </c>
      <c r="E49" s="403" t="s">
        <v>1593</v>
      </c>
      <c r="F49" s="415" t="s">
        <v>1829</v>
      </c>
      <c r="G49" s="415" t="s">
        <v>161</v>
      </c>
      <c r="H49" s="581">
        <v>1000000</v>
      </c>
      <c r="I49" s="1114"/>
      <c r="J49" s="412"/>
      <c r="K49" s="412"/>
      <c r="L49" s="412"/>
      <c r="M49" s="412">
        <v>1</v>
      </c>
      <c r="N49" s="578" t="s">
        <v>29</v>
      </c>
      <c r="O49" s="415" t="s">
        <v>191</v>
      </c>
      <c r="P49" s="1039">
        <v>43186</v>
      </c>
      <c r="Q49" s="394"/>
      <c r="R49" s="1118"/>
      <c r="S49" s="399"/>
      <c r="T49" s="564"/>
      <c r="U49" s="564"/>
      <c r="V49" s="564"/>
      <c r="W49" s="564"/>
      <c r="X49" s="564"/>
      <c r="Y49" s="564"/>
      <c r="Z49" s="564"/>
      <c r="AA49" s="564"/>
      <c r="AB49" s="564"/>
      <c r="AC49" s="564"/>
      <c r="AD49" s="564"/>
      <c r="AE49" s="564"/>
    </row>
    <row r="50" spans="1:31" ht="39.75" customHeight="1">
      <c r="A50" s="574">
        <v>2017</v>
      </c>
      <c r="B50" s="697" t="s">
        <v>119</v>
      </c>
      <c r="C50" s="409" t="s">
        <v>17</v>
      </c>
      <c r="D50" s="415" t="s">
        <v>238</v>
      </c>
      <c r="E50" s="403" t="s">
        <v>1593</v>
      </c>
      <c r="F50" s="415" t="s">
        <v>1830</v>
      </c>
      <c r="G50" s="415" t="s">
        <v>161</v>
      </c>
      <c r="H50" s="581">
        <v>1000000</v>
      </c>
      <c r="I50" s="1114"/>
      <c r="J50" s="412"/>
      <c r="K50" s="412"/>
      <c r="L50" s="412"/>
      <c r="M50" s="412">
        <v>1</v>
      </c>
      <c r="N50" s="578" t="s">
        <v>29</v>
      </c>
      <c r="O50" s="415" t="s">
        <v>191</v>
      </c>
      <c r="P50" s="1039">
        <v>43335</v>
      </c>
      <c r="Q50" s="394"/>
      <c r="R50" s="1118"/>
      <c r="S50" s="399"/>
      <c r="T50" s="564"/>
      <c r="U50" s="564"/>
      <c r="V50" s="564"/>
      <c r="W50" s="564"/>
      <c r="X50" s="564"/>
      <c r="Y50" s="564"/>
      <c r="Z50" s="564"/>
      <c r="AA50" s="564"/>
      <c r="AB50" s="564"/>
      <c r="AC50" s="564"/>
      <c r="AD50" s="564"/>
      <c r="AE50" s="564"/>
    </row>
    <row r="51" spans="1:31" ht="39.75" customHeight="1">
      <c r="A51" s="574">
        <v>2017</v>
      </c>
      <c r="B51" s="697" t="s">
        <v>119</v>
      </c>
      <c r="C51" s="409" t="s">
        <v>17</v>
      </c>
      <c r="D51" s="415" t="s">
        <v>238</v>
      </c>
      <c r="E51" s="403" t="s">
        <v>1593</v>
      </c>
      <c r="F51" s="415" t="s">
        <v>1831</v>
      </c>
      <c r="G51" s="415" t="s">
        <v>161</v>
      </c>
      <c r="H51" s="581">
        <v>1500000</v>
      </c>
      <c r="I51" s="1114"/>
      <c r="J51" s="412"/>
      <c r="K51" s="412"/>
      <c r="L51" s="412"/>
      <c r="M51" s="412">
        <v>1</v>
      </c>
      <c r="N51" s="578" t="s">
        <v>29</v>
      </c>
      <c r="O51" s="415" t="s">
        <v>191</v>
      </c>
      <c r="P51" s="1039">
        <v>43335</v>
      </c>
      <c r="Q51" s="394"/>
      <c r="R51" s="1118"/>
      <c r="S51" s="399"/>
      <c r="T51" s="564"/>
      <c r="U51" s="564"/>
      <c r="V51" s="564"/>
      <c r="W51" s="564"/>
      <c r="X51" s="564"/>
      <c r="Y51" s="564"/>
      <c r="Z51" s="564"/>
      <c r="AA51" s="564"/>
      <c r="AB51" s="564"/>
      <c r="AC51" s="564"/>
      <c r="AD51" s="564"/>
      <c r="AE51" s="564"/>
    </row>
    <row r="52" spans="1:31" ht="39.75" customHeight="1">
      <c r="A52" s="574">
        <v>2017</v>
      </c>
      <c r="B52" s="697" t="s">
        <v>119</v>
      </c>
      <c r="C52" s="409" t="s">
        <v>17</v>
      </c>
      <c r="D52" s="415" t="s">
        <v>238</v>
      </c>
      <c r="E52" s="403" t="s">
        <v>1593</v>
      </c>
      <c r="F52" s="415" t="s">
        <v>1832</v>
      </c>
      <c r="G52" s="415" t="s">
        <v>161</v>
      </c>
      <c r="H52" s="581">
        <v>1500000</v>
      </c>
      <c r="I52" s="1114"/>
      <c r="J52" s="412"/>
      <c r="K52" s="412"/>
      <c r="L52" s="412"/>
      <c r="M52" s="412">
        <v>1</v>
      </c>
      <c r="N52" s="578" t="s">
        <v>29</v>
      </c>
      <c r="O52" s="415" t="s">
        <v>191</v>
      </c>
      <c r="P52" s="1039" t="s">
        <v>553</v>
      </c>
      <c r="Q52" s="394"/>
      <c r="R52" s="1118"/>
      <c r="S52" s="399"/>
      <c r="T52" s="564"/>
      <c r="U52" s="564"/>
      <c r="V52" s="564"/>
      <c r="W52" s="564"/>
      <c r="X52" s="564"/>
      <c r="Y52" s="564"/>
      <c r="Z52" s="564"/>
      <c r="AA52" s="564"/>
      <c r="AB52" s="564"/>
      <c r="AC52" s="564"/>
      <c r="AD52" s="564"/>
      <c r="AE52" s="564"/>
    </row>
    <row r="53" spans="1:31" ht="39.75" customHeight="1">
      <c r="A53" s="574">
        <v>2017</v>
      </c>
      <c r="B53" s="697" t="s">
        <v>119</v>
      </c>
      <c r="C53" s="409" t="s">
        <v>17</v>
      </c>
      <c r="D53" s="415" t="s">
        <v>238</v>
      </c>
      <c r="E53" s="403" t="s">
        <v>1593</v>
      </c>
      <c r="F53" s="415" t="s">
        <v>1833</v>
      </c>
      <c r="G53" s="415" t="s">
        <v>161</v>
      </c>
      <c r="H53" s="581">
        <v>1500000</v>
      </c>
      <c r="I53" s="1114"/>
      <c r="J53" s="412"/>
      <c r="K53" s="412"/>
      <c r="L53" s="412"/>
      <c r="M53" s="412">
        <v>1</v>
      </c>
      <c r="N53" s="578" t="s">
        <v>29</v>
      </c>
      <c r="O53" s="415" t="s">
        <v>191</v>
      </c>
      <c r="P53" s="1039">
        <v>43355</v>
      </c>
      <c r="Q53" s="394"/>
      <c r="R53" s="1118"/>
      <c r="S53" s="399"/>
      <c r="T53" s="564"/>
      <c r="U53" s="564"/>
      <c r="V53" s="564"/>
      <c r="W53" s="564"/>
      <c r="X53" s="564"/>
      <c r="Y53" s="564"/>
      <c r="Z53" s="564"/>
      <c r="AA53" s="564"/>
      <c r="AB53" s="564"/>
      <c r="AC53" s="564"/>
      <c r="AD53" s="564"/>
      <c r="AE53" s="564"/>
    </row>
    <row r="54" spans="1:31" ht="39.75" customHeight="1">
      <c r="A54" s="574">
        <v>2017</v>
      </c>
      <c r="B54" s="697" t="s">
        <v>119</v>
      </c>
      <c r="C54" s="409" t="s">
        <v>17</v>
      </c>
      <c r="D54" s="415" t="s">
        <v>238</v>
      </c>
      <c r="E54" s="403" t="s">
        <v>1593</v>
      </c>
      <c r="F54" s="415" t="s">
        <v>1834</v>
      </c>
      <c r="G54" s="415" t="s">
        <v>161</v>
      </c>
      <c r="H54" s="581">
        <v>2000000</v>
      </c>
      <c r="I54" s="1114"/>
      <c r="J54" s="412"/>
      <c r="K54" s="412"/>
      <c r="L54" s="412"/>
      <c r="M54" s="412">
        <v>1</v>
      </c>
      <c r="N54" s="578" t="s">
        <v>29</v>
      </c>
      <c r="O54" s="415" t="s">
        <v>191</v>
      </c>
      <c r="P54" s="1039">
        <v>43311</v>
      </c>
      <c r="Q54" s="394"/>
      <c r="R54" s="1116"/>
      <c r="S54" s="394"/>
      <c r="T54" s="561"/>
      <c r="U54" s="561"/>
      <c r="V54" s="561"/>
      <c r="W54" s="561"/>
      <c r="X54" s="561"/>
      <c r="Y54" s="561"/>
      <c r="Z54" s="561"/>
      <c r="AA54" s="561"/>
      <c r="AB54" s="561"/>
      <c r="AC54" s="561"/>
      <c r="AD54" s="561"/>
      <c r="AE54" s="561"/>
    </row>
    <row r="55" spans="1:31" ht="39.75" customHeight="1">
      <c r="A55" s="574">
        <v>2017</v>
      </c>
      <c r="B55" s="697" t="s">
        <v>119</v>
      </c>
      <c r="C55" s="409" t="s">
        <v>17</v>
      </c>
      <c r="D55" s="415" t="s">
        <v>238</v>
      </c>
      <c r="E55" s="403" t="s">
        <v>1593</v>
      </c>
      <c r="F55" s="415" t="s">
        <v>1835</v>
      </c>
      <c r="G55" s="415" t="s">
        <v>161</v>
      </c>
      <c r="H55" s="581">
        <v>900000</v>
      </c>
      <c r="I55" s="1114"/>
      <c r="J55" s="412"/>
      <c r="K55" s="412"/>
      <c r="L55" s="412"/>
      <c r="M55" s="412">
        <v>1</v>
      </c>
      <c r="N55" s="578" t="s">
        <v>29</v>
      </c>
      <c r="O55" s="415" t="s">
        <v>191</v>
      </c>
      <c r="P55" s="1039" t="s">
        <v>553</v>
      </c>
      <c r="Q55" s="394"/>
      <c r="R55" s="1118"/>
      <c r="S55" s="399"/>
      <c r="T55" s="564"/>
      <c r="U55" s="564"/>
      <c r="V55" s="564"/>
      <c r="W55" s="564"/>
      <c r="X55" s="564"/>
      <c r="Y55" s="564"/>
      <c r="Z55" s="564"/>
      <c r="AA55" s="564"/>
      <c r="AB55" s="564"/>
      <c r="AC55" s="564"/>
      <c r="AD55" s="564"/>
      <c r="AE55" s="564"/>
    </row>
    <row r="56" spans="1:31" ht="39.75" customHeight="1">
      <c r="A56" s="574">
        <v>2017</v>
      </c>
      <c r="B56" s="697" t="s">
        <v>119</v>
      </c>
      <c r="C56" s="409" t="s">
        <v>17</v>
      </c>
      <c r="D56" s="415" t="s">
        <v>238</v>
      </c>
      <c r="E56" s="403" t="s">
        <v>1593</v>
      </c>
      <c r="F56" s="415" t="s">
        <v>1836</v>
      </c>
      <c r="G56" s="415" t="s">
        <v>161</v>
      </c>
      <c r="H56" s="581">
        <v>1200000</v>
      </c>
      <c r="I56" s="1114"/>
      <c r="J56" s="412"/>
      <c r="K56" s="412"/>
      <c r="L56" s="412"/>
      <c r="M56" s="412">
        <v>1</v>
      </c>
      <c r="N56" s="578" t="s">
        <v>29</v>
      </c>
      <c r="O56" s="415" t="s">
        <v>191</v>
      </c>
      <c r="P56" s="1039">
        <v>43172</v>
      </c>
      <c r="Q56" s="394"/>
      <c r="R56" s="1118"/>
      <c r="S56" s="399"/>
      <c r="T56" s="564"/>
      <c r="U56" s="564"/>
      <c r="V56" s="564"/>
      <c r="W56" s="564"/>
      <c r="X56" s="564"/>
      <c r="Y56" s="564"/>
      <c r="Z56" s="564"/>
      <c r="AA56" s="564"/>
      <c r="AB56" s="564"/>
      <c r="AC56" s="564"/>
      <c r="AD56" s="564"/>
      <c r="AE56" s="564"/>
    </row>
    <row r="57" spans="1:31" ht="36.75" customHeight="1">
      <c r="A57" s="2104" t="s">
        <v>20</v>
      </c>
      <c r="B57" s="1964"/>
      <c r="C57" s="1961"/>
      <c r="D57" s="1123">
        <v>6</v>
      </c>
      <c r="E57" s="1123"/>
      <c r="F57" s="1124"/>
      <c r="G57" s="1123">
        <v>16</v>
      </c>
      <c r="H57" s="1125">
        <f t="shared" ref="H57:M57" si="2">SUM(H39:H56)</f>
        <v>42333000</v>
      </c>
      <c r="I57" s="1126">
        <f t="shared" si="2"/>
        <v>1</v>
      </c>
      <c r="J57" s="1123">
        <f t="shared" si="2"/>
        <v>0</v>
      </c>
      <c r="K57" s="1123">
        <f t="shared" si="2"/>
        <v>0</v>
      </c>
      <c r="L57" s="1123">
        <f t="shared" si="2"/>
        <v>0</v>
      </c>
      <c r="M57" s="1123">
        <f t="shared" si="2"/>
        <v>15</v>
      </c>
      <c r="N57" s="1123"/>
      <c r="O57" s="1124"/>
      <c r="P57" s="1127"/>
      <c r="Q57" s="394"/>
      <c r="R57" s="1116"/>
      <c r="S57" s="394"/>
      <c r="T57" s="561"/>
      <c r="U57" s="561"/>
      <c r="V57" s="561"/>
      <c r="W57" s="561"/>
      <c r="X57" s="561"/>
      <c r="Y57" s="561"/>
      <c r="Z57" s="561"/>
      <c r="AA57" s="561"/>
      <c r="AB57" s="561"/>
      <c r="AC57" s="561"/>
      <c r="AD57" s="561"/>
      <c r="AE57" s="561"/>
    </row>
    <row r="58" spans="1:31" ht="39.75" customHeight="1">
      <c r="A58" s="574">
        <v>2017</v>
      </c>
      <c r="B58" s="697" t="s">
        <v>119</v>
      </c>
      <c r="C58" s="409" t="s">
        <v>18</v>
      </c>
      <c r="D58" s="415" t="s">
        <v>140</v>
      </c>
      <c r="E58" s="403" t="s">
        <v>1593</v>
      </c>
      <c r="F58" s="415" t="s">
        <v>699</v>
      </c>
      <c r="G58" s="415" t="s">
        <v>161</v>
      </c>
      <c r="H58" s="581">
        <v>10000000</v>
      </c>
      <c r="I58" s="1114"/>
      <c r="J58" s="412"/>
      <c r="K58" s="412"/>
      <c r="L58" s="412"/>
      <c r="M58" s="412">
        <v>1</v>
      </c>
      <c r="N58" s="578" t="s">
        <v>29</v>
      </c>
      <c r="O58" s="408" t="s">
        <v>1837</v>
      </c>
      <c r="P58" s="1039">
        <v>43724</v>
      </c>
      <c r="Q58" s="394"/>
      <c r="R58" s="1118"/>
      <c r="S58" s="399"/>
      <c r="T58" s="564"/>
      <c r="U58" s="564"/>
      <c r="V58" s="564"/>
      <c r="W58" s="564"/>
      <c r="X58" s="564"/>
      <c r="Y58" s="564"/>
      <c r="Z58" s="564"/>
      <c r="AA58" s="564"/>
      <c r="AB58" s="564"/>
      <c r="AC58" s="564"/>
      <c r="AD58" s="564"/>
      <c r="AE58" s="564"/>
    </row>
    <row r="59" spans="1:31" ht="39.75" customHeight="1">
      <c r="A59" s="574">
        <v>2017</v>
      </c>
      <c r="B59" s="697" t="s">
        <v>119</v>
      </c>
      <c r="C59" s="409" t="s">
        <v>18</v>
      </c>
      <c r="D59" s="415" t="s">
        <v>140</v>
      </c>
      <c r="E59" s="403" t="s">
        <v>1593</v>
      </c>
      <c r="F59" s="415" t="s">
        <v>1838</v>
      </c>
      <c r="G59" s="415" t="s">
        <v>1824</v>
      </c>
      <c r="H59" s="581">
        <v>2771907</v>
      </c>
      <c r="I59" s="1114"/>
      <c r="J59" s="412"/>
      <c r="K59" s="412"/>
      <c r="L59" s="412"/>
      <c r="M59" s="412">
        <v>1</v>
      </c>
      <c r="N59" s="578" t="s">
        <v>29</v>
      </c>
      <c r="O59" s="415" t="s">
        <v>1839</v>
      </c>
      <c r="P59" s="1115">
        <v>43756</v>
      </c>
      <c r="Q59" s="439"/>
      <c r="R59" s="1118"/>
      <c r="S59" s="399"/>
      <c r="T59" s="564"/>
      <c r="U59" s="564"/>
      <c r="V59" s="564"/>
      <c r="W59" s="564"/>
      <c r="X59" s="564"/>
      <c r="Y59" s="564"/>
      <c r="Z59" s="564"/>
      <c r="AA59" s="564"/>
      <c r="AB59" s="564"/>
      <c r="AC59" s="564"/>
      <c r="AD59" s="564"/>
      <c r="AE59" s="564"/>
    </row>
    <row r="60" spans="1:31" ht="39.75" customHeight="1">
      <c r="A60" s="574">
        <v>2017</v>
      </c>
      <c r="B60" s="697" t="s">
        <v>119</v>
      </c>
      <c r="C60" s="409" t="s">
        <v>18</v>
      </c>
      <c r="D60" s="415" t="s">
        <v>239</v>
      </c>
      <c r="E60" s="403" t="s">
        <v>1593</v>
      </c>
      <c r="F60" s="415" t="s">
        <v>1840</v>
      </c>
      <c r="G60" s="415" t="s">
        <v>161</v>
      </c>
      <c r="H60" s="581">
        <v>500000</v>
      </c>
      <c r="I60" s="1114"/>
      <c r="J60" s="412"/>
      <c r="K60" s="412"/>
      <c r="L60" s="412"/>
      <c r="M60" s="412">
        <v>1</v>
      </c>
      <c r="N60" s="578" t="s">
        <v>29</v>
      </c>
      <c r="O60" s="415" t="s">
        <v>795</v>
      </c>
      <c r="P60" s="1039">
        <v>43663</v>
      </c>
      <c r="Q60" s="394"/>
      <c r="R60" s="1118"/>
      <c r="S60" s="399"/>
      <c r="T60" s="564"/>
      <c r="U60" s="564"/>
      <c r="V60" s="564"/>
      <c r="W60" s="564"/>
      <c r="X60" s="564"/>
      <c r="Y60" s="564"/>
      <c r="Z60" s="564"/>
      <c r="AA60" s="564"/>
      <c r="AB60" s="564"/>
      <c r="AC60" s="564"/>
      <c r="AD60" s="564"/>
      <c r="AE60" s="564"/>
    </row>
    <row r="61" spans="1:31" ht="39.75" customHeight="1">
      <c r="A61" s="613">
        <v>2017</v>
      </c>
      <c r="B61" s="1130" t="s">
        <v>119</v>
      </c>
      <c r="C61" s="422" t="s">
        <v>18</v>
      </c>
      <c r="D61" s="421" t="s">
        <v>239</v>
      </c>
      <c r="E61" s="468" t="s">
        <v>1593</v>
      </c>
      <c r="F61" s="421" t="s">
        <v>1841</v>
      </c>
      <c r="G61" s="421" t="s">
        <v>161</v>
      </c>
      <c r="H61" s="626">
        <v>500000</v>
      </c>
      <c r="I61" s="1131"/>
      <c r="J61" s="412"/>
      <c r="K61" s="412"/>
      <c r="L61" s="412"/>
      <c r="M61" s="412">
        <v>1</v>
      </c>
      <c r="N61" s="578" t="s">
        <v>29</v>
      </c>
      <c r="O61" s="415" t="s">
        <v>795</v>
      </c>
      <c r="P61" s="1039">
        <v>43663</v>
      </c>
      <c r="Q61" s="394"/>
      <c r="R61" s="1132"/>
      <c r="S61" s="1070"/>
      <c r="T61" s="1133"/>
      <c r="U61" s="1133"/>
      <c r="V61" s="1133"/>
      <c r="W61" s="1133"/>
      <c r="X61" s="1133"/>
      <c r="Y61" s="1133"/>
      <c r="Z61" s="1133"/>
      <c r="AA61" s="1133"/>
      <c r="AB61" s="1133"/>
      <c r="AC61" s="1133"/>
      <c r="AD61" s="1133"/>
      <c r="AE61" s="1133"/>
    </row>
    <row r="62" spans="1:31" ht="39.75" customHeight="1">
      <c r="A62" s="574">
        <v>2017</v>
      </c>
      <c r="B62" s="697" t="s">
        <v>119</v>
      </c>
      <c r="C62" s="409" t="s">
        <v>18</v>
      </c>
      <c r="D62" s="415" t="s">
        <v>239</v>
      </c>
      <c r="E62" s="403" t="s">
        <v>1593</v>
      </c>
      <c r="F62" s="415" t="s">
        <v>1842</v>
      </c>
      <c r="G62" s="415" t="s">
        <v>161</v>
      </c>
      <c r="H62" s="581">
        <v>500000</v>
      </c>
      <c r="I62" s="1114"/>
      <c r="J62" s="412"/>
      <c r="K62" s="412"/>
      <c r="L62" s="412"/>
      <c r="M62" s="412">
        <v>1</v>
      </c>
      <c r="N62" s="578" t="s">
        <v>29</v>
      </c>
      <c r="O62" s="415" t="s">
        <v>795</v>
      </c>
      <c r="P62" s="1039">
        <v>43663</v>
      </c>
      <c r="Q62" s="394"/>
      <c r="R62" s="1118"/>
      <c r="S62" s="399"/>
      <c r="T62" s="564"/>
      <c r="U62" s="564"/>
      <c r="V62" s="564"/>
      <c r="W62" s="564"/>
      <c r="X62" s="564"/>
      <c r="Y62" s="564"/>
      <c r="Z62" s="564"/>
      <c r="AA62" s="564"/>
      <c r="AB62" s="564"/>
      <c r="AC62" s="564"/>
      <c r="AD62" s="564"/>
      <c r="AE62" s="564"/>
    </row>
    <row r="63" spans="1:31" ht="39.75" customHeight="1">
      <c r="A63" s="574">
        <v>2017</v>
      </c>
      <c r="B63" s="697" t="s">
        <v>119</v>
      </c>
      <c r="C63" s="409" t="s">
        <v>18</v>
      </c>
      <c r="D63" s="415" t="s">
        <v>239</v>
      </c>
      <c r="E63" s="403" t="s">
        <v>1593</v>
      </c>
      <c r="F63" s="415" t="s">
        <v>1843</v>
      </c>
      <c r="G63" s="415" t="s">
        <v>161</v>
      </c>
      <c r="H63" s="581">
        <v>500000</v>
      </c>
      <c r="I63" s="1114"/>
      <c r="J63" s="412"/>
      <c r="K63" s="412"/>
      <c r="L63" s="412"/>
      <c r="M63" s="412">
        <v>1</v>
      </c>
      <c r="N63" s="578" t="s">
        <v>29</v>
      </c>
      <c r="O63" s="415" t="s">
        <v>795</v>
      </c>
      <c r="P63" s="1039">
        <v>43663</v>
      </c>
      <c r="Q63" s="394"/>
      <c r="R63" s="1118"/>
      <c r="S63" s="399"/>
      <c r="T63" s="564"/>
      <c r="U63" s="564"/>
      <c r="V63" s="564"/>
      <c r="W63" s="564"/>
      <c r="X63" s="564"/>
      <c r="Y63" s="564"/>
      <c r="Z63" s="564"/>
      <c r="AA63" s="564"/>
      <c r="AB63" s="564"/>
      <c r="AC63" s="564"/>
      <c r="AD63" s="564"/>
      <c r="AE63" s="564"/>
    </row>
    <row r="64" spans="1:31" ht="90.75" customHeight="1">
      <c r="A64" s="574">
        <v>2017</v>
      </c>
      <c r="B64" s="697" t="s">
        <v>119</v>
      </c>
      <c r="C64" s="409" t="s">
        <v>18</v>
      </c>
      <c r="D64" s="415" t="s">
        <v>447</v>
      </c>
      <c r="E64" s="403" t="s">
        <v>1593</v>
      </c>
      <c r="F64" s="415" t="s">
        <v>1844</v>
      </c>
      <c r="G64" s="415" t="s">
        <v>161</v>
      </c>
      <c r="H64" s="581">
        <v>5010000</v>
      </c>
      <c r="I64" s="1114"/>
      <c r="J64" s="412"/>
      <c r="K64" s="412"/>
      <c r="L64" s="412"/>
      <c r="M64" s="412">
        <v>1</v>
      </c>
      <c r="N64" s="578" t="s">
        <v>29</v>
      </c>
      <c r="O64" s="415" t="s">
        <v>977</v>
      </c>
      <c r="P64" s="1115">
        <v>43553</v>
      </c>
      <c r="Q64" s="1134"/>
      <c r="R64" s="1118"/>
      <c r="S64" s="399"/>
      <c r="T64" s="564"/>
      <c r="U64" s="564"/>
      <c r="V64" s="564"/>
      <c r="W64" s="564"/>
      <c r="X64" s="564"/>
      <c r="Y64" s="564"/>
      <c r="Z64" s="564"/>
      <c r="AA64" s="564"/>
      <c r="AB64" s="564"/>
      <c r="AC64" s="564"/>
      <c r="AD64" s="564"/>
      <c r="AE64" s="564"/>
    </row>
    <row r="65" spans="1:31" ht="39.75" customHeight="1">
      <c r="A65" s="574">
        <v>2017</v>
      </c>
      <c r="B65" s="697" t="s">
        <v>119</v>
      </c>
      <c r="C65" s="409" t="s">
        <v>18</v>
      </c>
      <c r="D65" s="415" t="s">
        <v>450</v>
      </c>
      <c r="E65" s="403" t="s">
        <v>1593</v>
      </c>
      <c r="F65" s="415" t="s">
        <v>1845</v>
      </c>
      <c r="G65" s="415" t="s">
        <v>161</v>
      </c>
      <c r="H65" s="581">
        <v>2000000</v>
      </c>
      <c r="I65" s="1114"/>
      <c r="J65" s="412"/>
      <c r="K65" s="412"/>
      <c r="L65" s="412"/>
      <c r="M65" s="412">
        <v>1</v>
      </c>
      <c r="N65" s="578" t="s">
        <v>29</v>
      </c>
      <c r="O65" s="415"/>
      <c r="P65" s="1039">
        <v>43318</v>
      </c>
      <c r="Q65" s="439" t="s">
        <v>563</v>
      </c>
      <c r="R65" s="1118"/>
      <c r="S65" s="399"/>
      <c r="T65" s="564"/>
      <c r="U65" s="564"/>
      <c r="V65" s="564"/>
      <c r="W65" s="564"/>
      <c r="X65" s="564"/>
      <c r="Y65" s="564"/>
      <c r="Z65" s="564"/>
      <c r="AA65" s="564"/>
      <c r="AB65" s="564"/>
      <c r="AC65" s="564"/>
      <c r="AD65" s="564"/>
      <c r="AE65" s="564"/>
    </row>
    <row r="66" spans="1:31" ht="39.75" customHeight="1">
      <c r="A66" s="574">
        <v>2017</v>
      </c>
      <c r="B66" s="697" t="s">
        <v>119</v>
      </c>
      <c r="C66" s="409" t="s">
        <v>18</v>
      </c>
      <c r="D66" s="415" t="s">
        <v>450</v>
      </c>
      <c r="E66" s="403" t="s">
        <v>1593</v>
      </c>
      <c r="F66" s="415" t="s">
        <v>1846</v>
      </c>
      <c r="G66" s="415" t="s">
        <v>161</v>
      </c>
      <c r="H66" s="581">
        <v>2000000</v>
      </c>
      <c r="I66" s="1114"/>
      <c r="J66" s="412"/>
      <c r="K66" s="412"/>
      <c r="L66" s="412"/>
      <c r="M66" s="412">
        <v>1</v>
      </c>
      <c r="N66" s="578" t="s">
        <v>29</v>
      </c>
      <c r="O66" s="415"/>
      <c r="P66" s="1039">
        <v>43318</v>
      </c>
      <c r="Q66" s="439" t="s">
        <v>563</v>
      </c>
      <c r="R66" s="1118"/>
      <c r="S66" s="399"/>
      <c r="T66" s="564"/>
      <c r="U66" s="564"/>
      <c r="V66" s="564"/>
      <c r="W66" s="564"/>
      <c r="X66" s="564"/>
      <c r="Y66" s="564"/>
      <c r="Z66" s="564"/>
      <c r="AA66" s="564"/>
      <c r="AB66" s="564"/>
      <c r="AC66" s="564"/>
      <c r="AD66" s="564"/>
      <c r="AE66" s="564"/>
    </row>
    <row r="67" spans="1:31" ht="39.75" customHeight="1">
      <c r="A67" s="574">
        <v>2017</v>
      </c>
      <c r="B67" s="697" t="s">
        <v>119</v>
      </c>
      <c r="C67" s="409" t="s">
        <v>18</v>
      </c>
      <c r="D67" s="415" t="s">
        <v>143</v>
      </c>
      <c r="E67" s="403" t="s">
        <v>1593</v>
      </c>
      <c r="F67" s="415" t="s">
        <v>1847</v>
      </c>
      <c r="G67" s="415" t="s">
        <v>161</v>
      </c>
      <c r="H67" s="581">
        <v>500000</v>
      </c>
      <c r="I67" s="1114"/>
      <c r="J67" s="412"/>
      <c r="K67" s="412"/>
      <c r="L67" s="412"/>
      <c r="M67" s="412">
        <v>1</v>
      </c>
      <c r="N67" s="578" t="s">
        <v>29</v>
      </c>
      <c r="O67" s="415" t="s">
        <v>1848</v>
      </c>
      <c r="P67" s="1039">
        <v>43832</v>
      </c>
      <c r="Q67" s="399"/>
      <c r="R67" s="1118"/>
      <c r="S67" s="399"/>
      <c r="T67" s="564"/>
      <c r="U67" s="564"/>
      <c r="V67" s="564"/>
      <c r="W67" s="564"/>
      <c r="X67" s="564"/>
      <c r="Y67" s="564"/>
      <c r="Z67" s="564"/>
      <c r="AA67" s="564"/>
      <c r="AB67" s="564"/>
      <c r="AC67" s="564"/>
      <c r="AD67" s="564"/>
      <c r="AE67" s="564"/>
    </row>
    <row r="68" spans="1:31" ht="39.75" customHeight="1">
      <c r="A68" s="574">
        <v>2017</v>
      </c>
      <c r="B68" s="697" t="s">
        <v>119</v>
      </c>
      <c r="C68" s="409" t="s">
        <v>18</v>
      </c>
      <c r="D68" s="415" t="s">
        <v>143</v>
      </c>
      <c r="E68" s="403" t="s">
        <v>1593</v>
      </c>
      <c r="F68" s="415" t="s">
        <v>1849</v>
      </c>
      <c r="G68" s="415" t="s">
        <v>161</v>
      </c>
      <c r="H68" s="581">
        <v>500000</v>
      </c>
      <c r="I68" s="1114"/>
      <c r="J68" s="412"/>
      <c r="K68" s="412"/>
      <c r="L68" s="412"/>
      <c r="M68" s="412">
        <v>1</v>
      </c>
      <c r="N68" s="578" t="s">
        <v>29</v>
      </c>
      <c r="O68" s="415" t="s">
        <v>1850</v>
      </c>
      <c r="P68" s="1039">
        <v>43503</v>
      </c>
      <c r="Q68" s="394"/>
      <c r="R68" s="1118"/>
      <c r="S68" s="399"/>
      <c r="T68" s="564"/>
      <c r="U68" s="564"/>
      <c r="V68" s="564"/>
      <c r="W68" s="564"/>
      <c r="X68" s="564"/>
      <c r="Y68" s="564"/>
      <c r="Z68" s="564"/>
      <c r="AA68" s="564"/>
      <c r="AB68" s="564"/>
      <c r="AC68" s="564"/>
      <c r="AD68" s="564"/>
      <c r="AE68" s="564"/>
    </row>
    <row r="69" spans="1:31" ht="39.75" customHeight="1">
      <c r="A69" s="574">
        <v>2017</v>
      </c>
      <c r="B69" s="697" t="s">
        <v>119</v>
      </c>
      <c r="C69" s="409" t="s">
        <v>18</v>
      </c>
      <c r="D69" s="415" t="s">
        <v>143</v>
      </c>
      <c r="E69" s="403" t="s">
        <v>1593</v>
      </c>
      <c r="F69" s="415" t="s">
        <v>1851</v>
      </c>
      <c r="G69" s="415" t="s">
        <v>161</v>
      </c>
      <c r="H69" s="581">
        <v>500000</v>
      </c>
      <c r="I69" s="1114"/>
      <c r="J69" s="412"/>
      <c r="K69" s="412"/>
      <c r="L69" s="412"/>
      <c r="M69" s="412">
        <v>1</v>
      </c>
      <c r="N69" s="578" t="s">
        <v>29</v>
      </c>
      <c r="O69" s="415" t="s">
        <v>191</v>
      </c>
      <c r="P69" s="1039">
        <v>43445</v>
      </c>
      <c r="Q69" s="394"/>
      <c r="R69" s="1118"/>
      <c r="S69" s="399"/>
      <c r="T69" s="564"/>
      <c r="U69" s="564"/>
      <c r="V69" s="564"/>
      <c r="W69" s="564"/>
      <c r="X69" s="564"/>
      <c r="Y69" s="564"/>
      <c r="Z69" s="564"/>
      <c r="AA69" s="564"/>
      <c r="AB69" s="564"/>
      <c r="AC69" s="564"/>
      <c r="AD69" s="564"/>
      <c r="AE69" s="564"/>
    </row>
    <row r="70" spans="1:31" ht="39.75" customHeight="1">
      <c r="A70" s="574">
        <v>2017</v>
      </c>
      <c r="B70" s="697" t="s">
        <v>119</v>
      </c>
      <c r="C70" s="409" t="s">
        <v>18</v>
      </c>
      <c r="D70" s="415" t="s">
        <v>143</v>
      </c>
      <c r="E70" s="403" t="s">
        <v>1593</v>
      </c>
      <c r="F70" s="415" t="s">
        <v>1852</v>
      </c>
      <c r="G70" s="415" t="s">
        <v>161</v>
      </c>
      <c r="H70" s="581">
        <v>500000</v>
      </c>
      <c r="I70" s="1114"/>
      <c r="J70" s="412"/>
      <c r="K70" s="412"/>
      <c r="L70" s="412"/>
      <c r="M70" s="412">
        <v>1</v>
      </c>
      <c r="N70" s="578" t="s">
        <v>29</v>
      </c>
      <c r="O70" s="415" t="s">
        <v>1853</v>
      </c>
      <c r="P70" s="1039">
        <v>43503</v>
      </c>
      <c r="Q70" s="399"/>
      <c r="R70" s="1118"/>
      <c r="S70" s="399"/>
      <c r="T70" s="564"/>
      <c r="U70" s="564"/>
      <c r="V70" s="564"/>
      <c r="W70" s="564"/>
      <c r="X70" s="564"/>
      <c r="Y70" s="564"/>
      <c r="Z70" s="564"/>
      <c r="AA70" s="564"/>
      <c r="AB70" s="564"/>
      <c r="AC70" s="564"/>
      <c r="AD70" s="564"/>
      <c r="AE70" s="564"/>
    </row>
    <row r="71" spans="1:31" ht="39.75" customHeight="1">
      <c r="A71" s="574">
        <v>2017</v>
      </c>
      <c r="B71" s="697" t="s">
        <v>119</v>
      </c>
      <c r="C71" s="409" t="s">
        <v>18</v>
      </c>
      <c r="D71" s="415" t="s">
        <v>143</v>
      </c>
      <c r="E71" s="403" t="s">
        <v>1593</v>
      </c>
      <c r="F71" s="415" t="s">
        <v>1854</v>
      </c>
      <c r="G71" s="415" t="s">
        <v>161</v>
      </c>
      <c r="H71" s="581">
        <v>500000</v>
      </c>
      <c r="I71" s="1114"/>
      <c r="J71" s="412"/>
      <c r="K71" s="412"/>
      <c r="L71" s="412"/>
      <c r="M71" s="412">
        <v>1</v>
      </c>
      <c r="N71" s="578" t="s">
        <v>29</v>
      </c>
      <c r="O71" s="415" t="s">
        <v>1853</v>
      </c>
      <c r="P71" s="1039">
        <v>43503</v>
      </c>
      <c r="Q71" s="394"/>
      <c r="R71" s="1118"/>
      <c r="S71" s="399"/>
      <c r="T71" s="564"/>
      <c r="U71" s="564"/>
      <c r="V71" s="564"/>
      <c r="W71" s="564"/>
      <c r="X71" s="564"/>
      <c r="Y71" s="564"/>
      <c r="Z71" s="564"/>
      <c r="AA71" s="564"/>
      <c r="AB71" s="564"/>
      <c r="AC71" s="564"/>
      <c r="AD71" s="564"/>
      <c r="AE71" s="564"/>
    </row>
    <row r="72" spans="1:31" ht="39.75" customHeight="1">
      <c r="A72" s="574">
        <v>2017</v>
      </c>
      <c r="B72" s="697" t="s">
        <v>119</v>
      </c>
      <c r="C72" s="409" t="s">
        <v>18</v>
      </c>
      <c r="D72" s="415" t="s">
        <v>143</v>
      </c>
      <c r="E72" s="403" t="s">
        <v>1593</v>
      </c>
      <c r="F72" s="415" t="s">
        <v>1855</v>
      </c>
      <c r="G72" s="415" t="s">
        <v>161</v>
      </c>
      <c r="H72" s="581">
        <v>500000</v>
      </c>
      <c r="I72" s="1114"/>
      <c r="J72" s="412"/>
      <c r="K72" s="412"/>
      <c r="L72" s="412"/>
      <c r="M72" s="412">
        <v>1</v>
      </c>
      <c r="N72" s="578" t="s">
        <v>29</v>
      </c>
      <c r="O72" s="415" t="s">
        <v>1848</v>
      </c>
      <c r="P72" s="1039">
        <v>43832</v>
      </c>
      <c r="Q72" s="394"/>
      <c r="R72" s="1118"/>
      <c r="S72" s="399"/>
      <c r="T72" s="564"/>
      <c r="U72" s="564"/>
      <c r="V72" s="564"/>
      <c r="W72" s="564"/>
      <c r="X72" s="564"/>
      <c r="Y72" s="564"/>
      <c r="Z72" s="564"/>
      <c r="AA72" s="564"/>
      <c r="AB72" s="564"/>
      <c r="AC72" s="564"/>
      <c r="AD72" s="564"/>
      <c r="AE72" s="564"/>
    </row>
    <row r="73" spans="1:31" ht="39.75" customHeight="1">
      <c r="A73" s="574">
        <v>2017</v>
      </c>
      <c r="B73" s="697" t="s">
        <v>119</v>
      </c>
      <c r="C73" s="409" t="s">
        <v>18</v>
      </c>
      <c r="D73" s="415" t="s">
        <v>255</v>
      </c>
      <c r="E73" s="403" t="s">
        <v>1593</v>
      </c>
      <c r="F73" s="415" t="s">
        <v>1856</v>
      </c>
      <c r="G73" s="415" t="s">
        <v>161</v>
      </c>
      <c r="H73" s="581">
        <v>6750000</v>
      </c>
      <c r="I73" s="1114"/>
      <c r="J73" s="412"/>
      <c r="K73" s="412"/>
      <c r="L73" s="412"/>
      <c r="M73" s="412">
        <v>1</v>
      </c>
      <c r="N73" s="578" t="s">
        <v>29</v>
      </c>
      <c r="O73" s="415" t="s">
        <v>191</v>
      </c>
      <c r="P73" s="1039">
        <v>43143</v>
      </c>
      <c r="Q73" s="399"/>
      <c r="R73" s="1118"/>
      <c r="S73" s="399"/>
      <c r="T73" s="564"/>
      <c r="U73" s="564"/>
      <c r="V73" s="564"/>
      <c r="W73" s="564"/>
      <c r="X73" s="564"/>
      <c r="Y73" s="564"/>
      <c r="Z73" s="564"/>
      <c r="AA73" s="564"/>
      <c r="AB73" s="564"/>
      <c r="AC73" s="564"/>
      <c r="AD73" s="564"/>
      <c r="AE73" s="564"/>
    </row>
    <row r="74" spans="1:31" ht="39.75" customHeight="1">
      <c r="A74" s="574">
        <v>2017</v>
      </c>
      <c r="B74" s="697" t="s">
        <v>119</v>
      </c>
      <c r="C74" s="409" t="s">
        <v>18</v>
      </c>
      <c r="D74" s="415" t="s">
        <v>255</v>
      </c>
      <c r="E74" s="403" t="s">
        <v>1593</v>
      </c>
      <c r="F74" s="415" t="s">
        <v>1857</v>
      </c>
      <c r="G74" s="415" t="s">
        <v>161</v>
      </c>
      <c r="H74" s="581">
        <v>1191907</v>
      </c>
      <c r="I74" s="1114"/>
      <c r="J74" s="412"/>
      <c r="K74" s="412"/>
      <c r="L74" s="412"/>
      <c r="M74" s="412">
        <v>1</v>
      </c>
      <c r="N74" s="578" t="s">
        <v>29</v>
      </c>
      <c r="O74" s="415" t="s">
        <v>191</v>
      </c>
      <c r="P74" s="1039">
        <v>43272</v>
      </c>
      <c r="Q74" s="399"/>
      <c r="R74" s="1118"/>
      <c r="S74" s="399"/>
      <c r="T74" s="564"/>
      <c r="U74" s="564"/>
      <c r="V74" s="564"/>
      <c r="W74" s="564"/>
      <c r="X74" s="564"/>
      <c r="Y74" s="564"/>
      <c r="Z74" s="564"/>
      <c r="AA74" s="564"/>
      <c r="AB74" s="564"/>
      <c r="AC74" s="564"/>
      <c r="AD74" s="564"/>
      <c r="AE74" s="564"/>
    </row>
    <row r="75" spans="1:31" ht="39.75" customHeight="1">
      <c r="A75" s="574">
        <v>2017</v>
      </c>
      <c r="B75" s="697" t="s">
        <v>119</v>
      </c>
      <c r="C75" s="409" t="s">
        <v>18</v>
      </c>
      <c r="D75" s="415" t="s">
        <v>460</v>
      </c>
      <c r="E75" s="403" t="s">
        <v>1566</v>
      </c>
      <c r="F75" s="415" t="s">
        <v>1858</v>
      </c>
      <c r="G75" s="415" t="s">
        <v>161</v>
      </c>
      <c r="H75" s="581">
        <v>2200000</v>
      </c>
      <c r="I75" s="1114"/>
      <c r="J75" s="412"/>
      <c r="K75" s="412"/>
      <c r="L75" s="412"/>
      <c r="M75" s="412">
        <v>1</v>
      </c>
      <c r="N75" s="578" t="s">
        <v>29</v>
      </c>
      <c r="O75" s="408"/>
      <c r="P75" s="1115">
        <v>43318</v>
      </c>
      <c r="Q75" s="394" t="s">
        <v>563</v>
      </c>
      <c r="R75" s="1118"/>
      <c r="S75" s="399"/>
      <c r="T75" s="564"/>
      <c r="U75" s="564"/>
      <c r="V75" s="564"/>
      <c r="W75" s="564"/>
      <c r="X75" s="564"/>
      <c r="Y75" s="564"/>
      <c r="Z75" s="564"/>
      <c r="AA75" s="564"/>
      <c r="AB75" s="564"/>
      <c r="AC75" s="564"/>
      <c r="AD75" s="564"/>
      <c r="AE75" s="564"/>
    </row>
    <row r="76" spans="1:31" ht="198" customHeight="1">
      <c r="A76" s="574">
        <v>2017</v>
      </c>
      <c r="B76" s="697" t="s">
        <v>119</v>
      </c>
      <c r="C76" s="409" t="s">
        <v>18</v>
      </c>
      <c r="D76" s="415" t="s">
        <v>460</v>
      </c>
      <c r="E76" s="403" t="s">
        <v>1566</v>
      </c>
      <c r="F76" s="415" t="s">
        <v>1859</v>
      </c>
      <c r="G76" s="415" t="s">
        <v>161</v>
      </c>
      <c r="H76" s="581">
        <v>3500000</v>
      </c>
      <c r="I76" s="1114"/>
      <c r="J76" s="412"/>
      <c r="K76" s="412"/>
      <c r="L76" s="412"/>
      <c r="M76" s="412">
        <v>1</v>
      </c>
      <c r="N76" s="578" t="s">
        <v>29</v>
      </c>
      <c r="O76" s="415" t="s">
        <v>1860</v>
      </c>
      <c r="P76" s="1115" t="s">
        <v>1733</v>
      </c>
      <c r="Q76" s="394"/>
      <c r="R76" s="1118"/>
      <c r="S76" s="399"/>
      <c r="T76" s="564"/>
      <c r="U76" s="564"/>
      <c r="V76" s="564"/>
      <c r="W76" s="564"/>
      <c r="X76" s="564"/>
      <c r="Y76" s="564"/>
      <c r="Z76" s="564"/>
      <c r="AA76" s="564"/>
      <c r="AB76" s="564"/>
      <c r="AC76" s="564"/>
      <c r="AD76" s="564"/>
      <c r="AE76" s="564"/>
    </row>
    <row r="77" spans="1:31" ht="46.5" customHeight="1">
      <c r="A77" s="574">
        <v>2017</v>
      </c>
      <c r="B77" s="697" t="s">
        <v>119</v>
      </c>
      <c r="C77" s="409" t="s">
        <v>18</v>
      </c>
      <c r="D77" s="415" t="s">
        <v>460</v>
      </c>
      <c r="E77" s="403" t="s">
        <v>1566</v>
      </c>
      <c r="F77" s="415" t="s">
        <v>1861</v>
      </c>
      <c r="G77" s="415" t="s">
        <v>161</v>
      </c>
      <c r="H77" s="581">
        <v>500000</v>
      </c>
      <c r="I77" s="1114"/>
      <c r="J77" s="412"/>
      <c r="K77" s="412"/>
      <c r="L77" s="412"/>
      <c r="M77" s="412">
        <v>1</v>
      </c>
      <c r="N77" s="578" t="s">
        <v>29</v>
      </c>
      <c r="O77" s="408" t="s">
        <v>191</v>
      </c>
      <c r="P77" s="1115">
        <v>43256</v>
      </c>
      <c r="Q77" s="399"/>
      <c r="R77" s="1118"/>
      <c r="S77" s="399"/>
      <c r="T77" s="564"/>
      <c r="U77" s="564"/>
      <c r="V77" s="564"/>
      <c r="W77" s="564"/>
      <c r="X77" s="564"/>
      <c r="Y77" s="564"/>
      <c r="Z77" s="564"/>
      <c r="AA77" s="564"/>
      <c r="AB77" s="564"/>
      <c r="AC77" s="564"/>
      <c r="AD77" s="564"/>
      <c r="AE77" s="564"/>
    </row>
    <row r="78" spans="1:31" ht="40.5" customHeight="1">
      <c r="A78" s="574">
        <v>2017</v>
      </c>
      <c r="B78" s="697" t="s">
        <v>119</v>
      </c>
      <c r="C78" s="409" t="s">
        <v>18</v>
      </c>
      <c r="D78" s="415" t="s">
        <v>460</v>
      </c>
      <c r="E78" s="403" t="s">
        <v>1566</v>
      </c>
      <c r="F78" s="415" t="s">
        <v>1636</v>
      </c>
      <c r="G78" s="415" t="s">
        <v>161</v>
      </c>
      <c r="H78" s="581">
        <v>2000000</v>
      </c>
      <c r="I78" s="1114"/>
      <c r="J78" s="412"/>
      <c r="K78" s="412"/>
      <c r="L78" s="412"/>
      <c r="M78" s="412">
        <v>1</v>
      </c>
      <c r="N78" s="1135" t="s">
        <v>29</v>
      </c>
      <c r="O78" s="415" t="s">
        <v>1862</v>
      </c>
      <c r="P78" s="1115">
        <v>43623</v>
      </c>
      <c r="Q78" s="399"/>
      <c r="R78" s="1118"/>
      <c r="S78" s="399"/>
      <c r="T78" s="564"/>
      <c r="U78" s="564"/>
      <c r="V78" s="564"/>
      <c r="W78" s="564"/>
      <c r="X78" s="564"/>
      <c r="Y78" s="564"/>
      <c r="Z78" s="564"/>
      <c r="AA78" s="564"/>
      <c r="AB78" s="564"/>
      <c r="AC78" s="564"/>
      <c r="AD78" s="564"/>
      <c r="AE78" s="564"/>
    </row>
    <row r="79" spans="1:31" ht="63" customHeight="1">
      <c r="A79" s="574">
        <v>2017</v>
      </c>
      <c r="B79" s="697" t="s">
        <v>119</v>
      </c>
      <c r="C79" s="409" t="s">
        <v>18</v>
      </c>
      <c r="D79" s="415" t="s">
        <v>460</v>
      </c>
      <c r="E79" s="403" t="s">
        <v>1566</v>
      </c>
      <c r="F79" s="415" t="s">
        <v>1863</v>
      </c>
      <c r="G79" s="415" t="s">
        <v>161</v>
      </c>
      <c r="H79" s="581">
        <v>2500000</v>
      </c>
      <c r="I79" s="1114"/>
      <c r="J79" s="412"/>
      <c r="K79" s="412"/>
      <c r="L79" s="412"/>
      <c r="M79" s="827">
        <v>1</v>
      </c>
      <c r="N79" s="1136" t="s">
        <v>29</v>
      </c>
      <c r="O79" s="1120" t="s">
        <v>1864</v>
      </c>
      <c r="P79" s="1079">
        <v>43902</v>
      </c>
      <c r="Q79" s="399"/>
      <c r="R79" s="1118"/>
      <c r="S79" s="399"/>
      <c r="T79" s="564"/>
      <c r="U79" s="564"/>
      <c r="V79" s="564"/>
      <c r="W79" s="564"/>
      <c r="X79" s="564"/>
      <c r="Y79" s="564"/>
      <c r="Z79" s="564"/>
      <c r="AA79" s="564"/>
      <c r="AB79" s="564"/>
      <c r="AC79" s="564"/>
      <c r="AD79" s="564"/>
      <c r="AE79" s="564"/>
    </row>
    <row r="80" spans="1:31" ht="129" customHeight="1">
      <c r="A80" s="574">
        <v>2017</v>
      </c>
      <c r="B80" s="697" t="s">
        <v>119</v>
      </c>
      <c r="C80" s="409" t="s">
        <v>18</v>
      </c>
      <c r="D80" s="415" t="s">
        <v>460</v>
      </c>
      <c r="E80" s="403" t="s">
        <v>1566</v>
      </c>
      <c r="F80" s="415" t="s">
        <v>1865</v>
      </c>
      <c r="G80" s="415" t="s">
        <v>161</v>
      </c>
      <c r="H80" s="581">
        <v>2237000</v>
      </c>
      <c r="I80" s="1114"/>
      <c r="J80" s="412"/>
      <c r="K80" s="412"/>
      <c r="L80" s="412"/>
      <c r="M80" s="412">
        <v>1</v>
      </c>
      <c r="N80" s="578" t="s">
        <v>29</v>
      </c>
      <c r="O80" s="408" t="s">
        <v>191</v>
      </c>
      <c r="P80" s="1115">
        <v>43308</v>
      </c>
      <c r="Q80" s="394"/>
      <c r="R80" s="1118"/>
      <c r="S80" s="399"/>
      <c r="T80" s="564"/>
      <c r="U80" s="564"/>
      <c r="V80" s="564"/>
      <c r="W80" s="564"/>
      <c r="X80" s="564"/>
      <c r="Y80" s="564"/>
      <c r="Z80" s="564"/>
      <c r="AA80" s="564"/>
      <c r="AB80" s="564"/>
      <c r="AC80" s="564"/>
      <c r="AD80" s="564"/>
      <c r="AE80" s="564"/>
    </row>
    <row r="81" spans="1:31" ht="30.75" customHeight="1">
      <c r="A81" s="879">
        <v>2017</v>
      </c>
      <c r="B81" s="879" t="s">
        <v>119</v>
      </c>
      <c r="C81" s="401" t="s">
        <v>18</v>
      </c>
      <c r="D81" s="401" t="s">
        <v>256</v>
      </c>
      <c r="E81" s="2017" t="s">
        <v>1566</v>
      </c>
      <c r="F81" s="415"/>
      <c r="G81" s="401" t="s">
        <v>161</v>
      </c>
      <c r="H81" s="865">
        <v>10167000</v>
      </c>
      <c r="I81" s="1137"/>
      <c r="J81" s="1138"/>
      <c r="K81" s="1138"/>
      <c r="L81" s="396"/>
      <c r="M81" s="396">
        <v>1</v>
      </c>
      <c r="N81" s="2080" t="s">
        <v>35</v>
      </c>
      <c r="O81" s="408"/>
      <c r="P81" s="1115"/>
      <c r="Q81" s="394"/>
      <c r="R81" s="1118"/>
      <c r="S81" s="399"/>
      <c r="T81" s="564"/>
      <c r="U81" s="564"/>
      <c r="V81" s="564"/>
      <c r="W81" s="564"/>
      <c r="X81" s="564"/>
      <c r="Y81" s="564"/>
      <c r="Z81" s="564"/>
      <c r="AA81" s="564"/>
      <c r="AB81" s="564"/>
      <c r="AC81" s="564"/>
      <c r="AD81" s="564"/>
      <c r="AE81" s="564"/>
    </row>
    <row r="82" spans="1:31" ht="51.75" customHeight="1">
      <c r="A82" s="1090"/>
      <c r="B82" s="1090"/>
      <c r="C82" s="1090"/>
      <c r="D82" s="1090"/>
      <c r="E82" s="1856"/>
      <c r="F82" s="415" t="s">
        <v>1866</v>
      </c>
      <c r="G82" s="1090"/>
      <c r="H82" s="866"/>
      <c r="I82" s="1090"/>
      <c r="J82" s="1090"/>
      <c r="K82" s="1090"/>
      <c r="L82" s="1090"/>
      <c r="M82" s="1090"/>
      <c r="N82" s="1856"/>
      <c r="O82" s="415" t="s">
        <v>1867</v>
      </c>
      <c r="P82" s="1039">
        <v>43691</v>
      </c>
      <c r="Q82" s="439"/>
      <c r="R82" s="1118"/>
      <c r="S82" s="399"/>
      <c r="T82" s="564"/>
      <c r="U82" s="564"/>
      <c r="V82" s="564"/>
      <c r="W82" s="564"/>
      <c r="X82" s="564"/>
      <c r="Y82" s="564"/>
      <c r="Z82" s="564"/>
      <c r="AA82" s="564"/>
      <c r="AB82" s="564"/>
      <c r="AC82" s="564"/>
      <c r="AD82" s="564"/>
      <c r="AE82" s="564"/>
    </row>
    <row r="83" spans="1:31" ht="53.25" customHeight="1">
      <c r="A83" s="1090"/>
      <c r="B83" s="1090"/>
      <c r="C83" s="1090"/>
      <c r="D83" s="1090"/>
      <c r="E83" s="1856"/>
      <c r="F83" s="415" t="s">
        <v>1868</v>
      </c>
      <c r="G83" s="1090"/>
      <c r="H83" s="866"/>
      <c r="I83" s="1090"/>
      <c r="J83" s="1090"/>
      <c r="K83" s="1090"/>
      <c r="L83" s="1090"/>
      <c r="M83" s="1090"/>
      <c r="N83" s="1856"/>
      <c r="O83" s="415" t="s">
        <v>1869</v>
      </c>
      <c r="P83" s="1039">
        <v>43717</v>
      </c>
      <c r="Q83" s="439"/>
      <c r="R83" s="1118"/>
      <c r="S83" s="399"/>
      <c r="T83" s="564"/>
      <c r="U83" s="564"/>
      <c r="V83" s="564"/>
      <c r="W83" s="564"/>
      <c r="X83" s="564"/>
      <c r="Y83" s="564"/>
      <c r="Z83" s="564"/>
      <c r="AA83" s="564"/>
      <c r="AB83" s="564"/>
      <c r="AC83" s="564"/>
      <c r="AD83" s="564"/>
      <c r="AE83" s="564"/>
    </row>
    <row r="84" spans="1:31" ht="53.25" customHeight="1">
      <c r="A84" s="1090"/>
      <c r="B84" s="1090"/>
      <c r="C84" s="1090"/>
      <c r="D84" s="1090"/>
      <c r="E84" s="1856"/>
      <c r="F84" s="415" t="s">
        <v>1870</v>
      </c>
      <c r="G84" s="1090"/>
      <c r="H84" s="866"/>
      <c r="I84" s="1090"/>
      <c r="J84" s="1090"/>
      <c r="K84" s="1090"/>
      <c r="L84" s="1090"/>
      <c r="M84" s="1090"/>
      <c r="N84" s="1856"/>
      <c r="O84" s="415" t="s">
        <v>1871</v>
      </c>
      <c r="P84" s="1039">
        <v>43717</v>
      </c>
      <c r="Q84" s="439"/>
      <c r="R84" s="1118"/>
      <c r="S84" s="399"/>
      <c r="T84" s="564"/>
      <c r="U84" s="564"/>
      <c r="V84" s="564"/>
      <c r="W84" s="564"/>
      <c r="X84" s="564"/>
      <c r="Y84" s="564"/>
      <c r="Z84" s="564"/>
      <c r="AA84" s="564"/>
      <c r="AB84" s="564"/>
      <c r="AC84" s="564"/>
      <c r="AD84" s="564"/>
      <c r="AE84" s="564"/>
    </row>
    <row r="85" spans="1:31" ht="41.25" customHeight="1">
      <c r="A85" s="1090"/>
      <c r="B85" s="1090"/>
      <c r="C85" s="1090"/>
      <c r="D85" s="1090"/>
      <c r="E85" s="1856"/>
      <c r="F85" s="415" t="s">
        <v>1872</v>
      </c>
      <c r="G85" s="1090"/>
      <c r="H85" s="866"/>
      <c r="I85" s="1090"/>
      <c r="J85" s="1090"/>
      <c r="K85" s="1090"/>
      <c r="L85" s="1090"/>
      <c r="M85" s="1090"/>
      <c r="N85" s="1856"/>
      <c r="O85" s="415"/>
      <c r="P85" s="1039">
        <v>43805</v>
      </c>
      <c r="Q85" s="439" t="s">
        <v>975</v>
      </c>
      <c r="R85" s="1118"/>
      <c r="S85" s="399"/>
      <c r="T85" s="564"/>
      <c r="U85" s="564"/>
      <c r="V85" s="564"/>
      <c r="W85" s="564"/>
      <c r="X85" s="564"/>
      <c r="Y85" s="564"/>
      <c r="Z85" s="564"/>
      <c r="AA85" s="564"/>
      <c r="AB85" s="564"/>
      <c r="AC85" s="564"/>
      <c r="AD85" s="564"/>
      <c r="AE85" s="564"/>
    </row>
    <row r="86" spans="1:31" ht="53.25" customHeight="1">
      <c r="A86" s="1090"/>
      <c r="B86" s="1090"/>
      <c r="C86" s="1090"/>
      <c r="D86" s="1090"/>
      <c r="E86" s="1856"/>
      <c r="F86" s="409" t="s">
        <v>1873</v>
      </c>
      <c r="G86" s="1090"/>
      <c r="H86" s="866"/>
      <c r="I86" s="1090"/>
      <c r="J86" s="1090"/>
      <c r="K86" s="1090"/>
      <c r="L86" s="1090"/>
      <c r="M86" s="1090"/>
      <c r="N86" s="1856"/>
      <c r="O86" s="415" t="s">
        <v>1874</v>
      </c>
      <c r="P86" s="1039">
        <v>43861</v>
      </c>
      <c r="Q86" s="439" t="s">
        <v>1875</v>
      </c>
      <c r="R86" s="1118"/>
      <c r="S86" s="399"/>
      <c r="T86" s="564"/>
      <c r="U86" s="564"/>
      <c r="V86" s="564"/>
      <c r="W86" s="564"/>
      <c r="X86" s="564"/>
      <c r="Y86" s="564"/>
      <c r="Z86" s="564"/>
      <c r="AA86" s="564"/>
      <c r="AB86" s="564"/>
      <c r="AC86" s="564"/>
      <c r="AD86" s="564"/>
      <c r="AE86" s="564"/>
    </row>
    <row r="87" spans="1:31" ht="53.25" customHeight="1">
      <c r="A87" s="1095"/>
      <c r="B87" s="1095"/>
      <c r="C87" s="1095"/>
      <c r="D87" s="1095"/>
      <c r="E87" s="1976"/>
      <c r="F87" s="409" t="s">
        <v>1876</v>
      </c>
      <c r="G87" s="1095"/>
      <c r="H87" s="667"/>
      <c r="I87" s="1095"/>
      <c r="J87" s="1095"/>
      <c r="K87" s="1095"/>
      <c r="L87" s="1095"/>
      <c r="M87" s="1095"/>
      <c r="N87" s="1976"/>
      <c r="O87" s="1139" t="s">
        <v>1877</v>
      </c>
      <c r="P87" s="1039">
        <v>43861</v>
      </c>
      <c r="Q87" s="439" t="s">
        <v>1875</v>
      </c>
      <c r="R87" s="1118"/>
      <c r="S87" s="399"/>
      <c r="T87" s="564"/>
      <c r="U87" s="564"/>
      <c r="V87" s="564"/>
      <c r="W87" s="564"/>
      <c r="X87" s="564"/>
      <c r="Y87" s="564"/>
      <c r="Z87" s="564"/>
      <c r="AA87" s="564"/>
      <c r="AB87" s="564"/>
      <c r="AC87" s="564"/>
      <c r="AD87" s="564"/>
      <c r="AE87" s="564"/>
    </row>
    <row r="88" spans="1:31" ht="33" customHeight="1">
      <c r="A88" s="2104" t="s">
        <v>20</v>
      </c>
      <c r="B88" s="1964"/>
      <c r="C88" s="1961"/>
      <c r="D88" s="1123">
        <v>8</v>
      </c>
      <c r="E88" s="1123"/>
      <c r="F88" s="1124"/>
      <c r="G88" s="1123">
        <v>24</v>
      </c>
      <c r="H88" s="1125">
        <f>SUM(H58:H81)</f>
        <v>57827814</v>
      </c>
      <c r="I88" s="1126">
        <f t="shared" ref="I88:K88" si="3">SUM(I58:I82)</f>
        <v>0</v>
      </c>
      <c r="J88" s="1123">
        <f t="shared" si="3"/>
        <v>0</v>
      </c>
      <c r="K88" s="1123">
        <f t="shared" si="3"/>
        <v>0</v>
      </c>
      <c r="L88" s="1123">
        <f>SUM(L58:L81)</f>
        <v>0</v>
      </c>
      <c r="M88" s="1123">
        <f>SUM(M58:M82)</f>
        <v>24</v>
      </c>
      <c r="N88" s="1123"/>
      <c r="O88" s="1124"/>
      <c r="P88" s="1127"/>
      <c r="Q88" s="394"/>
      <c r="R88" s="1116"/>
      <c r="S88" s="394"/>
      <c r="T88" s="561"/>
      <c r="U88" s="561"/>
      <c r="V88" s="561"/>
      <c r="W88" s="561"/>
      <c r="X88" s="561"/>
      <c r="Y88" s="561"/>
      <c r="Z88" s="561"/>
      <c r="AA88" s="561"/>
      <c r="AB88" s="561"/>
      <c r="AC88" s="561"/>
      <c r="AD88" s="561"/>
      <c r="AE88" s="561"/>
    </row>
    <row r="89" spans="1:31" ht="42.75" customHeight="1">
      <c r="A89" s="574">
        <v>2017</v>
      </c>
      <c r="B89" s="697" t="s">
        <v>119</v>
      </c>
      <c r="C89" s="409" t="s">
        <v>19</v>
      </c>
      <c r="D89" s="415" t="s">
        <v>576</v>
      </c>
      <c r="E89" s="403" t="s">
        <v>1593</v>
      </c>
      <c r="F89" s="415" t="s">
        <v>1878</v>
      </c>
      <c r="G89" s="415" t="s">
        <v>161</v>
      </c>
      <c r="H89" s="581">
        <v>3336000</v>
      </c>
      <c r="I89" s="1114"/>
      <c r="J89" s="412"/>
      <c r="K89" s="412"/>
      <c r="L89" s="412"/>
      <c r="M89" s="412">
        <v>1</v>
      </c>
      <c r="N89" s="578" t="s">
        <v>29</v>
      </c>
      <c r="O89" s="415" t="s">
        <v>1879</v>
      </c>
      <c r="P89" s="1115">
        <v>43634</v>
      </c>
      <c r="Q89" s="394"/>
      <c r="R89" s="1118"/>
      <c r="S89" s="399"/>
      <c r="T89" s="564"/>
      <c r="U89" s="564"/>
      <c r="V89" s="564"/>
      <c r="W89" s="564"/>
      <c r="X89" s="564"/>
      <c r="Y89" s="564"/>
      <c r="Z89" s="564"/>
      <c r="AA89" s="564"/>
      <c r="AB89" s="564"/>
      <c r="AC89" s="564"/>
      <c r="AD89" s="564"/>
      <c r="AE89" s="564"/>
    </row>
    <row r="90" spans="1:31" ht="77.25" customHeight="1">
      <c r="A90" s="574">
        <v>2017</v>
      </c>
      <c r="B90" s="697" t="s">
        <v>119</v>
      </c>
      <c r="C90" s="409" t="s">
        <v>19</v>
      </c>
      <c r="D90" s="415" t="s">
        <v>762</v>
      </c>
      <c r="E90" s="403" t="s">
        <v>1593</v>
      </c>
      <c r="F90" s="415" t="s">
        <v>1880</v>
      </c>
      <c r="G90" s="415" t="s">
        <v>161</v>
      </c>
      <c r="H90" s="581">
        <v>3743907</v>
      </c>
      <c r="I90" s="1114"/>
      <c r="J90" s="412"/>
      <c r="K90" s="412"/>
      <c r="L90" s="412"/>
      <c r="M90" s="412">
        <v>1</v>
      </c>
      <c r="N90" s="578" t="s">
        <v>29</v>
      </c>
      <c r="O90" s="420" t="s">
        <v>1881</v>
      </c>
      <c r="P90" s="1115">
        <v>43644</v>
      </c>
      <c r="Q90" s="399"/>
      <c r="R90" s="1118"/>
      <c r="S90" s="399"/>
      <c r="T90" s="564"/>
      <c r="U90" s="564"/>
      <c r="V90" s="564"/>
      <c r="W90" s="564"/>
      <c r="X90" s="564"/>
      <c r="Y90" s="564"/>
      <c r="Z90" s="564"/>
      <c r="AA90" s="564"/>
      <c r="AB90" s="564"/>
      <c r="AC90" s="564"/>
      <c r="AD90" s="564"/>
      <c r="AE90" s="564"/>
    </row>
    <row r="91" spans="1:31" ht="39.75" customHeight="1">
      <c r="A91" s="574">
        <v>2017</v>
      </c>
      <c r="B91" s="697" t="s">
        <v>119</v>
      </c>
      <c r="C91" s="409" t="s">
        <v>19</v>
      </c>
      <c r="D91" s="415" t="s">
        <v>466</v>
      </c>
      <c r="E91" s="403" t="s">
        <v>1566</v>
      </c>
      <c r="F91" s="415" t="s">
        <v>1882</v>
      </c>
      <c r="G91" s="415" t="s">
        <v>161</v>
      </c>
      <c r="H91" s="581">
        <v>2000000</v>
      </c>
      <c r="I91" s="1114"/>
      <c r="J91" s="412"/>
      <c r="K91" s="412"/>
      <c r="L91" s="412"/>
      <c r="M91" s="412">
        <v>1</v>
      </c>
      <c r="N91" s="578" t="s">
        <v>29</v>
      </c>
      <c r="O91" s="408" t="s">
        <v>191</v>
      </c>
      <c r="P91" s="1121" t="s">
        <v>1756</v>
      </c>
      <c r="Q91" s="394" t="s">
        <v>463</v>
      </c>
      <c r="R91" s="1118"/>
      <c r="S91" s="399"/>
      <c r="T91" s="564"/>
      <c r="U91" s="564"/>
      <c r="V91" s="564"/>
      <c r="W91" s="564"/>
      <c r="X91" s="564"/>
      <c r="Y91" s="564"/>
      <c r="Z91" s="564"/>
      <c r="AA91" s="564"/>
      <c r="AB91" s="564"/>
      <c r="AC91" s="564"/>
      <c r="AD91" s="564"/>
      <c r="AE91" s="564"/>
    </row>
    <row r="92" spans="1:31" ht="39.75" customHeight="1">
      <c r="A92" s="574">
        <v>2017</v>
      </c>
      <c r="B92" s="697" t="s">
        <v>119</v>
      </c>
      <c r="C92" s="409" t="s">
        <v>19</v>
      </c>
      <c r="D92" s="415" t="s">
        <v>466</v>
      </c>
      <c r="E92" s="403" t="s">
        <v>1566</v>
      </c>
      <c r="F92" s="415" t="s">
        <v>1883</v>
      </c>
      <c r="G92" s="415" t="s">
        <v>161</v>
      </c>
      <c r="H92" s="581">
        <v>2000000</v>
      </c>
      <c r="I92" s="1114"/>
      <c r="J92" s="412"/>
      <c r="K92" s="412"/>
      <c r="L92" s="412"/>
      <c r="M92" s="412">
        <v>1</v>
      </c>
      <c r="N92" s="578" t="s">
        <v>29</v>
      </c>
      <c r="O92" s="408"/>
      <c r="P92" s="1121" t="s">
        <v>1756</v>
      </c>
      <c r="Q92" s="394" t="s">
        <v>463</v>
      </c>
      <c r="R92" s="1118"/>
      <c r="S92" s="399"/>
      <c r="T92" s="564"/>
      <c r="U92" s="564"/>
      <c r="V92" s="564"/>
      <c r="W92" s="564"/>
      <c r="X92" s="564"/>
      <c r="Y92" s="564"/>
      <c r="Z92" s="564"/>
      <c r="AA92" s="564"/>
      <c r="AB92" s="564"/>
      <c r="AC92" s="564"/>
      <c r="AD92" s="564"/>
      <c r="AE92" s="564"/>
    </row>
    <row r="93" spans="1:31" ht="39.75" customHeight="1">
      <c r="A93" s="574">
        <v>2017</v>
      </c>
      <c r="B93" s="697" t="s">
        <v>119</v>
      </c>
      <c r="C93" s="409" t="s">
        <v>19</v>
      </c>
      <c r="D93" s="415" t="s">
        <v>588</v>
      </c>
      <c r="E93" s="403" t="s">
        <v>1566</v>
      </c>
      <c r="F93" s="415" t="s">
        <v>1884</v>
      </c>
      <c r="G93" s="415" t="s">
        <v>161</v>
      </c>
      <c r="H93" s="581">
        <v>15203000</v>
      </c>
      <c r="I93" s="1114"/>
      <c r="J93" s="412"/>
      <c r="K93" s="412"/>
      <c r="L93" s="412"/>
      <c r="M93" s="412">
        <v>1</v>
      </c>
      <c r="N93" s="578" t="s">
        <v>29</v>
      </c>
      <c r="O93" s="408"/>
      <c r="P93" s="1115">
        <v>43767</v>
      </c>
      <c r="Q93" s="399" t="s">
        <v>1455</v>
      </c>
      <c r="R93" s="1118"/>
      <c r="S93" s="399"/>
      <c r="T93" s="564"/>
      <c r="U93" s="564"/>
      <c r="V93" s="564"/>
      <c r="W93" s="564"/>
      <c r="X93" s="564"/>
      <c r="Y93" s="564"/>
      <c r="Z93" s="564"/>
      <c r="AA93" s="564"/>
      <c r="AB93" s="564"/>
      <c r="AC93" s="564"/>
      <c r="AD93" s="564"/>
      <c r="AE93" s="564"/>
    </row>
    <row r="94" spans="1:31" ht="39.75" customHeight="1">
      <c r="A94" s="574">
        <v>2017</v>
      </c>
      <c r="B94" s="697" t="s">
        <v>119</v>
      </c>
      <c r="C94" s="409" t="s">
        <v>19</v>
      </c>
      <c r="D94" s="415" t="s">
        <v>591</v>
      </c>
      <c r="E94" s="403" t="s">
        <v>1593</v>
      </c>
      <c r="F94" s="415" t="s">
        <v>1885</v>
      </c>
      <c r="G94" s="415" t="s">
        <v>161</v>
      </c>
      <c r="H94" s="581">
        <v>22174907</v>
      </c>
      <c r="I94" s="1114"/>
      <c r="J94" s="412"/>
      <c r="K94" s="412"/>
      <c r="L94" s="412"/>
      <c r="M94" s="436">
        <v>1</v>
      </c>
      <c r="N94" s="413" t="s">
        <v>29</v>
      </c>
      <c r="O94" s="408" t="s">
        <v>1886</v>
      </c>
      <c r="P94" s="1039">
        <v>43889</v>
      </c>
      <c r="Q94" s="399"/>
      <c r="R94" s="1118"/>
      <c r="S94" s="399"/>
      <c r="T94" s="564"/>
      <c r="U94" s="564"/>
      <c r="V94" s="564"/>
      <c r="W94" s="564"/>
      <c r="X94" s="564"/>
      <c r="Y94" s="564"/>
      <c r="Z94" s="564"/>
      <c r="AA94" s="564"/>
      <c r="AB94" s="564"/>
      <c r="AC94" s="564"/>
      <c r="AD94" s="564"/>
      <c r="AE94" s="564"/>
    </row>
    <row r="95" spans="1:31" ht="39.75" customHeight="1">
      <c r="A95" s="574">
        <v>2017</v>
      </c>
      <c r="B95" s="697" t="s">
        <v>119</v>
      </c>
      <c r="C95" s="409" t="s">
        <v>19</v>
      </c>
      <c r="D95" s="415" t="s">
        <v>472</v>
      </c>
      <c r="E95" s="403" t="s">
        <v>1566</v>
      </c>
      <c r="F95" s="415" t="s">
        <v>1887</v>
      </c>
      <c r="G95" s="415" t="s">
        <v>161</v>
      </c>
      <c r="H95" s="581">
        <v>2000000</v>
      </c>
      <c r="I95" s="1114"/>
      <c r="J95" s="412"/>
      <c r="K95" s="412"/>
      <c r="L95" s="412"/>
      <c r="M95" s="412">
        <v>1</v>
      </c>
      <c r="N95" s="578" t="s">
        <v>29</v>
      </c>
      <c r="O95" s="408" t="s">
        <v>191</v>
      </c>
      <c r="P95" s="1121">
        <v>43251</v>
      </c>
      <c r="Q95" s="394"/>
      <c r="R95" s="1118"/>
      <c r="S95" s="399"/>
      <c r="T95" s="564"/>
      <c r="U95" s="564"/>
      <c r="V95" s="564"/>
      <c r="W95" s="564"/>
      <c r="X95" s="564"/>
      <c r="Y95" s="564"/>
      <c r="Z95" s="564"/>
      <c r="AA95" s="564"/>
      <c r="AB95" s="564"/>
      <c r="AC95" s="564"/>
      <c r="AD95" s="564"/>
      <c r="AE95" s="564"/>
    </row>
    <row r="96" spans="1:31" ht="39.75" customHeight="1">
      <c r="A96" s="574">
        <v>2017</v>
      </c>
      <c r="B96" s="697" t="s">
        <v>119</v>
      </c>
      <c r="C96" s="409" t="s">
        <v>19</v>
      </c>
      <c r="D96" s="415" t="s">
        <v>472</v>
      </c>
      <c r="E96" s="403" t="s">
        <v>1566</v>
      </c>
      <c r="F96" s="415" t="s">
        <v>1888</v>
      </c>
      <c r="G96" s="415" t="s">
        <v>161</v>
      </c>
      <c r="H96" s="581">
        <v>2000000</v>
      </c>
      <c r="I96" s="1114"/>
      <c r="J96" s="412"/>
      <c r="K96" s="412"/>
      <c r="L96" s="412"/>
      <c r="M96" s="412">
        <v>1</v>
      </c>
      <c r="N96" s="578" t="s">
        <v>29</v>
      </c>
      <c r="O96" s="408"/>
      <c r="P96" s="1121" t="s">
        <v>546</v>
      </c>
      <c r="Q96" s="394" t="s">
        <v>518</v>
      </c>
      <c r="R96" s="1118"/>
      <c r="S96" s="399"/>
      <c r="T96" s="564"/>
      <c r="U96" s="564"/>
      <c r="V96" s="564"/>
      <c r="W96" s="564"/>
      <c r="X96" s="564"/>
      <c r="Y96" s="564"/>
      <c r="Z96" s="564"/>
      <c r="AA96" s="564"/>
      <c r="AB96" s="564"/>
      <c r="AC96" s="564"/>
      <c r="AD96" s="564"/>
      <c r="AE96" s="564"/>
    </row>
    <row r="97" spans="1:31" ht="39.75" customHeight="1">
      <c r="A97" s="574">
        <v>2017</v>
      </c>
      <c r="B97" s="697" t="s">
        <v>119</v>
      </c>
      <c r="C97" s="409" t="s">
        <v>19</v>
      </c>
      <c r="D97" s="415" t="s">
        <v>472</v>
      </c>
      <c r="E97" s="403" t="s">
        <v>1566</v>
      </c>
      <c r="F97" s="415" t="s">
        <v>1889</v>
      </c>
      <c r="G97" s="415" t="s">
        <v>161</v>
      </c>
      <c r="H97" s="581">
        <v>1168000</v>
      </c>
      <c r="I97" s="1114"/>
      <c r="J97" s="412"/>
      <c r="K97" s="412"/>
      <c r="L97" s="412"/>
      <c r="M97" s="412">
        <v>1</v>
      </c>
      <c r="N97" s="578" t="s">
        <v>29</v>
      </c>
      <c r="O97" s="408" t="s">
        <v>191</v>
      </c>
      <c r="P97" s="1121">
        <v>43251</v>
      </c>
      <c r="Q97" s="394"/>
      <c r="R97" s="1118"/>
      <c r="S97" s="399"/>
      <c r="T97" s="564"/>
      <c r="U97" s="564"/>
      <c r="V97" s="564"/>
      <c r="W97" s="564"/>
      <c r="X97" s="564"/>
      <c r="Y97" s="564"/>
      <c r="Z97" s="564"/>
      <c r="AA97" s="564"/>
      <c r="AB97" s="564"/>
      <c r="AC97" s="564"/>
      <c r="AD97" s="564"/>
      <c r="AE97" s="564"/>
    </row>
    <row r="98" spans="1:31" ht="39.75" customHeight="1">
      <c r="A98" s="574">
        <v>2017</v>
      </c>
      <c r="B98" s="697" t="s">
        <v>119</v>
      </c>
      <c r="C98" s="409" t="s">
        <v>19</v>
      </c>
      <c r="D98" s="415" t="s">
        <v>480</v>
      </c>
      <c r="E98" s="403" t="s">
        <v>1566</v>
      </c>
      <c r="F98" s="415" t="s">
        <v>1890</v>
      </c>
      <c r="G98" s="415" t="s">
        <v>161</v>
      </c>
      <c r="H98" s="581">
        <v>5500000</v>
      </c>
      <c r="I98" s="1114"/>
      <c r="J98" s="412"/>
      <c r="K98" s="412"/>
      <c r="L98" s="412"/>
      <c r="M98" s="412">
        <v>1</v>
      </c>
      <c r="N98" s="578" t="s">
        <v>29</v>
      </c>
      <c r="O98" s="408" t="s">
        <v>191</v>
      </c>
      <c r="P98" s="1039">
        <v>43202</v>
      </c>
      <c r="Q98" s="394"/>
      <c r="R98" s="1118"/>
      <c r="S98" s="399"/>
      <c r="T98" s="564"/>
      <c r="U98" s="564"/>
      <c r="V98" s="564"/>
      <c r="W98" s="564"/>
      <c r="X98" s="564"/>
      <c r="Y98" s="564"/>
      <c r="Z98" s="564"/>
      <c r="AA98" s="564"/>
      <c r="AB98" s="564"/>
      <c r="AC98" s="564"/>
      <c r="AD98" s="564"/>
      <c r="AE98" s="564"/>
    </row>
    <row r="99" spans="1:31" ht="39.75" customHeight="1">
      <c r="A99" s="574">
        <v>2017</v>
      </c>
      <c r="B99" s="697" t="s">
        <v>119</v>
      </c>
      <c r="C99" s="409" t="s">
        <v>19</v>
      </c>
      <c r="D99" s="415" t="s">
        <v>865</v>
      </c>
      <c r="E99" s="403" t="s">
        <v>1593</v>
      </c>
      <c r="F99" s="415" t="s">
        <v>1891</v>
      </c>
      <c r="G99" s="415" t="s">
        <v>161</v>
      </c>
      <c r="H99" s="581">
        <v>10075000</v>
      </c>
      <c r="I99" s="1114"/>
      <c r="J99" s="412"/>
      <c r="K99" s="412"/>
      <c r="L99" s="412"/>
      <c r="M99" s="412">
        <v>1</v>
      </c>
      <c r="N99" s="578" t="s">
        <v>29</v>
      </c>
      <c r="O99" s="408"/>
      <c r="P99" s="1121" t="s">
        <v>1756</v>
      </c>
      <c r="Q99" s="394" t="s">
        <v>463</v>
      </c>
      <c r="R99" s="1118"/>
      <c r="S99" s="399"/>
      <c r="T99" s="564"/>
      <c r="U99" s="564"/>
      <c r="V99" s="564"/>
      <c r="W99" s="564"/>
      <c r="X99" s="564"/>
      <c r="Y99" s="564"/>
      <c r="Z99" s="564"/>
      <c r="AA99" s="564"/>
      <c r="AB99" s="564"/>
      <c r="AC99" s="564"/>
      <c r="AD99" s="564"/>
      <c r="AE99" s="564"/>
    </row>
    <row r="100" spans="1:31" ht="39.75" customHeight="1">
      <c r="A100" s="574">
        <v>2017</v>
      </c>
      <c r="B100" s="697" t="s">
        <v>119</v>
      </c>
      <c r="C100" s="409" t="s">
        <v>19</v>
      </c>
      <c r="D100" s="415" t="s">
        <v>865</v>
      </c>
      <c r="E100" s="403" t="s">
        <v>1593</v>
      </c>
      <c r="F100" s="415" t="s">
        <v>1892</v>
      </c>
      <c r="G100" s="415" t="s">
        <v>161</v>
      </c>
      <c r="H100" s="581">
        <v>3900000</v>
      </c>
      <c r="I100" s="1114"/>
      <c r="J100" s="412"/>
      <c r="K100" s="412"/>
      <c r="L100" s="412"/>
      <c r="M100" s="412">
        <v>1</v>
      </c>
      <c r="N100" s="578" t="s">
        <v>29</v>
      </c>
      <c r="O100" s="408"/>
      <c r="P100" s="1121" t="s">
        <v>546</v>
      </c>
      <c r="Q100" s="394" t="s">
        <v>518</v>
      </c>
      <c r="R100" s="556"/>
      <c r="S100" s="399"/>
      <c r="T100" s="564"/>
      <c r="U100" s="564"/>
      <c r="V100" s="564"/>
      <c r="W100" s="564"/>
      <c r="X100" s="564"/>
      <c r="Y100" s="564"/>
      <c r="Z100" s="564"/>
      <c r="AA100" s="564"/>
      <c r="AB100" s="564"/>
      <c r="AC100" s="564"/>
      <c r="AD100" s="564"/>
      <c r="AE100" s="564"/>
    </row>
    <row r="101" spans="1:31" ht="39.75" customHeight="1">
      <c r="A101" s="574">
        <v>2017</v>
      </c>
      <c r="B101" s="697" t="s">
        <v>119</v>
      </c>
      <c r="C101" s="409" t="s">
        <v>19</v>
      </c>
      <c r="D101" s="415" t="s">
        <v>298</v>
      </c>
      <c r="E101" s="403" t="s">
        <v>1566</v>
      </c>
      <c r="F101" s="415" t="s">
        <v>1893</v>
      </c>
      <c r="G101" s="415" t="s">
        <v>161</v>
      </c>
      <c r="H101" s="581">
        <v>13525000</v>
      </c>
      <c r="I101" s="1114"/>
      <c r="J101" s="412"/>
      <c r="K101" s="412"/>
      <c r="L101" s="412"/>
      <c r="M101" s="412">
        <v>1</v>
      </c>
      <c r="N101" s="578" t="s">
        <v>29</v>
      </c>
      <c r="O101" s="415" t="s">
        <v>1894</v>
      </c>
      <c r="P101" s="1121">
        <v>43607</v>
      </c>
      <c r="Q101" s="394"/>
      <c r="R101" s="1118"/>
      <c r="S101" s="399"/>
      <c r="T101" s="564"/>
      <c r="U101" s="564"/>
      <c r="V101" s="564"/>
      <c r="W101" s="564"/>
      <c r="X101" s="564"/>
      <c r="Y101" s="564"/>
      <c r="Z101" s="564"/>
      <c r="AA101" s="564"/>
      <c r="AB101" s="564"/>
      <c r="AC101" s="564"/>
      <c r="AD101" s="564"/>
      <c r="AE101" s="564"/>
    </row>
    <row r="102" spans="1:31" ht="39.75" customHeight="1">
      <c r="A102" s="574">
        <v>2017</v>
      </c>
      <c r="B102" s="697" t="s">
        <v>119</v>
      </c>
      <c r="C102" s="409" t="s">
        <v>19</v>
      </c>
      <c r="D102" s="415" t="s">
        <v>482</v>
      </c>
      <c r="E102" s="403" t="s">
        <v>1593</v>
      </c>
      <c r="F102" s="415" t="s">
        <v>1895</v>
      </c>
      <c r="G102" s="415" t="s">
        <v>161</v>
      </c>
      <c r="H102" s="581">
        <v>7000000</v>
      </c>
      <c r="I102" s="1114"/>
      <c r="J102" s="412"/>
      <c r="K102" s="412"/>
      <c r="L102" s="412"/>
      <c r="M102" s="412">
        <v>1</v>
      </c>
      <c r="N102" s="578" t="s">
        <v>29</v>
      </c>
      <c r="O102" s="408" t="s">
        <v>1896</v>
      </c>
      <c r="P102" s="1121">
        <v>43613</v>
      </c>
      <c r="Q102" s="394"/>
      <c r="R102" s="1118"/>
      <c r="S102" s="399"/>
      <c r="T102" s="564"/>
      <c r="U102" s="564"/>
      <c r="V102" s="564"/>
      <c r="W102" s="564"/>
      <c r="X102" s="564"/>
      <c r="Y102" s="564"/>
      <c r="Z102" s="564"/>
      <c r="AA102" s="564"/>
      <c r="AB102" s="564"/>
      <c r="AC102" s="564"/>
      <c r="AD102" s="564"/>
      <c r="AE102" s="564"/>
    </row>
    <row r="103" spans="1:31" ht="39.75" customHeight="1">
      <c r="A103" s="574">
        <v>2017</v>
      </c>
      <c r="B103" s="697" t="s">
        <v>119</v>
      </c>
      <c r="C103" s="409" t="s">
        <v>19</v>
      </c>
      <c r="D103" s="415" t="s">
        <v>482</v>
      </c>
      <c r="E103" s="403" t="s">
        <v>1593</v>
      </c>
      <c r="F103" s="415" t="s">
        <v>1897</v>
      </c>
      <c r="G103" s="415" t="s">
        <v>161</v>
      </c>
      <c r="H103" s="581">
        <v>6839000</v>
      </c>
      <c r="I103" s="1114"/>
      <c r="J103" s="412"/>
      <c r="K103" s="412"/>
      <c r="L103" s="412"/>
      <c r="M103" s="412">
        <v>1</v>
      </c>
      <c r="N103" s="578" t="s">
        <v>29</v>
      </c>
      <c r="O103" s="408" t="s">
        <v>1896</v>
      </c>
      <c r="P103" s="1121">
        <v>43613</v>
      </c>
      <c r="Q103" s="394"/>
      <c r="R103" s="1118"/>
      <c r="S103" s="399"/>
      <c r="T103" s="564"/>
      <c r="U103" s="564"/>
      <c r="V103" s="564"/>
      <c r="W103" s="564"/>
      <c r="X103" s="564"/>
      <c r="Y103" s="564"/>
      <c r="Z103" s="564"/>
      <c r="AA103" s="564"/>
      <c r="AB103" s="564"/>
      <c r="AC103" s="564"/>
      <c r="AD103" s="564"/>
      <c r="AE103" s="564"/>
    </row>
    <row r="104" spans="1:31" ht="96.75" customHeight="1">
      <c r="A104" s="574">
        <v>2017</v>
      </c>
      <c r="B104" s="697" t="s">
        <v>119</v>
      </c>
      <c r="C104" s="409" t="s">
        <v>19</v>
      </c>
      <c r="D104" s="415" t="s">
        <v>596</v>
      </c>
      <c r="E104" s="403" t="s">
        <v>1566</v>
      </c>
      <c r="F104" s="415" t="s">
        <v>1898</v>
      </c>
      <c r="G104" s="415" t="s">
        <v>161</v>
      </c>
      <c r="H104" s="581">
        <v>22615907</v>
      </c>
      <c r="I104" s="1114"/>
      <c r="J104" s="412"/>
      <c r="K104" s="412"/>
      <c r="L104" s="412"/>
      <c r="M104" s="827">
        <v>1</v>
      </c>
      <c r="N104" s="1135" t="s">
        <v>29</v>
      </c>
      <c r="O104" s="1120" t="s">
        <v>1899</v>
      </c>
      <c r="P104" s="1079">
        <v>43896</v>
      </c>
      <c r="Q104" s="399"/>
      <c r="R104" s="1118"/>
      <c r="S104" s="399"/>
      <c r="T104" s="564"/>
      <c r="U104" s="564"/>
      <c r="V104" s="564"/>
      <c r="W104" s="564"/>
      <c r="X104" s="564"/>
      <c r="Y104" s="564"/>
      <c r="Z104" s="564"/>
      <c r="AA104" s="564"/>
      <c r="AB104" s="564"/>
      <c r="AC104" s="564"/>
      <c r="AD104" s="564"/>
      <c r="AE104" s="564"/>
    </row>
    <row r="105" spans="1:31" ht="60" customHeight="1">
      <c r="A105" s="574">
        <v>2017</v>
      </c>
      <c r="B105" s="697" t="s">
        <v>119</v>
      </c>
      <c r="C105" s="409" t="s">
        <v>19</v>
      </c>
      <c r="D105" s="415" t="s">
        <v>868</v>
      </c>
      <c r="E105" s="403" t="s">
        <v>1593</v>
      </c>
      <c r="F105" s="415" t="s">
        <v>1900</v>
      </c>
      <c r="G105" s="415" t="s">
        <v>161</v>
      </c>
      <c r="H105" s="581">
        <v>3828000</v>
      </c>
      <c r="I105" s="1114"/>
      <c r="J105" s="412"/>
      <c r="K105" s="412"/>
      <c r="L105" s="412"/>
      <c r="M105" s="412">
        <v>1</v>
      </c>
      <c r="N105" s="578" t="s">
        <v>35</v>
      </c>
      <c r="O105" s="408" t="s">
        <v>191</v>
      </c>
      <c r="P105" s="1115">
        <v>43500</v>
      </c>
      <c r="Q105" s="394"/>
      <c r="R105" s="1118"/>
      <c r="S105" s="399"/>
      <c r="T105" s="564"/>
      <c r="U105" s="564"/>
      <c r="V105" s="564"/>
      <c r="W105" s="564"/>
      <c r="X105" s="564"/>
      <c r="Y105" s="564"/>
      <c r="Z105" s="564"/>
      <c r="AA105" s="564"/>
      <c r="AB105" s="564"/>
      <c r="AC105" s="564"/>
      <c r="AD105" s="564"/>
      <c r="AE105" s="564"/>
    </row>
    <row r="106" spans="1:31" ht="64.5" customHeight="1">
      <c r="A106" s="574">
        <v>2017</v>
      </c>
      <c r="B106" s="697" t="s">
        <v>119</v>
      </c>
      <c r="C106" s="409" t="s">
        <v>19</v>
      </c>
      <c r="D106" s="415" t="s">
        <v>868</v>
      </c>
      <c r="E106" s="403" t="s">
        <v>1593</v>
      </c>
      <c r="F106" s="415" t="s">
        <v>1901</v>
      </c>
      <c r="G106" s="415" t="s">
        <v>161</v>
      </c>
      <c r="H106" s="581">
        <v>2000000</v>
      </c>
      <c r="I106" s="1114"/>
      <c r="J106" s="412"/>
      <c r="K106" s="412"/>
      <c r="L106" s="412"/>
      <c r="M106" s="412">
        <v>1</v>
      </c>
      <c r="N106" s="578" t="s">
        <v>35</v>
      </c>
      <c r="O106" s="408" t="s">
        <v>191</v>
      </c>
      <c r="P106" s="1115">
        <v>43500</v>
      </c>
      <c r="Q106" s="394"/>
      <c r="R106" s="1118"/>
      <c r="S106" s="399"/>
      <c r="T106" s="564"/>
      <c r="U106" s="564"/>
      <c r="V106" s="564"/>
      <c r="W106" s="564"/>
      <c r="X106" s="564"/>
      <c r="Y106" s="564"/>
      <c r="Z106" s="564"/>
      <c r="AA106" s="564"/>
      <c r="AB106" s="564"/>
      <c r="AC106" s="564"/>
      <c r="AD106" s="564"/>
      <c r="AE106" s="564"/>
    </row>
    <row r="107" spans="1:31" ht="39.75" customHeight="1">
      <c r="A107" s="574">
        <v>2017</v>
      </c>
      <c r="B107" s="697" t="s">
        <v>119</v>
      </c>
      <c r="C107" s="409" t="s">
        <v>19</v>
      </c>
      <c r="D107" s="415" t="s">
        <v>165</v>
      </c>
      <c r="E107" s="403" t="s">
        <v>1566</v>
      </c>
      <c r="F107" s="415" t="s">
        <v>166</v>
      </c>
      <c r="G107" s="415" t="s">
        <v>161</v>
      </c>
      <c r="H107" s="581">
        <v>8190000</v>
      </c>
      <c r="I107" s="1114"/>
      <c r="J107" s="412"/>
      <c r="K107" s="412"/>
      <c r="L107" s="412">
        <v>1</v>
      </c>
      <c r="M107" s="412"/>
      <c r="N107" s="582" t="s">
        <v>1902</v>
      </c>
      <c r="O107" s="1120" t="s">
        <v>1903</v>
      </c>
      <c r="P107" s="1115">
        <v>43805</v>
      </c>
      <c r="Q107" s="394" t="s">
        <v>463</v>
      </c>
      <c r="R107" s="1118"/>
      <c r="S107" s="399"/>
      <c r="T107" s="564"/>
      <c r="U107" s="564"/>
      <c r="V107" s="564"/>
      <c r="W107" s="564"/>
      <c r="X107" s="564"/>
      <c r="Y107" s="564"/>
      <c r="Z107" s="564"/>
      <c r="AA107" s="564"/>
      <c r="AB107" s="564"/>
      <c r="AC107" s="564"/>
      <c r="AD107" s="564"/>
      <c r="AE107" s="564"/>
    </row>
    <row r="108" spans="1:31" ht="58.5" customHeight="1">
      <c r="A108" s="574">
        <v>2017</v>
      </c>
      <c r="B108" s="697" t="s">
        <v>119</v>
      </c>
      <c r="C108" s="409" t="s">
        <v>19</v>
      </c>
      <c r="D108" s="415" t="s">
        <v>165</v>
      </c>
      <c r="E108" s="403" t="s">
        <v>1566</v>
      </c>
      <c r="F108" s="415" t="s">
        <v>1851</v>
      </c>
      <c r="G108" s="415" t="s">
        <v>161</v>
      </c>
      <c r="H108" s="581">
        <v>8000000</v>
      </c>
      <c r="I108" s="854">
        <v>1</v>
      </c>
      <c r="J108" s="412"/>
      <c r="K108" s="412"/>
      <c r="L108" s="412"/>
      <c r="M108" s="412"/>
      <c r="N108" s="584" t="s">
        <v>250</v>
      </c>
      <c r="O108" s="415" t="s">
        <v>1904</v>
      </c>
      <c r="P108" s="1115">
        <v>43802</v>
      </c>
      <c r="Q108" s="394"/>
      <c r="R108" s="1118"/>
      <c r="S108" s="399"/>
      <c r="T108" s="564"/>
      <c r="U108" s="564"/>
      <c r="V108" s="564"/>
      <c r="W108" s="564"/>
      <c r="X108" s="564"/>
      <c r="Y108" s="564"/>
      <c r="Z108" s="564"/>
      <c r="AA108" s="564"/>
      <c r="AB108" s="564"/>
      <c r="AC108" s="564"/>
      <c r="AD108" s="564"/>
      <c r="AE108" s="564"/>
    </row>
    <row r="109" spans="1:31" ht="48.75" customHeight="1">
      <c r="A109" s="574">
        <v>2017</v>
      </c>
      <c r="B109" s="697" t="s">
        <v>119</v>
      </c>
      <c r="C109" s="409" t="s">
        <v>19</v>
      </c>
      <c r="D109" s="415" t="s">
        <v>156</v>
      </c>
      <c r="E109" s="403" t="s">
        <v>1593</v>
      </c>
      <c r="F109" s="415" t="s">
        <v>1905</v>
      </c>
      <c r="G109" s="415" t="s">
        <v>161</v>
      </c>
      <c r="H109" s="581">
        <v>10000000</v>
      </c>
      <c r="I109" s="1114"/>
      <c r="J109" s="412"/>
      <c r="K109" s="412"/>
      <c r="L109" s="412"/>
      <c r="M109" s="412">
        <v>1</v>
      </c>
      <c r="N109" s="578" t="s">
        <v>35</v>
      </c>
      <c r="O109" s="1140" t="s">
        <v>1906</v>
      </c>
      <c r="P109" s="1039">
        <v>43826</v>
      </c>
      <c r="Q109" s="394"/>
      <c r="R109" s="1118"/>
      <c r="S109" s="399"/>
      <c r="T109" s="564"/>
      <c r="U109" s="564"/>
      <c r="V109" s="564"/>
      <c r="W109" s="564"/>
      <c r="X109" s="564"/>
      <c r="Y109" s="564"/>
      <c r="Z109" s="564"/>
      <c r="AA109" s="564"/>
      <c r="AB109" s="564"/>
      <c r="AC109" s="564"/>
      <c r="AD109" s="564"/>
      <c r="AE109" s="564"/>
    </row>
    <row r="110" spans="1:31" ht="97.5" customHeight="1">
      <c r="A110" s="574">
        <v>2017</v>
      </c>
      <c r="B110" s="697" t="s">
        <v>119</v>
      </c>
      <c r="C110" s="409" t="s">
        <v>19</v>
      </c>
      <c r="D110" s="415" t="s">
        <v>168</v>
      </c>
      <c r="E110" s="403" t="s">
        <v>1566</v>
      </c>
      <c r="F110" s="415" t="s">
        <v>169</v>
      </c>
      <c r="G110" s="415" t="s">
        <v>161</v>
      </c>
      <c r="H110" s="581">
        <v>13898000</v>
      </c>
      <c r="I110" s="1114"/>
      <c r="J110" s="412"/>
      <c r="K110" s="412"/>
      <c r="L110" s="412"/>
      <c r="M110" s="827">
        <v>1</v>
      </c>
      <c r="N110" s="578" t="s">
        <v>35</v>
      </c>
      <c r="O110" s="1120" t="s">
        <v>1907</v>
      </c>
      <c r="P110" s="1079">
        <v>44005</v>
      </c>
      <c r="Q110" s="394" t="s">
        <v>463</v>
      </c>
      <c r="R110" s="454"/>
      <c r="S110" s="399"/>
      <c r="T110" s="564"/>
      <c r="U110" s="564"/>
      <c r="V110" s="564"/>
      <c r="W110" s="564"/>
      <c r="X110" s="564"/>
      <c r="Y110" s="564"/>
      <c r="Z110" s="564"/>
      <c r="AA110" s="564"/>
      <c r="AB110" s="564"/>
      <c r="AC110" s="564"/>
      <c r="AD110" s="564"/>
      <c r="AE110" s="564"/>
    </row>
    <row r="111" spans="1:31" ht="32.25" customHeight="1">
      <c r="A111" s="2104" t="s">
        <v>20</v>
      </c>
      <c r="B111" s="1964"/>
      <c r="C111" s="1961"/>
      <c r="D111" s="1141">
        <v>15</v>
      </c>
      <c r="E111" s="1142"/>
      <c r="F111" s="1142"/>
      <c r="G111" s="1123">
        <v>22</v>
      </c>
      <c r="H111" s="1143">
        <f t="shared" ref="H111:M111" si="4">SUM(H89:H110)</f>
        <v>168996721</v>
      </c>
      <c r="I111" s="1126">
        <f t="shared" si="4"/>
        <v>1</v>
      </c>
      <c r="J111" s="1123">
        <f t="shared" si="4"/>
        <v>0</v>
      </c>
      <c r="K111" s="1123">
        <f t="shared" si="4"/>
        <v>0</v>
      </c>
      <c r="L111" s="1123">
        <f t="shared" si="4"/>
        <v>1</v>
      </c>
      <c r="M111" s="1123">
        <f t="shared" si="4"/>
        <v>20</v>
      </c>
      <c r="N111" s="1123"/>
      <c r="O111" s="1124"/>
      <c r="P111" s="1127"/>
      <c r="Q111" s="1077"/>
      <c r="R111" s="1144"/>
      <c r="S111" s="1077"/>
      <c r="T111" s="1145"/>
      <c r="U111" s="1145"/>
      <c r="V111" s="1145"/>
      <c r="W111" s="1145"/>
      <c r="X111" s="1145"/>
      <c r="Y111" s="1145"/>
      <c r="Z111" s="1145"/>
      <c r="AA111" s="1145"/>
      <c r="AB111" s="1145"/>
      <c r="AC111" s="1145"/>
      <c r="AD111" s="1145"/>
      <c r="AE111" s="1145"/>
    </row>
    <row r="112" spans="1:31" ht="33" customHeight="1">
      <c r="A112" s="2105" t="s">
        <v>43</v>
      </c>
      <c r="B112" s="1964"/>
      <c r="C112" s="1961"/>
      <c r="D112" s="1021">
        <f>SUM(D25,D38,D57,D88,D111)</f>
        <v>47</v>
      </c>
      <c r="E112" s="1022"/>
      <c r="F112" s="1022"/>
      <c r="G112" s="548">
        <f t="shared" ref="G112:M112" si="5">SUM(G25,G38,G57,G88,G111)</f>
        <v>90</v>
      </c>
      <c r="H112" s="1025">
        <f t="shared" si="5"/>
        <v>408952535</v>
      </c>
      <c r="I112" s="1146">
        <f t="shared" si="5"/>
        <v>5</v>
      </c>
      <c r="J112" s="548">
        <f t="shared" si="5"/>
        <v>0</v>
      </c>
      <c r="K112" s="548">
        <f t="shared" si="5"/>
        <v>0</v>
      </c>
      <c r="L112" s="548">
        <f t="shared" si="5"/>
        <v>2</v>
      </c>
      <c r="M112" s="548">
        <f t="shared" si="5"/>
        <v>83</v>
      </c>
      <c r="N112" s="548"/>
      <c r="O112" s="1103"/>
      <c r="P112" s="1147"/>
      <c r="Q112" s="1077"/>
      <c r="R112" s="1144"/>
      <c r="S112" s="1077"/>
      <c r="T112" s="1145"/>
      <c r="U112" s="1145"/>
      <c r="V112" s="1145"/>
      <c r="W112" s="1145"/>
      <c r="X112" s="1145"/>
      <c r="Y112" s="1145"/>
      <c r="Z112" s="1145"/>
      <c r="AA112" s="1145"/>
      <c r="AB112" s="1145"/>
      <c r="AC112" s="1145"/>
      <c r="AD112" s="1145"/>
      <c r="AE112" s="1145"/>
    </row>
    <row r="113" spans="1:31" ht="15.75" customHeight="1">
      <c r="A113" s="714"/>
      <c r="B113" s="714"/>
      <c r="C113" s="704"/>
      <c r="D113" s="561"/>
      <c r="E113" s="561"/>
      <c r="F113" s="561"/>
      <c r="G113" s="394"/>
      <c r="H113" s="561"/>
      <c r="I113" s="1111"/>
      <c r="J113" s="918"/>
      <c r="K113" s="918"/>
      <c r="L113" s="918"/>
      <c r="M113" s="918"/>
      <c r="N113" s="456"/>
      <c r="O113" s="394"/>
      <c r="P113" s="399"/>
      <c r="Q113" s="394"/>
      <c r="R113" s="1116"/>
      <c r="S113" s="394"/>
      <c r="T113" s="561"/>
      <c r="U113" s="561"/>
      <c r="V113" s="561"/>
      <c r="W113" s="561"/>
      <c r="X113" s="561"/>
      <c r="Y113" s="561"/>
      <c r="Z113" s="561"/>
      <c r="AA113" s="561"/>
      <c r="AB113" s="561"/>
      <c r="AC113" s="561"/>
      <c r="AD113" s="561"/>
      <c r="AE113" s="561"/>
    </row>
    <row r="114" spans="1:31" ht="15.75" customHeight="1">
      <c r="A114" s="714"/>
      <c r="B114" s="714"/>
      <c r="C114" s="704"/>
      <c r="D114" s="561"/>
      <c r="E114" s="561"/>
      <c r="F114" s="561"/>
      <c r="G114" s="394"/>
      <c r="H114" s="1148"/>
      <c r="I114" s="1111"/>
      <c r="J114" s="918"/>
      <c r="K114" s="918"/>
      <c r="L114" s="918"/>
      <c r="M114" s="918"/>
      <c r="N114" s="456"/>
      <c r="O114" s="394"/>
      <c r="P114" s="399"/>
      <c r="Q114" s="394"/>
      <c r="R114" s="1116"/>
      <c r="S114" s="394"/>
      <c r="T114" s="561"/>
      <c r="U114" s="561"/>
      <c r="V114" s="561"/>
      <c r="W114" s="561"/>
      <c r="X114" s="561"/>
      <c r="Y114" s="561"/>
      <c r="Z114" s="561"/>
      <c r="AA114" s="561"/>
      <c r="AB114" s="561"/>
      <c r="AC114" s="561"/>
      <c r="AD114" s="561"/>
      <c r="AE114" s="561"/>
    </row>
    <row r="115" spans="1:31" ht="15.75" customHeight="1">
      <c r="A115" s="714"/>
      <c r="B115" s="714"/>
      <c r="C115" s="704"/>
      <c r="D115" s="561"/>
      <c r="E115" s="561"/>
      <c r="F115" s="561"/>
      <c r="G115" s="394"/>
      <c r="H115" s="1149"/>
      <c r="I115" s="1111"/>
      <c r="J115" s="918"/>
      <c r="K115" s="918"/>
      <c r="L115" s="918"/>
      <c r="M115" s="650" t="s">
        <v>2</v>
      </c>
      <c r="N115" s="456"/>
      <c r="O115" s="394"/>
      <c r="P115" s="399"/>
      <c r="Q115" s="394"/>
      <c r="R115" s="1116"/>
      <c r="S115" s="394"/>
      <c r="T115" s="561"/>
      <c r="U115" s="561"/>
      <c r="V115" s="561"/>
      <c r="W115" s="561"/>
      <c r="X115" s="561"/>
      <c r="Y115" s="561"/>
      <c r="Z115" s="561"/>
      <c r="AA115" s="561"/>
      <c r="AB115" s="561"/>
      <c r="AC115" s="561"/>
      <c r="AD115" s="561"/>
      <c r="AE115" s="561"/>
    </row>
    <row r="116" spans="1:31" ht="15.75" customHeight="1">
      <c r="A116" s="714"/>
      <c r="B116" s="714"/>
      <c r="C116" s="704"/>
      <c r="D116" s="561"/>
      <c r="E116" s="561"/>
      <c r="F116" s="561" t="s">
        <v>2</v>
      </c>
      <c r="G116" s="394"/>
      <c r="H116" s="561"/>
      <c r="I116" s="1111"/>
      <c r="J116" s="918"/>
      <c r="K116" s="918"/>
      <c r="L116" s="918"/>
      <c r="M116" s="918"/>
      <c r="N116" s="456"/>
      <c r="O116" s="394"/>
      <c r="P116" s="399"/>
      <c r="Q116" s="394"/>
      <c r="R116" s="1116"/>
      <c r="S116" s="394"/>
      <c r="T116" s="561"/>
      <c r="U116" s="561"/>
      <c r="V116" s="561"/>
      <c r="W116" s="561"/>
      <c r="X116" s="561"/>
      <c r="Y116" s="561"/>
      <c r="Z116" s="561"/>
      <c r="AA116" s="561"/>
      <c r="AB116" s="561"/>
      <c r="AC116" s="561"/>
      <c r="AD116" s="561"/>
      <c r="AE116" s="561"/>
    </row>
    <row r="117" spans="1:31" ht="15.75" customHeight="1">
      <c r="A117" s="714"/>
      <c r="B117" s="714"/>
      <c r="C117" s="704"/>
      <c r="D117" s="561"/>
      <c r="E117" s="561"/>
      <c r="F117" s="561"/>
      <c r="G117" s="394"/>
      <c r="H117" s="561"/>
      <c r="I117" s="1111"/>
      <c r="J117" s="918"/>
      <c r="K117" s="918"/>
      <c r="L117" s="918"/>
      <c r="M117" s="918"/>
      <c r="N117" s="456"/>
      <c r="O117" s="394"/>
      <c r="P117" s="399"/>
      <c r="Q117" s="394"/>
      <c r="R117" s="1116"/>
      <c r="S117" s="394"/>
      <c r="T117" s="561"/>
      <c r="U117" s="561"/>
      <c r="V117" s="561"/>
      <c r="W117" s="561"/>
      <c r="X117" s="561"/>
      <c r="Y117" s="561"/>
      <c r="Z117" s="561"/>
      <c r="AA117" s="561"/>
      <c r="AB117" s="561"/>
      <c r="AC117" s="561"/>
      <c r="AD117" s="561"/>
      <c r="AE117" s="561"/>
    </row>
    <row r="118" spans="1:31" ht="15.75" customHeight="1">
      <c r="A118" s="714"/>
      <c r="B118" s="714"/>
      <c r="C118" s="704"/>
      <c r="D118" s="561"/>
      <c r="E118" s="561"/>
      <c r="F118" s="561"/>
      <c r="G118" s="394"/>
      <c r="H118" s="561"/>
      <c r="I118" s="1111"/>
      <c r="J118" s="918"/>
      <c r="K118" s="918"/>
      <c r="L118" s="918"/>
      <c r="M118" s="918"/>
      <c r="N118" s="456"/>
      <c r="O118" s="394"/>
      <c r="P118" s="399"/>
      <c r="Q118" s="394"/>
      <c r="R118" s="1116"/>
      <c r="S118" s="394"/>
      <c r="T118" s="561"/>
      <c r="U118" s="561"/>
      <c r="V118" s="561"/>
      <c r="W118" s="561"/>
      <c r="X118" s="561"/>
      <c r="Y118" s="561"/>
      <c r="Z118" s="561"/>
      <c r="AA118" s="561"/>
      <c r="AB118" s="561"/>
      <c r="AC118" s="561"/>
      <c r="AD118" s="561"/>
      <c r="AE118" s="561"/>
    </row>
    <row r="119" spans="1:31" ht="15.75" customHeight="1">
      <c r="A119" s="714"/>
      <c r="B119" s="714"/>
      <c r="C119" s="704"/>
      <c r="D119" s="561"/>
      <c r="E119" s="561"/>
      <c r="F119" s="561"/>
      <c r="G119" s="394"/>
      <c r="H119" s="561"/>
      <c r="I119" s="1111"/>
      <c r="J119" s="918"/>
      <c r="K119" s="918"/>
      <c r="L119" s="918"/>
      <c r="M119" s="918"/>
      <c r="N119" s="456"/>
      <c r="O119" s="394"/>
      <c r="P119" s="399"/>
      <c r="Q119" s="394"/>
      <c r="R119" s="1116"/>
      <c r="S119" s="394"/>
      <c r="T119" s="561"/>
      <c r="U119" s="561"/>
      <c r="V119" s="561"/>
      <c r="W119" s="561"/>
      <c r="X119" s="561"/>
      <c r="Y119" s="561"/>
      <c r="Z119" s="561"/>
      <c r="AA119" s="561"/>
      <c r="AB119" s="561"/>
      <c r="AC119" s="561"/>
      <c r="AD119" s="561"/>
      <c r="AE119" s="561"/>
    </row>
    <row r="120" spans="1:31" ht="15.75" customHeight="1">
      <c r="A120" s="714"/>
      <c r="B120" s="714"/>
      <c r="C120" s="704"/>
      <c r="D120" s="561"/>
      <c r="E120" s="561"/>
      <c r="F120" s="561"/>
      <c r="G120" s="394"/>
      <c r="H120" s="561"/>
      <c r="I120" s="1111"/>
      <c r="J120" s="918"/>
      <c r="K120" s="918"/>
      <c r="L120" s="918"/>
      <c r="M120" s="918"/>
      <c r="N120" s="456"/>
      <c r="O120" s="394"/>
      <c r="P120" s="399"/>
      <c r="Q120" s="394"/>
      <c r="R120" s="1116"/>
      <c r="S120" s="394"/>
      <c r="T120" s="561"/>
      <c r="U120" s="561"/>
      <c r="V120" s="561"/>
      <c r="W120" s="561"/>
      <c r="X120" s="561"/>
      <c r="Y120" s="561"/>
      <c r="Z120" s="561"/>
      <c r="AA120" s="561"/>
      <c r="AB120" s="561"/>
      <c r="AC120" s="561"/>
      <c r="AD120" s="561"/>
      <c r="AE120" s="561"/>
    </row>
    <row r="121" spans="1:31" ht="15.75" customHeight="1">
      <c r="A121" s="714"/>
      <c r="B121" s="714"/>
      <c r="C121" s="704"/>
      <c r="D121" s="561"/>
      <c r="E121" s="561"/>
      <c r="F121" s="561"/>
      <c r="G121" s="394"/>
      <c r="H121" s="561"/>
      <c r="I121" s="1111"/>
      <c r="J121" s="918"/>
      <c r="K121" s="918"/>
      <c r="L121" s="918"/>
      <c r="M121" s="918"/>
      <c r="N121" s="456"/>
      <c r="O121" s="394"/>
      <c r="P121" s="399"/>
      <c r="Q121" s="394"/>
      <c r="R121" s="1116"/>
      <c r="S121" s="394"/>
      <c r="T121" s="561"/>
      <c r="U121" s="561"/>
      <c r="V121" s="561"/>
      <c r="W121" s="561"/>
      <c r="X121" s="561"/>
      <c r="Y121" s="561"/>
      <c r="Z121" s="561"/>
      <c r="AA121" s="561"/>
      <c r="AB121" s="561"/>
      <c r="AC121" s="561"/>
      <c r="AD121" s="561"/>
      <c r="AE121" s="561"/>
    </row>
    <row r="122" spans="1:31" ht="15.75" customHeight="1">
      <c r="A122" s="714"/>
      <c r="B122" s="714"/>
      <c r="C122" s="704"/>
      <c r="D122" s="561"/>
      <c r="E122" s="561"/>
      <c r="F122" s="561"/>
      <c r="G122" s="394"/>
      <c r="H122" s="561"/>
      <c r="I122" s="1111"/>
      <c r="J122" s="918"/>
      <c r="K122" s="918"/>
      <c r="L122" s="918"/>
      <c r="M122" s="918"/>
      <c r="N122" s="456"/>
      <c r="O122" s="394"/>
      <c r="P122" s="399"/>
      <c r="Q122" s="394"/>
      <c r="R122" s="1116"/>
      <c r="S122" s="394"/>
      <c r="T122" s="561"/>
      <c r="U122" s="561"/>
      <c r="V122" s="561"/>
      <c r="W122" s="561"/>
      <c r="X122" s="561"/>
      <c r="Y122" s="561"/>
      <c r="Z122" s="561"/>
      <c r="AA122" s="561"/>
      <c r="AB122" s="561"/>
      <c r="AC122" s="561"/>
      <c r="AD122" s="561"/>
      <c r="AE122" s="561"/>
    </row>
    <row r="123" spans="1:31" ht="15.75" customHeight="1">
      <c r="A123" s="714"/>
      <c r="B123" s="714"/>
      <c r="C123" s="704"/>
      <c r="D123" s="561"/>
      <c r="E123" s="561"/>
      <c r="F123" s="561"/>
      <c r="G123" s="394"/>
      <c r="H123" s="561"/>
      <c r="I123" s="1111"/>
      <c r="J123" s="918"/>
      <c r="K123" s="918"/>
      <c r="L123" s="918"/>
      <c r="M123" s="918"/>
      <c r="N123" s="456"/>
      <c r="O123" s="394"/>
      <c r="P123" s="399"/>
      <c r="Q123" s="394"/>
      <c r="R123" s="1116"/>
      <c r="S123" s="394"/>
      <c r="T123" s="561"/>
      <c r="U123" s="561"/>
      <c r="V123" s="561"/>
      <c r="W123" s="561"/>
      <c r="X123" s="561"/>
      <c r="Y123" s="561"/>
      <c r="Z123" s="561"/>
      <c r="AA123" s="561"/>
      <c r="AB123" s="561"/>
      <c r="AC123" s="561"/>
      <c r="AD123" s="561"/>
      <c r="AE123" s="561"/>
    </row>
    <row r="124" spans="1:31" ht="15.75" customHeight="1">
      <c r="A124" s="714"/>
      <c r="B124" s="714"/>
      <c r="C124" s="704"/>
      <c r="D124" s="561"/>
      <c r="E124" s="561"/>
      <c r="F124" s="561"/>
      <c r="G124" s="394"/>
      <c r="H124" s="561"/>
      <c r="I124" s="1111"/>
      <c r="J124" s="918"/>
      <c r="K124" s="918"/>
      <c r="L124" s="918"/>
      <c r="M124" s="918"/>
      <c r="N124" s="456"/>
      <c r="O124" s="394"/>
      <c r="P124" s="399"/>
      <c r="Q124" s="394"/>
      <c r="R124" s="1116"/>
      <c r="S124" s="394"/>
      <c r="T124" s="561"/>
      <c r="U124" s="561"/>
      <c r="V124" s="561"/>
      <c r="W124" s="561"/>
      <c r="X124" s="561"/>
      <c r="Y124" s="561"/>
      <c r="Z124" s="561"/>
      <c r="AA124" s="561"/>
      <c r="AB124" s="561"/>
      <c r="AC124" s="561"/>
      <c r="AD124" s="561"/>
      <c r="AE124" s="561"/>
    </row>
    <row r="125" spans="1:31" ht="15.75" customHeight="1">
      <c r="A125" s="714"/>
      <c r="B125" s="714"/>
      <c r="C125" s="704"/>
      <c r="D125" s="561"/>
      <c r="E125" s="561"/>
      <c r="F125" s="561"/>
      <c r="G125" s="394"/>
      <c r="H125" s="561"/>
      <c r="I125" s="1111"/>
      <c r="J125" s="918"/>
      <c r="K125" s="918"/>
      <c r="L125" s="918"/>
      <c r="M125" s="918"/>
      <c r="N125" s="456"/>
      <c r="O125" s="394"/>
      <c r="P125" s="399"/>
      <c r="Q125" s="394"/>
      <c r="R125" s="1116"/>
      <c r="S125" s="394"/>
      <c r="T125" s="561"/>
      <c r="U125" s="561"/>
      <c r="V125" s="561"/>
      <c r="W125" s="561"/>
      <c r="X125" s="561"/>
      <c r="Y125" s="561"/>
      <c r="Z125" s="561"/>
      <c r="AA125" s="561"/>
      <c r="AB125" s="561"/>
      <c r="AC125" s="561"/>
      <c r="AD125" s="561"/>
      <c r="AE125" s="561"/>
    </row>
    <row r="126" spans="1:31" ht="15.75" customHeight="1">
      <c r="A126" s="714"/>
      <c r="B126" s="714"/>
      <c r="C126" s="704"/>
      <c r="D126" s="561"/>
      <c r="E126" s="561"/>
      <c r="F126" s="561"/>
      <c r="G126" s="394"/>
      <c r="H126" s="561"/>
      <c r="I126" s="1111"/>
      <c r="J126" s="918"/>
      <c r="K126" s="918"/>
      <c r="L126" s="918"/>
      <c r="M126" s="918"/>
      <c r="N126" s="456"/>
      <c r="O126" s="394"/>
      <c r="P126" s="399"/>
      <c r="Q126" s="394"/>
      <c r="R126" s="1116"/>
      <c r="S126" s="394"/>
      <c r="T126" s="561"/>
      <c r="U126" s="561"/>
      <c r="V126" s="561"/>
      <c r="W126" s="561"/>
      <c r="X126" s="561"/>
      <c r="Y126" s="561"/>
      <c r="Z126" s="561"/>
      <c r="AA126" s="561"/>
      <c r="AB126" s="561"/>
      <c r="AC126" s="561"/>
      <c r="AD126" s="561"/>
      <c r="AE126" s="561"/>
    </row>
    <row r="127" spans="1:31" ht="15.75" customHeight="1">
      <c r="A127" s="714"/>
      <c r="B127" s="714"/>
      <c r="C127" s="704"/>
      <c r="D127" s="561"/>
      <c r="E127" s="561"/>
      <c r="F127" s="561"/>
      <c r="G127" s="394"/>
      <c r="H127" s="561"/>
      <c r="I127" s="1111"/>
      <c r="J127" s="918"/>
      <c r="K127" s="918"/>
      <c r="L127" s="918"/>
      <c r="M127" s="918"/>
      <c r="N127" s="456"/>
      <c r="O127" s="394"/>
      <c r="P127" s="399"/>
      <c r="Q127" s="394"/>
      <c r="R127" s="1116"/>
      <c r="S127" s="394"/>
      <c r="T127" s="561"/>
      <c r="U127" s="561"/>
      <c r="V127" s="561"/>
      <c r="W127" s="561"/>
      <c r="X127" s="561"/>
      <c r="Y127" s="561"/>
      <c r="Z127" s="561"/>
      <c r="AA127" s="561"/>
      <c r="AB127" s="561"/>
      <c r="AC127" s="561"/>
      <c r="AD127" s="561"/>
      <c r="AE127" s="561"/>
    </row>
    <row r="128" spans="1:31" ht="15.75" customHeight="1">
      <c r="A128" s="714"/>
      <c r="B128" s="714"/>
      <c r="C128" s="704"/>
      <c r="D128" s="561"/>
      <c r="E128" s="561"/>
      <c r="F128" s="561"/>
      <c r="G128" s="394"/>
      <c r="H128" s="561"/>
      <c r="I128" s="1111"/>
      <c r="J128" s="918"/>
      <c r="K128" s="918"/>
      <c r="L128" s="918"/>
      <c r="M128" s="918"/>
      <c r="N128" s="456"/>
      <c r="O128" s="394"/>
      <c r="P128" s="399"/>
      <c r="Q128" s="394"/>
      <c r="R128" s="1116"/>
      <c r="S128" s="394"/>
      <c r="T128" s="561"/>
      <c r="U128" s="561"/>
      <c r="V128" s="561"/>
      <c r="W128" s="561"/>
      <c r="X128" s="561"/>
      <c r="Y128" s="561"/>
      <c r="Z128" s="561"/>
      <c r="AA128" s="561"/>
      <c r="AB128" s="561"/>
      <c r="AC128" s="561"/>
      <c r="AD128" s="561"/>
      <c r="AE128" s="561"/>
    </row>
    <row r="129" spans="1:31" ht="15.75" customHeight="1">
      <c r="A129" s="714"/>
      <c r="B129" s="714"/>
      <c r="C129" s="704"/>
      <c r="D129" s="561"/>
      <c r="E129" s="561"/>
      <c r="F129" s="561"/>
      <c r="G129" s="394"/>
      <c r="H129" s="561"/>
      <c r="I129" s="1111"/>
      <c r="J129" s="918"/>
      <c r="K129" s="918"/>
      <c r="L129" s="918"/>
      <c r="M129" s="918"/>
      <c r="N129" s="456"/>
      <c r="O129" s="394"/>
      <c r="P129" s="399"/>
      <c r="Q129" s="394"/>
      <c r="R129" s="1116"/>
      <c r="S129" s="394"/>
      <c r="T129" s="561"/>
      <c r="U129" s="561"/>
      <c r="V129" s="561"/>
      <c r="W129" s="561"/>
      <c r="X129" s="561"/>
      <c r="Y129" s="561"/>
      <c r="Z129" s="561"/>
      <c r="AA129" s="561"/>
      <c r="AB129" s="561"/>
      <c r="AC129" s="561"/>
      <c r="AD129" s="561"/>
      <c r="AE129" s="561"/>
    </row>
    <row r="130" spans="1:31" ht="15.75" customHeight="1">
      <c r="A130" s="714"/>
      <c r="B130" s="714"/>
      <c r="C130" s="704"/>
      <c r="D130" s="561"/>
      <c r="E130" s="561"/>
      <c r="F130" s="561"/>
      <c r="G130" s="394"/>
      <c r="H130" s="561"/>
      <c r="I130" s="1111"/>
      <c r="J130" s="918"/>
      <c r="K130" s="918"/>
      <c r="L130" s="918"/>
      <c r="M130" s="918"/>
      <c r="N130" s="456"/>
      <c r="O130" s="394"/>
      <c r="P130" s="399"/>
      <c r="Q130" s="394"/>
      <c r="R130" s="1116"/>
      <c r="S130" s="394"/>
      <c r="T130" s="561"/>
      <c r="U130" s="561"/>
      <c r="V130" s="561"/>
      <c r="W130" s="561"/>
      <c r="X130" s="561"/>
      <c r="Y130" s="561"/>
      <c r="Z130" s="561"/>
      <c r="AA130" s="561"/>
      <c r="AB130" s="561"/>
      <c r="AC130" s="561"/>
      <c r="AD130" s="561"/>
      <c r="AE130" s="561"/>
    </row>
    <row r="131" spans="1:31" ht="15.75" customHeight="1">
      <c r="A131" s="714"/>
      <c r="B131" s="714"/>
      <c r="C131" s="704"/>
      <c r="D131" s="561"/>
      <c r="E131" s="561"/>
      <c r="F131" s="561"/>
      <c r="G131" s="394"/>
      <c r="H131" s="561"/>
      <c r="I131" s="1111"/>
      <c r="J131" s="918"/>
      <c r="K131" s="918"/>
      <c r="L131" s="918"/>
      <c r="M131" s="918"/>
      <c r="N131" s="456"/>
      <c r="O131" s="394"/>
      <c r="P131" s="399"/>
      <c r="Q131" s="394"/>
      <c r="R131" s="1116"/>
      <c r="S131" s="394"/>
      <c r="T131" s="561"/>
      <c r="U131" s="561"/>
      <c r="V131" s="561"/>
      <c r="W131" s="561"/>
      <c r="X131" s="561"/>
      <c r="Y131" s="561"/>
      <c r="Z131" s="561"/>
      <c r="AA131" s="561"/>
      <c r="AB131" s="561"/>
      <c r="AC131" s="561"/>
      <c r="AD131" s="561"/>
      <c r="AE131" s="561"/>
    </row>
    <row r="132" spans="1:31" ht="15.75" customHeight="1">
      <c r="A132" s="714"/>
      <c r="B132" s="714"/>
      <c r="C132" s="704"/>
      <c r="D132" s="561"/>
      <c r="E132" s="561"/>
      <c r="F132" s="561"/>
      <c r="G132" s="394"/>
      <c r="H132" s="561"/>
      <c r="I132" s="1111"/>
      <c r="J132" s="918"/>
      <c r="K132" s="918"/>
      <c r="L132" s="918"/>
      <c r="M132" s="918"/>
      <c r="N132" s="456"/>
      <c r="O132" s="394"/>
      <c r="P132" s="399"/>
      <c r="Q132" s="394"/>
      <c r="R132" s="1116"/>
      <c r="S132" s="394"/>
      <c r="T132" s="561"/>
      <c r="U132" s="561"/>
      <c r="V132" s="561"/>
      <c r="W132" s="561"/>
      <c r="X132" s="561"/>
      <c r="Y132" s="561"/>
      <c r="Z132" s="561"/>
      <c r="AA132" s="561"/>
      <c r="AB132" s="561"/>
      <c r="AC132" s="561"/>
      <c r="AD132" s="561"/>
      <c r="AE132" s="561"/>
    </row>
    <row r="133" spans="1:31" ht="15.75" customHeight="1">
      <c r="A133" s="714"/>
      <c r="B133" s="714"/>
      <c r="C133" s="704"/>
      <c r="D133" s="561"/>
      <c r="E133" s="561"/>
      <c r="F133" s="561"/>
      <c r="G133" s="394"/>
      <c r="H133" s="561"/>
      <c r="I133" s="1111"/>
      <c r="J133" s="918"/>
      <c r="K133" s="918"/>
      <c r="L133" s="918"/>
      <c r="M133" s="918"/>
      <c r="N133" s="456"/>
      <c r="O133" s="394"/>
      <c r="P133" s="399"/>
      <c r="Q133" s="394"/>
      <c r="R133" s="1116"/>
      <c r="S133" s="394"/>
      <c r="T133" s="561"/>
      <c r="U133" s="561"/>
      <c r="V133" s="561"/>
      <c r="W133" s="561"/>
      <c r="X133" s="561"/>
      <c r="Y133" s="561"/>
      <c r="Z133" s="561"/>
      <c r="AA133" s="561"/>
      <c r="AB133" s="561"/>
      <c r="AC133" s="561"/>
      <c r="AD133" s="561"/>
      <c r="AE133" s="561"/>
    </row>
    <row r="134" spans="1:31" ht="15.75" customHeight="1">
      <c r="A134" s="714"/>
      <c r="B134" s="714"/>
      <c r="C134" s="704"/>
      <c r="D134" s="561"/>
      <c r="E134" s="561"/>
      <c r="F134" s="561"/>
      <c r="G134" s="394"/>
      <c r="H134" s="561"/>
      <c r="I134" s="1111"/>
      <c r="J134" s="918"/>
      <c r="K134" s="918"/>
      <c r="L134" s="918"/>
      <c r="M134" s="918"/>
      <c r="N134" s="456"/>
      <c r="O134" s="394"/>
      <c r="P134" s="399"/>
      <c r="Q134" s="394"/>
      <c r="R134" s="1116"/>
      <c r="S134" s="394"/>
      <c r="T134" s="561"/>
      <c r="U134" s="561"/>
      <c r="V134" s="561"/>
      <c r="W134" s="561"/>
      <c r="X134" s="561"/>
      <c r="Y134" s="561"/>
      <c r="Z134" s="561"/>
      <c r="AA134" s="561"/>
      <c r="AB134" s="561"/>
      <c r="AC134" s="561"/>
      <c r="AD134" s="561"/>
      <c r="AE134" s="561"/>
    </row>
    <row r="135" spans="1:31" ht="15.75" customHeight="1">
      <c r="A135" s="714"/>
      <c r="B135" s="714"/>
      <c r="C135" s="704"/>
      <c r="D135" s="561"/>
      <c r="E135" s="561"/>
      <c r="F135" s="561"/>
      <c r="G135" s="394"/>
      <c r="H135" s="561"/>
      <c r="I135" s="1111"/>
      <c r="J135" s="918"/>
      <c r="K135" s="918"/>
      <c r="L135" s="918"/>
      <c r="M135" s="918"/>
      <c r="N135" s="456"/>
      <c r="O135" s="394"/>
      <c r="P135" s="399"/>
      <c r="Q135" s="394"/>
      <c r="R135" s="1116"/>
      <c r="S135" s="394"/>
      <c r="T135" s="561"/>
      <c r="U135" s="561"/>
      <c r="V135" s="561"/>
      <c r="W135" s="561"/>
      <c r="X135" s="561"/>
      <c r="Y135" s="561"/>
      <c r="Z135" s="561"/>
      <c r="AA135" s="561"/>
      <c r="AB135" s="561"/>
      <c r="AC135" s="561"/>
      <c r="AD135" s="561"/>
      <c r="AE135" s="561"/>
    </row>
    <row r="136" spans="1:31" ht="15.75" customHeight="1">
      <c r="A136" s="714"/>
      <c r="B136" s="714"/>
      <c r="C136" s="704"/>
      <c r="D136" s="561"/>
      <c r="E136" s="561"/>
      <c r="F136" s="561"/>
      <c r="G136" s="394"/>
      <c r="H136" s="561"/>
      <c r="I136" s="1111"/>
      <c r="J136" s="918"/>
      <c r="K136" s="918"/>
      <c r="L136" s="918"/>
      <c r="M136" s="918"/>
      <c r="N136" s="456"/>
      <c r="O136" s="394"/>
      <c r="P136" s="399"/>
      <c r="Q136" s="394"/>
      <c r="R136" s="1116"/>
      <c r="S136" s="394"/>
      <c r="T136" s="561"/>
      <c r="U136" s="561"/>
      <c r="V136" s="561"/>
      <c r="W136" s="561"/>
      <c r="X136" s="561"/>
      <c r="Y136" s="561"/>
      <c r="Z136" s="561"/>
      <c r="AA136" s="561"/>
      <c r="AB136" s="561"/>
      <c r="AC136" s="561"/>
      <c r="AD136" s="561"/>
      <c r="AE136" s="561"/>
    </row>
    <row r="137" spans="1:31" ht="15.75" customHeight="1">
      <c r="A137" s="714"/>
      <c r="B137" s="714"/>
      <c r="C137" s="704"/>
      <c r="D137" s="561"/>
      <c r="E137" s="561"/>
      <c r="F137" s="561"/>
      <c r="G137" s="394"/>
      <c r="H137" s="561"/>
      <c r="I137" s="1111"/>
      <c r="J137" s="918"/>
      <c r="K137" s="918"/>
      <c r="L137" s="918"/>
      <c r="M137" s="918"/>
      <c r="N137" s="456"/>
      <c r="O137" s="394"/>
      <c r="P137" s="399"/>
      <c r="Q137" s="394"/>
      <c r="R137" s="1116"/>
      <c r="S137" s="394"/>
      <c r="T137" s="561"/>
      <c r="U137" s="561"/>
      <c r="V137" s="561"/>
      <c r="W137" s="561"/>
      <c r="X137" s="561"/>
      <c r="Y137" s="561"/>
      <c r="Z137" s="561"/>
      <c r="AA137" s="561"/>
      <c r="AB137" s="561"/>
      <c r="AC137" s="561"/>
      <c r="AD137" s="561"/>
      <c r="AE137" s="561"/>
    </row>
    <row r="138" spans="1:31" ht="15.75" customHeight="1">
      <c r="A138" s="714"/>
      <c r="B138" s="714"/>
      <c r="C138" s="704"/>
      <c r="D138" s="561"/>
      <c r="E138" s="561"/>
      <c r="F138" s="561"/>
      <c r="G138" s="394"/>
      <c r="H138" s="561"/>
      <c r="I138" s="1111"/>
      <c r="J138" s="918"/>
      <c r="K138" s="918"/>
      <c r="L138" s="918"/>
      <c r="M138" s="918"/>
      <c r="N138" s="456"/>
      <c r="O138" s="394"/>
      <c r="P138" s="399"/>
      <c r="Q138" s="394"/>
      <c r="R138" s="1116"/>
      <c r="S138" s="394"/>
      <c r="T138" s="561"/>
      <c r="U138" s="561"/>
      <c r="V138" s="561"/>
      <c r="W138" s="561"/>
      <c r="X138" s="561"/>
      <c r="Y138" s="561"/>
      <c r="Z138" s="561"/>
      <c r="AA138" s="561"/>
      <c r="AB138" s="561"/>
      <c r="AC138" s="561"/>
      <c r="AD138" s="561"/>
      <c r="AE138" s="561"/>
    </row>
    <row r="139" spans="1:31" ht="15.75" customHeight="1">
      <c r="A139" s="714"/>
      <c r="B139" s="714"/>
      <c r="C139" s="704"/>
      <c r="D139" s="561"/>
      <c r="E139" s="561"/>
      <c r="F139" s="561"/>
      <c r="G139" s="394"/>
      <c r="H139" s="561"/>
      <c r="I139" s="1111"/>
      <c r="J139" s="918"/>
      <c r="K139" s="918"/>
      <c r="L139" s="918"/>
      <c r="M139" s="918"/>
      <c r="N139" s="456"/>
      <c r="O139" s="394"/>
      <c r="P139" s="399"/>
      <c r="Q139" s="394"/>
      <c r="R139" s="1116"/>
      <c r="S139" s="394"/>
      <c r="T139" s="561"/>
      <c r="U139" s="561"/>
      <c r="V139" s="561"/>
      <c r="W139" s="561"/>
      <c r="X139" s="561"/>
      <c r="Y139" s="561"/>
      <c r="Z139" s="561"/>
      <c r="AA139" s="561"/>
      <c r="AB139" s="561"/>
      <c r="AC139" s="561"/>
      <c r="AD139" s="561"/>
      <c r="AE139" s="561"/>
    </row>
    <row r="140" spans="1:31" ht="15.75" customHeight="1">
      <c r="A140" s="714"/>
      <c r="B140" s="714"/>
      <c r="C140" s="704"/>
      <c r="D140" s="561"/>
      <c r="E140" s="561"/>
      <c r="F140" s="561"/>
      <c r="G140" s="394"/>
      <c r="H140" s="561"/>
      <c r="I140" s="1111"/>
      <c r="J140" s="918"/>
      <c r="K140" s="918"/>
      <c r="L140" s="918"/>
      <c r="M140" s="918"/>
      <c r="N140" s="456"/>
      <c r="O140" s="394"/>
      <c r="P140" s="399"/>
      <c r="Q140" s="394"/>
      <c r="R140" s="1116"/>
      <c r="S140" s="394"/>
      <c r="T140" s="561"/>
      <c r="U140" s="561"/>
      <c r="V140" s="561"/>
      <c r="W140" s="561"/>
      <c r="X140" s="561"/>
      <c r="Y140" s="561"/>
      <c r="Z140" s="561"/>
      <c r="AA140" s="561"/>
      <c r="AB140" s="561"/>
      <c r="AC140" s="561"/>
      <c r="AD140" s="561"/>
      <c r="AE140" s="561"/>
    </row>
    <row r="141" spans="1:31" ht="15.75" customHeight="1">
      <c r="A141" s="714"/>
      <c r="B141" s="714"/>
      <c r="C141" s="704"/>
      <c r="D141" s="561"/>
      <c r="E141" s="561"/>
      <c r="F141" s="561"/>
      <c r="G141" s="394"/>
      <c r="H141" s="561"/>
      <c r="I141" s="1111"/>
      <c r="J141" s="918"/>
      <c r="K141" s="918"/>
      <c r="L141" s="918"/>
      <c r="M141" s="918"/>
      <c r="N141" s="456"/>
      <c r="O141" s="394"/>
      <c r="P141" s="399"/>
      <c r="Q141" s="394"/>
      <c r="R141" s="1116"/>
      <c r="S141" s="394"/>
      <c r="T141" s="561"/>
      <c r="U141" s="561"/>
      <c r="V141" s="561"/>
      <c r="W141" s="561"/>
      <c r="X141" s="561"/>
      <c r="Y141" s="561"/>
      <c r="Z141" s="561"/>
      <c r="AA141" s="561"/>
      <c r="AB141" s="561"/>
      <c r="AC141" s="561"/>
      <c r="AD141" s="561"/>
      <c r="AE141" s="561"/>
    </row>
    <row r="142" spans="1:31" ht="15.75" customHeight="1">
      <c r="A142" s="714"/>
      <c r="B142" s="714"/>
      <c r="C142" s="704"/>
      <c r="D142" s="561"/>
      <c r="E142" s="561"/>
      <c r="F142" s="561"/>
      <c r="G142" s="394"/>
      <c r="H142" s="561"/>
      <c r="I142" s="1111"/>
      <c r="J142" s="918"/>
      <c r="K142" s="918"/>
      <c r="L142" s="918"/>
      <c r="M142" s="918"/>
      <c r="N142" s="456"/>
      <c r="O142" s="394"/>
      <c r="P142" s="399"/>
      <c r="Q142" s="394"/>
      <c r="R142" s="1116"/>
      <c r="S142" s="394"/>
      <c r="T142" s="561"/>
      <c r="U142" s="561"/>
      <c r="V142" s="561"/>
      <c r="W142" s="561"/>
      <c r="X142" s="561"/>
      <c r="Y142" s="561"/>
      <c r="Z142" s="561"/>
      <c r="AA142" s="561"/>
      <c r="AB142" s="561"/>
      <c r="AC142" s="561"/>
      <c r="AD142" s="561"/>
      <c r="AE142" s="561"/>
    </row>
    <row r="143" spans="1:31" ht="15.75" customHeight="1">
      <c r="A143" s="714"/>
      <c r="B143" s="714"/>
      <c r="C143" s="704"/>
      <c r="D143" s="561"/>
      <c r="E143" s="561"/>
      <c r="F143" s="561"/>
      <c r="G143" s="394"/>
      <c r="H143" s="561"/>
      <c r="I143" s="1111"/>
      <c r="J143" s="918"/>
      <c r="K143" s="918"/>
      <c r="L143" s="918"/>
      <c r="M143" s="918"/>
      <c r="N143" s="456"/>
      <c r="O143" s="394"/>
      <c r="P143" s="399"/>
      <c r="Q143" s="394"/>
      <c r="R143" s="1116"/>
      <c r="S143" s="394"/>
      <c r="T143" s="561"/>
      <c r="U143" s="561"/>
      <c r="V143" s="561"/>
      <c r="W143" s="561"/>
      <c r="X143" s="561"/>
      <c r="Y143" s="561"/>
      <c r="Z143" s="561"/>
      <c r="AA143" s="561"/>
      <c r="AB143" s="561"/>
      <c r="AC143" s="561"/>
      <c r="AD143" s="561"/>
      <c r="AE143" s="561"/>
    </row>
    <row r="144" spans="1:31" ht="15.75" customHeight="1">
      <c r="A144" s="714"/>
      <c r="B144" s="714"/>
      <c r="C144" s="704"/>
      <c r="D144" s="561"/>
      <c r="E144" s="561"/>
      <c r="F144" s="561"/>
      <c r="G144" s="394"/>
      <c r="H144" s="561"/>
      <c r="I144" s="1111"/>
      <c r="J144" s="918"/>
      <c r="K144" s="918"/>
      <c r="L144" s="918"/>
      <c r="M144" s="918"/>
      <c r="N144" s="456"/>
      <c r="O144" s="394"/>
      <c r="P144" s="399"/>
      <c r="Q144" s="394"/>
      <c r="R144" s="1116"/>
      <c r="S144" s="394"/>
      <c r="T144" s="561"/>
      <c r="U144" s="561"/>
      <c r="V144" s="561"/>
      <c r="W144" s="561"/>
      <c r="X144" s="561"/>
      <c r="Y144" s="561"/>
      <c r="Z144" s="561"/>
      <c r="AA144" s="561"/>
      <c r="AB144" s="561"/>
      <c r="AC144" s="561"/>
      <c r="AD144" s="561"/>
      <c r="AE144" s="561"/>
    </row>
    <row r="145" spans="1:31" ht="15.75" customHeight="1">
      <c r="A145" s="714"/>
      <c r="B145" s="714"/>
      <c r="C145" s="704"/>
      <c r="D145" s="561"/>
      <c r="E145" s="561"/>
      <c r="F145" s="561"/>
      <c r="G145" s="394"/>
      <c r="H145" s="561"/>
      <c r="I145" s="1111"/>
      <c r="J145" s="918"/>
      <c r="K145" s="918"/>
      <c r="L145" s="918"/>
      <c r="M145" s="918"/>
      <c r="N145" s="456"/>
      <c r="O145" s="394"/>
      <c r="P145" s="399"/>
      <c r="Q145" s="394"/>
      <c r="R145" s="1116"/>
      <c r="S145" s="394"/>
      <c r="T145" s="561"/>
      <c r="U145" s="561"/>
      <c r="V145" s="561"/>
      <c r="W145" s="561"/>
      <c r="X145" s="561"/>
      <c r="Y145" s="561"/>
      <c r="Z145" s="561"/>
      <c r="AA145" s="561"/>
      <c r="AB145" s="561"/>
      <c r="AC145" s="561"/>
      <c r="AD145" s="561"/>
      <c r="AE145" s="561"/>
    </row>
    <row r="146" spans="1:31" ht="15.75" customHeight="1">
      <c r="A146" s="714"/>
      <c r="B146" s="714"/>
      <c r="C146" s="704"/>
      <c r="D146" s="561"/>
      <c r="E146" s="561"/>
      <c r="F146" s="561"/>
      <c r="G146" s="394"/>
      <c r="H146" s="561"/>
      <c r="I146" s="1111"/>
      <c r="J146" s="918"/>
      <c r="K146" s="918"/>
      <c r="L146" s="918"/>
      <c r="M146" s="918"/>
      <c r="N146" s="456"/>
      <c r="O146" s="394"/>
      <c r="P146" s="399"/>
      <c r="Q146" s="394"/>
      <c r="R146" s="1116"/>
      <c r="S146" s="394"/>
      <c r="T146" s="561"/>
      <c r="U146" s="561"/>
      <c r="V146" s="561"/>
      <c r="W146" s="561"/>
      <c r="X146" s="561"/>
      <c r="Y146" s="561"/>
      <c r="Z146" s="561"/>
      <c r="AA146" s="561"/>
      <c r="AB146" s="561"/>
      <c r="AC146" s="561"/>
      <c r="AD146" s="561"/>
      <c r="AE146" s="561"/>
    </row>
    <row r="147" spans="1:31" ht="15.75" customHeight="1">
      <c r="A147" s="714"/>
      <c r="B147" s="714"/>
      <c r="C147" s="704"/>
      <c r="D147" s="561"/>
      <c r="E147" s="561"/>
      <c r="F147" s="561"/>
      <c r="G147" s="394"/>
      <c r="H147" s="561"/>
      <c r="I147" s="1111"/>
      <c r="J147" s="918"/>
      <c r="K147" s="918"/>
      <c r="L147" s="918"/>
      <c r="M147" s="918"/>
      <c r="N147" s="456"/>
      <c r="O147" s="394"/>
      <c r="P147" s="399"/>
      <c r="Q147" s="394"/>
      <c r="R147" s="1116"/>
      <c r="S147" s="394"/>
      <c r="T147" s="561"/>
      <c r="U147" s="561"/>
      <c r="V147" s="561"/>
      <c r="W147" s="561"/>
      <c r="X147" s="561"/>
      <c r="Y147" s="561"/>
      <c r="Z147" s="561"/>
      <c r="AA147" s="561"/>
      <c r="AB147" s="561"/>
      <c r="AC147" s="561"/>
      <c r="AD147" s="561"/>
      <c r="AE147" s="561"/>
    </row>
    <row r="148" spans="1:31" ht="15.75" customHeight="1">
      <c r="A148" s="714"/>
      <c r="B148" s="714"/>
      <c r="C148" s="704"/>
      <c r="D148" s="561"/>
      <c r="E148" s="561"/>
      <c r="F148" s="561"/>
      <c r="G148" s="394"/>
      <c r="H148" s="561"/>
      <c r="I148" s="1111"/>
      <c r="J148" s="918"/>
      <c r="K148" s="918"/>
      <c r="L148" s="918"/>
      <c r="M148" s="918"/>
      <c r="N148" s="456"/>
      <c r="O148" s="394"/>
      <c r="P148" s="399"/>
      <c r="Q148" s="394"/>
      <c r="R148" s="1116"/>
      <c r="S148" s="394"/>
      <c r="T148" s="561"/>
      <c r="U148" s="561"/>
      <c r="V148" s="561"/>
      <c r="W148" s="561"/>
      <c r="X148" s="561"/>
      <c r="Y148" s="561"/>
      <c r="Z148" s="561"/>
      <c r="AA148" s="561"/>
      <c r="AB148" s="561"/>
      <c r="AC148" s="561"/>
      <c r="AD148" s="561"/>
      <c r="AE148" s="561"/>
    </row>
    <row r="149" spans="1:31" ht="15.75" customHeight="1">
      <c r="A149" s="714"/>
      <c r="B149" s="714"/>
      <c r="C149" s="704"/>
      <c r="D149" s="561"/>
      <c r="E149" s="561"/>
      <c r="F149" s="561"/>
      <c r="G149" s="394"/>
      <c r="H149" s="561"/>
      <c r="I149" s="1111"/>
      <c r="J149" s="918"/>
      <c r="K149" s="918"/>
      <c r="L149" s="918"/>
      <c r="M149" s="918"/>
      <c r="N149" s="456"/>
      <c r="O149" s="394"/>
      <c r="P149" s="399"/>
      <c r="Q149" s="394"/>
      <c r="R149" s="1116"/>
      <c r="S149" s="394"/>
      <c r="T149" s="561"/>
      <c r="U149" s="561"/>
      <c r="V149" s="561"/>
      <c r="W149" s="561"/>
      <c r="X149" s="561"/>
      <c r="Y149" s="561"/>
      <c r="Z149" s="561"/>
      <c r="AA149" s="561"/>
      <c r="AB149" s="561"/>
      <c r="AC149" s="561"/>
      <c r="AD149" s="561"/>
      <c r="AE149" s="561"/>
    </row>
    <row r="150" spans="1:31" ht="15.75" customHeight="1">
      <c r="A150" s="714"/>
      <c r="B150" s="714"/>
      <c r="C150" s="704"/>
      <c r="D150" s="561"/>
      <c r="E150" s="561"/>
      <c r="F150" s="561"/>
      <c r="G150" s="394"/>
      <c r="H150" s="561"/>
      <c r="I150" s="1111"/>
      <c r="J150" s="918"/>
      <c r="K150" s="918"/>
      <c r="L150" s="918"/>
      <c r="M150" s="918"/>
      <c r="N150" s="456"/>
      <c r="O150" s="394"/>
      <c r="P150" s="399"/>
      <c r="Q150" s="394"/>
      <c r="R150" s="1116"/>
      <c r="S150" s="394"/>
      <c r="T150" s="561"/>
      <c r="U150" s="561"/>
      <c r="V150" s="561"/>
      <c r="W150" s="561"/>
      <c r="X150" s="561"/>
      <c r="Y150" s="561"/>
      <c r="Z150" s="561"/>
      <c r="AA150" s="561"/>
      <c r="AB150" s="561"/>
      <c r="AC150" s="561"/>
      <c r="AD150" s="561"/>
      <c r="AE150" s="561"/>
    </row>
    <row r="151" spans="1:31" ht="15.75" customHeight="1">
      <c r="A151" s="714"/>
      <c r="B151" s="714"/>
      <c r="C151" s="704"/>
      <c r="D151" s="561"/>
      <c r="E151" s="561"/>
      <c r="F151" s="561"/>
      <c r="G151" s="394"/>
      <c r="H151" s="561"/>
      <c r="I151" s="1111"/>
      <c r="J151" s="918"/>
      <c r="K151" s="918"/>
      <c r="L151" s="918"/>
      <c r="M151" s="918"/>
      <c r="N151" s="456"/>
      <c r="O151" s="394"/>
      <c r="P151" s="399"/>
      <c r="Q151" s="394"/>
      <c r="R151" s="1116"/>
      <c r="S151" s="394"/>
      <c r="T151" s="561"/>
      <c r="U151" s="561"/>
      <c r="V151" s="561"/>
      <c r="W151" s="561"/>
      <c r="X151" s="561"/>
      <c r="Y151" s="561"/>
      <c r="Z151" s="561"/>
      <c r="AA151" s="561"/>
      <c r="AB151" s="561"/>
      <c r="AC151" s="561"/>
      <c r="AD151" s="561"/>
      <c r="AE151" s="561"/>
    </row>
    <row r="152" spans="1:31" ht="15.75" customHeight="1">
      <c r="A152" s="714"/>
      <c r="B152" s="714"/>
      <c r="C152" s="704"/>
      <c r="D152" s="561"/>
      <c r="E152" s="561"/>
      <c r="F152" s="561"/>
      <c r="G152" s="394"/>
      <c r="H152" s="561"/>
      <c r="I152" s="1111"/>
      <c r="J152" s="918"/>
      <c r="K152" s="918"/>
      <c r="L152" s="918"/>
      <c r="M152" s="918"/>
      <c r="N152" s="456"/>
      <c r="O152" s="394"/>
      <c r="P152" s="399"/>
      <c r="Q152" s="394"/>
      <c r="R152" s="1116"/>
      <c r="S152" s="394"/>
      <c r="T152" s="561"/>
      <c r="U152" s="561"/>
      <c r="V152" s="561"/>
      <c r="W152" s="561"/>
      <c r="X152" s="561"/>
      <c r="Y152" s="561"/>
      <c r="Z152" s="561"/>
      <c r="AA152" s="561"/>
      <c r="AB152" s="561"/>
      <c r="AC152" s="561"/>
      <c r="AD152" s="561"/>
      <c r="AE152" s="561"/>
    </row>
    <row r="153" spans="1:31" ht="15.75" customHeight="1">
      <c r="A153" s="714"/>
      <c r="B153" s="714"/>
      <c r="C153" s="704"/>
      <c r="D153" s="561"/>
      <c r="E153" s="561"/>
      <c r="F153" s="561"/>
      <c r="G153" s="394"/>
      <c r="H153" s="561"/>
      <c r="I153" s="1111"/>
      <c r="J153" s="918"/>
      <c r="K153" s="918"/>
      <c r="L153" s="918"/>
      <c r="M153" s="918"/>
      <c r="N153" s="456"/>
      <c r="O153" s="394"/>
      <c r="P153" s="399"/>
      <c r="Q153" s="394"/>
      <c r="R153" s="1116"/>
      <c r="S153" s="394"/>
      <c r="T153" s="561"/>
      <c r="U153" s="561"/>
      <c r="V153" s="561"/>
      <c r="W153" s="561"/>
      <c r="X153" s="561"/>
      <c r="Y153" s="561"/>
      <c r="Z153" s="561"/>
      <c r="AA153" s="561"/>
      <c r="AB153" s="561"/>
      <c r="AC153" s="561"/>
      <c r="AD153" s="561"/>
      <c r="AE153" s="561"/>
    </row>
    <row r="154" spans="1:31" ht="15.75" customHeight="1">
      <c r="A154" s="714"/>
      <c r="B154" s="714"/>
      <c r="C154" s="704"/>
      <c r="D154" s="561"/>
      <c r="E154" s="561"/>
      <c r="F154" s="561"/>
      <c r="G154" s="394"/>
      <c r="H154" s="561"/>
      <c r="I154" s="1111"/>
      <c r="J154" s="918"/>
      <c r="K154" s="918"/>
      <c r="L154" s="918"/>
      <c r="M154" s="918"/>
      <c r="N154" s="456"/>
      <c r="O154" s="394"/>
      <c r="P154" s="399"/>
      <c r="Q154" s="394"/>
      <c r="R154" s="1116"/>
      <c r="S154" s="394"/>
      <c r="T154" s="561"/>
      <c r="U154" s="561"/>
      <c r="V154" s="561"/>
      <c r="W154" s="561"/>
      <c r="X154" s="561"/>
      <c r="Y154" s="561"/>
      <c r="Z154" s="561"/>
      <c r="AA154" s="561"/>
      <c r="AB154" s="561"/>
      <c r="AC154" s="561"/>
      <c r="AD154" s="561"/>
      <c r="AE154" s="561"/>
    </row>
    <row r="155" spans="1:31" ht="15.75" customHeight="1">
      <c r="A155" s="714"/>
      <c r="B155" s="714"/>
      <c r="C155" s="704"/>
      <c r="D155" s="561"/>
      <c r="E155" s="561"/>
      <c r="F155" s="561"/>
      <c r="G155" s="394"/>
      <c r="H155" s="561"/>
      <c r="I155" s="1111"/>
      <c r="J155" s="918"/>
      <c r="K155" s="918"/>
      <c r="L155" s="918"/>
      <c r="M155" s="918"/>
      <c r="N155" s="456"/>
      <c r="O155" s="394"/>
      <c r="P155" s="399"/>
      <c r="Q155" s="394"/>
      <c r="R155" s="1116"/>
      <c r="S155" s="394"/>
      <c r="T155" s="561"/>
      <c r="U155" s="561"/>
      <c r="V155" s="561"/>
      <c r="W155" s="561"/>
      <c r="X155" s="561"/>
      <c r="Y155" s="561"/>
      <c r="Z155" s="561"/>
      <c r="AA155" s="561"/>
      <c r="AB155" s="561"/>
      <c r="AC155" s="561"/>
      <c r="AD155" s="561"/>
      <c r="AE155" s="561"/>
    </row>
    <row r="156" spans="1:31" ht="15.75" customHeight="1">
      <c r="A156" s="714"/>
      <c r="B156" s="714"/>
      <c r="C156" s="704"/>
      <c r="D156" s="561"/>
      <c r="E156" s="561"/>
      <c r="F156" s="561"/>
      <c r="G156" s="394"/>
      <c r="H156" s="561"/>
      <c r="I156" s="1111"/>
      <c r="J156" s="918"/>
      <c r="K156" s="918"/>
      <c r="L156" s="918"/>
      <c r="M156" s="918"/>
      <c r="N156" s="456"/>
      <c r="O156" s="394"/>
      <c r="P156" s="399"/>
      <c r="Q156" s="394"/>
      <c r="R156" s="1116"/>
      <c r="S156" s="394"/>
      <c r="T156" s="561"/>
      <c r="U156" s="561"/>
      <c r="V156" s="561"/>
      <c r="W156" s="561"/>
      <c r="X156" s="561"/>
      <c r="Y156" s="561"/>
      <c r="Z156" s="561"/>
      <c r="AA156" s="561"/>
      <c r="AB156" s="561"/>
      <c r="AC156" s="561"/>
      <c r="AD156" s="561"/>
      <c r="AE156" s="561"/>
    </row>
    <row r="157" spans="1:31" ht="15.75" customHeight="1">
      <c r="A157" s="714"/>
      <c r="B157" s="714"/>
      <c r="C157" s="704"/>
      <c r="D157" s="561"/>
      <c r="E157" s="561"/>
      <c r="F157" s="561"/>
      <c r="G157" s="394"/>
      <c r="H157" s="561"/>
      <c r="I157" s="1111"/>
      <c r="J157" s="918"/>
      <c r="K157" s="918"/>
      <c r="L157" s="918"/>
      <c r="M157" s="918"/>
      <c r="N157" s="456"/>
      <c r="O157" s="394"/>
      <c r="P157" s="399"/>
      <c r="Q157" s="394"/>
      <c r="R157" s="1116"/>
      <c r="S157" s="394"/>
      <c r="T157" s="561"/>
      <c r="U157" s="561"/>
      <c r="V157" s="561"/>
      <c r="W157" s="561"/>
      <c r="X157" s="561"/>
      <c r="Y157" s="561"/>
      <c r="Z157" s="561"/>
      <c r="AA157" s="561"/>
      <c r="AB157" s="561"/>
      <c r="AC157" s="561"/>
      <c r="AD157" s="561"/>
      <c r="AE157" s="561"/>
    </row>
    <row r="158" spans="1:31" ht="15.75" customHeight="1">
      <c r="A158" s="714"/>
      <c r="B158" s="714"/>
      <c r="C158" s="704"/>
      <c r="D158" s="561"/>
      <c r="E158" s="561"/>
      <c r="F158" s="561"/>
      <c r="G158" s="394"/>
      <c r="H158" s="561"/>
      <c r="I158" s="1111"/>
      <c r="J158" s="918"/>
      <c r="K158" s="918"/>
      <c r="L158" s="918"/>
      <c r="M158" s="918"/>
      <c r="N158" s="456"/>
      <c r="O158" s="394"/>
      <c r="P158" s="399"/>
      <c r="Q158" s="394"/>
      <c r="R158" s="1116"/>
      <c r="S158" s="394"/>
      <c r="T158" s="561"/>
      <c r="U158" s="561"/>
      <c r="V158" s="561"/>
      <c r="W158" s="561"/>
      <c r="X158" s="561"/>
      <c r="Y158" s="561"/>
      <c r="Z158" s="561"/>
      <c r="AA158" s="561"/>
      <c r="AB158" s="561"/>
      <c r="AC158" s="561"/>
      <c r="AD158" s="561"/>
      <c r="AE158" s="561"/>
    </row>
    <row r="159" spans="1:31" ht="15.75" customHeight="1">
      <c r="A159" s="714"/>
      <c r="B159" s="714"/>
      <c r="C159" s="704"/>
      <c r="D159" s="561"/>
      <c r="E159" s="561"/>
      <c r="F159" s="561"/>
      <c r="G159" s="394"/>
      <c r="H159" s="561"/>
      <c r="I159" s="1111"/>
      <c r="J159" s="918"/>
      <c r="K159" s="918"/>
      <c r="L159" s="918"/>
      <c r="M159" s="918"/>
      <c r="N159" s="456"/>
      <c r="O159" s="394"/>
      <c r="P159" s="399"/>
      <c r="Q159" s="394"/>
      <c r="R159" s="1116"/>
      <c r="S159" s="394"/>
      <c r="T159" s="561"/>
      <c r="U159" s="561"/>
      <c r="V159" s="561"/>
      <c r="W159" s="561"/>
      <c r="X159" s="561"/>
      <c r="Y159" s="561"/>
      <c r="Z159" s="561"/>
      <c r="AA159" s="561"/>
      <c r="AB159" s="561"/>
      <c r="AC159" s="561"/>
      <c r="AD159" s="561"/>
      <c r="AE159" s="561"/>
    </row>
    <row r="160" spans="1:31" ht="15.75" customHeight="1">
      <c r="A160" s="714"/>
      <c r="B160" s="714"/>
      <c r="C160" s="704"/>
      <c r="D160" s="561"/>
      <c r="E160" s="561"/>
      <c r="F160" s="561"/>
      <c r="G160" s="394"/>
      <c r="H160" s="561"/>
      <c r="I160" s="1111"/>
      <c r="J160" s="918"/>
      <c r="K160" s="918"/>
      <c r="L160" s="918"/>
      <c r="M160" s="918"/>
      <c r="N160" s="456"/>
      <c r="O160" s="394"/>
      <c r="P160" s="399"/>
      <c r="Q160" s="394"/>
      <c r="R160" s="1116"/>
      <c r="S160" s="394"/>
      <c r="T160" s="561"/>
      <c r="U160" s="561"/>
      <c r="V160" s="561"/>
      <c r="W160" s="561"/>
      <c r="X160" s="561"/>
      <c r="Y160" s="561"/>
      <c r="Z160" s="561"/>
      <c r="AA160" s="561"/>
      <c r="AB160" s="561"/>
      <c r="AC160" s="561"/>
      <c r="AD160" s="561"/>
      <c r="AE160" s="561"/>
    </row>
    <row r="161" spans="1:31" ht="15.75" customHeight="1">
      <c r="A161" s="714"/>
      <c r="B161" s="714"/>
      <c r="C161" s="704"/>
      <c r="D161" s="561"/>
      <c r="E161" s="561"/>
      <c r="F161" s="561"/>
      <c r="G161" s="394"/>
      <c r="H161" s="561"/>
      <c r="I161" s="1111"/>
      <c r="J161" s="918"/>
      <c r="K161" s="918"/>
      <c r="L161" s="918"/>
      <c r="M161" s="918"/>
      <c r="N161" s="456"/>
      <c r="O161" s="394"/>
      <c r="P161" s="399"/>
      <c r="Q161" s="394"/>
      <c r="R161" s="1116"/>
      <c r="S161" s="394"/>
      <c r="T161" s="561"/>
      <c r="U161" s="561"/>
      <c r="V161" s="561"/>
      <c r="W161" s="561"/>
      <c r="X161" s="561"/>
      <c r="Y161" s="561"/>
      <c r="Z161" s="561"/>
      <c r="AA161" s="561"/>
      <c r="AB161" s="561"/>
      <c r="AC161" s="561"/>
      <c r="AD161" s="561"/>
      <c r="AE161" s="561"/>
    </row>
    <row r="162" spans="1:31" ht="15.75" customHeight="1">
      <c r="A162" s="714"/>
      <c r="B162" s="714"/>
      <c r="C162" s="704"/>
      <c r="D162" s="561"/>
      <c r="E162" s="561"/>
      <c r="F162" s="561"/>
      <c r="G162" s="394"/>
      <c r="H162" s="561"/>
      <c r="I162" s="1111"/>
      <c r="J162" s="918"/>
      <c r="K162" s="918"/>
      <c r="L162" s="918"/>
      <c r="M162" s="918"/>
      <c r="N162" s="456"/>
      <c r="O162" s="394"/>
      <c r="P162" s="399"/>
      <c r="Q162" s="394"/>
      <c r="R162" s="1116"/>
      <c r="S162" s="394"/>
      <c r="T162" s="561"/>
      <c r="U162" s="561"/>
      <c r="V162" s="561"/>
      <c r="W162" s="561"/>
      <c r="X162" s="561"/>
      <c r="Y162" s="561"/>
      <c r="Z162" s="561"/>
      <c r="AA162" s="561"/>
      <c r="AB162" s="561"/>
      <c r="AC162" s="561"/>
      <c r="AD162" s="561"/>
      <c r="AE162" s="561"/>
    </row>
    <row r="163" spans="1:31" ht="15.75" customHeight="1">
      <c r="A163" s="714"/>
      <c r="B163" s="714"/>
      <c r="C163" s="704"/>
      <c r="D163" s="561"/>
      <c r="E163" s="561"/>
      <c r="F163" s="561"/>
      <c r="G163" s="394"/>
      <c r="H163" s="561"/>
      <c r="I163" s="1111"/>
      <c r="J163" s="918"/>
      <c r="K163" s="918"/>
      <c r="L163" s="918"/>
      <c r="M163" s="918"/>
      <c r="N163" s="456"/>
      <c r="O163" s="394"/>
      <c r="P163" s="399"/>
      <c r="Q163" s="394"/>
      <c r="R163" s="1116"/>
      <c r="S163" s="394"/>
      <c r="T163" s="561"/>
      <c r="U163" s="561"/>
      <c r="V163" s="561"/>
      <c r="W163" s="561"/>
      <c r="X163" s="561"/>
      <c r="Y163" s="561"/>
      <c r="Z163" s="561"/>
      <c r="AA163" s="561"/>
      <c r="AB163" s="561"/>
      <c r="AC163" s="561"/>
      <c r="AD163" s="561"/>
      <c r="AE163" s="561"/>
    </row>
    <row r="164" spans="1:31" ht="15.75" customHeight="1">
      <c r="A164" s="714"/>
      <c r="B164" s="714"/>
      <c r="C164" s="704"/>
      <c r="D164" s="561"/>
      <c r="E164" s="561"/>
      <c r="F164" s="561"/>
      <c r="G164" s="394"/>
      <c r="H164" s="561"/>
      <c r="I164" s="1111"/>
      <c r="J164" s="918"/>
      <c r="K164" s="918"/>
      <c r="L164" s="918"/>
      <c r="M164" s="918"/>
      <c r="N164" s="456"/>
      <c r="O164" s="394"/>
      <c r="P164" s="399"/>
      <c r="Q164" s="394"/>
      <c r="R164" s="1116"/>
      <c r="S164" s="394"/>
      <c r="T164" s="561"/>
      <c r="U164" s="561"/>
      <c r="V164" s="561"/>
      <c r="W164" s="561"/>
      <c r="X164" s="561"/>
      <c r="Y164" s="561"/>
      <c r="Z164" s="561"/>
      <c r="AA164" s="561"/>
      <c r="AB164" s="561"/>
      <c r="AC164" s="561"/>
      <c r="AD164" s="561"/>
      <c r="AE164" s="561"/>
    </row>
    <row r="165" spans="1:31" ht="15.75" customHeight="1">
      <c r="A165" s="714"/>
      <c r="B165" s="714"/>
      <c r="C165" s="704"/>
      <c r="D165" s="561"/>
      <c r="E165" s="561"/>
      <c r="F165" s="561"/>
      <c r="G165" s="394"/>
      <c r="H165" s="561"/>
      <c r="I165" s="1111"/>
      <c r="J165" s="918"/>
      <c r="K165" s="918"/>
      <c r="L165" s="918"/>
      <c r="M165" s="918"/>
      <c r="N165" s="456"/>
      <c r="O165" s="394"/>
      <c r="P165" s="399"/>
      <c r="Q165" s="394"/>
      <c r="R165" s="1116"/>
      <c r="S165" s="394"/>
      <c r="T165" s="561"/>
      <c r="U165" s="561"/>
      <c r="V165" s="561"/>
      <c r="W165" s="561"/>
      <c r="X165" s="561"/>
      <c r="Y165" s="561"/>
      <c r="Z165" s="561"/>
      <c r="AA165" s="561"/>
      <c r="AB165" s="561"/>
      <c r="AC165" s="561"/>
      <c r="AD165" s="561"/>
      <c r="AE165" s="561"/>
    </row>
    <row r="166" spans="1:31" ht="15.75" customHeight="1">
      <c r="A166" s="714"/>
      <c r="B166" s="714"/>
      <c r="C166" s="704"/>
      <c r="D166" s="561"/>
      <c r="E166" s="561"/>
      <c r="F166" s="561"/>
      <c r="G166" s="394"/>
      <c r="H166" s="561"/>
      <c r="I166" s="1111"/>
      <c r="J166" s="918"/>
      <c r="K166" s="918"/>
      <c r="L166" s="918"/>
      <c r="M166" s="918"/>
      <c r="N166" s="456"/>
      <c r="O166" s="394"/>
      <c r="P166" s="399"/>
      <c r="Q166" s="394"/>
      <c r="R166" s="1116"/>
      <c r="S166" s="394"/>
      <c r="T166" s="561"/>
      <c r="U166" s="561"/>
      <c r="V166" s="561"/>
      <c r="W166" s="561"/>
      <c r="X166" s="561"/>
      <c r="Y166" s="561"/>
      <c r="Z166" s="561"/>
      <c r="AA166" s="561"/>
      <c r="AB166" s="561"/>
      <c r="AC166" s="561"/>
      <c r="AD166" s="561"/>
      <c r="AE166" s="561"/>
    </row>
    <row r="167" spans="1:31" ht="15.75" customHeight="1">
      <c r="A167" s="714"/>
      <c r="B167" s="714"/>
      <c r="C167" s="704"/>
      <c r="D167" s="561"/>
      <c r="E167" s="561"/>
      <c r="F167" s="561"/>
      <c r="G167" s="394"/>
      <c r="H167" s="561"/>
      <c r="I167" s="1111"/>
      <c r="J167" s="918"/>
      <c r="K167" s="918"/>
      <c r="L167" s="918"/>
      <c r="M167" s="918"/>
      <c r="N167" s="456"/>
      <c r="O167" s="394"/>
      <c r="P167" s="399"/>
      <c r="Q167" s="394"/>
      <c r="R167" s="1116"/>
      <c r="S167" s="394"/>
      <c r="T167" s="561"/>
      <c r="U167" s="561"/>
      <c r="V167" s="561"/>
      <c r="W167" s="561"/>
      <c r="X167" s="561"/>
      <c r="Y167" s="561"/>
      <c r="Z167" s="561"/>
      <c r="AA167" s="561"/>
      <c r="AB167" s="561"/>
      <c r="AC167" s="561"/>
      <c r="AD167" s="561"/>
      <c r="AE167" s="561"/>
    </row>
    <row r="168" spans="1:31" ht="15.75" customHeight="1">
      <c r="A168" s="714"/>
      <c r="B168" s="714"/>
      <c r="C168" s="704"/>
      <c r="D168" s="561"/>
      <c r="E168" s="561"/>
      <c r="F168" s="561"/>
      <c r="G168" s="394"/>
      <c r="H168" s="561"/>
      <c r="I168" s="1111"/>
      <c r="J168" s="918"/>
      <c r="K168" s="918"/>
      <c r="L168" s="918"/>
      <c r="M168" s="918"/>
      <c r="N168" s="456"/>
      <c r="O168" s="394"/>
      <c r="P168" s="399"/>
      <c r="Q168" s="394"/>
      <c r="R168" s="1116"/>
      <c r="S168" s="394"/>
      <c r="T168" s="561"/>
      <c r="U168" s="561"/>
      <c r="V168" s="561"/>
      <c r="W168" s="561"/>
      <c r="X168" s="561"/>
      <c r="Y168" s="561"/>
      <c r="Z168" s="561"/>
      <c r="AA168" s="561"/>
      <c r="AB168" s="561"/>
      <c r="AC168" s="561"/>
      <c r="AD168" s="561"/>
      <c r="AE168" s="561"/>
    </row>
    <row r="169" spans="1:31" ht="15.75" customHeight="1">
      <c r="A169" s="714"/>
      <c r="B169" s="714"/>
      <c r="C169" s="704"/>
      <c r="D169" s="561"/>
      <c r="E169" s="561"/>
      <c r="F169" s="561"/>
      <c r="G169" s="394"/>
      <c r="H169" s="561"/>
      <c r="I169" s="1111"/>
      <c r="J169" s="918"/>
      <c r="K169" s="918"/>
      <c r="L169" s="918"/>
      <c r="M169" s="918"/>
      <c r="N169" s="456"/>
      <c r="O169" s="394"/>
      <c r="P169" s="399"/>
      <c r="Q169" s="394"/>
      <c r="R169" s="1116"/>
      <c r="S169" s="394"/>
      <c r="T169" s="561"/>
      <c r="U169" s="561"/>
      <c r="V169" s="561"/>
      <c r="W169" s="561"/>
      <c r="X169" s="561"/>
      <c r="Y169" s="561"/>
      <c r="Z169" s="561"/>
      <c r="AA169" s="561"/>
      <c r="AB169" s="561"/>
      <c r="AC169" s="561"/>
      <c r="AD169" s="561"/>
      <c r="AE169" s="561"/>
    </row>
    <row r="170" spans="1:31" ht="15.75" customHeight="1">
      <c r="A170" s="714"/>
      <c r="B170" s="714"/>
      <c r="C170" s="704"/>
      <c r="D170" s="561"/>
      <c r="E170" s="561"/>
      <c r="F170" s="561"/>
      <c r="G170" s="394"/>
      <c r="H170" s="561"/>
      <c r="I170" s="1111"/>
      <c r="J170" s="918"/>
      <c r="K170" s="918"/>
      <c r="L170" s="918"/>
      <c r="M170" s="918"/>
      <c r="N170" s="456"/>
      <c r="O170" s="394"/>
      <c r="P170" s="399"/>
      <c r="Q170" s="394"/>
      <c r="R170" s="1116"/>
      <c r="S170" s="394"/>
      <c r="T170" s="561"/>
      <c r="U170" s="561"/>
      <c r="V170" s="561"/>
      <c r="W170" s="561"/>
      <c r="X170" s="561"/>
      <c r="Y170" s="561"/>
      <c r="Z170" s="561"/>
      <c r="AA170" s="561"/>
      <c r="AB170" s="561"/>
      <c r="AC170" s="561"/>
      <c r="AD170" s="561"/>
      <c r="AE170" s="561"/>
    </row>
    <row r="171" spans="1:31" ht="15.75" customHeight="1">
      <c r="A171" s="714"/>
      <c r="B171" s="714"/>
      <c r="C171" s="704"/>
      <c r="D171" s="561"/>
      <c r="E171" s="561"/>
      <c r="F171" s="561"/>
      <c r="G171" s="394"/>
      <c r="H171" s="561"/>
      <c r="I171" s="1111"/>
      <c r="J171" s="918"/>
      <c r="K171" s="918"/>
      <c r="L171" s="918"/>
      <c r="M171" s="918"/>
      <c r="N171" s="456"/>
      <c r="O171" s="394"/>
      <c r="P171" s="399"/>
      <c r="Q171" s="394"/>
      <c r="R171" s="1116"/>
      <c r="S171" s="394"/>
      <c r="T171" s="561"/>
      <c r="U171" s="561"/>
      <c r="V171" s="561"/>
      <c r="W171" s="561"/>
      <c r="X171" s="561"/>
      <c r="Y171" s="561"/>
      <c r="Z171" s="561"/>
      <c r="AA171" s="561"/>
      <c r="AB171" s="561"/>
      <c r="AC171" s="561"/>
      <c r="AD171" s="561"/>
      <c r="AE171" s="561"/>
    </row>
    <row r="172" spans="1:31" ht="15.75" customHeight="1">
      <c r="A172" s="714"/>
      <c r="B172" s="714"/>
      <c r="C172" s="704"/>
      <c r="D172" s="561"/>
      <c r="E172" s="561"/>
      <c r="F172" s="561"/>
      <c r="G172" s="394"/>
      <c r="H172" s="561"/>
      <c r="I172" s="1111"/>
      <c r="J172" s="918"/>
      <c r="K172" s="918"/>
      <c r="L172" s="918"/>
      <c r="M172" s="918"/>
      <c r="N172" s="456"/>
      <c r="O172" s="394"/>
      <c r="P172" s="399"/>
      <c r="Q172" s="394"/>
      <c r="R172" s="1116"/>
      <c r="S172" s="394"/>
      <c r="T172" s="561"/>
      <c r="U172" s="561"/>
      <c r="V172" s="561"/>
      <c r="W172" s="561"/>
      <c r="X172" s="561"/>
      <c r="Y172" s="561"/>
      <c r="Z172" s="561"/>
      <c r="AA172" s="561"/>
      <c r="AB172" s="561"/>
      <c r="AC172" s="561"/>
      <c r="AD172" s="561"/>
      <c r="AE172" s="561"/>
    </row>
    <row r="173" spans="1:31" ht="15.75" customHeight="1">
      <c r="A173" s="714"/>
      <c r="B173" s="714"/>
      <c r="C173" s="704"/>
      <c r="D173" s="561"/>
      <c r="E173" s="561"/>
      <c r="F173" s="561"/>
      <c r="G173" s="394"/>
      <c r="H173" s="561"/>
      <c r="I173" s="1111"/>
      <c r="J173" s="918"/>
      <c r="K173" s="918"/>
      <c r="L173" s="918"/>
      <c r="M173" s="918"/>
      <c r="N173" s="456"/>
      <c r="O173" s="394"/>
      <c r="P173" s="399"/>
      <c r="Q173" s="394"/>
      <c r="R173" s="1116"/>
      <c r="S173" s="394"/>
      <c r="T173" s="561"/>
      <c r="U173" s="561"/>
      <c r="V173" s="561"/>
      <c r="W173" s="561"/>
      <c r="X173" s="561"/>
      <c r="Y173" s="561"/>
      <c r="Z173" s="561"/>
      <c r="AA173" s="561"/>
      <c r="AB173" s="561"/>
      <c r="AC173" s="561"/>
      <c r="AD173" s="561"/>
      <c r="AE173" s="561"/>
    </row>
    <row r="174" spans="1:31" ht="15.75" customHeight="1">
      <c r="A174" s="714"/>
      <c r="B174" s="714"/>
      <c r="C174" s="704"/>
      <c r="D174" s="561"/>
      <c r="E174" s="561"/>
      <c r="F174" s="561"/>
      <c r="G174" s="394"/>
      <c r="H174" s="561"/>
      <c r="I174" s="1111"/>
      <c r="J174" s="918"/>
      <c r="K174" s="918"/>
      <c r="L174" s="918"/>
      <c r="M174" s="918"/>
      <c r="N174" s="456"/>
      <c r="O174" s="394"/>
      <c r="P174" s="399"/>
      <c r="Q174" s="394"/>
      <c r="R174" s="1116"/>
      <c r="S174" s="394"/>
      <c r="T174" s="561"/>
      <c r="U174" s="561"/>
      <c r="V174" s="561"/>
      <c r="W174" s="561"/>
      <c r="X174" s="561"/>
      <c r="Y174" s="561"/>
      <c r="Z174" s="561"/>
      <c r="AA174" s="561"/>
      <c r="AB174" s="561"/>
      <c r="AC174" s="561"/>
      <c r="AD174" s="561"/>
      <c r="AE174" s="561"/>
    </row>
    <row r="175" spans="1:31" ht="15.75" customHeight="1">
      <c r="A175" s="714"/>
      <c r="B175" s="714"/>
      <c r="C175" s="704"/>
      <c r="D175" s="561"/>
      <c r="E175" s="561"/>
      <c r="F175" s="561"/>
      <c r="G175" s="394"/>
      <c r="H175" s="561"/>
      <c r="I175" s="1111"/>
      <c r="J175" s="918"/>
      <c r="K175" s="918"/>
      <c r="L175" s="918"/>
      <c r="M175" s="918"/>
      <c r="N175" s="456"/>
      <c r="O175" s="394"/>
      <c r="P175" s="399"/>
      <c r="Q175" s="394"/>
      <c r="R175" s="1116"/>
      <c r="S175" s="394"/>
      <c r="T175" s="561"/>
      <c r="U175" s="561"/>
      <c r="V175" s="561"/>
      <c r="W175" s="561"/>
      <c r="X175" s="561"/>
      <c r="Y175" s="561"/>
      <c r="Z175" s="561"/>
      <c r="AA175" s="561"/>
      <c r="AB175" s="561"/>
      <c r="AC175" s="561"/>
      <c r="AD175" s="561"/>
      <c r="AE175" s="561"/>
    </row>
    <row r="176" spans="1:31" ht="15.75" customHeight="1">
      <c r="A176" s="714"/>
      <c r="B176" s="714"/>
      <c r="C176" s="704"/>
      <c r="D176" s="561"/>
      <c r="E176" s="561"/>
      <c r="F176" s="561"/>
      <c r="G176" s="394"/>
      <c r="H176" s="561"/>
      <c r="I176" s="1111"/>
      <c r="J176" s="918"/>
      <c r="K176" s="918"/>
      <c r="L176" s="918"/>
      <c r="M176" s="918"/>
      <c r="N176" s="456"/>
      <c r="O176" s="394"/>
      <c r="P176" s="399"/>
      <c r="Q176" s="394"/>
      <c r="R176" s="1116"/>
      <c r="S176" s="394"/>
      <c r="T176" s="561"/>
      <c r="U176" s="561"/>
      <c r="V176" s="561"/>
      <c r="W176" s="561"/>
      <c r="X176" s="561"/>
      <c r="Y176" s="561"/>
      <c r="Z176" s="561"/>
      <c r="AA176" s="561"/>
      <c r="AB176" s="561"/>
      <c r="AC176" s="561"/>
      <c r="AD176" s="561"/>
      <c r="AE176" s="561"/>
    </row>
    <row r="177" spans="1:31" ht="15.75" customHeight="1">
      <c r="A177" s="714"/>
      <c r="B177" s="714"/>
      <c r="C177" s="704"/>
      <c r="D177" s="561"/>
      <c r="E177" s="561"/>
      <c r="F177" s="561"/>
      <c r="G177" s="394"/>
      <c r="H177" s="561"/>
      <c r="I177" s="1111"/>
      <c r="J177" s="918"/>
      <c r="K177" s="918"/>
      <c r="L177" s="918"/>
      <c r="M177" s="918"/>
      <c r="N177" s="456"/>
      <c r="O177" s="394"/>
      <c r="P177" s="399"/>
      <c r="Q177" s="394"/>
      <c r="R177" s="1116"/>
      <c r="S177" s="394"/>
      <c r="T177" s="561"/>
      <c r="U177" s="561"/>
      <c r="V177" s="561"/>
      <c r="W177" s="561"/>
      <c r="X177" s="561"/>
      <c r="Y177" s="561"/>
      <c r="Z177" s="561"/>
      <c r="AA177" s="561"/>
      <c r="AB177" s="561"/>
      <c r="AC177" s="561"/>
      <c r="AD177" s="561"/>
      <c r="AE177" s="561"/>
    </row>
    <row r="178" spans="1:31" ht="15.75" customHeight="1">
      <c r="A178" s="714"/>
      <c r="B178" s="714"/>
      <c r="C178" s="704"/>
      <c r="D178" s="561"/>
      <c r="E178" s="561"/>
      <c r="F178" s="561"/>
      <c r="G178" s="394"/>
      <c r="H178" s="561"/>
      <c r="I178" s="1111"/>
      <c r="J178" s="918"/>
      <c r="K178" s="918"/>
      <c r="L178" s="918"/>
      <c r="M178" s="918"/>
      <c r="N178" s="456"/>
      <c r="O178" s="394"/>
      <c r="P178" s="399"/>
      <c r="Q178" s="394"/>
      <c r="R178" s="1116"/>
      <c r="S178" s="394"/>
      <c r="T178" s="561"/>
      <c r="U178" s="561"/>
      <c r="V178" s="561"/>
      <c r="W178" s="561"/>
      <c r="X178" s="561"/>
      <c r="Y178" s="561"/>
      <c r="Z178" s="561"/>
      <c r="AA178" s="561"/>
      <c r="AB178" s="561"/>
      <c r="AC178" s="561"/>
      <c r="AD178" s="561"/>
      <c r="AE178" s="561"/>
    </row>
    <row r="179" spans="1:31" ht="15.75" customHeight="1">
      <c r="A179" s="714"/>
      <c r="B179" s="714"/>
      <c r="C179" s="704"/>
      <c r="D179" s="561"/>
      <c r="E179" s="561"/>
      <c r="F179" s="561"/>
      <c r="G179" s="394"/>
      <c r="H179" s="561"/>
      <c r="I179" s="1111"/>
      <c r="J179" s="918"/>
      <c r="K179" s="918"/>
      <c r="L179" s="918"/>
      <c r="M179" s="918"/>
      <c r="N179" s="456"/>
      <c r="O179" s="394"/>
      <c r="P179" s="399"/>
      <c r="Q179" s="394"/>
      <c r="R179" s="1116"/>
      <c r="S179" s="394"/>
      <c r="T179" s="561"/>
      <c r="U179" s="561"/>
      <c r="V179" s="561"/>
      <c r="W179" s="561"/>
      <c r="X179" s="561"/>
      <c r="Y179" s="561"/>
      <c r="Z179" s="561"/>
      <c r="AA179" s="561"/>
      <c r="AB179" s="561"/>
      <c r="AC179" s="561"/>
      <c r="AD179" s="561"/>
      <c r="AE179" s="561"/>
    </row>
    <row r="180" spans="1:31" ht="15.75" customHeight="1">
      <c r="A180" s="714"/>
      <c r="B180" s="714"/>
      <c r="C180" s="704"/>
      <c r="D180" s="561"/>
      <c r="E180" s="561"/>
      <c r="F180" s="561"/>
      <c r="G180" s="394"/>
      <c r="H180" s="561"/>
      <c r="I180" s="1111"/>
      <c r="J180" s="918"/>
      <c r="K180" s="918"/>
      <c r="L180" s="918"/>
      <c r="M180" s="918"/>
      <c r="N180" s="456"/>
      <c r="O180" s="394"/>
      <c r="P180" s="399"/>
      <c r="Q180" s="394"/>
      <c r="R180" s="1116"/>
      <c r="S180" s="394"/>
      <c r="T180" s="561"/>
      <c r="U180" s="561"/>
      <c r="V180" s="561"/>
      <c r="W180" s="561"/>
      <c r="X180" s="561"/>
      <c r="Y180" s="561"/>
      <c r="Z180" s="561"/>
      <c r="AA180" s="561"/>
      <c r="AB180" s="561"/>
      <c r="AC180" s="561"/>
      <c r="AD180" s="561"/>
      <c r="AE180" s="561"/>
    </row>
    <row r="181" spans="1:31" ht="15.75" customHeight="1">
      <c r="A181" s="714"/>
      <c r="B181" s="714"/>
      <c r="C181" s="704"/>
      <c r="D181" s="561"/>
      <c r="E181" s="561"/>
      <c r="F181" s="561"/>
      <c r="G181" s="394"/>
      <c r="H181" s="561"/>
      <c r="I181" s="1111"/>
      <c r="J181" s="918"/>
      <c r="K181" s="918"/>
      <c r="L181" s="918"/>
      <c r="M181" s="918"/>
      <c r="N181" s="456"/>
      <c r="O181" s="394"/>
      <c r="P181" s="399"/>
      <c r="Q181" s="394"/>
      <c r="R181" s="1116"/>
      <c r="S181" s="394"/>
      <c r="T181" s="561"/>
      <c r="U181" s="561"/>
      <c r="V181" s="561"/>
      <c r="W181" s="561"/>
      <c r="X181" s="561"/>
      <c r="Y181" s="561"/>
      <c r="Z181" s="561"/>
      <c r="AA181" s="561"/>
      <c r="AB181" s="561"/>
      <c r="AC181" s="561"/>
      <c r="AD181" s="561"/>
      <c r="AE181" s="561"/>
    </row>
    <row r="182" spans="1:31" ht="15.75" customHeight="1">
      <c r="A182" s="714"/>
      <c r="B182" s="714"/>
      <c r="C182" s="704"/>
      <c r="D182" s="561"/>
      <c r="E182" s="561"/>
      <c r="F182" s="561"/>
      <c r="G182" s="394"/>
      <c r="H182" s="561"/>
      <c r="I182" s="1111"/>
      <c r="J182" s="918"/>
      <c r="K182" s="918"/>
      <c r="L182" s="918"/>
      <c r="M182" s="918"/>
      <c r="N182" s="456"/>
      <c r="O182" s="394"/>
      <c r="P182" s="399"/>
      <c r="Q182" s="394"/>
      <c r="R182" s="1116"/>
      <c r="S182" s="394"/>
      <c r="T182" s="561"/>
      <c r="U182" s="561"/>
      <c r="V182" s="561"/>
      <c r="W182" s="561"/>
      <c r="X182" s="561"/>
      <c r="Y182" s="561"/>
      <c r="Z182" s="561"/>
      <c r="AA182" s="561"/>
      <c r="AB182" s="561"/>
      <c r="AC182" s="561"/>
      <c r="AD182" s="561"/>
      <c r="AE182" s="561"/>
    </row>
    <row r="183" spans="1:31" ht="15.75" customHeight="1">
      <c r="A183" s="714"/>
      <c r="B183" s="714"/>
      <c r="C183" s="704"/>
      <c r="D183" s="561"/>
      <c r="E183" s="561"/>
      <c r="F183" s="561"/>
      <c r="G183" s="394"/>
      <c r="H183" s="561"/>
      <c r="I183" s="1111"/>
      <c r="J183" s="918"/>
      <c r="K183" s="918"/>
      <c r="L183" s="918"/>
      <c r="M183" s="918"/>
      <c r="N183" s="456"/>
      <c r="O183" s="394"/>
      <c r="P183" s="399"/>
      <c r="Q183" s="394"/>
      <c r="R183" s="1116"/>
      <c r="S183" s="394"/>
      <c r="T183" s="561"/>
      <c r="U183" s="561"/>
      <c r="V183" s="561"/>
      <c r="W183" s="561"/>
      <c r="X183" s="561"/>
      <c r="Y183" s="561"/>
      <c r="Z183" s="561"/>
      <c r="AA183" s="561"/>
      <c r="AB183" s="561"/>
      <c r="AC183" s="561"/>
      <c r="AD183" s="561"/>
      <c r="AE183" s="561"/>
    </row>
    <row r="184" spans="1:31" ht="15.75" customHeight="1">
      <c r="A184" s="714"/>
      <c r="B184" s="714"/>
      <c r="C184" s="704"/>
      <c r="D184" s="561"/>
      <c r="E184" s="561"/>
      <c r="F184" s="561"/>
      <c r="G184" s="394"/>
      <c r="H184" s="561"/>
      <c r="I184" s="1111"/>
      <c r="J184" s="918"/>
      <c r="K184" s="918"/>
      <c r="L184" s="918"/>
      <c r="M184" s="918"/>
      <c r="N184" s="456"/>
      <c r="O184" s="394"/>
      <c r="P184" s="399"/>
      <c r="Q184" s="394"/>
      <c r="R184" s="1116"/>
      <c r="S184" s="394"/>
      <c r="T184" s="561"/>
      <c r="U184" s="561"/>
      <c r="V184" s="561"/>
      <c r="W184" s="561"/>
      <c r="X184" s="561"/>
      <c r="Y184" s="561"/>
      <c r="Z184" s="561"/>
      <c r="AA184" s="561"/>
      <c r="AB184" s="561"/>
      <c r="AC184" s="561"/>
      <c r="AD184" s="561"/>
      <c r="AE184" s="561"/>
    </row>
    <row r="185" spans="1:31" ht="15.75" customHeight="1">
      <c r="A185" s="714"/>
      <c r="B185" s="714"/>
      <c r="C185" s="704"/>
      <c r="D185" s="561"/>
      <c r="E185" s="561"/>
      <c r="F185" s="561"/>
      <c r="G185" s="394"/>
      <c r="H185" s="561"/>
      <c r="I185" s="1111"/>
      <c r="J185" s="918"/>
      <c r="K185" s="918"/>
      <c r="L185" s="918"/>
      <c r="M185" s="918"/>
      <c r="N185" s="456"/>
      <c r="O185" s="394"/>
      <c r="P185" s="399"/>
      <c r="Q185" s="394"/>
      <c r="R185" s="1116"/>
      <c r="S185" s="394"/>
      <c r="T185" s="561"/>
      <c r="U185" s="561"/>
      <c r="V185" s="561"/>
      <c r="W185" s="561"/>
      <c r="X185" s="561"/>
      <c r="Y185" s="561"/>
      <c r="Z185" s="561"/>
      <c r="AA185" s="561"/>
      <c r="AB185" s="561"/>
      <c r="AC185" s="561"/>
      <c r="AD185" s="561"/>
      <c r="AE185" s="561"/>
    </row>
    <row r="186" spans="1:31" ht="15.75" customHeight="1">
      <c r="A186" s="714"/>
      <c r="B186" s="714"/>
      <c r="C186" s="704"/>
      <c r="D186" s="561"/>
      <c r="E186" s="561"/>
      <c r="F186" s="561"/>
      <c r="G186" s="394"/>
      <c r="H186" s="561"/>
      <c r="I186" s="1111"/>
      <c r="J186" s="918"/>
      <c r="K186" s="918"/>
      <c r="L186" s="918"/>
      <c r="M186" s="918"/>
      <c r="N186" s="456"/>
      <c r="O186" s="394"/>
      <c r="P186" s="399"/>
      <c r="Q186" s="394"/>
      <c r="R186" s="1116"/>
      <c r="S186" s="394"/>
      <c r="T186" s="561"/>
      <c r="U186" s="561"/>
      <c r="V186" s="561"/>
      <c r="W186" s="561"/>
      <c r="X186" s="561"/>
      <c r="Y186" s="561"/>
      <c r="Z186" s="561"/>
      <c r="AA186" s="561"/>
      <c r="AB186" s="561"/>
      <c r="AC186" s="561"/>
      <c r="AD186" s="561"/>
      <c r="AE186" s="561"/>
    </row>
    <row r="187" spans="1:31" ht="15.75" customHeight="1">
      <c r="A187" s="714"/>
      <c r="B187" s="714"/>
      <c r="C187" s="704"/>
      <c r="D187" s="561"/>
      <c r="E187" s="561"/>
      <c r="F187" s="561"/>
      <c r="G187" s="394"/>
      <c r="H187" s="561"/>
      <c r="I187" s="1111"/>
      <c r="J187" s="918"/>
      <c r="K187" s="918"/>
      <c r="L187" s="918"/>
      <c r="M187" s="918"/>
      <c r="N187" s="456"/>
      <c r="O187" s="394"/>
      <c r="P187" s="399"/>
      <c r="Q187" s="394"/>
      <c r="R187" s="1116"/>
      <c r="S187" s="394"/>
      <c r="T187" s="561"/>
      <c r="U187" s="561"/>
      <c r="V187" s="561"/>
      <c r="W187" s="561"/>
      <c r="X187" s="561"/>
      <c r="Y187" s="561"/>
      <c r="Z187" s="561"/>
      <c r="AA187" s="561"/>
      <c r="AB187" s="561"/>
      <c r="AC187" s="561"/>
      <c r="AD187" s="561"/>
      <c r="AE187" s="561"/>
    </row>
    <row r="188" spans="1:31" ht="15.75" customHeight="1">
      <c r="A188" s="714"/>
      <c r="B188" s="714"/>
      <c r="C188" s="704"/>
      <c r="D188" s="561"/>
      <c r="E188" s="561"/>
      <c r="F188" s="561"/>
      <c r="G188" s="394"/>
      <c r="H188" s="561"/>
      <c r="I188" s="1111"/>
      <c r="J188" s="918"/>
      <c r="K188" s="918"/>
      <c r="L188" s="918"/>
      <c r="M188" s="918"/>
      <c r="N188" s="456"/>
      <c r="O188" s="394"/>
      <c r="P188" s="399"/>
      <c r="Q188" s="394"/>
      <c r="R188" s="1116"/>
      <c r="S188" s="394"/>
      <c r="T188" s="561"/>
      <c r="U188" s="561"/>
      <c r="V188" s="561"/>
      <c r="W188" s="561"/>
      <c r="X188" s="561"/>
      <c r="Y188" s="561"/>
      <c r="Z188" s="561"/>
      <c r="AA188" s="561"/>
      <c r="AB188" s="561"/>
      <c r="AC188" s="561"/>
      <c r="AD188" s="561"/>
      <c r="AE188" s="561"/>
    </row>
    <row r="189" spans="1:31" ht="15.75" customHeight="1">
      <c r="A189" s="714"/>
      <c r="B189" s="714"/>
      <c r="C189" s="704"/>
      <c r="D189" s="561"/>
      <c r="E189" s="561"/>
      <c r="F189" s="561"/>
      <c r="G189" s="394"/>
      <c r="H189" s="561"/>
      <c r="I189" s="1111"/>
      <c r="J189" s="918"/>
      <c r="K189" s="918"/>
      <c r="L189" s="918"/>
      <c r="M189" s="918"/>
      <c r="N189" s="456"/>
      <c r="O189" s="394"/>
      <c r="P189" s="399"/>
      <c r="Q189" s="394"/>
      <c r="R189" s="1116"/>
      <c r="S189" s="394"/>
      <c r="T189" s="561"/>
      <c r="U189" s="561"/>
      <c r="V189" s="561"/>
      <c r="W189" s="561"/>
      <c r="X189" s="561"/>
      <c r="Y189" s="561"/>
      <c r="Z189" s="561"/>
      <c r="AA189" s="561"/>
      <c r="AB189" s="561"/>
      <c r="AC189" s="561"/>
      <c r="AD189" s="561"/>
      <c r="AE189" s="561"/>
    </row>
    <row r="190" spans="1:31" ht="15.75" customHeight="1">
      <c r="A190" s="714"/>
      <c r="B190" s="714"/>
      <c r="C190" s="704"/>
      <c r="D190" s="561"/>
      <c r="E190" s="561"/>
      <c r="F190" s="561"/>
      <c r="G190" s="394"/>
      <c r="H190" s="561"/>
      <c r="I190" s="1111"/>
      <c r="J190" s="918"/>
      <c r="K190" s="918"/>
      <c r="L190" s="918"/>
      <c r="M190" s="918"/>
      <c r="N190" s="456"/>
      <c r="O190" s="394"/>
      <c r="P190" s="399"/>
      <c r="Q190" s="394"/>
      <c r="R190" s="1116"/>
      <c r="S190" s="394"/>
      <c r="T190" s="561"/>
      <c r="U190" s="561"/>
      <c r="V190" s="561"/>
      <c r="W190" s="561"/>
      <c r="X190" s="561"/>
      <c r="Y190" s="561"/>
      <c r="Z190" s="561"/>
      <c r="AA190" s="561"/>
      <c r="AB190" s="561"/>
      <c r="AC190" s="561"/>
      <c r="AD190" s="561"/>
      <c r="AE190" s="561"/>
    </row>
    <row r="191" spans="1:31" ht="15.75" customHeight="1">
      <c r="A191" s="714"/>
      <c r="B191" s="714"/>
      <c r="C191" s="704"/>
      <c r="D191" s="561"/>
      <c r="E191" s="561"/>
      <c r="F191" s="561"/>
      <c r="G191" s="394"/>
      <c r="H191" s="561"/>
      <c r="I191" s="1111"/>
      <c r="J191" s="918"/>
      <c r="K191" s="918"/>
      <c r="L191" s="918"/>
      <c r="M191" s="918"/>
      <c r="N191" s="456"/>
      <c r="O191" s="394"/>
      <c r="P191" s="399"/>
      <c r="Q191" s="394"/>
      <c r="R191" s="1116"/>
      <c r="S191" s="394"/>
      <c r="T191" s="561"/>
      <c r="U191" s="561"/>
      <c r="V191" s="561"/>
      <c r="W191" s="561"/>
      <c r="X191" s="561"/>
      <c r="Y191" s="561"/>
      <c r="Z191" s="561"/>
      <c r="AA191" s="561"/>
      <c r="AB191" s="561"/>
      <c r="AC191" s="561"/>
      <c r="AD191" s="561"/>
      <c r="AE191" s="561"/>
    </row>
    <row r="192" spans="1:31" ht="15.75" customHeight="1">
      <c r="A192" s="714"/>
      <c r="B192" s="714"/>
      <c r="C192" s="704"/>
      <c r="D192" s="561"/>
      <c r="E192" s="561"/>
      <c r="F192" s="561"/>
      <c r="G192" s="394"/>
      <c r="H192" s="561"/>
      <c r="I192" s="1111"/>
      <c r="J192" s="918"/>
      <c r="K192" s="918"/>
      <c r="L192" s="918"/>
      <c r="M192" s="918"/>
      <c r="N192" s="456"/>
      <c r="O192" s="394"/>
      <c r="P192" s="399"/>
      <c r="Q192" s="394"/>
      <c r="R192" s="1116"/>
      <c r="S192" s="394"/>
      <c r="T192" s="561"/>
      <c r="U192" s="561"/>
      <c r="V192" s="561"/>
      <c r="W192" s="561"/>
      <c r="X192" s="561"/>
      <c r="Y192" s="561"/>
      <c r="Z192" s="561"/>
      <c r="AA192" s="561"/>
      <c r="AB192" s="561"/>
      <c r="AC192" s="561"/>
      <c r="AD192" s="561"/>
      <c r="AE192" s="561"/>
    </row>
    <row r="193" spans="1:31" ht="15.75" customHeight="1">
      <c r="A193" s="714"/>
      <c r="B193" s="714"/>
      <c r="C193" s="704"/>
      <c r="D193" s="561"/>
      <c r="E193" s="561"/>
      <c r="F193" s="561"/>
      <c r="G193" s="394"/>
      <c r="H193" s="561"/>
      <c r="I193" s="1111"/>
      <c r="J193" s="918"/>
      <c r="K193" s="918"/>
      <c r="L193" s="918"/>
      <c r="M193" s="918"/>
      <c r="N193" s="456"/>
      <c r="O193" s="394"/>
      <c r="P193" s="399"/>
      <c r="Q193" s="394"/>
      <c r="R193" s="1116"/>
      <c r="S193" s="394"/>
      <c r="T193" s="561"/>
      <c r="U193" s="561"/>
      <c r="V193" s="561"/>
      <c r="W193" s="561"/>
      <c r="X193" s="561"/>
      <c r="Y193" s="561"/>
      <c r="Z193" s="561"/>
      <c r="AA193" s="561"/>
      <c r="AB193" s="561"/>
      <c r="AC193" s="561"/>
      <c r="AD193" s="561"/>
      <c r="AE193" s="561"/>
    </row>
    <row r="194" spans="1:31" ht="15.75" customHeight="1">
      <c r="A194" s="714"/>
      <c r="B194" s="714"/>
      <c r="C194" s="704"/>
      <c r="D194" s="561"/>
      <c r="E194" s="561"/>
      <c r="F194" s="561"/>
      <c r="G194" s="394"/>
      <c r="H194" s="561"/>
      <c r="I194" s="1111"/>
      <c r="J194" s="918"/>
      <c r="K194" s="918"/>
      <c r="L194" s="918"/>
      <c r="M194" s="918"/>
      <c r="N194" s="456"/>
      <c r="O194" s="394"/>
      <c r="P194" s="399"/>
      <c r="Q194" s="394"/>
      <c r="R194" s="1116"/>
      <c r="S194" s="394"/>
      <c r="T194" s="561"/>
      <c r="U194" s="561"/>
      <c r="V194" s="561"/>
      <c r="W194" s="561"/>
      <c r="X194" s="561"/>
      <c r="Y194" s="561"/>
      <c r="Z194" s="561"/>
      <c r="AA194" s="561"/>
      <c r="AB194" s="561"/>
      <c r="AC194" s="561"/>
      <c r="AD194" s="561"/>
      <c r="AE194" s="561"/>
    </row>
    <row r="195" spans="1:31" ht="15.75" customHeight="1">
      <c r="A195" s="714"/>
      <c r="B195" s="714"/>
      <c r="C195" s="704"/>
      <c r="D195" s="561"/>
      <c r="E195" s="561"/>
      <c r="F195" s="561"/>
      <c r="G195" s="394"/>
      <c r="H195" s="561"/>
      <c r="I195" s="1111"/>
      <c r="J195" s="918"/>
      <c r="K195" s="918"/>
      <c r="L195" s="918"/>
      <c r="M195" s="918"/>
      <c r="N195" s="456"/>
      <c r="O195" s="394"/>
      <c r="P195" s="399"/>
      <c r="Q195" s="394"/>
      <c r="R195" s="1116"/>
      <c r="S195" s="394"/>
      <c r="T195" s="561"/>
      <c r="U195" s="561"/>
      <c r="V195" s="561"/>
      <c r="W195" s="561"/>
      <c r="X195" s="561"/>
      <c r="Y195" s="561"/>
      <c r="Z195" s="561"/>
      <c r="AA195" s="561"/>
      <c r="AB195" s="561"/>
      <c r="AC195" s="561"/>
      <c r="AD195" s="561"/>
      <c r="AE195" s="561"/>
    </row>
    <row r="196" spans="1:31" ht="15.75" customHeight="1">
      <c r="A196" s="714"/>
      <c r="B196" s="714"/>
      <c r="C196" s="704"/>
      <c r="D196" s="561"/>
      <c r="E196" s="561"/>
      <c r="F196" s="561"/>
      <c r="G196" s="394"/>
      <c r="H196" s="561"/>
      <c r="I196" s="1111"/>
      <c r="J196" s="918"/>
      <c r="K196" s="918"/>
      <c r="L196" s="918"/>
      <c r="M196" s="918"/>
      <c r="N196" s="456"/>
      <c r="O196" s="394"/>
      <c r="P196" s="399"/>
      <c r="Q196" s="394"/>
      <c r="R196" s="1116"/>
      <c r="S196" s="394"/>
      <c r="T196" s="561"/>
      <c r="U196" s="561"/>
      <c r="V196" s="561"/>
      <c r="W196" s="561"/>
      <c r="X196" s="561"/>
      <c r="Y196" s="561"/>
      <c r="Z196" s="561"/>
      <c r="AA196" s="561"/>
      <c r="AB196" s="561"/>
      <c r="AC196" s="561"/>
      <c r="AD196" s="561"/>
      <c r="AE196" s="561"/>
    </row>
    <row r="197" spans="1:31" ht="15.75" customHeight="1">
      <c r="A197" s="714"/>
      <c r="B197" s="714"/>
      <c r="C197" s="704"/>
      <c r="D197" s="561"/>
      <c r="E197" s="561"/>
      <c r="F197" s="561"/>
      <c r="G197" s="394"/>
      <c r="H197" s="561"/>
      <c r="I197" s="1111"/>
      <c r="J197" s="918"/>
      <c r="K197" s="918"/>
      <c r="L197" s="918"/>
      <c r="M197" s="918"/>
      <c r="N197" s="456"/>
      <c r="O197" s="394"/>
      <c r="P197" s="399"/>
      <c r="Q197" s="394"/>
      <c r="R197" s="1116"/>
      <c r="S197" s="394"/>
      <c r="T197" s="561"/>
      <c r="U197" s="561"/>
      <c r="V197" s="561"/>
      <c r="W197" s="561"/>
      <c r="X197" s="561"/>
      <c r="Y197" s="561"/>
      <c r="Z197" s="561"/>
      <c r="AA197" s="561"/>
      <c r="AB197" s="561"/>
      <c r="AC197" s="561"/>
      <c r="AD197" s="561"/>
      <c r="AE197" s="561"/>
    </row>
    <row r="198" spans="1:31" ht="15.75" customHeight="1">
      <c r="A198" s="714"/>
      <c r="B198" s="714"/>
      <c r="C198" s="704"/>
      <c r="D198" s="561"/>
      <c r="E198" s="561"/>
      <c r="F198" s="561"/>
      <c r="G198" s="394"/>
      <c r="H198" s="561"/>
      <c r="I198" s="1111"/>
      <c r="J198" s="918"/>
      <c r="K198" s="918"/>
      <c r="L198" s="918"/>
      <c r="M198" s="918"/>
      <c r="N198" s="456"/>
      <c r="O198" s="394"/>
      <c r="P198" s="399"/>
      <c r="Q198" s="394"/>
      <c r="R198" s="1116"/>
      <c r="S198" s="394"/>
      <c r="T198" s="561"/>
      <c r="U198" s="561"/>
      <c r="V198" s="561"/>
      <c r="W198" s="561"/>
      <c r="X198" s="561"/>
      <c r="Y198" s="561"/>
      <c r="Z198" s="561"/>
      <c r="AA198" s="561"/>
      <c r="AB198" s="561"/>
      <c r="AC198" s="561"/>
      <c r="AD198" s="561"/>
      <c r="AE198" s="561"/>
    </row>
    <row r="199" spans="1:31" ht="15.75" customHeight="1">
      <c r="A199" s="714"/>
      <c r="B199" s="714"/>
      <c r="C199" s="704"/>
      <c r="D199" s="561"/>
      <c r="E199" s="561"/>
      <c r="F199" s="561"/>
      <c r="G199" s="394"/>
      <c r="H199" s="561"/>
      <c r="I199" s="1111"/>
      <c r="J199" s="918"/>
      <c r="K199" s="918"/>
      <c r="L199" s="918"/>
      <c r="M199" s="918"/>
      <c r="N199" s="456"/>
      <c r="O199" s="394"/>
      <c r="P199" s="399"/>
      <c r="Q199" s="394"/>
      <c r="R199" s="1116"/>
      <c r="S199" s="394"/>
      <c r="T199" s="561"/>
      <c r="U199" s="561"/>
      <c r="V199" s="561"/>
      <c r="W199" s="561"/>
      <c r="X199" s="561"/>
      <c r="Y199" s="561"/>
      <c r="Z199" s="561"/>
      <c r="AA199" s="561"/>
      <c r="AB199" s="561"/>
      <c r="AC199" s="561"/>
      <c r="AD199" s="561"/>
      <c r="AE199" s="561"/>
    </row>
    <row r="200" spans="1:31" ht="15.75" customHeight="1">
      <c r="A200" s="714"/>
      <c r="B200" s="714"/>
      <c r="C200" s="704"/>
      <c r="D200" s="561"/>
      <c r="E200" s="561"/>
      <c r="F200" s="561"/>
      <c r="G200" s="394"/>
      <c r="H200" s="561"/>
      <c r="I200" s="1111"/>
      <c r="J200" s="918"/>
      <c r="K200" s="918"/>
      <c r="L200" s="918"/>
      <c r="M200" s="918"/>
      <c r="N200" s="456"/>
      <c r="O200" s="394"/>
      <c r="P200" s="399"/>
      <c r="Q200" s="394"/>
      <c r="R200" s="1116"/>
      <c r="S200" s="394"/>
      <c r="T200" s="561"/>
      <c r="U200" s="561"/>
      <c r="V200" s="561"/>
      <c r="W200" s="561"/>
      <c r="X200" s="561"/>
      <c r="Y200" s="561"/>
      <c r="Z200" s="561"/>
      <c r="AA200" s="561"/>
      <c r="AB200" s="561"/>
      <c r="AC200" s="561"/>
      <c r="AD200" s="561"/>
      <c r="AE200" s="561"/>
    </row>
    <row r="201" spans="1:31" ht="15.75" customHeight="1">
      <c r="A201" s="714"/>
      <c r="B201" s="714"/>
      <c r="C201" s="704"/>
      <c r="D201" s="561"/>
      <c r="E201" s="561"/>
      <c r="F201" s="561"/>
      <c r="G201" s="394"/>
      <c r="H201" s="561"/>
      <c r="I201" s="1111"/>
      <c r="J201" s="918"/>
      <c r="K201" s="918"/>
      <c r="L201" s="918"/>
      <c r="M201" s="918"/>
      <c r="N201" s="456"/>
      <c r="O201" s="394"/>
      <c r="P201" s="399"/>
      <c r="Q201" s="394"/>
      <c r="R201" s="1116"/>
      <c r="S201" s="394"/>
      <c r="T201" s="561"/>
      <c r="U201" s="561"/>
      <c r="V201" s="561"/>
      <c r="W201" s="561"/>
      <c r="X201" s="561"/>
      <c r="Y201" s="561"/>
      <c r="Z201" s="561"/>
      <c r="AA201" s="561"/>
      <c r="AB201" s="561"/>
      <c r="AC201" s="561"/>
      <c r="AD201" s="561"/>
      <c r="AE201" s="561"/>
    </row>
    <row r="202" spans="1:31" ht="15.75" customHeight="1">
      <c r="A202" s="714"/>
      <c r="B202" s="714"/>
      <c r="C202" s="704"/>
      <c r="D202" s="561"/>
      <c r="E202" s="561"/>
      <c r="F202" s="561"/>
      <c r="G202" s="394"/>
      <c r="H202" s="561"/>
      <c r="I202" s="1111"/>
      <c r="J202" s="918"/>
      <c r="K202" s="918"/>
      <c r="L202" s="918"/>
      <c r="M202" s="918"/>
      <c r="N202" s="456"/>
      <c r="O202" s="394"/>
      <c r="P202" s="399"/>
      <c r="Q202" s="394"/>
      <c r="R202" s="1116"/>
      <c r="S202" s="394"/>
      <c r="T202" s="561"/>
      <c r="U202" s="561"/>
      <c r="V202" s="561"/>
      <c r="W202" s="561"/>
      <c r="X202" s="561"/>
      <c r="Y202" s="561"/>
      <c r="Z202" s="561"/>
      <c r="AA202" s="561"/>
      <c r="AB202" s="561"/>
      <c r="AC202" s="561"/>
      <c r="AD202" s="561"/>
      <c r="AE202" s="561"/>
    </row>
    <row r="203" spans="1:31" ht="15.75" customHeight="1">
      <c r="A203" s="714"/>
      <c r="B203" s="714"/>
      <c r="C203" s="704"/>
      <c r="D203" s="561"/>
      <c r="E203" s="561"/>
      <c r="F203" s="561"/>
      <c r="G203" s="394"/>
      <c r="H203" s="561"/>
      <c r="I203" s="1111"/>
      <c r="J203" s="918"/>
      <c r="K203" s="918"/>
      <c r="L203" s="918"/>
      <c r="M203" s="918"/>
      <c r="N203" s="456"/>
      <c r="O203" s="394"/>
      <c r="P203" s="399"/>
      <c r="Q203" s="394"/>
      <c r="R203" s="1116"/>
      <c r="S203" s="394"/>
      <c r="T203" s="561"/>
      <c r="U203" s="561"/>
      <c r="V203" s="561"/>
      <c r="W203" s="561"/>
      <c r="X203" s="561"/>
      <c r="Y203" s="561"/>
      <c r="Z203" s="561"/>
      <c r="AA203" s="561"/>
      <c r="AB203" s="561"/>
      <c r="AC203" s="561"/>
      <c r="AD203" s="561"/>
      <c r="AE203" s="561"/>
    </row>
    <row r="204" spans="1:31" ht="15.75" customHeight="1">
      <c r="A204" s="714"/>
      <c r="B204" s="714"/>
      <c r="C204" s="704"/>
      <c r="D204" s="561"/>
      <c r="E204" s="561"/>
      <c r="F204" s="561"/>
      <c r="G204" s="394"/>
      <c r="H204" s="561"/>
      <c r="I204" s="1111"/>
      <c r="J204" s="918"/>
      <c r="K204" s="918"/>
      <c r="L204" s="918"/>
      <c r="M204" s="918"/>
      <c r="N204" s="456"/>
      <c r="O204" s="394"/>
      <c r="P204" s="399"/>
      <c r="Q204" s="394"/>
      <c r="R204" s="1116"/>
      <c r="S204" s="394"/>
      <c r="T204" s="561"/>
      <c r="U204" s="561"/>
      <c r="V204" s="561"/>
      <c r="W204" s="561"/>
      <c r="X204" s="561"/>
      <c r="Y204" s="561"/>
      <c r="Z204" s="561"/>
      <c r="AA204" s="561"/>
      <c r="AB204" s="561"/>
      <c r="AC204" s="561"/>
      <c r="AD204" s="561"/>
      <c r="AE204" s="561"/>
    </row>
    <row r="205" spans="1:31" ht="15.75" customHeight="1">
      <c r="A205" s="714"/>
      <c r="B205" s="714"/>
      <c r="C205" s="704"/>
      <c r="D205" s="561"/>
      <c r="E205" s="561"/>
      <c r="F205" s="561"/>
      <c r="G205" s="394"/>
      <c r="H205" s="561"/>
      <c r="I205" s="1111"/>
      <c r="J205" s="918"/>
      <c r="K205" s="918"/>
      <c r="L205" s="918"/>
      <c r="M205" s="918"/>
      <c r="N205" s="456"/>
      <c r="O205" s="394"/>
      <c r="P205" s="399"/>
      <c r="Q205" s="394"/>
      <c r="R205" s="1116"/>
      <c r="S205" s="394"/>
      <c r="T205" s="561"/>
      <c r="U205" s="561"/>
      <c r="V205" s="561"/>
      <c r="W205" s="561"/>
      <c r="X205" s="561"/>
      <c r="Y205" s="561"/>
      <c r="Z205" s="561"/>
      <c r="AA205" s="561"/>
      <c r="AB205" s="561"/>
      <c r="AC205" s="561"/>
      <c r="AD205" s="561"/>
      <c r="AE205" s="561"/>
    </row>
    <row r="206" spans="1:31" ht="15.75" customHeight="1">
      <c r="A206" s="714"/>
      <c r="B206" s="714"/>
      <c r="C206" s="704"/>
      <c r="D206" s="561"/>
      <c r="E206" s="561"/>
      <c r="F206" s="561"/>
      <c r="G206" s="394"/>
      <c r="H206" s="561"/>
      <c r="I206" s="1111"/>
      <c r="J206" s="918"/>
      <c r="K206" s="918"/>
      <c r="L206" s="918"/>
      <c r="M206" s="918"/>
      <c r="N206" s="456"/>
      <c r="O206" s="394"/>
      <c r="P206" s="399"/>
      <c r="Q206" s="394"/>
      <c r="R206" s="1116"/>
      <c r="S206" s="394"/>
      <c r="T206" s="561"/>
      <c r="U206" s="561"/>
      <c r="V206" s="561"/>
      <c r="W206" s="561"/>
      <c r="X206" s="561"/>
      <c r="Y206" s="561"/>
      <c r="Z206" s="561"/>
      <c r="AA206" s="561"/>
      <c r="AB206" s="561"/>
      <c r="AC206" s="561"/>
      <c r="AD206" s="561"/>
      <c r="AE206" s="561"/>
    </row>
    <row r="207" spans="1:31" ht="15.75" customHeight="1">
      <c r="A207" s="714"/>
      <c r="B207" s="714"/>
      <c r="C207" s="704"/>
      <c r="D207" s="561"/>
      <c r="E207" s="561"/>
      <c r="F207" s="561"/>
      <c r="G207" s="394"/>
      <c r="H207" s="561"/>
      <c r="I207" s="1111"/>
      <c r="J207" s="918"/>
      <c r="K207" s="918"/>
      <c r="L207" s="918"/>
      <c r="M207" s="918"/>
      <c r="N207" s="456"/>
      <c r="O207" s="394"/>
      <c r="P207" s="399"/>
      <c r="Q207" s="394"/>
      <c r="R207" s="1116"/>
      <c r="S207" s="394"/>
      <c r="T207" s="561"/>
      <c r="U207" s="561"/>
      <c r="V207" s="561"/>
      <c r="W207" s="561"/>
      <c r="X207" s="561"/>
      <c r="Y207" s="561"/>
      <c r="Z207" s="561"/>
      <c r="AA207" s="561"/>
      <c r="AB207" s="561"/>
      <c r="AC207" s="561"/>
      <c r="AD207" s="561"/>
      <c r="AE207" s="561"/>
    </row>
    <row r="208" spans="1:31" ht="15.75" customHeight="1">
      <c r="A208" s="714"/>
      <c r="B208" s="714"/>
      <c r="C208" s="704"/>
      <c r="D208" s="561"/>
      <c r="E208" s="561"/>
      <c r="F208" s="561"/>
      <c r="G208" s="394"/>
      <c r="H208" s="561"/>
      <c r="I208" s="1111"/>
      <c r="J208" s="918"/>
      <c r="K208" s="918"/>
      <c r="L208" s="918"/>
      <c r="M208" s="918"/>
      <c r="N208" s="456"/>
      <c r="O208" s="394"/>
      <c r="P208" s="399"/>
      <c r="Q208" s="394"/>
      <c r="R208" s="1116"/>
      <c r="S208" s="394"/>
      <c r="T208" s="561"/>
      <c r="U208" s="561"/>
      <c r="V208" s="561"/>
      <c r="W208" s="561"/>
      <c r="X208" s="561"/>
      <c r="Y208" s="561"/>
      <c r="Z208" s="561"/>
      <c r="AA208" s="561"/>
      <c r="AB208" s="561"/>
      <c r="AC208" s="561"/>
      <c r="AD208" s="561"/>
      <c r="AE208" s="561"/>
    </row>
    <row r="209" spans="1:31" ht="15.75" customHeight="1">
      <c r="A209" s="714"/>
      <c r="B209" s="714"/>
      <c r="C209" s="704"/>
      <c r="D209" s="561"/>
      <c r="E209" s="561"/>
      <c r="F209" s="561"/>
      <c r="G209" s="394"/>
      <c r="H209" s="561"/>
      <c r="I209" s="1111"/>
      <c r="J209" s="918"/>
      <c r="K209" s="918"/>
      <c r="L209" s="918"/>
      <c r="M209" s="918"/>
      <c r="N209" s="456"/>
      <c r="O209" s="394"/>
      <c r="P209" s="399"/>
      <c r="Q209" s="394"/>
      <c r="R209" s="1116"/>
      <c r="S209" s="394"/>
      <c r="T209" s="561"/>
      <c r="U209" s="561"/>
      <c r="V209" s="561"/>
      <c r="W209" s="561"/>
      <c r="X209" s="561"/>
      <c r="Y209" s="561"/>
      <c r="Z209" s="561"/>
      <c r="AA209" s="561"/>
      <c r="AB209" s="561"/>
      <c r="AC209" s="561"/>
      <c r="AD209" s="561"/>
      <c r="AE209" s="561"/>
    </row>
    <row r="210" spans="1:31" ht="15.75" customHeight="1">
      <c r="A210" s="714"/>
      <c r="B210" s="714"/>
      <c r="C210" s="704"/>
      <c r="D210" s="561"/>
      <c r="E210" s="561"/>
      <c r="F210" s="561"/>
      <c r="G210" s="394"/>
      <c r="H210" s="561"/>
      <c r="I210" s="1111"/>
      <c r="J210" s="918"/>
      <c r="K210" s="918"/>
      <c r="L210" s="918"/>
      <c r="M210" s="918"/>
      <c r="N210" s="456"/>
      <c r="O210" s="394"/>
      <c r="P210" s="399"/>
      <c r="Q210" s="394"/>
      <c r="R210" s="1116"/>
      <c r="S210" s="394"/>
      <c r="T210" s="561"/>
      <c r="U210" s="561"/>
      <c r="V210" s="561"/>
      <c r="W210" s="561"/>
      <c r="X210" s="561"/>
      <c r="Y210" s="561"/>
      <c r="Z210" s="561"/>
      <c r="AA210" s="561"/>
      <c r="AB210" s="561"/>
      <c r="AC210" s="561"/>
      <c r="AD210" s="561"/>
      <c r="AE210" s="561"/>
    </row>
    <row r="211" spans="1:31" ht="15.75" customHeight="1">
      <c r="A211" s="714"/>
      <c r="B211" s="714"/>
      <c r="C211" s="704"/>
      <c r="D211" s="561"/>
      <c r="E211" s="561"/>
      <c r="F211" s="561"/>
      <c r="G211" s="394"/>
      <c r="H211" s="561"/>
      <c r="I211" s="1111"/>
      <c r="J211" s="918"/>
      <c r="K211" s="918"/>
      <c r="L211" s="918"/>
      <c r="M211" s="918"/>
      <c r="N211" s="456"/>
      <c r="O211" s="394"/>
      <c r="P211" s="399"/>
      <c r="Q211" s="394"/>
      <c r="R211" s="1116"/>
      <c r="S211" s="394"/>
      <c r="T211" s="561"/>
      <c r="U211" s="561"/>
      <c r="V211" s="561"/>
      <c r="W211" s="561"/>
      <c r="X211" s="561"/>
      <c r="Y211" s="561"/>
      <c r="Z211" s="561"/>
      <c r="AA211" s="561"/>
      <c r="AB211" s="561"/>
      <c r="AC211" s="561"/>
      <c r="AD211" s="561"/>
      <c r="AE211" s="561"/>
    </row>
    <row r="212" spans="1:31" ht="15.75" customHeight="1">
      <c r="A212" s="714"/>
      <c r="B212" s="714"/>
      <c r="C212" s="704"/>
      <c r="D212" s="561"/>
      <c r="E212" s="561"/>
      <c r="F212" s="561"/>
      <c r="G212" s="394"/>
      <c r="H212" s="561"/>
      <c r="I212" s="1111"/>
      <c r="J212" s="918"/>
      <c r="K212" s="918"/>
      <c r="L212" s="918"/>
      <c r="M212" s="918"/>
      <c r="N212" s="456"/>
      <c r="O212" s="394"/>
      <c r="P212" s="399"/>
      <c r="Q212" s="394"/>
      <c r="R212" s="1116"/>
      <c r="S212" s="394"/>
      <c r="T212" s="561"/>
      <c r="U212" s="561"/>
      <c r="V212" s="561"/>
      <c r="W212" s="561"/>
      <c r="X212" s="561"/>
      <c r="Y212" s="561"/>
      <c r="Z212" s="561"/>
      <c r="AA212" s="561"/>
      <c r="AB212" s="561"/>
      <c r="AC212" s="561"/>
      <c r="AD212" s="561"/>
      <c r="AE212" s="561"/>
    </row>
    <row r="213" spans="1:31" ht="15.75" customHeight="1">
      <c r="A213" s="714"/>
      <c r="B213" s="714"/>
      <c r="C213" s="704"/>
      <c r="D213" s="561"/>
      <c r="E213" s="561"/>
      <c r="F213" s="561"/>
      <c r="G213" s="394"/>
      <c r="H213" s="561"/>
      <c r="I213" s="1111"/>
      <c r="J213" s="918"/>
      <c r="K213" s="918"/>
      <c r="L213" s="918"/>
      <c r="M213" s="918"/>
      <c r="N213" s="456"/>
      <c r="O213" s="394"/>
      <c r="P213" s="399"/>
      <c r="Q213" s="394"/>
      <c r="R213" s="1116"/>
      <c r="S213" s="394"/>
      <c r="T213" s="561"/>
      <c r="U213" s="561"/>
      <c r="V213" s="561"/>
      <c r="W213" s="561"/>
      <c r="X213" s="561"/>
      <c r="Y213" s="561"/>
      <c r="Z213" s="561"/>
      <c r="AA213" s="561"/>
      <c r="AB213" s="561"/>
      <c r="AC213" s="561"/>
      <c r="AD213" s="561"/>
      <c r="AE213" s="561"/>
    </row>
    <row r="214" spans="1:31" ht="15.75" customHeight="1">
      <c r="A214" s="714"/>
      <c r="B214" s="714"/>
      <c r="C214" s="704"/>
      <c r="D214" s="561"/>
      <c r="E214" s="561"/>
      <c r="F214" s="561"/>
      <c r="G214" s="394"/>
      <c r="H214" s="561"/>
      <c r="I214" s="1111"/>
      <c r="J214" s="918"/>
      <c r="K214" s="918"/>
      <c r="L214" s="918"/>
      <c r="M214" s="918"/>
      <c r="N214" s="456"/>
      <c r="O214" s="394"/>
      <c r="P214" s="399"/>
      <c r="Q214" s="394"/>
      <c r="R214" s="1116"/>
      <c r="S214" s="394"/>
      <c r="T214" s="561"/>
      <c r="U214" s="561"/>
      <c r="V214" s="561"/>
      <c r="W214" s="561"/>
      <c r="X214" s="561"/>
      <c r="Y214" s="561"/>
      <c r="Z214" s="561"/>
      <c r="AA214" s="561"/>
      <c r="AB214" s="561"/>
      <c r="AC214" s="561"/>
      <c r="AD214" s="561"/>
      <c r="AE214" s="561"/>
    </row>
    <row r="215" spans="1:31" ht="15.75" customHeight="1">
      <c r="A215" s="714"/>
      <c r="B215" s="714"/>
      <c r="C215" s="704"/>
      <c r="D215" s="561"/>
      <c r="E215" s="561"/>
      <c r="F215" s="561"/>
      <c r="G215" s="394"/>
      <c r="H215" s="561"/>
      <c r="I215" s="1111"/>
      <c r="J215" s="918"/>
      <c r="K215" s="918"/>
      <c r="L215" s="918"/>
      <c r="M215" s="918"/>
      <c r="N215" s="456"/>
      <c r="O215" s="394"/>
      <c r="P215" s="399"/>
      <c r="Q215" s="394"/>
      <c r="R215" s="1116"/>
      <c r="S215" s="394"/>
      <c r="T215" s="561"/>
      <c r="U215" s="561"/>
      <c r="V215" s="561"/>
      <c r="W215" s="561"/>
      <c r="X215" s="561"/>
      <c r="Y215" s="561"/>
      <c r="Z215" s="561"/>
      <c r="AA215" s="561"/>
      <c r="AB215" s="561"/>
      <c r="AC215" s="561"/>
      <c r="AD215" s="561"/>
      <c r="AE215" s="561"/>
    </row>
    <row r="216" spans="1:31" ht="15.75" customHeight="1">
      <c r="A216" s="714"/>
      <c r="B216" s="714"/>
      <c r="C216" s="704"/>
      <c r="D216" s="561"/>
      <c r="E216" s="561"/>
      <c r="F216" s="561"/>
      <c r="G216" s="394"/>
      <c r="H216" s="561"/>
      <c r="I216" s="1111"/>
      <c r="J216" s="918"/>
      <c r="K216" s="918"/>
      <c r="L216" s="918"/>
      <c r="M216" s="918"/>
      <c r="N216" s="456"/>
      <c r="O216" s="394"/>
      <c r="P216" s="399"/>
      <c r="Q216" s="394"/>
      <c r="R216" s="1116"/>
      <c r="S216" s="394"/>
      <c r="T216" s="561"/>
      <c r="U216" s="561"/>
      <c r="V216" s="561"/>
      <c r="W216" s="561"/>
      <c r="X216" s="561"/>
      <c r="Y216" s="561"/>
      <c r="Z216" s="561"/>
      <c r="AA216" s="561"/>
      <c r="AB216" s="561"/>
      <c r="AC216" s="561"/>
      <c r="AD216" s="561"/>
      <c r="AE216" s="561"/>
    </row>
    <row r="217" spans="1:31" ht="15.75" customHeight="1">
      <c r="A217" s="714"/>
      <c r="B217" s="714"/>
      <c r="C217" s="704"/>
      <c r="D217" s="561"/>
      <c r="E217" s="561"/>
      <c r="F217" s="561"/>
      <c r="G217" s="394"/>
      <c r="H217" s="561"/>
      <c r="I217" s="1111"/>
      <c r="J217" s="918"/>
      <c r="K217" s="918"/>
      <c r="L217" s="918"/>
      <c r="M217" s="918"/>
      <c r="N217" s="456"/>
      <c r="O217" s="394"/>
      <c r="P217" s="399"/>
      <c r="Q217" s="394"/>
      <c r="R217" s="1116"/>
      <c r="S217" s="394"/>
      <c r="T217" s="561"/>
      <c r="U217" s="561"/>
      <c r="V217" s="561"/>
      <c r="W217" s="561"/>
      <c r="X217" s="561"/>
      <c r="Y217" s="561"/>
      <c r="Z217" s="561"/>
      <c r="AA217" s="561"/>
      <c r="AB217" s="561"/>
      <c r="AC217" s="561"/>
      <c r="AD217" s="561"/>
      <c r="AE217" s="561"/>
    </row>
    <row r="218" spans="1:31" ht="15.75" customHeight="1">
      <c r="A218" s="714"/>
      <c r="B218" s="714"/>
      <c r="C218" s="704"/>
      <c r="D218" s="561"/>
      <c r="E218" s="561"/>
      <c r="F218" s="561"/>
      <c r="G218" s="394"/>
      <c r="H218" s="561"/>
      <c r="I218" s="1111"/>
      <c r="J218" s="918"/>
      <c r="K218" s="918"/>
      <c r="L218" s="918"/>
      <c r="M218" s="918"/>
      <c r="N218" s="456"/>
      <c r="O218" s="394"/>
      <c r="P218" s="399"/>
      <c r="Q218" s="394"/>
      <c r="R218" s="1116"/>
      <c r="S218" s="394"/>
      <c r="T218" s="561"/>
      <c r="U218" s="561"/>
      <c r="V218" s="561"/>
      <c r="W218" s="561"/>
      <c r="X218" s="561"/>
      <c r="Y218" s="561"/>
      <c r="Z218" s="561"/>
      <c r="AA218" s="561"/>
      <c r="AB218" s="561"/>
      <c r="AC218" s="561"/>
      <c r="AD218" s="561"/>
      <c r="AE218" s="561"/>
    </row>
    <row r="219" spans="1:31" ht="15.75" customHeight="1">
      <c r="A219" s="714"/>
      <c r="B219" s="714"/>
      <c r="C219" s="704"/>
      <c r="D219" s="561"/>
      <c r="E219" s="561"/>
      <c r="F219" s="561"/>
      <c r="G219" s="394"/>
      <c r="H219" s="561"/>
      <c r="I219" s="1111"/>
      <c r="J219" s="918"/>
      <c r="K219" s="918"/>
      <c r="L219" s="918"/>
      <c r="M219" s="918"/>
      <c r="N219" s="456"/>
      <c r="O219" s="394"/>
      <c r="P219" s="399"/>
      <c r="Q219" s="394"/>
      <c r="R219" s="1116"/>
      <c r="S219" s="394"/>
      <c r="T219" s="561"/>
      <c r="U219" s="561"/>
      <c r="V219" s="561"/>
      <c r="W219" s="561"/>
      <c r="X219" s="561"/>
      <c r="Y219" s="561"/>
      <c r="Z219" s="561"/>
      <c r="AA219" s="561"/>
      <c r="AB219" s="561"/>
      <c r="AC219" s="561"/>
      <c r="AD219" s="561"/>
      <c r="AE219" s="561"/>
    </row>
    <row r="220" spans="1:31" ht="15.75" customHeight="1">
      <c r="A220" s="714"/>
      <c r="B220" s="714"/>
      <c r="C220" s="704"/>
      <c r="D220" s="561"/>
      <c r="E220" s="561"/>
      <c r="F220" s="561"/>
      <c r="G220" s="394"/>
      <c r="H220" s="561"/>
      <c r="I220" s="1111"/>
      <c r="J220" s="918"/>
      <c r="K220" s="918"/>
      <c r="L220" s="918"/>
      <c r="M220" s="918"/>
      <c r="N220" s="456"/>
      <c r="O220" s="394"/>
      <c r="P220" s="399"/>
      <c r="Q220" s="394"/>
      <c r="R220" s="1116"/>
      <c r="S220" s="394"/>
      <c r="T220" s="561"/>
      <c r="U220" s="561"/>
      <c r="V220" s="561"/>
      <c r="W220" s="561"/>
      <c r="X220" s="561"/>
      <c r="Y220" s="561"/>
      <c r="Z220" s="561"/>
      <c r="AA220" s="561"/>
      <c r="AB220" s="561"/>
      <c r="AC220" s="561"/>
      <c r="AD220" s="561"/>
      <c r="AE220" s="561"/>
    </row>
    <row r="221" spans="1:31" ht="15.75" customHeight="1">
      <c r="A221" s="714"/>
      <c r="B221" s="714"/>
      <c r="C221" s="704"/>
      <c r="D221" s="561"/>
      <c r="E221" s="561"/>
      <c r="F221" s="561"/>
      <c r="G221" s="394"/>
      <c r="H221" s="561"/>
      <c r="I221" s="1111"/>
      <c r="J221" s="918"/>
      <c r="K221" s="918"/>
      <c r="L221" s="918"/>
      <c r="M221" s="918"/>
      <c r="N221" s="456"/>
      <c r="O221" s="394"/>
      <c r="P221" s="399"/>
      <c r="Q221" s="394"/>
      <c r="R221" s="1116"/>
      <c r="S221" s="394"/>
      <c r="T221" s="561"/>
      <c r="U221" s="561"/>
      <c r="V221" s="561"/>
      <c r="W221" s="561"/>
      <c r="X221" s="561"/>
      <c r="Y221" s="561"/>
      <c r="Z221" s="561"/>
      <c r="AA221" s="561"/>
      <c r="AB221" s="561"/>
      <c r="AC221" s="561"/>
      <c r="AD221" s="561"/>
      <c r="AE221" s="561"/>
    </row>
    <row r="222" spans="1:31" ht="15.75" customHeight="1">
      <c r="A222" s="714"/>
      <c r="B222" s="714"/>
      <c r="C222" s="704"/>
      <c r="D222" s="561"/>
      <c r="E222" s="561"/>
      <c r="F222" s="561"/>
      <c r="G222" s="394"/>
      <c r="H222" s="561"/>
      <c r="I222" s="1111"/>
      <c r="J222" s="918"/>
      <c r="K222" s="918"/>
      <c r="L222" s="918"/>
      <c r="M222" s="918"/>
      <c r="N222" s="456"/>
      <c r="O222" s="394"/>
      <c r="P222" s="399"/>
      <c r="Q222" s="394"/>
      <c r="R222" s="1116"/>
      <c r="S222" s="394"/>
      <c r="T222" s="561"/>
      <c r="U222" s="561"/>
      <c r="V222" s="561"/>
      <c r="W222" s="561"/>
      <c r="X222" s="561"/>
      <c r="Y222" s="561"/>
      <c r="Z222" s="561"/>
      <c r="AA222" s="561"/>
      <c r="AB222" s="561"/>
      <c r="AC222" s="561"/>
      <c r="AD222" s="561"/>
      <c r="AE222" s="561"/>
    </row>
    <row r="223" spans="1:31" ht="15.75" customHeight="1">
      <c r="A223" s="714"/>
      <c r="B223" s="714"/>
      <c r="C223" s="704"/>
      <c r="D223" s="561"/>
      <c r="E223" s="561"/>
      <c r="F223" s="561"/>
      <c r="G223" s="394"/>
      <c r="H223" s="561"/>
      <c r="I223" s="1111"/>
      <c r="J223" s="918"/>
      <c r="K223" s="918"/>
      <c r="L223" s="918"/>
      <c r="M223" s="918"/>
      <c r="N223" s="456"/>
      <c r="O223" s="394"/>
      <c r="P223" s="399"/>
      <c r="Q223" s="394"/>
      <c r="R223" s="1116"/>
      <c r="S223" s="394"/>
      <c r="T223" s="561"/>
      <c r="U223" s="561"/>
      <c r="V223" s="561"/>
      <c r="W223" s="561"/>
      <c r="X223" s="561"/>
      <c r="Y223" s="561"/>
      <c r="Z223" s="561"/>
      <c r="AA223" s="561"/>
      <c r="AB223" s="561"/>
      <c r="AC223" s="561"/>
      <c r="AD223" s="561"/>
      <c r="AE223" s="561"/>
    </row>
    <row r="224" spans="1:31" ht="15.75" customHeight="1">
      <c r="A224" s="714"/>
      <c r="B224" s="714"/>
      <c r="C224" s="704"/>
      <c r="D224" s="561"/>
      <c r="E224" s="561"/>
      <c r="F224" s="561"/>
      <c r="G224" s="394"/>
      <c r="H224" s="561"/>
      <c r="I224" s="1111"/>
      <c r="J224" s="918"/>
      <c r="K224" s="918"/>
      <c r="L224" s="918"/>
      <c r="M224" s="918"/>
      <c r="N224" s="456"/>
      <c r="O224" s="394"/>
      <c r="P224" s="399"/>
      <c r="Q224" s="394"/>
      <c r="R224" s="1116"/>
      <c r="S224" s="394"/>
      <c r="T224" s="561"/>
      <c r="U224" s="561"/>
      <c r="V224" s="561"/>
      <c r="W224" s="561"/>
      <c r="X224" s="561"/>
      <c r="Y224" s="561"/>
      <c r="Z224" s="561"/>
      <c r="AA224" s="561"/>
      <c r="AB224" s="561"/>
      <c r="AC224" s="561"/>
      <c r="AD224" s="561"/>
      <c r="AE224" s="561"/>
    </row>
    <row r="225" spans="1:31" ht="15.75" customHeight="1">
      <c r="A225" s="714"/>
      <c r="B225" s="714"/>
      <c r="C225" s="704"/>
      <c r="D225" s="561"/>
      <c r="E225" s="561"/>
      <c r="F225" s="561"/>
      <c r="G225" s="394"/>
      <c r="H225" s="561"/>
      <c r="I225" s="1111"/>
      <c r="J225" s="918"/>
      <c r="K225" s="918"/>
      <c r="L225" s="918"/>
      <c r="M225" s="918"/>
      <c r="N225" s="456"/>
      <c r="O225" s="394"/>
      <c r="P225" s="399"/>
      <c r="Q225" s="394"/>
      <c r="R225" s="1116"/>
      <c r="S225" s="394"/>
      <c r="T225" s="561"/>
      <c r="U225" s="561"/>
      <c r="V225" s="561"/>
      <c r="W225" s="561"/>
      <c r="X225" s="561"/>
      <c r="Y225" s="561"/>
      <c r="Z225" s="561"/>
      <c r="AA225" s="561"/>
      <c r="AB225" s="561"/>
      <c r="AC225" s="561"/>
      <c r="AD225" s="561"/>
      <c r="AE225" s="561"/>
    </row>
    <row r="226" spans="1:31" ht="15.75" customHeight="1">
      <c r="A226" s="714"/>
      <c r="B226" s="714"/>
      <c r="C226" s="704"/>
      <c r="D226" s="561"/>
      <c r="E226" s="561"/>
      <c r="F226" s="561"/>
      <c r="G226" s="394"/>
      <c r="H226" s="561"/>
      <c r="I226" s="1111"/>
      <c r="J226" s="918"/>
      <c r="K226" s="918"/>
      <c r="L226" s="918"/>
      <c r="M226" s="918"/>
      <c r="N226" s="456"/>
      <c r="O226" s="394"/>
      <c r="P226" s="399"/>
      <c r="Q226" s="394"/>
      <c r="R226" s="1116"/>
      <c r="S226" s="394"/>
      <c r="T226" s="561"/>
      <c r="U226" s="561"/>
      <c r="V226" s="561"/>
      <c r="W226" s="561"/>
      <c r="X226" s="561"/>
      <c r="Y226" s="561"/>
      <c r="Z226" s="561"/>
      <c r="AA226" s="561"/>
      <c r="AB226" s="561"/>
      <c r="AC226" s="561"/>
      <c r="AD226" s="561"/>
      <c r="AE226" s="561"/>
    </row>
    <row r="227" spans="1:31" ht="15.75" customHeight="1">
      <c r="A227" s="714"/>
      <c r="B227" s="714"/>
      <c r="C227" s="704"/>
      <c r="D227" s="561"/>
      <c r="E227" s="561"/>
      <c r="F227" s="561"/>
      <c r="G227" s="394"/>
      <c r="H227" s="561"/>
      <c r="I227" s="1111"/>
      <c r="J227" s="918"/>
      <c r="K227" s="918"/>
      <c r="L227" s="918"/>
      <c r="M227" s="918"/>
      <c r="N227" s="456"/>
      <c r="O227" s="394"/>
      <c r="P227" s="399"/>
      <c r="Q227" s="394"/>
      <c r="R227" s="1116"/>
      <c r="S227" s="394"/>
      <c r="T227" s="561"/>
      <c r="U227" s="561"/>
      <c r="V227" s="561"/>
      <c r="W227" s="561"/>
      <c r="X227" s="561"/>
      <c r="Y227" s="561"/>
      <c r="Z227" s="561"/>
      <c r="AA227" s="561"/>
      <c r="AB227" s="561"/>
      <c r="AC227" s="561"/>
      <c r="AD227" s="561"/>
      <c r="AE227" s="561"/>
    </row>
    <row r="228" spans="1:31" ht="15.75" customHeight="1">
      <c r="A228" s="714"/>
      <c r="B228" s="714"/>
      <c r="C228" s="704"/>
      <c r="D228" s="561"/>
      <c r="E228" s="561"/>
      <c r="F228" s="561"/>
      <c r="G228" s="394"/>
      <c r="H228" s="561"/>
      <c r="I228" s="1111"/>
      <c r="J228" s="918"/>
      <c r="K228" s="918"/>
      <c r="L228" s="918"/>
      <c r="M228" s="918"/>
      <c r="N228" s="456"/>
      <c r="O228" s="394"/>
      <c r="P228" s="399"/>
      <c r="Q228" s="394"/>
      <c r="R228" s="1116"/>
      <c r="S228" s="394"/>
      <c r="T228" s="561"/>
      <c r="U228" s="561"/>
      <c r="V228" s="561"/>
      <c r="W228" s="561"/>
      <c r="X228" s="561"/>
      <c r="Y228" s="561"/>
      <c r="Z228" s="561"/>
      <c r="AA228" s="561"/>
      <c r="AB228" s="561"/>
      <c r="AC228" s="561"/>
      <c r="AD228" s="561"/>
      <c r="AE228" s="561"/>
    </row>
    <row r="229" spans="1:31" ht="15.75" customHeight="1">
      <c r="A229" s="714"/>
      <c r="B229" s="714"/>
      <c r="C229" s="704"/>
      <c r="D229" s="561"/>
      <c r="E229" s="561"/>
      <c r="F229" s="561"/>
      <c r="G229" s="394"/>
      <c r="H229" s="561"/>
      <c r="I229" s="1111"/>
      <c r="J229" s="918"/>
      <c r="K229" s="918"/>
      <c r="L229" s="918"/>
      <c r="M229" s="918"/>
      <c r="N229" s="456"/>
      <c r="O229" s="394"/>
      <c r="P229" s="399"/>
      <c r="Q229" s="394"/>
      <c r="R229" s="1116"/>
      <c r="S229" s="394"/>
      <c r="T229" s="561"/>
      <c r="U229" s="561"/>
      <c r="V229" s="561"/>
      <c r="W229" s="561"/>
      <c r="X229" s="561"/>
      <c r="Y229" s="561"/>
      <c r="Z229" s="561"/>
      <c r="AA229" s="561"/>
      <c r="AB229" s="561"/>
      <c r="AC229" s="561"/>
      <c r="AD229" s="561"/>
      <c r="AE229" s="561"/>
    </row>
    <row r="230" spans="1:31" ht="15.75" customHeight="1">
      <c r="A230" s="714"/>
      <c r="B230" s="714"/>
      <c r="C230" s="704"/>
      <c r="D230" s="561"/>
      <c r="E230" s="561"/>
      <c r="F230" s="561"/>
      <c r="G230" s="394"/>
      <c r="H230" s="561"/>
      <c r="I230" s="1111"/>
      <c r="J230" s="918"/>
      <c r="K230" s="918"/>
      <c r="L230" s="918"/>
      <c r="M230" s="918"/>
      <c r="N230" s="456"/>
      <c r="O230" s="394"/>
      <c r="P230" s="399"/>
      <c r="Q230" s="394"/>
      <c r="R230" s="1116"/>
      <c r="S230" s="394"/>
      <c r="T230" s="561"/>
      <c r="U230" s="561"/>
      <c r="V230" s="561"/>
      <c r="W230" s="561"/>
      <c r="X230" s="561"/>
      <c r="Y230" s="561"/>
      <c r="Z230" s="561"/>
      <c r="AA230" s="561"/>
      <c r="AB230" s="561"/>
      <c r="AC230" s="561"/>
      <c r="AD230" s="561"/>
      <c r="AE230" s="561"/>
    </row>
    <row r="231" spans="1:31" ht="15.75" customHeight="1">
      <c r="A231" s="714"/>
      <c r="B231" s="714"/>
      <c r="C231" s="704"/>
      <c r="D231" s="561"/>
      <c r="E231" s="561"/>
      <c r="F231" s="561"/>
      <c r="G231" s="394"/>
      <c r="H231" s="561"/>
      <c r="I231" s="1111"/>
      <c r="J231" s="918"/>
      <c r="K231" s="918"/>
      <c r="L231" s="918"/>
      <c r="M231" s="918"/>
      <c r="N231" s="456"/>
      <c r="O231" s="394"/>
      <c r="P231" s="399"/>
      <c r="Q231" s="394"/>
      <c r="R231" s="1116"/>
      <c r="S231" s="394"/>
      <c r="T231" s="561"/>
      <c r="U231" s="561"/>
      <c r="V231" s="561"/>
      <c r="W231" s="561"/>
      <c r="X231" s="561"/>
      <c r="Y231" s="561"/>
      <c r="Z231" s="561"/>
      <c r="AA231" s="561"/>
      <c r="AB231" s="561"/>
      <c r="AC231" s="561"/>
      <c r="AD231" s="561"/>
      <c r="AE231" s="561"/>
    </row>
    <row r="232" spans="1:31" ht="15.75" customHeight="1">
      <c r="A232" s="714"/>
      <c r="B232" s="714"/>
      <c r="C232" s="704"/>
      <c r="D232" s="561"/>
      <c r="E232" s="561"/>
      <c r="F232" s="561"/>
      <c r="G232" s="394"/>
      <c r="H232" s="561"/>
      <c r="I232" s="1111"/>
      <c r="J232" s="918"/>
      <c r="K232" s="918"/>
      <c r="L232" s="918"/>
      <c r="M232" s="918"/>
      <c r="N232" s="456"/>
      <c r="O232" s="394"/>
      <c r="P232" s="399"/>
      <c r="Q232" s="394"/>
      <c r="R232" s="1116"/>
      <c r="S232" s="394"/>
      <c r="T232" s="561"/>
      <c r="U232" s="561"/>
      <c r="V232" s="561"/>
      <c r="W232" s="561"/>
      <c r="X232" s="561"/>
      <c r="Y232" s="561"/>
      <c r="Z232" s="561"/>
      <c r="AA232" s="561"/>
      <c r="AB232" s="561"/>
      <c r="AC232" s="561"/>
      <c r="AD232" s="561"/>
      <c r="AE232" s="561"/>
    </row>
    <row r="233" spans="1:31" ht="15.75" customHeight="1">
      <c r="A233" s="714"/>
      <c r="B233" s="714"/>
      <c r="C233" s="704"/>
      <c r="D233" s="561"/>
      <c r="E233" s="561"/>
      <c r="F233" s="561"/>
      <c r="G233" s="394"/>
      <c r="H233" s="561"/>
      <c r="I233" s="1111"/>
      <c r="J233" s="918"/>
      <c r="K233" s="918"/>
      <c r="L233" s="918"/>
      <c r="M233" s="918"/>
      <c r="N233" s="456"/>
      <c r="O233" s="394"/>
      <c r="P233" s="399"/>
      <c r="Q233" s="394"/>
      <c r="R233" s="1116"/>
      <c r="S233" s="394"/>
      <c r="T233" s="561"/>
      <c r="U233" s="561"/>
      <c r="V233" s="561"/>
      <c r="W233" s="561"/>
      <c r="X233" s="561"/>
      <c r="Y233" s="561"/>
      <c r="Z233" s="561"/>
      <c r="AA233" s="561"/>
      <c r="AB233" s="561"/>
      <c r="AC233" s="561"/>
      <c r="AD233" s="561"/>
      <c r="AE233" s="561"/>
    </row>
    <row r="234" spans="1:31" ht="15.75" customHeight="1">
      <c r="A234" s="714"/>
      <c r="B234" s="714"/>
      <c r="C234" s="704"/>
      <c r="D234" s="561"/>
      <c r="E234" s="561"/>
      <c r="F234" s="561"/>
      <c r="G234" s="394"/>
      <c r="H234" s="561"/>
      <c r="I234" s="1111"/>
      <c r="J234" s="918"/>
      <c r="K234" s="918"/>
      <c r="L234" s="918"/>
      <c r="M234" s="918"/>
      <c r="N234" s="456"/>
      <c r="O234" s="394"/>
      <c r="P234" s="399"/>
      <c r="Q234" s="394"/>
      <c r="R234" s="1116"/>
      <c r="S234" s="394"/>
      <c r="T234" s="561"/>
      <c r="U234" s="561"/>
      <c r="V234" s="561"/>
      <c r="W234" s="561"/>
      <c r="X234" s="561"/>
      <c r="Y234" s="561"/>
      <c r="Z234" s="561"/>
      <c r="AA234" s="561"/>
      <c r="AB234" s="561"/>
      <c r="AC234" s="561"/>
      <c r="AD234" s="561"/>
      <c r="AE234" s="561"/>
    </row>
    <row r="235" spans="1:31" ht="15.75" customHeight="1">
      <c r="A235" s="714"/>
      <c r="B235" s="714"/>
      <c r="C235" s="704"/>
      <c r="D235" s="561"/>
      <c r="E235" s="561"/>
      <c r="F235" s="561"/>
      <c r="G235" s="394"/>
      <c r="H235" s="561"/>
      <c r="I235" s="1111"/>
      <c r="J235" s="918"/>
      <c r="K235" s="918"/>
      <c r="L235" s="918"/>
      <c r="M235" s="918"/>
      <c r="N235" s="456"/>
      <c r="O235" s="394"/>
      <c r="P235" s="399"/>
      <c r="Q235" s="394"/>
      <c r="R235" s="1116"/>
      <c r="S235" s="394"/>
      <c r="T235" s="561"/>
      <c r="U235" s="561"/>
      <c r="V235" s="561"/>
      <c r="W235" s="561"/>
      <c r="X235" s="561"/>
      <c r="Y235" s="561"/>
      <c r="Z235" s="561"/>
      <c r="AA235" s="561"/>
      <c r="AB235" s="561"/>
      <c r="AC235" s="561"/>
      <c r="AD235" s="561"/>
      <c r="AE235" s="561"/>
    </row>
    <row r="236" spans="1:31" ht="15.75" customHeight="1">
      <c r="A236" s="714"/>
      <c r="B236" s="714"/>
      <c r="C236" s="704"/>
      <c r="D236" s="561"/>
      <c r="E236" s="561"/>
      <c r="F236" s="561"/>
      <c r="G236" s="394"/>
      <c r="H236" s="561"/>
      <c r="I236" s="1111"/>
      <c r="J236" s="918"/>
      <c r="K236" s="918"/>
      <c r="L236" s="918"/>
      <c r="M236" s="918"/>
      <c r="N236" s="456"/>
      <c r="O236" s="394"/>
      <c r="P236" s="399"/>
      <c r="Q236" s="394"/>
      <c r="R236" s="1116"/>
      <c r="S236" s="394"/>
      <c r="T236" s="561"/>
      <c r="U236" s="561"/>
      <c r="V236" s="561"/>
      <c r="W236" s="561"/>
      <c r="X236" s="561"/>
      <c r="Y236" s="561"/>
      <c r="Z236" s="561"/>
      <c r="AA236" s="561"/>
      <c r="AB236" s="561"/>
      <c r="AC236" s="561"/>
      <c r="AD236" s="561"/>
      <c r="AE236" s="561"/>
    </row>
    <row r="237" spans="1:31" ht="15.75" customHeight="1">
      <c r="A237" s="714"/>
      <c r="B237" s="714"/>
      <c r="C237" s="704"/>
      <c r="D237" s="561"/>
      <c r="E237" s="561"/>
      <c r="F237" s="561"/>
      <c r="G237" s="394"/>
      <c r="H237" s="561"/>
      <c r="I237" s="1111"/>
      <c r="J237" s="918"/>
      <c r="K237" s="918"/>
      <c r="L237" s="918"/>
      <c r="M237" s="918"/>
      <c r="N237" s="456"/>
      <c r="O237" s="394"/>
      <c r="P237" s="399"/>
      <c r="Q237" s="394"/>
      <c r="R237" s="1116"/>
      <c r="S237" s="394"/>
      <c r="T237" s="561"/>
      <c r="U237" s="561"/>
      <c r="V237" s="561"/>
      <c r="W237" s="561"/>
      <c r="X237" s="561"/>
      <c r="Y237" s="561"/>
      <c r="Z237" s="561"/>
      <c r="AA237" s="561"/>
      <c r="AB237" s="561"/>
      <c r="AC237" s="561"/>
      <c r="AD237" s="561"/>
      <c r="AE237" s="561"/>
    </row>
    <row r="238" spans="1:31" ht="15.75" customHeight="1">
      <c r="A238" s="714"/>
      <c r="B238" s="714"/>
      <c r="C238" s="704"/>
      <c r="D238" s="561"/>
      <c r="E238" s="561"/>
      <c r="F238" s="561"/>
      <c r="G238" s="394"/>
      <c r="H238" s="561"/>
      <c r="I238" s="1111"/>
      <c r="J238" s="918"/>
      <c r="K238" s="918"/>
      <c r="L238" s="918"/>
      <c r="M238" s="918"/>
      <c r="N238" s="456"/>
      <c r="O238" s="394"/>
      <c r="P238" s="399"/>
      <c r="Q238" s="394"/>
      <c r="R238" s="1116"/>
      <c r="S238" s="394"/>
      <c r="T238" s="561"/>
      <c r="U238" s="561"/>
      <c r="V238" s="561"/>
      <c r="W238" s="561"/>
      <c r="X238" s="561"/>
      <c r="Y238" s="561"/>
      <c r="Z238" s="561"/>
      <c r="AA238" s="561"/>
      <c r="AB238" s="561"/>
      <c r="AC238" s="561"/>
      <c r="AD238" s="561"/>
      <c r="AE238" s="561"/>
    </row>
    <row r="239" spans="1:31" ht="15.75" customHeight="1">
      <c r="A239" s="714"/>
      <c r="B239" s="714"/>
      <c r="C239" s="704"/>
      <c r="D239" s="561"/>
      <c r="E239" s="561"/>
      <c r="F239" s="561"/>
      <c r="G239" s="394"/>
      <c r="H239" s="561"/>
      <c r="I239" s="1111"/>
      <c r="J239" s="918"/>
      <c r="K239" s="918"/>
      <c r="L239" s="918"/>
      <c r="M239" s="918"/>
      <c r="N239" s="456"/>
      <c r="O239" s="394"/>
      <c r="P239" s="399"/>
      <c r="Q239" s="394"/>
      <c r="R239" s="1116"/>
      <c r="S239" s="394"/>
      <c r="T239" s="561"/>
      <c r="U239" s="561"/>
      <c r="V239" s="561"/>
      <c r="W239" s="561"/>
      <c r="X239" s="561"/>
      <c r="Y239" s="561"/>
      <c r="Z239" s="561"/>
      <c r="AA239" s="561"/>
      <c r="AB239" s="561"/>
      <c r="AC239" s="561"/>
      <c r="AD239" s="561"/>
      <c r="AE239" s="561"/>
    </row>
    <row r="240" spans="1:31" ht="15.75" customHeight="1">
      <c r="A240" s="714"/>
      <c r="B240" s="714"/>
      <c r="C240" s="704"/>
      <c r="D240" s="561"/>
      <c r="E240" s="561"/>
      <c r="F240" s="561"/>
      <c r="G240" s="394"/>
      <c r="H240" s="561"/>
      <c r="I240" s="1111"/>
      <c r="J240" s="918"/>
      <c r="K240" s="918"/>
      <c r="L240" s="918"/>
      <c r="M240" s="918"/>
      <c r="N240" s="456"/>
      <c r="O240" s="394"/>
      <c r="P240" s="399"/>
      <c r="Q240" s="394"/>
      <c r="R240" s="1116"/>
      <c r="S240" s="394"/>
      <c r="T240" s="561"/>
      <c r="U240" s="561"/>
      <c r="V240" s="561"/>
      <c r="W240" s="561"/>
      <c r="X240" s="561"/>
      <c r="Y240" s="561"/>
      <c r="Z240" s="561"/>
      <c r="AA240" s="561"/>
      <c r="AB240" s="561"/>
      <c r="AC240" s="561"/>
      <c r="AD240" s="561"/>
      <c r="AE240" s="561"/>
    </row>
    <row r="241" spans="1:31" ht="15.75" customHeight="1">
      <c r="A241" s="714"/>
      <c r="B241" s="714"/>
      <c r="C241" s="704"/>
      <c r="D241" s="561"/>
      <c r="E241" s="561"/>
      <c r="F241" s="561"/>
      <c r="G241" s="394"/>
      <c r="H241" s="561"/>
      <c r="I241" s="1111"/>
      <c r="J241" s="918"/>
      <c r="K241" s="918"/>
      <c r="L241" s="918"/>
      <c r="M241" s="918"/>
      <c r="N241" s="456"/>
      <c r="O241" s="394"/>
      <c r="P241" s="399"/>
      <c r="Q241" s="394"/>
      <c r="R241" s="1116"/>
      <c r="S241" s="394"/>
      <c r="T241" s="561"/>
      <c r="U241" s="561"/>
      <c r="V241" s="561"/>
      <c r="W241" s="561"/>
      <c r="X241" s="561"/>
      <c r="Y241" s="561"/>
      <c r="Z241" s="561"/>
      <c r="AA241" s="561"/>
      <c r="AB241" s="561"/>
      <c r="AC241" s="561"/>
      <c r="AD241" s="561"/>
      <c r="AE241" s="561"/>
    </row>
    <row r="242" spans="1:31" ht="15.75" customHeight="1">
      <c r="A242" s="714"/>
      <c r="B242" s="714"/>
      <c r="C242" s="704"/>
      <c r="D242" s="561"/>
      <c r="E242" s="561"/>
      <c r="F242" s="561"/>
      <c r="G242" s="394"/>
      <c r="H242" s="561"/>
      <c r="I242" s="1111"/>
      <c r="J242" s="918"/>
      <c r="K242" s="918"/>
      <c r="L242" s="918"/>
      <c r="M242" s="918"/>
      <c r="N242" s="456"/>
      <c r="O242" s="394"/>
      <c r="P242" s="399"/>
      <c r="Q242" s="394"/>
      <c r="R242" s="1116"/>
      <c r="S242" s="394"/>
      <c r="T242" s="561"/>
      <c r="U242" s="561"/>
      <c r="V242" s="561"/>
      <c r="W242" s="561"/>
      <c r="X242" s="561"/>
      <c r="Y242" s="561"/>
      <c r="Z242" s="561"/>
      <c r="AA242" s="561"/>
      <c r="AB242" s="561"/>
      <c r="AC242" s="561"/>
      <c r="AD242" s="561"/>
      <c r="AE242" s="561"/>
    </row>
    <row r="243" spans="1:31" ht="15.75" customHeight="1">
      <c r="A243" s="714"/>
      <c r="B243" s="714"/>
      <c r="C243" s="704"/>
      <c r="D243" s="561"/>
      <c r="E243" s="561"/>
      <c r="F243" s="561"/>
      <c r="G243" s="394"/>
      <c r="H243" s="561"/>
      <c r="I243" s="1111"/>
      <c r="J243" s="918"/>
      <c r="K243" s="918"/>
      <c r="L243" s="918"/>
      <c r="M243" s="918"/>
      <c r="N243" s="456"/>
      <c r="O243" s="394"/>
      <c r="P243" s="399"/>
      <c r="Q243" s="394"/>
      <c r="R243" s="1116"/>
      <c r="S243" s="394"/>
      <c r="T243" s="561"/>
      <c r="U243" s="561"/>
      <c r="V243" s="561"/>
      <c r="W243" s="561"/>
      <c r="X243" s="561"/>
      <c r="Y243" s="561"/>
      <c r="Z243" s="561"/>
      <c r="AA243" s="561"/>
      <c r="AB243" s="561"/>
      <c r="AC243" s="561"/>
      <c r="AD243" s="561"/>
      <c r="AE243" s="561"/>
    </row>
    <row r="244" spans="1:31" ht="15.75" customHeight="1">
      <c r="A244" s="714"/>
      <c r="B244" s="714"/>
      <c r="C244" s="704"/>
      <c r="D244" s="561"/>
      <c r="E244" s="561"/>
      <c r="F244" s="561"/>
      <c r="G244" s="394"/>
      <c r="H244" s="561"/>
      <c r="I244" s="1111"/>
      <c r="J244" s="918"/>
      <c r="K244" s="918"/>
      <c r="L244" s="918"/>
      <c r="M244" s="918"/>
      <c r="N244" s="456"/>
      <c r="O244" s="394"/>
      <c r="P244" s="399"/>
      <c r="Q244" s="394"/>
      <c r="R244" s="1116"/>
      <c r="S244" s="394"/>
      <c r="T244" s="561"/>
      <c r="U244" s="561"/>
      <c r="V244" s="561"/>
      <c r="W244" s="561"/>
      <c r="X244" s="561"/>
      <c r="Y244" s="561"/>
      <c r="Z244" s="561"/>
      <c r="AA244" s="561"/>
      <c r="AB244" s="561"/>
      <c r="AC244" s="561"/>
      <c r="AD244" s="561"/>
      <c r="AE244" s="561"/>
    </row>
    <row r="245" spans="1:31" ht="15.75" customHeight="1">
      <c r="A245" s="714"/>
      <c r="B245" s="714"/>
      <c r="C245" s="704"/>
      <c r="D245" s="561"/>
      <c r="E245" s="561"/>
      <c r="F245" s="561"/>
      <c r="G245" s="394"/>
      <c r="H245" s="561"/>
      <c r="I245" s="1111"/>
      <c r="J245" s="918"/>
      <c r="K245" s="918"/>
      <c r="L245" s="918"/>
      <c r="M245" s="918"/>
      <c r="N245" s="456"/>
      <c r="O245" s="394"/>
      <c r="P245" s="399"/>
      <c r="Q245" s="394"/>
      <c r="R245" s="1116"/>
      <c r="S245" s="394"/>
      <c r="T245" s="561"/>
      <c r="U245" s="561"/>
      <c r="V245" s="561"/>
      <c r="W245" s="561"/>
      <c r="X245" s="561"/>
      <c r="Y245" s="561"/>
      <c r="Z245" s="561"/>
      <c r="AA245" s="561"/>
      <c r="AB245" s="561"/>
      <c r="AC245" s="561"/>
      <c r="AD245" s="561"/>
      <c r="AE245" s="561"/>
    </row>
    <row r="246" spans="1:31" ht="15.75" customHeight="1">
      <c r="A246" s="714"/>
      <c r="B246" s="714"/>
      <c r="C246" s="704"/>
      <c r="D246" s="561"/>
      <c r="E246" s="561"/>
      <c r="F246" s="561"/>
      <c r="G246" s="394"/>
      <c r="H246" s="561"/>
      <c r="I246" s="1111"/>
      <c r="J246" s="918"/>
      <c r="K246" s="918"/>
      <c r="L246" s="918"/>
      <c r="M246" s="918"/>
      <c r="N246" s="456"/>
      <c r="O246" s="394"/>
      <c r="P246" s="399"/>
      <c r="Q246" s="394"/>
      <c r="R246" s="1116"/>
      <c r="S246" s="394"/>
      <c r="T246" s="561"/>
      <c r="U246" s="561"/>
      <c r="V246" s="561"/>
      <c r="W246" s="561"/>
      <c r="X246" s="561"/>
      <c r="Y246" s="561"/>
      <c r="Z246" s="561"/>
      <c r="AA246" s="561"/>
      <c r="AB246" s="561"/>
      <c r="AC246" s="561"/>
      <c r="AD246" s="561"/>
      <c r="AE246" s="561"/>
    </row>
    <row r="247" spans="1:31" ht="15.75" customHeight="1">
      <c r="A247" s="714"/>
      <c r="B247" s="714"/>
      <c r="C247" s="704"/>
      <c r="D247" s="561"/>
      <c r="E247" s="561"/>
      <c r="F247" s="561"/>
      <c r="G247" s="394"/>
      <c r="H247" s="561"/>
      <c r="I247" s="1111"/>
      <c r="J247" s="918"/>
      <c r="K247" s="918"/>
      <c r="L247" s="918"/>
      <c r="M247" s="918"/>
      <c r="N247" s="456"/>
      <c r="O247" s="394"/>
      <c r="P247" s="399"/>
      <c r="Q247" s="394"/>
      <c r="R247" s="1116"/>
      <c r="S247" s="394"/>
      <c r="T247" s="561"/>
      <c r="U247" s="561"/>
      <c r="V247" s="561"/>
      <c r="W247" s="561"/>
      <c r="X247" s="561"/>
      <c r="Y247" s="561"/>
      <c r="Z247" s="561"/>
      <c r="AA247" s="561"/>
      <c r="AB247" s="561"/>
      <c r="AC247" s="561"/>
      <c r="AD247" s="561"/>
      <c r="AE247" s="561"/>
    </row>
    <row r="248" spans="1:31" ht="15.75" customHeight="1">
      <c r="A248" s="714"/>
      <c r="B248" s="714"/>
      <c r="C248" s="704"/>
      <c r="D248" s="561"/>
      <c r="E248" s="561"/>
      <c r="F248" s="561"/>
      <c r="G248" s="394"/>
      <c r="H248" s="561"/>
      <c r="I248" s="1111"/>
      <c r="J248" s="918"/>
      <c r="K248" s="918"/>
      <c r="L248" s="918"/>
      <c r="M248" s="918"/>
      <c r="N248" s="456"/>
      <c r="O248" s="394"/>
      <c r="P248" s="399"/>
      <c r="Q248" s="394"/>
      <c r="R248" s="1116"/>
      <c r="S248" s="394"/>
      <c r="T248" s="561"/>
      <c r="U248" s="561"/>
      <c r="V248" s="561"/>
      <c r="W248" s="561"/>
      <c r="X248" s="561"/>
      <c r="Y248" s="561"/>
      <c r="Z248" s="561"/>
      <c r="AA248" s="561"/>
      <c r="AB248" s="561"/>
      <c r="AC248" s="561"/>
      <c r="AD248" s="561"/>
      <c r="AE248" s="561"/>
    </row>
    <row r="249" spans="1:31" ht="15.75" customHeight="1">
      <c r="A249" s="714"/>
      <c r="B249" s="714"/>
      <c r="C249" s="704"/>
      <c r="D249" s="561"/>
      <c r="E249" s="561"/>
      <c r="F249" s="561"/>
      <c r="G249" s="394"/>
      <c r="H249" s="561"/>
      <c r="I249" s="1111"/>
      <c r="J249" s="918"/>
      <c r="K249" s="918"/>
      <c r="L249" s="918"/>
      <c r="M249" s="918"/>
      <c r="N249" s="456"/>
      <c r="O249" s="394"/>
      <c r="P249" s="399"/>
      <c r="Q249" s="394"/>
      <c r="R249" s="1116"/>
      <c r="S249" s="394"/>
      <c r="T249" s="561"/>
      <c r="U249" s="561"/>
      <c r="V249" s="561"/>
      <c r="W249" s="561"/>
      <c r="X249" s="561"/>
      <c r="Y249" s="561"/>
      <c r="Z249" s="561"/>
      <c r="AA249" s="561"/>
      <c r="AB249" s="561"/>
      <c r="AC249" s="561"/>
      <c r="AD249" s="561"/>
      <c r="AE249" s="561"/>
    </row>
    <row r="250" spans="1:31" ht="15.75" customHeight="1">
      <c r="A250" s="714"/>
      <c r="B250" s="714"/>
      <c r="C250" s="704"/>
      <c r="D250" s="561"/>
      <c r="E250" s="561"/>
      <c r="F250" s="561"/>
      <c r="G250" s="394"/>
      <c r="H250" s="561"/>
      <c r="I250" s="1111"/>
      <c r="J250" s="918"/>
      <c r="K250" s="918"/>
      <c r="L250" s="918"/>
      <c r="M250" s="918"/>
      <c r="N250" s="456"/>
      <c r="O250" s="394"/>
      <c r="P250" s="399"/>
      <c r="Q250" s="394"/>
      <c r="R250" s="1116"/>
      <c r="S250" s="394"/>
      <c r="T250" s="561"/>
      <c r="U250" s="561"/>
      <c r="V250" s="561"/>
      <c r="W250" s="561"/>
      <c r="X250" s="561"/>
      <c r="Y250" s="561"/>
      <c r="Z250" s="561"/>
      <c r="AA250" s="561"/>
      <c r="AB250" s="561"/>
      <c r="AC250" s="561"/>
      <c r="AD250" s="561"/>
      <c r="AE250" s="561"/>
    </row>
    <row r="251" spans="1:31" ht="15.75" customHeight="1">
      <c r="A251" s="714"/>
      <c r="B251" s="714"/>
      <c r="C251" s="704"/>
      <c r="D251" s="561"/>
      <c r="E251" s="561"/>
      <c r="F251" s="561"/>
      <c r="G251" s="394"/>
      <c r="H251" s="561"/>
      <c r="I251" s="1111"/>
      <c r="J251" s="918"/>
      <c r="K251" s="918"/>
      <c r="L251" s="918"/>
      <c r="M251" s="918"/>
      <c r="N251" s="456"/>
      <c r="O251" s="394"/>
      <c r="P251" s="399"/>
      <c r="Q251" s="394"/>
      <c r="R251" s="1116"/>
      <c r="S251" s="394"/>
      <c r="T251" s="561"/>
      <c r="U251" s="561"/>
      <c r="V251" s="561"/>
      <c r="W251" s="561"/>
      <c r="X251" s="561"/>
      <c r="Y251" s="561"/>
      <c r="Z251" s="561"/>
      <c r="AA251" s="561"/>
      <c r="AB251" s="561"/>
      <c r="AC251" s="561"/>
      <c r="AD251" s="561"/>
      <c r="AE251" s="561"/>
    </row>
    <row r="252" spans="1:31" ht="15.75" customHeight="1">
      <c r="A252" s="714"/>
      <c r="B252" s="714"/>
      <c r="C252" s="704"/>
      <c r="D252" s="561"/>
      <c r="E252" s="561"/>
      <c r="F252" s="561"/>
      <c r="G252" s="394"/>
      <c r="H252" s="561"/>
      <c r="I252" s="1111"/>
      <c r="J252" s="918"/>
      <c r="K252" s="918"/>
      <c r="L252" s="918"/>
      <c r="M252" s="918"/>
      <c r="N252" s="456"/>
      <c r="O252" s="394"/>
      <c r="P252" s="399"/>
      <c r="Q252" s="394"/>
      <c r="R252" s="1116"/>
      <c r="S252" s="394"/>
      <c r="T252" s="561"/>
      <c r="U252" s="561"/>
      <c r="V252" s="561"/>
      <c r="W252" s="561"/>
      <c r="X252" s="561"/>
      <c r="Y252" s="561"/>
      <c r="Z252" s="561"/>
      <c r="AA252" s="561"/>
      <c r="AB252" s="561"/>
      <c r="AC252" s="561"/>
      <c r="AD252" s="561"/>
      <c r="AE252" s="561"/>
    </row>
    <row r="253" spans="1:31" ht="15.75" customHeight="1">
      <c r="A253" s="714"/>
      <c r="B253" s="714"/>
      <c r="C253" s="704"/>
      <c r="D253" s="561"/>
      <c r="E253" s="561"/>
      <c r="F253" s="561"/>
      <c r="G253" s="394"/>
      <c r="H253" s="561"/>
      <c r="I253" s="1111"/>
      <c r="J253" s="918"/>
      <c r="K253" s="918"/>
      <c r="L253" s="918"/>
      <c r="M253" s="918"/>
      <c r="N253" s="456"/>
      <c r="O253" s="394"/>
      <c r="P253" s="399"/>
      <c r="Q253" s="394"/>
      <c r="R253" s="1116"/>
      <c r="S253" s="394"/>
      <c r="T253" s="561"/>
      <c r="U253" s="561"/>
      <c r="V253" s="561"/>
      <c r="W253" s="561"/>
      <c r="X253" s="561"/>
      <c r="Y253" s="561"/>
      <c r="Z253" s="561"/>
      <c r="AA253" s="561"/>
      <c r="AB253" s="561"/>
      <c r="AC253" s="561"/>
      <c r="AD253" s="561"/>
      <c r="AE253" s="561"/>
    </row>
    <row r="254" spans="1:31" ht="15.75" customHeight="1">
      <c r="A254" s="714"/>
      <c r="B254" s="714"/>
      <c r="C254" s="704"/>
      <c r="D254" s="561"/>
      <c r="E254" s="561"/>
      <c r="F254" s="561"/>
      <c r="G254" s="394"/>
      <c r="H254" s="561"/>
      <c r="I254" s="1111"/>
      <c r="J254" s="918"/>
      <c r="K254" s="918"/>
      <c r="L254" s="918"/>
      <c r="M254" s="918"/>
      <c r="N254" s="456"/>
      <c r="O254" s="394"/>
      <c r="P254" s="399"/>
      <c r="Q254" s="394"/>
      <c r="R254" s="1116"/>
      <c r="S254" s="394"/>
      <c r="T254" s="561"/>
      <c r="U254" s="561"/>
      <c r="V254" s="561"/>
      <c r="W254" s="561"/>
      <c r="X254" s="561"/>
      <c r="Y254" s="561"/>
      <c r="Z254" s="561"/>
      <c r="AA254" s="561"/>
      <c r="AB254" s="561"/>
      <c r="AC254" s="561"/>
      <c r="AD254" s="561"/>
      <c r="AE254" s="561"/>
    </row>
    <row r="255" spans="1:31" ht="15.75" customHeight="1">
      <c r="A255" s="714"/>
      <c r="B255" s="714"/>
      <c r="C255" s="704"/>
      <c r="D255" s="561"/>
      <c r="E255" s="561"/>
      <c r="F255" s="561"/>
      <c r="G255" s="394"/>
      <c r="H255" s="561"/>
      <c r="I255" s="1111"/>
      <c r="J255" s="918"/>
      <c r="K255" s="918"/>
      <c r="L255" s="918"/>
      <c r="M255" s="918"/>
      <c r="N255" s="456"/>
      <c r="O255" s="394"/>
      <c r="P255" s="399"/>
      <c r="Q255" s="394"/>
      <c r="R255" s="1116"/>
      <c r="S255" s="394"/>
      <c r="T255" s="561"/>
      <c r="U255" s="561"/>
      <c r="V255" s="561"/>
      <c r="W255" s="561"/>
      <c r="X255" s="561"/>
      <c r="Y255" s="561"/>
      <c r="Z255" s="561"/>
      <c r="AA255" s="561"/>
      <c r="AB255" s="561"/>
      <c r="AC255" s="561"/>
      <c r="AD255" s="561"/>
      <c r="AE255" s="561"/>
    </row>
    <row r="256" spans="1:31" ht="15.75" customHeight="1">
      <c r="A256" s="714"/>
      <c r="B256" s="714"/>
      <c r="C256" s="704"/>
      <c r="D256" s="561"/>
      <c r="E256" s="561"/>
      <c r="F256" s="561"/>
      <c r="G256" s="394"/>
      <c r="H256" s="561"/>
      <c r="I256" s="1111"/>
      <c r="J256" s="918"/>
      <c r="K256" s="918"/>
      <c r="L256" s="918"/>
      <c r="M256" s="918"/>
      <c r="N256" s="456"/>
      <c r="O256" s="394"/>
      <c r="P256" s="399"/>
      <c r="Q256" s="394"/>
      <c r="R256" s="1116"/>
      <c r="S256" s="394"/>
      <c r="T256" s="561"/>
      <c r="U256" s="561"/>
      <c r="V256" s="561"/>
      <c r="W256" s="561"/>
      <c r="X256" s="561"/>
      <c r="Y256" s="561"/>
      <c r="Z256" s="561"/>
      <c r="AA256" s="561"/>
      <c r="AB256" s="561"/>
      <c r="AC256" s="561"/>
      <c r="AD256" s="561"/>
      <c r="AE256" s="561"/>
    </row>
    <row r="257" spans="1:31" ht="15.75" customHeight="1">
      <c r="A257" s="714"/>
      <c r="B257" s="714"/>
      <c r="C257" s="704"/>
      <c r="D257" s="561"/>
      <c r="E257" s="561"/>
      <c r="F257" s="561"/>
      <c r="G257" s="394"/>
      <c r="H257" s="561"/>
      <c r="I257" s="1111"/>
      <c r="J257" s="918"/>
      <c r="K257" s="918"/>
      <c r="L257" s="918"/>
      <c r="M257" s="918"/>
      <c r="N257" s="456"/>
      <c r="O257" s="394"/>
      <c r="P257" s="399"/>
      <c r="Q257" s="394"/>
      <c r="R257" s="1116"/>
      <c r="S257" s="394"/>
      <c r="T257" s="561"/>
      <c r="U257" s="561"/>
      <c r="V257" s="561"/>
      <c r="W257" s="561"/>
      <c r="X257" s="561"/>
      <c r="Y257" s="561"/>
      <c r="Z257" s="561"/>
      <c r="AA257" s="561"/>
      <c r="AB257" s="561"/>
      <c r="AC257" s="561"/>
      <c r="AD257" s="561"/>
      <c r="AE257" s="561"/>
    </row>
    <row r="258" spans="1:31" ht="15.75" customHeight="1">
      <c r="A258" s="714"/>
      <c r="B258" s="714"/>
      <c r="C258" s="704"/>
      <c r="D258" s="561"/>
      <c r="E258" s="561"/>
      <c r="F258" s="561"/>
      <c r="G258" s="394"/>
      <c r="H258" s="561"/>
      <c r="I258" s="1111"/>
      <c r="J258" s="918"/>
      <c r="K258" s="918"/>
      <c r="L258" s="918"/>
      <c r="M258" s="918"/>
      <c r="N258" s="456"/>
      <c r="O258" s="394"/>
      <c r="P258" s="399"/>
      <c r="Q258" s="394"/>
      <c r="R258" s="1116"/>
      <c r="S258" s="394"/>
      <c r="T258" s="561"/>
      <c r="U258" s="561"/>
      <c r="V258" s="561"/>
      <c r="W258" s="561"/>
      <c r="X258" s="561"/>
      <c r="Y258" s="561"/>
      <c r="Z258" s="561"/>
      <c r="AA258" s="561"/>
      <c r="AB258" s="561"/>
      <c r="AC258" s="561"/>
      <c r="AD258" s="561"/>
      <c r="AE258" s="561"/>
    </row>
    <row r="259" spans="1:31" ht="15.75" customHeight="1">
      <c r="A259" s="714"/>
      <c r="B259" s="714"/>
      <c r="C259" s="704"/>
      <c r="D259" s="561"/>
      <c r="E259" s="561"/>
      <c r="F259" s="561"/>
      <c r="G259" s="394"/>
      <c r="H259" s="561"/>
      <c r="I259" s="1111"/>
      <c r="J259" s="918"/>
      <c r="K259" s="918"/>
      <c r="L259" s="918"/>
      <c r="M259" s="918"/>
      <c r="N259" s="456"/>
      <c r="O259" s="394"/>
      <c r="P259" s="399"/>
      <c r="Q259" s="394"/>
      <c r="R259" s="1116"/>
      <c r="S259" s="394"/>
      <c r="T259" s="561"/>
      <c r="U259" s="561"/>
      <c r="V259" s="561"/>
      <c r="W259" s="561"/>
      <c r="X259" s="561"/>
      <c r="Y259" s="561"/>
      <c r="Z259" s="561"/>
      <c r="AA259" s="561"/>
      <c r="AB259" s="561"/>
      <c r="AC259" s="561"/>
      <c r="AD259" s="561"/>
      <c r="AE259" s="561"/>
    </row>
    <row r="260" spans="1:31" ht="15.75" customHeight="1">
      <c r="A260" s="714"/>
      <c r="B260" s="714"/>
      <c r="C260" s="704"/>
      <c r="D260" s="561"/>
      <c r="E260" s="561"/>
      <c r="F260" s="561"/>
      <c r="G260" s="394"/>
      <c r="H260" s="561"/>
      <c r="I260" s="1111"/>
      <c r="J260" s="918"/>
      <c r="K260" s="918"/>
      <c r="L260" s="918"/>
      <c r="M260" s="918"/>
      <c r="N260" s="456"/>
      <c r="O260" s="394"/>
      <c r="P260" s="399"/>
      <c r="Q260" s="394"/>
      <c r="R260" s="1116"/>
      <c r="S260" s="394"/>
      <c r="T260" s="561"/>
      <c r="U260" s="561"/>
      <c r="V260" s="561"/>
      <c r="W260" s="561"/>
      <c r="X260" s="561"/>
      <c r="Y260" s="561"/>
      <c r="Z260" s="561"/>
      <c r="AA260" s="561"/>
      <c r="AB260" s="561"/>
      <c r="AC260" s="561"/>
      <c r="AD260" s="561"/>
      <c r="AE260" s="561"/>
    </row>
    <row r="261" spans="1:31" ht="15.75" customHeight="1">
      <c r="A261" s="714"/>
      <c r="B261" s="714"/>
      <c r="C261" s="704"/>
      <c r="D261" s="561"/>
      <c r="E261" s="561"/>
      <c r="F261" s="561"/>
      <c r="G261" s="394"/>
      <c r="H261" s="561"/>
      <c r="I261" s="1111"/>
      <c r="J261" s="918"/>
      <c r="K261" s="918"/>
      <c r="L261" s="918"/>
      <c r="M261" s="918"/>
      <c r="N261" s="456"/>
      <c r="O261" s="394"/>
      <c r="P261" s="399"/>
      <c r="Q261" s="394"/>
      <c r="R261" s="1116"/>
      <c r="S261" s="394"/>
      <c r="T261" s="561"/>
      <c r="U261" s="561"/>
      <c r="V261" s="561"/>
      <c r="W261" s="561"/>
      <c r="X261" s="561"/>
      <c r="Y261" s="561"/>
      <c r="Z261" s="561"/>
      <c r="AA261" s="561"/>
      <c r="AB261" s="561"/>
      <c r="AC261" s="561"/>
      <c r="AD261" s="561"/>
      <c r="AE261" s="561"/>
    </row>
    <row r="262" spans="1:31" ht="15.75" customHeight="1">
      <c r="A262" s="714"/>
      <c r="B262" s="714"/>
      <c r="C262" s="704"/>
      <c r="D262" s="561"/>
      <c r="E262" s="561"/>
      <c r="F262" s="561"/>
      <c r="G262" s="394"/>
      <c r="H262" s="561"/>
      <c r="I262" s="1111"/>
      <c r="J262" s="918"/>
      <c r="K262" s="918"/>
      <c r="L262" s="918"/>
      <c r="M262" s="918"/>
      <c r="N262" s="456"/>
      <c r="O262" s="394"/>
      <c r="P262" s="399"/>
      <c r="Q262" s="394"/>
      <c r="R262" s="1116"/>
      <c r="S262" s="394"/>
      <c r="T262" s="561"/>
      <c r="U262" s="561"/>
      <c r="V262" s="561"/>
      <c r="W262" s="561"/>
      <c r="X262" s="561"/>
      <c r="Y262" s="561"/>
      <c r="Z262" s="561"/>
      <c r="AA262" s="561"/>
      <c r="AB262" s="561"/>
      <c r="AC262" s="561"/>
      <c r="AD262" s="561"/>
      <c r="AE262" s="561"/>
    </row>
    <row r="263" spans="1:31" ht="15.75" customHeight="1">
      <c r="A263" s="714"/>
      <c r="B263" s="714"/>
      <c r="C263" s="704"/>
      <c r="D263" s="561"/>
      <c r="E263" s="561"/>
      <c r="F263" s="561"/>
      <c r="G263" s="394"/>
      <c r="H263" s="561"/>
      <c r="I263" s="1111"/>
      <c r="J263" s="918"/>
      <c r="K263" s="918"/>
      <c r="L263" s="918"/>
      <c r="M263" s="918"/>
      <c r="N263" s="456"/>
      <c r="O263" s="394"/>
      <c r="P263" s="399"/>
      <c r="Q263" s="394"/>
      <c r="R263" s="1116"/>
      <c r="S263" s="394"/>
      <c r="T263" s="561"/>
      <c r="U263" s="561"/>
      <c r="V263" s="561"/>
      <c r="W263" s="561"/>
      <c r="X263" s="561"/>
      <c r="Y263" s="561"/>
      <c r="Z263" s="561"/>
      <c r="AA263" s="561"/>
      <c r="AB263" s="561"/>
      <c r="AC263" s="561"/>
      <c r="AD263" s="561"/>
      <c r="AE263" s="561"/>
    </row>
    <row r="264" spans="1:31" ht="15.75" customHeight="1">
      <c r="A264" s="714"/>
      <c r="B264" s="714"/>
      <c r="C264" s="704"/>
      <c r="D264" s="561"/>
      <c r="E264" s="561"/>
      <c r="F264" s="561"/>
      <c r="G264" s="394"/>
      <c r="H264" s="561"/>
      <c r="I264" s="1111"/>
      <c r="J264" s="918"/>
      <c r="K264" s="918"/>
      <c r="L264" s="918"/>
      <c r="M264" s="918"/>
      <c r="N264" s="456"/>
      <c r="O264" s="394"/>
      <c r="P264" s="399"/>
      <c r="Q264" s="394"/>
      <c r="R264" s="1116"/>
      <c r="S264" s="394"/>
      <c r="T264" s="561"/>
      <c r="U264" s="561"/>
      <c r="V264" s="561"/>
      <c r="W264" s="561"/>
      <c r="X264" s="561"/>
      <c r="Y264" s="561"/>
      <c r="Z264" s="561"/>
      <c r="AA264" s="561"/>
      <c r="AB264" s="561"/>
      <c r="AC264" s="561"/>
      <c r="AD264" s="561"/>
      <c r="AE264" s="561"/>
    </row>
    <row r="265" spans="1:31" ht="15.75" customHeight="1">
      <c r="A265" s="714"/>
      <c r="B265" s="714"/>
      <c r="C265" s="704"/>
      <c r="D265" s="561"/>
      <c r="E265" s="561"/>
      <c r="F265" s="561"/>
      <c r="G265" s="394"/>
      <c r="H265" s="561"/>
      <c r="I265" s="1111"/>
      <c r="J265" s="918"/>
      <c r="K265" s="918"/>
      <c r="L265" s="918"/>
      <c r="M265" s="918"/>
      <c r="N265" s="456"/>
      <c r="O265" s="394"/>
      <c r="P265" s="399"/>
      <c r="Q265" s="394"/>
      <c r="R265" s="1116"/>
      <c r="S265" s="394"/>
      <c r="T265" s="561"/>
      <c r="U265" s="561"/>
      <c r="V265" s="561"/>
      <c r="W265" s="561"/>
      <c r="X265" s="561"/>
      <c r="Y265" s="561"/>
      <c r="Z265" s="561"/>
      <c r="AA265" s="561"/>
      <c r="AB265" s="561"/>
      <c r="AC265" s="561"/>
      <c r="AD265" s="561"/>
      <c r="AE265" s="561"/>
    </row>
    <row r="266" spans="1:31" ht="15.75" customHeight="1">
      <c r="A266" s="714"/>
      <c r="B266" s="714"/>
      <c r="C266" s="704"/>
      <c r="D266" s="561"/>
      <c r="E266" s="561"/>
      <c r="F266" s="561"/>
      <c r="G266" s="394"/>
      <c r="H266" s="561"/>
      <c r="I266" s="1111"/>
      <c r="J266" s="918"/>
      <c r="K266" s="918"/>
      <c r="L266" s="918"/>
      <c r="M266" s="918"/>
      <c r="N266" s="456"/>
      <c r="O266" s="394"/>
      <c r="P266" s="399"/>
      <c r="Q266" s="394"/>
      <c r="R266" s="1116"/>
      <c r="S266" s="394"/>
      <c r="T266" s="561"/>
      <c r="U266" s="561"/>
      <c r="V266" s="561"/>
      <c r="W266" s="561"/>
      <c r="X266" s="561"/>
      <c r="Y266" s="561"/>
      <c r="Z266" s="561"/>
      <c r="AA266" s="561"/>
      <c r="AB266" s="561"/>
      <c r="AC266" s="561"/>
      <c r="AD266" s="561"/>
      <c r="AE266" s="561"/>
    </row>
    <row r="267" spans="1:31" ht="15.75" customHeight="1">
      <c r="A267" s="714"/>
      <c r="B267" s="714"/>
      <c r="C267" s="704"/>
      <c r="D267" s="561"/>
      <c r="E267" s="561"/>
      <c r="F267" s="561"/>
      <c r="G267" s="394"/>
      <c r="H267" s="561"/>
      <c r="I267" s="1111"/>
      <c r="J267" s="918"/>
      <c r="K267" s="918"/>
      <c r="L267" s="918"/>
      <c r="M267" s="918"/>
      <c r="N267" s="456"/>
      <c r="O267" s="394"/>
      <c r="P267" s="399"/>
      <c r="Q267" s="394"/>
      <c r="R267" s="1116"/>
      <c r="S267" s="394"/>
      <c r="T267" s="561"/>
      <c r="U267" s="561"/>
      <c r="V267" s="561"/>
      <c r="W267" s="561"/>
      <c r="X267" s="561"/>
      <c r="Y267" s="561"/>
      <c r="Z267" s="561"/>
      <c r="AA267" s="561"/>
      <c r="AB267" s="561"/>
      <c r="AC267" s="561"/>
      <c r="AD267" s="561"/>
      <c r="AE267" s="561"/>
    </row>
    <row r="268" spans="1:31" ht="15.75" customHeight="1">
      <c r="A268" s="714"/>
      <c r="B268" s="714"/>
      <c r="C268" s="704"/>
      <c r="D268" s="561"/>
      <c r="E268" s="561"/>
      <c r="F268" s="561"/>
      <c r="G268" s="394"/>
      <c r="H268" s="561"/>
      <c r="I268" s="1111"/>
      <c r="J268" s="918"/>
      <c r="K268" s="918"/>
      <c r="L268" s="918"/>
      <c r="M268" s="918"/>
      <c r="N268" s="456"/>
      <c r="O268" s="394"/>
      <c r="P268" s="399"/>
      <c r="Q268" s="394"/>
      <c r="R268" s="1116"/>
      <c r="S268" s="394"/>
      <c r="T268" s="561"/>
      <c r="U268" s="561"/>
      <c r="V268" s="561"/>
      <c r="W268" s="561"/>
      <c r="X268" s="561"/>
      <c r="Y268" s="561"/>
      <c r="Z268" s="561"/>
      <c r="AA268" s="561"/>
      <c r="AB268" s="561"/>
      <c r="AC268" s="561"/>
      <c r="AD268" s="561"/>
      <c r="AE268" s="561"/>
    </row>
    <row r="269" spans="1:31" ht="15.75" customHeight="1">
      <c r="A269" s="714"/>
      <c r="B269" s="714"/>
      <c r="C269" s="704"/>
      <c r="D269" s="561"/>
      <c r="E269" s="561"/>
      <c r="F269" s="561"/>
      <c r="G269" s="394"/>
      <c r="H269" s="561"/>
      <c r="I269" s="1111"/>
      <c r="J269" s="918"/>
      <c r="K269" s="918"/>
      <c r="L269" s="918"/>
      <c r="M269" s="918"/>
      <c r="N269" s="456"/>
      <c r="O269" s="394"/>
      <c r="P269" s="399"/>
      <c r="Q269" s="394"/>
      <c r="R269" s="1116"/>
      <c r="S269" s="394"/>
      <c r="T269" s="561"/>
      <c r="U269" s="561"/>
      <c r="V269" s="561"/>
      <c r="W269" s="561"/>
      <c r="X269" s="561"/>
      <c r="Y269" s="561"/>
      <c r="Z269" s="561"/>
      <c r="AA269" s="561"/>
      <c r="AB269" s="561"/>
      <c r="AC269" s="561"/>
      <c r="AD269" s="561"/>
      <c r="AE269" s="561"/>
    </row>
    <row r="270" spans="1:31" ht="15.75" customHeight="1">
      <c r="A270" s="714"/>
      <c r="B270" s="714"/>
      <c r="C270" s="704"/>
      <c r="D270" s="561"/>
      <c r="E270" s="561"/>
      <c r="F270" s="561"/>
      <c r="G270" s="394"/>
      <c r="H270" s="561"/>
      <c r="I270" s="1111"/>
      <c r="J270" s="918"/>
      <c r="K270" s="918"/>
      <c r="L270" s="918"/>
      <c r="M270" s="918"/>
      <c r="N270" s="456"/>
      <c r="O270" s="394"/>
      <c r="P270" s="399"/>
      <c r="Q270" s="394"/>
      <c r="R270" s="1116"/>
      <c r="S270" s="394"/>
      <c r="T270" s="561"/>
      <c r="U270" s="561"/>
      <c r="V270" s="561"/>
      <c r="W270" s="561"/>
      <c r="X270" s="561"/>
      <c r="Y270" s="561"/>
      <c r="Z270" s="561"/>
      <c r="AA270" s="561"/>
      <c r="AB270" s="561"/>
      <c r="AC270" s="561"/>
      <c r="AD270" s="561"/>
      <c r="AE270" s="561"/>
    </row>
    <row r="271" spans="1:31" ht="15.75" customHeight="1">
      <c r="A271" s="714"/>
      <c r="B271" s="714"/>
      <c r="C271" s="704"/>
      <c r="D271" s="561"/>
      <c r="E271" s="561"/>
      <c r="F271" s="561"/>
      <c r="G271" s="394"/>
      <c r="H271" s="561"/>
      <c r="I271" s="1111"/>
      <c r="J271" s="918"/>
      <c r="K271" s="918"/>
      <c r="L271" s="918"/>
      <c r="M271" s="918"/>
      <c r="N271" s="456"/>
      <c r="O271" s="394"/>
      <c r="P271" s="399"/>
      <c r="Q271" s="394"/>
      <c r="R271" s="1116"/>
      <c r="S271" s="394"/>
      <c r="T271" s="561"/>
      <c r="U271" s="561"/>
      <c r="V271" s="561"/>
      <c r="W271" s="561"/>
      <c r="X271" s="561"/>
      <c r="Y271" s="561"/>
      <c r="Z271" s="561"/>
      <c r="AA271" s="561"/>
      <c r="AB271" s="561"/>
      <c r="AC271" s="561"/>
      <c r="AD271" s="561"/>
      <c r="AE271" s="561"/>
    </row>
    <row r="272" spans="1:31" ht="15.75" customHeight="1">
      <c r="A272" s="714"/>
      <c r="B272" s="714"/>
      <c r="C272" s="704"/>
      <c r="D272" s="561"/>
      <c r="E272" s="561"/>
      <c r="F272" s="561"/>
      <c r="G272" s="394"/>
      <c r="H272" s="561"/>
      <c r="I272" s="1111"/>
      <c r="J272" s="918"/>
      <c r="K272" s="918"/>
      <c r="L272" s="918"/>
      <c r="M272" s="918"/>
      <c r="N272" s="456"/>
      <c r="O272" s="394"/>
      <c r="P272" s="399"/>
      <c r="Q272" s="394"/>
      <c r="R272" s="1116"/>
      <c r="S272" s="394"/>
      <c r="T272" s="561"/>
      <c r="U272" s="561"/>
      <c r="V272" s="561"/>
      <c r="W272" s="561"/>
      <c r="X272" s="561"/>
      <c r="Y272" s="561"/>
      <c r="Z272" s="561"/>
      <c r="AA272" s="561"/>
      <c r="AB272" s="561"/>
      <c r="AC272" s="561"/>
      <c r="AD272" s="561"/>
      <c r="AE272" s="561"/>
    </row>
    <row r="273" spans="1:31" ht="15.75" customHeight="1">
      <c r="A273" s="714"/>
      <c r="B273" s="714"/>
      <c r="C273" s="704"/>
      <c r="D273" s="561"/>
      <c r="E273" s="561"/>
      <c r="F273" s="561"/>
      <c r="G273" s="394"/>
      <c r="H273" s="561"/>
      <c r="I273" s="1111"/>
      <c r="J273" s="918"/>
      <c r="K273" s="918"/>
      <c r="L273" s="918"/>
      <c r="M273" s="918"/>
      <c r="N273" s="456"/>
      <c r="O273" s="394"/>
      <c r="P273" s="399"/>
      <c r="Q273" s="394"/>
      <c r="R273" s="1116"/>
      <c r="S273" s="394"/>
      <c r="T273" s="561"/>
      <c r="U273" s="561"/>
      <c r="V273" s="561"/>
      <c r="W273" s="561"/>
      <c r="X273" s="561"/>
      <c r="Y273" s="561"/>
      <c r="Z273" s="561"/>
      <c r="AA273" s="561"/>
      <c r="AB273" s="561"/>
      <c r="AC273" s="561"/>
      <c r="AD273" s="561"/>
      <c r="AE273" s="561"/>
    </row>
    <row r="274" spans="1:31" ht="15.75" customHeight="1">
      <c r="A274" s="714"/>
      <c r="B274" s="714"/>
      <c r="C274" s="704"/>
      <c r="D274" s="561"/>
      <c r="E274" s="561"/>
      <c r="F274" s="561"/>
      <c r="G274" s="394"/>
      <c r="H274" s="561"/>
      <c r="I274" s="1111"/>
      <c r="J274" s="918"/>
      <c r="K274" s="918"/>
      <c r="L274" s="918"/>
      <c r="M274" s="918"/>
      <c r="N274" s="456"/>
      <c r="O274" s="394"/>
      <c r="P274" s="399"/>
      <c r="Q274" s="394"/>
      <c r="R274" s="1116"/>
      <c r="S274" s="394"/>
      <c r="T274" s="561"/>
      <c r="U274" s="561"/>
      <c r="V274" s="561"/>
      <c r="W274" s="561"/>
      <c r="X274" s="561"/>
      <c r="Y274" s="561"/>
      <c r="Z274" s="561"/>
      <c r="AA274" s="561"/>
      <c r="AB274" s="561"/>
      <c r="AC274" s="561"/>
      <c r="AD274" s="561"/>
      <c r="AE274" s="561"/>
    </row>
    <row r="275" spans="1:31" ht="15.75" customHeight="1">
      <c r="A275" s="714"/>
      <c r="B275" s="714"/>
      <c r="C275" s="704"/>
      <c r="D275" s="561"/>
      <c r="E275" s="561"/>
      <c r="F275" s="561"/>
      <c r="G275" s="394"/>
      <c r="H275" s="561"/>
      <c r="I275" s="1111"/>
      <c r="J275" s="918"/>
      <c r="K275" s="918"/>
      <c r="L275" s="918"/>
      <c r="M275" s="918"/>
      <c r="N275" s="456"/>
      <c r="O275" s="394"/>
      <c r="P275" s="399"/>
      <c r="Q275" s="394"/>
      <c r="R275" s="1116"/>
      <c r="S275" s="394"/>
      <c r="T275" s="561"/>
      <c r="U275" s="561"/>
      <c r="V275" s="561"/>
      <c r="W275" s="561"/>
      <c r="X275" s="561"/>
      <c r="Y275" s="561"/>
      <c r="Z275" s="561"/>
      <c r="AA275" s="561"/>
      <c r="AB275" s="561"/>
      <c r="AC275" s="561"/>
      <c r="AD275" s="561"/>
      <c r="AE275" s="561"/>
    </row>
    <row r="276" spans="1:31" ht="15.75" customHeight="1">
      <c r="A276" s="714"/>
      <c r="B276" s="714"/>
      <c r="C276" s="704"/>
      <c r="D276" s="561"/>
      <c r="E276" s="561"/>
      <c r="F276" s="561"/>
      <c r="G276" s="394"/>
      <c r="H276" s="561"/>
      <c r="I276" s="1111"/>
      <c r="J276" s="918"/>
      <c r="K276" s="918"/>
      <c r="L276" s="918"/>
      <c r="M276" s="918"/>
      <c r="N276" s="456"/>
      <c r="O276" s="394"/>
      <c r="P276" s="399"/>
      <c r="Q276" s="394"/>
      <c r="R276" s="1116"/>
      <c r="S276" s="394"/>
      <c r="T276" s="561"/>
      <c r="U276" s="561"/>
      <c r="V276" s="561"/>
      <c r="W276" s="561"/>
      <c r="X276" s="561"/>
      <c r="Y276" s="561"/>
      <c r="Z276" s="561"/>
      <c r="AA276" s="561"/>
      <c r="AB276" s="561"/>
      <c r="AC276" s="561"/>
      <c r="AD276" s="561"/>
      <c r="AE276" s="561"/>
    </row>
    <row r="277" spans="1:31" ht="15.75" customHeight="1">
      <c r="A277" s="714"/>
      <c r="B277" s="714"/>
      <c r="C277" s="704"/>
      <c r="D277" s="561"/>
      <c r="E277" s="561"/>
      <c r="F277" s="561"/>
      <c r="G277" s="394"/>
      <c r="H277" s="561"/>
      <c r="I277" s="1111"/>
      <c r="J277" s="918"/>
      <c r="K277" s="918"/>
      <c r="L277" s="918"/>
      <c r="M277" s="918"/>
      <c r="N277" s="456"/>
      <c r="O277" s="394"/>
      <c r="P277" s="399"/>
      <c r="Q277" s="394"/>
      <c r="R277" s="1116"/>
      <c r="S277" s="394"/>
      <c r="T277" s="561"/>
      <c r="U277" s="561"/>
      <c r="V277" s="561"/>
      <c r="W277" s="561"/>
      <c r="X277" s="561"/>
      <c r="Y277" s="561"/>
      <c r="Z277" s="561"/>
      <c r="AA277" s="561"/>
      <c r="AB277" s="561"/>
      <c r="AC277" s="561"/>
      <c r="AD277" s="561"/>
      <c r="AE277" s="561"/>
    </row>
    <row r="278" spans="1:31" ht="15.75" customHeight="1">
      <c r="A278" s="714"/>
      <c r="B278" s="714"/>
      <c r="C278" s="704"/>
      <c r="D278" s="561"/>
      <c r="E278" s="561"/>
      <c r="F278" s="561"/>
      <c r="G278" s="394"/>
      <c r="H278" s="561"/>
      <c r="I278" s="1111"/>
      <c r="J278" s="918"/>
      <c r="K278" s="918"/>
      <c r="L278" s="918"/>
      <c r="M278" s="918"/>
      <c r="N278" s="456"/>
      <c r="O278" s="394"/>
      <c r="P278" s="399"/>
      <c r="Q278" s="394"/>
      <c r="R278" s="1116"/>
      <c r="S278" s="394"/>
      <c r="T278" s="561"/>
      <c r="U278" s="561"/>
      <c r="V278" s="561"/>
      <c r="W278" s="561"/>
      <c r="X278" s="561"/>
      <c r="Y278" s="561"/>
      <c r="Z278" s="561"/>
      <c r="AA278" s="561"/>
      <c r="AB278" s="561"/>
      <c r="AC278" s="561"/>
      <c r="AD278" s="561"/>
      <c r="AE278" s="561"/>
    </row>
    <row r="279" spans="1:31" ht="15.75" customHeight="1">
      <c r="A279" s="714"/>
      <c r="B279" s="714"/>
      <c r="C279" s="704"/>
      <c r="D279" s="561"/>
      <c r="E279" s="561"/>
      <c r="F279" s="561"/>
      <c r="G279" s="394"/>
      <c r="H279" s="561"/>
      <c r="I279" s="1111"/>
      <c r="J279" s="918"/>
      <c r="K279" s="918"/>
      <c r="L279" s="918"/>
      <c r="M279" s="918"/>
      <c r="N279" s="456"/>
      <c r="O279" s="394"/>
      <c r="P279" s="399"/>
      <c r="Q279" s="394"/>
      <c r="R279" s="1116"/>
      <c r="S279" s="394"/>
      <c r="T279" s="561"/>
      <c r="U279" s="561"/>
      <c r="V279" s="561"/>
      <c r="W279" s="561"/>
      <c r="X279" s="561"/>
      <c r="Y279" s="561"/>
      <c r="Z279" s="561"/>
      <c r="AA279" s="561"/>
      <c r="AB279" s="561"/>
      <c r="AC279" s="561"/>
      <c r="AD279" s="561"/>
      <c r="AE279" s="561"/>
    </row>
    <row r="280" spans="1:31" ht="15.75" customHeight="1">
      <c r="A280" s="714"/>
      <c r="B280" s="714"/>
      <c r="C280" s="704"/>
      <c r="D280" s="561"/>
      <c r="E280" s="561"/>
      <c r="F280" s="561"/>
      <c r="G280" s="394"/>
      <c r="H280" s="561"/>
      <c r="I280" s="1111"/>
      <c r="J280" s="918"/>
      <c r="K280" s="918"/>
      <c r="L280" s="918"/>
      <c r="M280" s="918"/>
      <c r="N280" s="456"/>
      <c r="O280" s="394"/>
      <c r="P280" s="399"/>
      <c r="Q280" s="394"/>
      <c r="R280" s="1116"/>
      <c r="S280" s="394"/>
      <c r="T280" s="561"/>
      <c r="U280" s="561"/>
      <c r="V280" s="561"/>
      <c r="W280" s="561"/>
      <c r="X280" s="561"/>
      <c r="Y280" s="561"/>
      <c r="Z280" s="561"/>
      <c r="AA280" s="561"/>
      <c r="AB280" s="561"/>
      <c r="AC280" s="561"/>
      <c r="AD280" s="561"/>
      <c r="AE280" s="561"/>
    </row>
    <row r="281" spans="1:31" ht="15.75" customHeight="1">
      <c r="A281" s="714"/>
      <c r="B281" s="714"/>
      <c r="C281" s="704"/>
      <c r="D281" s="561"/>
      <c r="E281" s="561"/>
      <c r="F281" s="561"/>
      <c r="G281" s="394"/>
      <c r="H281" s="561"/>
      <c r="I281" s="1111"/>
      <c r="J281" s="918"/>
      <c r="K281" s="918"/>
      <c r="L281" s="918"/>
      <c r="M281" s="918"/>
      <c r="N281" s="456"/>
      <c r="O281" s="394"/>
      <c r="P281" s="399"/>
      <c r="Q281" s="394"/>
      <c r="R281" s="1116"/>
      <c r="S281" s="394"/>
      <c r="T281" s="561"/>
      <c r="U281" s="561"/>
      <c r="V281" s="561"/>
      <c r="W281" s="561"/>
      <c r="X281" s="561"/>
      <c r="Y281" s="561"/>
      <c r="Z281" s="561"/>
      <c r="AA281" s="561"/>
      <c r="AB281" s="561"/>
      <c r="AC281" s="561"/>
      <c r="AD281" s="561"/>
      <c r="AE281" s="561"/>
    </row>
    <row r="282" spans="1:31" ht="15.75" customHeight="1">
      <c r="A282" s="714"/>
      <c r="B282" s="714"/>
      <c r="C282" s="704"/>
      <c r="D282" s="561"/>
      <c r="E282" s="561"/>
      <c r="F282" s="561"/>
      <c r="G282" s="394"/>
      <c r="H282" s="561"/>
      <c r="I282" s="1111"/>
      <c r="J282" s="918"/>
      <c r="K282" s="918"/>
      <c r="L282" s="918"/>
      <c r="M282" s="918"/>
      <c r="N282" s="456"/>
      <c r="O282" s="394"/>
      <c r="P282" s="399"/>
      <c r="Q282" s="394"/>
      <c r="R282" s="1116"/>
      <c r="S282" s="394"/>
      <c r="T282" s="561"/>
      <c r="U282" s="561"/>
      <c r="V282" s="561"/>
      <c r="W282" s="561"/>
      <c r="X282" s="561"/>
      <c r="Y282" s="561"/>
      <c r="Z282" s="561"/>
      <c r="AA282" s="561"/>
      <c r="AB282" s="561"/>
      <c r="AC282" s="561"/>
      <c r="AD282" s="561"/>
      <c r="AE282" s="561"/>
    </row>
    <row r="283" spans="1:31" ht="15.75" customHeight="1">
      <c r="A283" s="714"/>
      <c r="B283" s="714"/>
      <c r="C283" s="704"/>
      <c r="D283" s="561"/>
      <c r="E283" s="561"/>
      <c r="F283" s="561"/>
      <c r="G283" s="394"/>
      <c r="H283" s="561"/>
      <c r="I283" s="1111"/>
      <c r="J283" s="918"/>
      <c r="K283" s="918"/>
      <c r="L283" s="918"/>
      <c r="M283" s="918"/>
      <c r="N283" s="456"/>
      <c r="O283" s="394"/>
      <c r="P283" s="399"/>
      <c r="Q283" s="394"/>
      <c r="R283" s="1116"/>
      <c r="S283" s="394"/>
      <c r="T283" s="561"/>
      <c r="U283" s="561"/>
      <c r="V283" s="561"/>
      <c r="W283" s="561"/>
      <c r="X283" s="561"/>
      <c r="Y283" s="561"/>
      <c r="Z283" s="561"/>
      <c r="AA283" s="561"/>
      <c r="AB283" s="561"/>
      <c r="AC283" s="561"/>
      <c r="AD283" s="561"/>
      <c r="AE283" s="561"/>
    </row>
    <row r="284" spans="1:31" ht="15.75" customHeight="1">
      <c r="A284" s="714"/>
      <c r="B284" s="714"/>
      <c r="C284" s="704"/>
      <c r="D284" s="561"/>
      <c r="E284" s="561"/>
      <c r="F284" s="561"/>
      <c r="G284" s="394"/>
      <c r="H284" s="561"/>
      <c r="I284" s="1111"/>
      <c r="J284" s="918"/>
      <c r="K284" s="918"/>
      <c r="L284" s="918"/>
      <c r="M284" s="918"/>
      <c r="N284" s="456"/>
      <c r="O284" s="394"/>
      <c r="P284" s="399"/>
      <c r="Q284" s="394"/>
      <c r="R284" s="1116"/>
      <c r="S284" s="394"/>
      <c r="T284" s="561"/>
      <c r="U284" s="561"/>
      <c r="V284" s="561"/>
      <c r="W284" s="561"/>
      <c r="X284" s="561"/>
      <c r="Y284" s="561"/>
      <c r="Z284" s="561"/>
      <c r="AA284" s="561"/>
      <c r="AB284" s="561"/>
      <c r="AC284" s="561"/>
      <c r="AD284" s="561"/>
      <c r="AE284" s="561"/>
    </row>
    <row r="285" spans="1:31" ht="15.75" customHeight="1">
      <c r="A285" s="714"/>
      <c r="B285" s="714"/>
      <c r="C285" s="704"/>
      <c r="D285" s="561"/>
      <c r="E285" s="561"/>
      <c r="F285" s="561"/>
      <c r="G285" s="394"/>
      <c r="H285" s="561"/>
      <c r="I285" s="1111"/>
      <c r="J285" s="918"/>
      <c r="K285" s="918"/>
      <c r="L285" s="918"/>
      <c r="M285" s="918"/>
      <c r="N285" s="456"/>
      <c r="O285" s="394"/>
      <c r="P285" s="399"/>
      <c r="Q285" s="394"/>
      <c r="R285" s="1116"/>
      <c r="S285" s="394"/>
      <c r="T285" s="561"/>
      <c r="U285" s="561"/>
      <c r="V285" s="561"/>
      <c r="W285" s="561"/>
      <c r="X285" s="561"/>
      <c r="Y285" s="561"/>
      <c r="Z285" s="561"/>
      <c r="AA285" s="561"/>
      <c r="AB285" s="561"/>
      <c r="AC285" s="561"/>
      <c r="AD285" s="561"/>
      <c r="AE285" s="561"/>
    </row>
    <row r="286" spans="1:31" ht="15.75" customHeight="1">
      <c r="A286" s="714"/>
      <c r="B286" s="714"/>
      <c r="C286" s="704"/>
      <c r="D286" s="561"/>
      <c r="E286" s="561"/>
      <c r="F286" s="561"/>
      <c r="G286" s="394"/>
      <c r="H286" s="561"/>
      <c r="I286" s="1111"/>
      <c r="J286" s="918"/>
      <c r="K286" s="918"/>
      <c r="L286" s="918"/>
      <c r="M286" s="918"/>
      <c r="N286" s="456"/>
      <c r="O286" s="394"/>
      <c r="P286" s="399"/>
      <c r="Q286" s="394"/>
      <c r="R286" s="1116"/>
      <c r="S286" s="394"/>
      <c r="T286" s="561"/>
      <c r="U286" s="561"/>
      <c r="V286" s="561"/>
      <c r="W286" s="561"/>
      <c r="X286" s="561"/>
      <c r="Y286" s="561"/>
      <c r="Z286" s="561"/>
      <c r="AA286" s="561"/>
      <c r="AB286" s="561"/>
      <c r="AC286" s="561"/>
      <c r="AD286" s="561"/>
      <c r="AE286" s="561"/>
    </row>
    <row r="287" spans="1:31" ht="15.75" customHeight="1">
      <c r="A287" s="714"/>
      <c r="B287" s="714"/>
      <c r="C287" s="704"/>
      <c r="D287" s="561"/>
      <c r="E287" s="561"/>
      <c r="F287" s="561"/>
      <c r="G287" s="394"/>
      <c r="H287" s="561"/>
      <c r="I287" s="1111"/>
      <c r="J287" s="918"/>
      <c r="K287" s="918"/>
      <c r="L287" s="918"/>
      <c r="M287" s="918"/>
      <c r="N287" s="456"/>
      <c r="O287" s="394"/>
      <c r="P287" s="399"/>
      <c r="Q287" s="394"/>
      <c r="R287" s="1116"/>
      <c r="S287" s="394"/>
      <c r="T287" s="561"/>
      <c r="U287" s="561"/>
      <c r="V287" s="561"/>
      <c r="W287" s="561"/>
      <c r="X287" s="561"/>
      <c r="Y287" s="561"/>
      <c r="Z287" s="561"/>
      <c r="AA287" s="561"/>
      <c r="AB287" s="561"/>
      <c r="AC287" s="561"/>
      <c r="AD287" s="561"/>
      <c r="AE287" s="561"/>
    </row>
    <row r="288" spans="1:31" ht="15.75" customHeight="1">
      <c r="A288" s="714"/>
      <c r="B288" s="714"/>
      <c r="C288" s="704"/>
      <c r="D288" s="561"/>
      <c r="E288" s="561"/>
      <c r="F288" s="561"/>
      <c r="G288" s="394"/>
      <c r="H288" s="561"/>
      <c r="I288" s="1111"/>
      <c r="J288" s="918"/>
      <c r="K288" s="918"/>
      <c r="L288" s="918"/>
      <c r="M288" s="918"/>
      <c r="N288" s="456"/>
      <c r="O288" s="394"/>
      <c r="P288" s="399"/>
      <c r="Q288" s="394"/>
      <c r="R288" s="1116"/>
      <c r="S288" s="394"/>
      <c r="T288" s="561"/>
      <c r="U288" s="561"/>
      <c r="V288" s="561"/>
      <c r="W288" s="561"/>
      <c r="X288" s="561"/>
      <c r="Y288" s="561"/>
      <c r="Z288" s="561"/>
      <c r="AA288" s="561"/>
      <c r="AB288" s="561"/>
      <c r="AC288" s="561"/>
      <c r="AD288" s="561"/>
      <c r="AE288" s="561"/>
    </row>
    <row r="289" spans="1:31" ht="15.75" customHeight="1">
      <c r="A289" s="714"/>
      <c r="B289" s="714"/>
      <c r="C289" s="704"/>
      <c r="D289" s="561"/>
      <c r="E289" s="561"/>
      <c r="F289" s="561"/>
      <c r="G289" s="394"/>
      <c r="H289" s="561"/>
      <c r="I289" s="1111"/>
      <c r="J289" s="918"/>
      <c r="K289" s="918"/>
      <c r="L289" s="918"/>
      <c r="M289" s="918"/>
      <c r="N289" s="456"/>
      <c r="O289" s="394"/>
      <c r="P289" s="399"/>
      <c r="Q289" s="394"/>
      <c r="R289" s="1116"/>
      <c r="S289" s="394"/>
      <c r="T289" s="561"/>
      <c r="U289" s="561"/>
      <c r="V289" s="561"/>
      <c r="W289" s="561"/>
      <c r="X289" s="561"/>
      <c r="Y289" s="561"/>
      <c r="Z289" s="561"/>
      <c r="AA289" s="561"/>
      <c r="AB289" s="561"/>
      <c r="AC289" s="561"/>
      <c r="AD289" s="561"/>
      <c r="AE289" s="561"/>
    </row>
    <row r="290" spans="1:31" ht="15.75" customHeight="1">
      <c r="A290" s="714"/>
      <c r="B290" s="714"/>
      <c r="C290" s="704"/>
      <c r="D290" s="561"/>
      <c r="E290" s="561"/>
      <c r="F290" s="561"/>
      <c r="G290" s="394"/>
      <c r="H290" s="561"/>
      <c r="I290" s="1111"/>
      <c r="J290" s="918"/>
      <c r="K290" s="918"/>
      <c r="L290" s="918"/>
      <c r="M290" s="918"/>
      <c r="N290" s="456"/>
      <c r="O290" s="394"/>
      <c r="P290" s="399"/>
      <c r="Q290" s="394"/>
      <c r="R290" s="1116"/>
      <c r="S290" s="394"/>
      <c r="T290" s="561"/>
      <c r="U290" s="561"/>
      <c r="V290" s="561"/>
      <c r="W290" s="561"/>
      <c r="X290" s="561"/>
      <c r="Y290" s="561"/>
      <c r="Z290" s="561"/>
      <c r="AA290" s="561"/>
      <c r="AB290" s="561"/>
      <c r="AC290" s="561"/>
      <c r="AD290" s="561"/>
      <c r="AE290" s="561"/>
    </row>
    <row r="291" spans="1:31" ht="15.75" customHeight="1">
      <c r="A291" s="714"/>
      <c r="B291" s="714"/>
      <c r="C291" s="704"/>
      <c r="D291" s="561"/>
      <c r="E291" s="561"/>
      <c r="F291" s="561"/>
      <c r="G291" s="394"/>
      <c r="H291" s="561"/>
      <c r="I291" s="1111"/>
      <c r="J291" s="918"/>
      <c r="K291" s="918"/>
      <c r="L291" s="918"/>
      <c r="M291" s="918"/>
      <c r="N291" s="456"/>
      <c r="O291" s="394"/>
      <c r="P291" s="399"/>
      <c r="Q291" s="394"/>
      <c r="R291" s="1116"/>
      <c r="S291" s="394"/>
      <c r="T291" s="561"/>
      <c r="U291" s="561"/>
      <c r="V291" s="561"/>
      <c r="W291" s="561"/>
      <c r="X291" s="561"/>
      <c r="Y291" s="561"/>
      <c r="Z291" s="561"/>
      <c r="AA291" s="561"/>
      <c r="AB291" s="561"/>
      <c r="AC291" s="561"/>
      <c r="AD291" s="561"/>
      <c r="AE291" s="561"/>
    </row>
    <row r="292" spans="1:31" ht="15.75" customHeight="1">
      <c r="A292" s="714"/>
      <c r="B292" s="714"/>
      <c r="C292" s="704"/>
      <c r="D292" s="561"/>
      <c r="E292" s="561"/>
      <c r="F292" s="561"/>
      <c r="G292" s="394"/>
      <c r="H292" s="561"/>
      <c r="I292" s="1111"/>
      <c r="J292" s="918"/>
      <c r="K292" s="918"/>
      <c r="L292" s="918"/>
      <c r="M292" s="918"/>
      <c r="N292" s="456"/>
      <c r="O292" s="394"/>
      <c r="P292" s="399"/>
      <c r="Q292" s="394"/>
      <c r="R292" s="1116"/>
      <c r="S292" s="394"/>
      <c r="T292" s="561"/>
      <c r="U292" s="561"/>
      <c r="V292" s="561"/>
      <c r="W292" s="561"/>
      <c r="X292" s="561"/>
      <c r="Y292" s="561"/>
      <c r="Z292" s="561"/>
      <c r="AA292" s="561"/>
      <c r="AB292" s="561"/>
      <c r="AC292" s="561"/>
      <c r="AD292" s="561"/>
      <c r="AE292" s="561"/>
    </row>
    <row r="293" spans="1:31" ht="15.75" customHeight="1">
      <c r="A293" s="714"/>
      <c r="B293" s="714"/>
      <c r="C293" s="704"/>
      <c r="D293" s="561"/>
      <c r="E293" s="561"/>
      <c r="F293" s="561"/>
      <c r="G293" s="394"/>
      <c r="H293" s="561"/>
      <c r="I293" s="1111"/>
      <c r="J293" s="918"/>
      <c r="K293" s="918"/>
      <c r="L293" s="918"/>
      <c r="M293" s="918"/>
      <c r="N293" s="456"/>
      <c r="O293" s="394"/>
      <c r="P293" s="399"/>
      <c r="Q293" s="394"/>
      <c r="R293" s="1116"/>
      <c r="S293" s="394"/>
      <c r="T293" s="561"/>
      <c r="U293" s="561"/>
      <c r="V293" s="561"/>
      <c r="W293" s="561"/>
      <c r="X293" s="561"/>
      <c r="Y293" s="561"/>
      <c r="Z293" s="561"/>
      <c r="AA293" s="561"/>
      <c r="AB293" s="561"/>
      <c r="AC293" s="561"/>
      <c r="AD293" s="561"/>
      <c r="AE293" s="561"/>
    </row>
    <row r="294" spans="1:31" ht="15.75" customHeight="1">
      <c r="A294" s="714"/>
      <c r="B294" s="714"/>
      <c r="C294" s="704"/>
      <c r="D294" s="561"/>
      <c r="E294" s="561"/>
      <c r="F294" s="561"/>
      <c r="G294" s="394"/>
      <c r="H294" s="561"/>
      <c r="I294" s="1111"/>
      <c r="J294" s="918"/>
      <c r="K294" s="918"/>
      <c r="L294" s="918"/>
      <c r="M294" s="918"/>
      <c r="N294" s="456"/>
      <c r="O294" s="394"/>
      <c r="P294" s="399"/>
      <c r="Q294" s="394"/>
      <c r="R294" s="1116"/>
      <c r="S294" s="394"/>
      <c r="T294" s="561"/>
      <c r="U294" s="561"/>
      <c r="V294" s="561"/>
      <c r="W294" s="561"/>
      <c r="X294" s="561"/>
      <c r="Y294" s="561"/>
      <c r="Z294" s="561"/>
      <c r="AA294" s="561"/>
      <c r="AB294" s="561"/>
      <c r="AC294" s="561"/>
      <c r="AD294" s="561"/>
      <c r="AE294" s="561"/>
    </row>
    <row r="295" spans="1:31" ht="15.75" customHeight="1">
      <c r="A295" s="714"/>
      <c r="B295" s="714"/>
      <c r="C295" s="704"/>
      <c r="D295" s="561"/>
      <c r="E295" s="561"/>
      <c r="F295" s="561"/>
      <c r="G295" s="394"/>
      <c r="H295" s="561"/>
      <c r="I295" s="1111"/>
      <c r="J295" s="918"/>
      <c r="K295" s="918"/>
      <c r="L295" s="918"/>
      <c r="M295" s="918"/>
      <c r="N295" s="456"/>
      <c r="O295" s="394"/>
      <c r="P295" s="399"/>
      <c r="Q295" s="394"/>
      <c r="R295" s="1116"/>
      <c r="S295" s="394"/>
      <c r="T295" s="561"/>
      <c r="U295" s="561"/>
      <c r="V295" s="561"/>
      <c r="W295" s="561"/>
      <c r="X295" s="561"/>
      <c r="Y295" s="561"/>
      <c r="Z295" s="561"/>
      <c r="AA295" s="561"/>
      <c r="AB295" s="561"/>
      <c r="AC295" s="561"/>
      <c r="AD295" s="561"/>
      <c r="AE295" s="561"/>
    </row>
    <row r="296" spans="1:31" ht="15.75" customHeight="1">
      <c r="A296" s="714"/>
      <c r="B296" s="714"/>
      <c r="C296" s="704"/>
      <c r="D296" s="561"/>
      <c r="E296" s="561"/>
      <c r="F296" s="561"/>
      <c r="G296" s="394"/>
      <c r="H296" s="561"/>
      <c r="I296" s="1111"/>
      <c r="J296" s="918"/>
      <c r="K296" s="918"/>
      <c r="L296" s="918"/>
      <c r="M296" s="918"/>
      <c r="N296" s="456"/>
      <c r="O296" s="394"/>
      <c r="P296" s="399"/>
      <c r="Q296" s="394"/>
      <c r="R296" s="1116"/>
      <c r="S296" s="394"/>
      <c r="T296" s="561"/>
      <c r="U296" s="561"/>
      <c r="V296" s="561"/>
      <c r="W296" s="561"/>
      <c r="X296" s="561"/>
      <c r="Y296" s="561"/>
      <c r="Z296" s="561"/>
      <c r="AA296" s="561"/>
      <c r="AB296" s="561"/>
      <c r="AC296" s="561"/>
      <c r="AD296" s="561"/>
      <c r="AE296" s="561"/>
    </row>
    <row r="297" spans="1:31" ht="15.75" customHeight="1">
      <c r="A297" s="714"/>
      <c r="B297" s="714"/>
      <c r="C297" s="704"/>
      <c r="D297" s="561"/>
      <c r="E297" s="561"/>
      <c r="F297" s="561"/>
      <c r="G297" s="394"/>
      <c r="H297" s="561"/>
      <c r="I297" s="1111"/>
      <c r="J297" s="918"/>
      <c r="K297" s="918"/>
      <c r="L297" s="918"/>
      <c r="M297" s="918"/>
      <c r="N297" s="456"/>
      <c r="O297" s="394"/>
      <c r="P297" s="399"/>
      <c r="Q297" s="394"/>
      <c r="R297" s="1116"/>
      <c r="S297" s="394"/>
      <c r="T297" s="561"/>
      <c r="U297" s="561"/>
      <c r="V297" s="561"/>
      <c r="W297" s="561"/>
      <c r="X297" s="561"/>
      <c r="Y297" s="561"/>
      <c r="Z297" s="561"/>
      <c r="AA297" s="561"/>
      <c r="AB297" s="561"/>
      <c r="AC297" s="561"/>
      <c r="AD297" s="561"/>
      <c r="AE297" s="561"/>
    </row>
    <row r="298" spans="1:31" ht="15.75" customHeight="1">
      <c r="A298" s="714"/>
      <c r="B298" s="714"/>
      <c r="C298" s="704"/>
      <c r="D298" s="561"/>
      <c r="E298" s="561"/>
      <c r="F298" s="561"/>
      <c r="G298" s="394"/>
      <c r="H298" s="561"/>
      <c r="I298" s="1111"/>
      <c r="J298" s="918"/>
      <c r="K298" s="918"/>
      <c r="L298" s="918"/>
      <c r="M298" s="918"/>
      <c r="N298" s="456"/>
      <c r="O298" s="394"/>
      <c r="P298" s="399"/>
      <c r="Q298" s="394"/>
      <c r="R298" s="1116"/>
      <c r="S298" s="394"/>
      <c r="T298" s="561"/>
      <c r="U298" s="561"/>
      <c r="V298" s="561"/>
      <c r="W298" s="561"/>
      <c r="X298" s="561"/>
      <c r="Y298" s="561"/>
      <c r="Z298" s="561"/>
      <c r="AA298" s="561"/>
      <c r="AB298" s="561"/>
      <c r="AC298" s="561"/>
      <c r="AD298" s="561"/>
      <c r="AE298" s="561"/>
    </row>
    <row r="299" spans="1:31" ht="15.75" customHeight="1">
      <c r="A299" s="714"/>
      <c r="B299" s="714"/>
      <c r="C299" s="704"/>
      <c r="D299" s="561"/>
      <c r="E299" s="561"/>
      <c r="F299" s="561"/>
      <c r="G299" s="394"/>
      <c r="H299" s="561"/>
      <c r="I299" s="1111"/>
      <c r="J299" s="918"/>
      <c r="K299" s="918"/>
      <c r="L299" s="918"/>
      <c r="M299" s="918"/>
      <c r="N299" s="456"/>
      <c r="O299" s="394"/>
      <c r="P299" s="399"/>
      <c r="Q299" s="394"/>
      <c r="R299" s="1116"/>
      <c r="S299" s="394"/>
      <c r="T299" s="561"/>
      <c r="U299" s="561"/>
      <c r="V299" s="561"/>
      <c r="W299" s="561"/>
      <c r="X299" s="561"/>
      <c r="Y299" s="561"/>
      <c r="Z299" s="561"/>
      <c r="AA299" s="561"/>
      <c r="AB299" s="561"/>
      <c r="AC299" s="561"/>
      <c r="AD299" s="561"/>
      <c r="AE299" s="561"/>
    </row>
    <row r="300" spans="1:31" ht="15.75" customHeight="1">
      <c r="A300" s="714"/>
      <c r="B300" s="714"/>
      <c r="C300" s="704"/>
      <c r="D300" s="561"/>
      <c r="E300" s="561"/>
      <c r="F300" s="561"/>
      <c r="G300" s="394"/>
      <c r="H300" s="561"/>
      <c r="I300" s="1111"/>
      <c r="J300" s="918"/>
      <c r="K300" s="918"/>
      <c r="L300" s="918"/>
      <c r="M300" s="918"/>
      <c r="N300" s="456"/>
      <c r="O300" s="394"/>
      <c r="P300" s="399"/>
      <c r="Q300" s="394"/>
      <c r="R300" s="1116"/>
      <c r="S300" s="394"/>
      <c r="T300" s="561"/>
      <c r="U300" s="561"/>
      <c r="V300" s="561"/>
      <c r="W300" s="561"/>
      <c r="X300" s="561"/>
      <c r="Y300" s="561"/>
      <c r="Z300" s="561"/>
      <c r="AA300" s="561"/>
      <c r="AB300" s="561"/>
      <c r="AC300" s="561"/>
      <c r="AD300" s="561"/>
      <c r="AE300" s="561"/>
    </row>
    <row r="301" spans="1:31" ht="15.75" customHeight="1">
      <c r="A301" s="714"/>
      <c r="B301" s="714"/>
      <c r="C301" s="704"/>
      <c r="D301" s="561"/>
      <c r="E301" s="561"/>
      <c r="F301" s="561"/>
      <c r="G301" s="394"/>
      <c r="H301" s="561"/>
      <c r="I301" s="1111"/>
      <c r="J301" s="918"/>
      <c r="K301" s="918"/>
      <c r="L301" s="918"/>
      <c r="M301" s="918"/>
      <c r="N301" s="456"/>
      <c r="O301" s="394"/>
      <c r="P301" s="399"/>
      <c r="Q301" s="394"/>
      <c r="R301" s="1116"/>
      <c r="S301" s="394"/>
      <c r="T301" s="561"/>
      <c r="U301" s="561"/>
      <c r="V301" s="561"/>
      <c r="W301" s="561"/>
      <c r="X301" s="561"/>
      <c r="Y301" s="561"/>
      <c r="Z301" s="561"/>
      <c r="AA301" s="561"/>
      <c r="AB301" s="561"/>
      <c r="AC301" s="561"/>
      <c r="AD301" s="561"/>
      <c r="AE301" s="561"/>
    </row>
    <row r="302" spans="1:31" ht="15.75" customHeight="1">
      <c r="A302" s="714"/>
      <c r="B302" s="714"/>
      <c r="C302" s="704"/>
      <c r="D302" s="561"/>
      <c r="E302" s="561"/>
      <c r="F302" s="561"/>
      <c r="G302" s="394"/>
      <c r="H302" s="561"/>
      <c r="I302" s="1111"/>
      <c r="J302" s="918"/>
      <c r="K302" s="918"/>
      <c r="L302" s="918"/>
      <c r="M302" s="918"/>
      <c r="N302" s="456"/>
      <c r="O302" s="394"/>
      <c r="P302" s="399"/>
      <c r="Q302" s="394"/>
      <c r="R302" s="1116"/>
      <c r="S302" s="394"/>
      <c r="T302" s="561"/>
      <c r="U302" s="561"/>
      <c r="V302" s="561"/>
      <c r="W302" s="561"/>
      <c r="X302" s="561"/>
      <c r="Y302" s="561"/>
      <c r="Z302" s="561"/>
      <c r="AA302" s="561"/>
      <c r="AB302" s="561"/>
      <c r="AC302" s="561"/>
      <c r="AD302" s="561"/>
      <c r="AE302" s="561"/>
    </row>
    <row r="303" spans="1:31" ht="15.75" customHeight="1">
      <c r="A303" s="714"/>
      <c r="B303" s="714"/>
      <c r="C303" s="704"/>
      <c r="D303" s="561"/>
      <c r="E303" s="561"/>
      <c r="F303" s="561"/>
      <c r="G303" s="394"/>
      <c r="H303" s="561"/>
      <c r="I303" s="1111"/>
      <c r="J303" s="918"/>
      <c r="K303" s="918"/>
      <c r="L303" s="918"/>
      <c r="M303" s="918"/>
      <c r="N303" s="456"/>
      <c r="O303" s="394"/>
      <c r="P303" s="399"/>
      <c r="Q303" s="394"/>
      <c r="R303" s="1116"/>
      <c r="S303" s="394"/>
      <c r="T303" s="561"/>
      <c r="U303" s="561"/>
      <c r="V303" s="561"/>
      <c r="W303" s="561"/>
      <c r="X303" s="561"/>
      <c r="Y303" s="561"/>
      <c r="Z303" s="561"/>
      <c r="AA303" s="561"/>
      <c r="AB303" s="561"/>
      <c r="AC303" s="561"/>
      <c r="AD303" s="561"/>
      <c r="AE303" s="561"/>
    </row>
    <row r="304" spans="1:31" ht="15.75" customHeight="1">
      <c r="A304" s="714"/>
      <c r="B304" s="714"/>
      <c r="C304" s="704"/>
      <c r="D304" s="561"/>
      <c r="E304" s="561"/>
      <c r="F304" s="561"/>
      <c r="G304" s="394"/>
      <c r="H304" s="561"/>
      <c r="I304" s="1111"/>
      <c r="J304" s="918"/>
      <c r="K304" s="918"/>
      <c r="L304" s="918"/>
      <c r="M304" s="918"/>
      <c r="N304" s="456"/>
      <c r="O304" s="394"/>
      <c r="P304" s="399"/>
      <c r="Q304" s="394"/>
      <c r="R304" s="1116"/>
      <c r="S304" s="394"/>
      <c r="T304" s="561"/>
      <c r="U304" s="561"/>
      <c r="V304" s="561"/>
      <c r="W304" s="561"/>
      <c r="X304" s="561"/>
      <c r="Y304" s="561"/>
      <c r="Z304" s="561"/>
      <c r="AA304" s="561"/>
      <c r="AB304" s="561"/>
      <c r="AC304" s="561"/>
      <c r="AD304" s="561"/>
      <c r="AE304" s="561"/>
    </row>
    <row r="305" spans="1:31" ht="15.75" customHeight="1">
      <c r="A305" s="714"/>
      <c r="B305" s="714"/>
      <c r="C305" s="704"/>
      <c r="D305" s="561"/>
      <c r="E305" s="561"/>
      <c r="F305" s="561"/>
      <c r="G305" s="394"/>
      <c r="H305" s="561"/>
      <c r="I305" s="1111"/>
      <c r="J305" s="918"/>
      <c r="K305" s="918"/>
      <c r="L305" s="918"/>
      <c r="M305" s="918"/>
      <c r="N305" s="456"/>
      <c r="O305" s="394"/>
      <c r="P305" s="399"/>
      <c r="Q305" s="394"/>
      <c r="R305" s="1116"/>
      <c r="S305" s="394"/>
      <c r="T305" s="561"/>
      <c r="U305" s="561"/>
      <c r="V305" s="561"/>
      <c r="W305" s="561"/>
      <c r="X305" s="561"/>
      <c r="Y305" s="561"/>
      <c r="Z305" s="561"/>
      <c r="AA305" s="561"/>
      <c r="AB305" s="561"/>
      <c r="AC305" s="561"/>
      <c r="AD305" s="561"/>
      <c r="AE305" s="561"/>
    </row>
    <row r="306" spans="1:31" ht="15.75" customHeight="1">
      <c r="A306" s="714"/>
      <c r="B306" s="714"/>
      <c r="C306" s="704"/>
      <c r="D306" s="561"/>
      <c r="E306" s="561"/>
      <c r="F306" s="561"/>
      <c r="G306" s="394"/>
      <c r="H306" s="561"/>
      <c r="I306" s="1111"/>
      <c r="J306" s="918"/>
      <c r="K306" s="918"/>
      <c r="L306" s="918"/>
      <c r="M306" s="918"/>
      <c r="N306" s="456"/>
      <c r="O306" s="394"/>
      <c r="P306" s="399"/>
      <c r="Q306" s="394"/>
      <c r="R306" s="1116"/>
      <c r="S306" s="394"/>
      <c r="T306" s="561"/>
      <c r="U306" s="561"/>
      <c r="V306" s="561"/>
      <c r="W306" s="561"/>
      <c r="X306" s="561"/>
      <c r="Y306" s="561"/>
      <c r="Z306" s="561"/>
      <c r="AA306" s="561"/>
      <c r="AB306" s="561"/>
      <c r="AC306" s="561"/>
      <c r="AD306" s="561"/>
      <c r="AE306" s="561"/>
    </row>
    <row r="307" spans="1:31" ht="15.75" customHeight="1">
      <c r="A307" s="714"/>
      <c r="B307" s="714"/>
      <c r="C307" s="704"/>
      <c r="D307" s="561"/>
      <c r="E307" s="561"/>
      <c r="F307" s="561"/>
      <c r="G307" s="394"/>
      <c r="H307" s="561"/>
      <c r="I307" s="1111"/>
      <c r="J307" s="918"/>
      <c r="K307" s="918"/>
      <c r="L307" s="918"/>
      <c r="M307" s="918"/>
      <c r="N307" s="456"/>
      <c r="O307" s="394"/>
      <c r="P307" s="399"/>
      <c r="Q307" s="394"/>
      <c r="R307" s="1116"/>
      <c r="S307" s="394"/>
      <c r="T307" s="561"/>
      <c r="U307" s="561"/>
      <c r="V307" s="561"/>
      <c r="W307" s="561"/>
      <c r="X307" s="561"/>
      <c r="Y307" s="561"/>
      <c r="Z307" s="561"/>
      <c r="AA307" s="561"/>
      <c r="AB307" s="561"/>
      <c r="AC307" s="561"/>
      <c r="AD307" s="561"/>
      <c r="AE307" s="561"/>
    </row>
    <row r="308" spans="1:31" ht="15.75" customHeight="1">
      <c r="A308" s="714"/>
      <c r="B308" s="714"/>
      <c r="C308" s="704"/>
      <c r="D308" s="561"/>
      <c r="E308" s="561"/>
      <c r="F308" s="561"/>
      <c r="G308" s="394"/>
      <c r="H308" s="561"/>
      <c r="I308" s="1111"/>
      <c r="J308" s="918"/>
      <c r="K308" s="918"/>
      <c r="L308" s="918"/>
      <c r="M308" s="918"/>
      <c r="N308" s="456"/>
      <c r="O308" s="394"/>
      <c r="P308" s="399"/>
      <c r="Q308" s="394"/>
      <c r="R308" s="1116"/>
      <c r="S308" s="394"/>
      <c r="T308" s="561"/>
      <c r="U308" s="561"/>
      <c r="V308" s="561"/>
      <c r="W308" s="561"/>
      <c r="X308" s="561"/>
      <c r="Y308" s="561"/>
      <c r="Z308" s="561"/>
      <c r="AA308" s="561"/>
      <c r="AB308" s="561"/>
      <c r="AC308" s="561"/>
      <c r="AD308" s="561"/>
      <c r="AE308" s="561"/>
    </row>
    <row r="309" spans="1:31" ht="15.75" customHeight="1">
      <c r="A309" s="714"/>
      <c r="B309" s="714"/>
      <c r="C309" s="704"/>
      <c r="D309" s="561"/>
      <c r="E309" s="561"/>
      <c r="F309" s="561"/>
      <c r="G309" s="394"/>
      <c r="H309" s="561"/>
      <c r="I309" s="1111"/>
      <c r="J309" s="918"/>
      <c r="K309" s="918"/>
      <c r="L309" s="918"/>
      <c r="M309" s="918"/>
      <c r="N309" s="456"/>
      <c r="O309" s="394"/>
      <c r="P309" s="399"/>
      <c r="Q309" s="394"/>
      <c r="R309" s="1116"/>
      <c r="S309" s="394"/>
      <c r="T309" s="561"/>
      <c r="U309" s="561"/>
      <c r="V309" s="561"/>
      <c r="W309" s="561"/>
      <c r="X309" s="561"/>
      <c r="Y309" s="561"/>
      <c r="Z309" s="561"/>
      <c r="AA309" s="561"/>
      <c r="AB309" s="561"/>
      <c r="AC309" s="561"/>
      <c r="AD309" s="561"/>
      <c r="AE309" s="561"/>
    </row>
    <row r="310" spans="1:31" ht="15.75" customHeight="1">
      <c r="A310" s="714"/>
      <c r="B310" s="714"/>
      <c r="C310" s="704"/>
      <c r="D310" s="561"/>
      <c r="E310" s="561"/>
      <c r="F310" s="561"/>
      <c r="G310" s="394"/>
      <c r="H310" s="561"/>
      <c r="I310" s="1111"/>
      <c r="J310" s="918"/>
      <c r="K310" s="918"/>
      <c r="L310" s="918"/>
      <c r="M310" s="918"/>
      <c r="N310" s="456"/>
      <c r="O310" s="394"/>
      <c r="P310" s="399"/>
      <c r="Q310" s="394"/>
      <c r="R310" s="1116"/>
      <c r="S310" s="394"/>
      <c r="T310" s="561"/>
      <c r="U310" s="561"/>
      <c r="V310" s="561"/>
      <c r="W310" s="561"/>
      <c r="X310" s="561"/>
      <c r="Y310" s="561"/>
      <c r="Z310" s="561"/>
      <c r="AA310" s="561"/>
      <c r="AB310" s="561"/>
      <c r="AC310" s="561"/>
      <c r="AD310" s="561"/>
      <c r="AE310" s="561"/>
    </row>
    <row r="311" spans="1:31" ht="15.75" customHeight="1">
      <c r="A311" s="714"/>
      <c r="B311" s="714"/>
      <c r="C311" s="704"/>
      <c r="D311" s="561"/>
      <c r="E311" s="561"/>
      <c r="F311" s="561"/>
      <c r="G311" s="394"/>
      <c r="H311" s="561"/>
      <c r="I311" s="1111"/>
      <c r="J311" s="918"/>
      <c r="K311" s="918"/>
      <c r="L311" s="918"/>
      <c r="M311" s="918"/>
      <c r="N311" s="456"/>
      <c r="O311" s="394"/>
      <c r="P311" s="399"/>
      <c r="Q311" s="394"/>
      <c r="R311" s="1116"/>
      <c r="S311" s="394"/>
      <c r="T311" s="561"/>
      <c r="U311" s="561"/>
      <c r="V311" s="561"/>
      <c r="W311" s="561"/>
      <c r="X311" s="561"/>
      <c r="Y311" s="561"/>
      <c r="Z311" s="561"/>
      <c r="AA311" s="561"/>
      <c r="AB311" s="561"/>
      <c r="AC311" s="561"/>
      <c r="AD311" s="561"/>
      <c r="AE311" s="561"/>
    </row>
    <row r="312" spans="1:31" ht="15.75" customHeight="1">
      <c r="A312" s="714"/>
      <c r="B312" s="714"/>
      <c r="C312" s="704"/>
      <c r="D312" s="561"/>
      <c r="E312" s="561"/>
      <c r="F312" s="561"/>
      <c r="G312" s="394"/>
      <c r="H312" s="561"/>
      <c r="I312" s="1111"/>
      <c r="J312" s="918"/>
      <c r="K312" s="918"/>
      <c r="L312" s="918"/>
      <c r="M312" s="918"/>
      <c r="N312" s="456"/>
      <c r="O312" s="394"/>
      <c r="P312" s="399"/>
      <c r="Q312" s="394"/>
      <c r="R312" s="1116"/>
      <c r="S312" s="394"/>
      <c r="T312" s="561"/>
      <c r="U312" s="561"/>
      <c r="V312" s="561"/>
      <c r="W312" s="561"/>
      <c r="X312" s="561"/>
      <c r="Y312" s="561"/>
      <c r="Z312" s="561"/>
      <c r="AA312" s="561"/>
      <c r="AB312" s="561"/>
      <c r="AC312" s="561"/>
      <c r="AD312" s="561"/>
      <c r="AE312" s="561"/>
    </row>
    <row r="313" spans="1:31" ht="15.75" customHeight="1">
      <c r="A313" s="714"/>
      <c r="B313" s="714"/>
      <c r="C313" s="704"/>
      <c r="D313" s="561"/>
      <c r="E313" s="561"/>
      <c r="F313" s="561"/>
      <c r="G313" s="394"/>
      <c r="H313" s="561"/>
      <c r="I313" s="1111"/>
      <c r="J313" s="918"/>
      <c r="K313" s="918"/>
      <c r="L313" s="918"/>
      <c r="M313" s="918"/>
      <c r="N313" s="456"/>
      <c r="O313" s="394"/>
      <c r="P313" s="399"/>
      <c r="Q313" s="394"/>
      <c r="R313" s="1116"/>
      <c r="S313" s="394"/>
      <c r="T313" s="561"/>
      <c r="U313" s="561"/>
      <c r="V313" s="561"/>
      <c r="W313" s="561"/>
      <c r="X313" s="561"/>
      <c r="Y313" s="561"/>
      <c r="Z313" s="561"/>
      <c r="AA313" s="561"/>
      <c r="AB313" s="561"/>
      <c r="AC313" s="561"/>
      <c r="AD313" s="561"/>
      <c r="AE313" s="561"/>
    </row>
    <row r="314" spans="1:31" ht="15.75" customHeight="1">
      <c r="A314" s="714"/>
      <c r="B314" s="714"/>
      <c r="C314" s="704"/>
      <c r="D314" s="561"/>
      <c r="E314" s="561"/>
      <c r="F314" s="561"/>
      <c r="G314" s="394"/>
      <c r="H314" s="561"/>
      <c r="I314" s="1111"/>
      <c r="J314" s="918"/>
      <c r="K314" s="918"/>
      <c r="L314" s="918"/>
      <c r="M314" s="918"/>
      <c r="N314" s="456"/>
      <c r="O314" s="394"/>
      <c r="P314" s="399"/>
      <c r="Q314" s="394"/>
      <c r="R314" s="1116"/>
      <c r="S314" s="394"/>
      <c r="T314" s="561"/>
      <c r="U314" s="561"/>
      <c r="V314" s="561"/>
      <c r="W314" s="561"/>
      <c r="X314" s="561"/>
      <c r="Y314" s="561"/>
      <c r="Z314" s="561"/>
      <c r="AA314" s="561"/>
      <c r="AB314" s="561"/>
      <c r="AC314" s="561"/>
      <c r="AD314" s="561"/>
      <c r="AE314" s="561"/>
    </row>
    <row r="315" spans="1:31" ht="15.75" customHeight="1">
      <c r="A315" s="714"/>
      <c r="B315" s="714"/>
      <c r="C315" s="704"/>
      <c r="D315" s="561"/>
      <c r="E315" s="561"/>
      <c r="F315" s="561"/>
      <c r="G315" s="394"/>
      <c r="H315" s="561"/>
      <c r="I315" s="1111"/>
      <c r="J315" s="918"/>
      <c r="K315" s="918"/>
      <c r="L315" s="918"/>
      <c r="M315" s="918"/>
      <c r="N315" s="456"/>
      <c r="O315" s="394"/>
      <c r="P315" s="399"/>
      <c r="Q315" s="394"/>
      <c r="R315" s="1116"/>
      <c r="S315" s="394"/>
      <c r="T315" s="561"/>
      <c r="U315" s="561"/>
      <c r="V315" s="561"/>
      <c r="W315" s="561"/>
      <c r="X315" s="561"/>
      <c r="Y315" s="561"/>
      <c r="Z315" s="561"/>
      <c r="AA315" s="561"/>
      <c r="AB315" s="561"/>
      <c r="AC315" s="561"/>
      <c r="AD315" s="561"/>
      <c r="AE315" s="561"/>
    </row>
    <row r="316" spans="1:31" ht="15.75" customHeight="1">
      <c r="A316" s="714"/>
      <c r="B316" s="714"/>
      <c r="C316" s="704"/>
      <c r="D316" s="561"/>
      <c r="E316" s="561"/>
      <c r="F316" s="561"/>
      <c r="G316" s="394"/>
      <c r="H316" s="561"/>
      <c r="I316" s="1111"/>
      <c r="J316" s="918"/>
      <c r="K316" s="918"/>
      <c r="L316" s="918"/>
      <c r="M316" s="918"/>
      <c r="N316" s="456"/>
      <c r="O316" s="394"/>
      <c r="P316" s="399"/>
      <c r="Q316" s="394"/>
      <c r="R316" s="1116"/>
      <c r="S316" s="394"/>
      <c r="T316" s="561"/>
      <c r="U316" s="561"/>
      <c r="V316" s="561"/>
      <c r="W316" s="561"/>
      <c r="X316" s="561"/>
      <c r="Y316" s="561"/>
      <c r="Z316" s="561"/>
      <c r="AA316" s="561"/>
      <c r="AB316" s="561"/>
      <c r="AC316" s="561"/>
      <c r="AD316" s="561"/>
      <c r="AE316" s="561"/>
    </row>
    <row r="317" spans="1:31" ht="15.75" customHeight="1"/>
    <row r="318" spans="1:31" ht="15.75" customHeight="1"/>
    <row r="319" spans="1:31" ht="15.75" customHeight="1"/>
    <row r="320" spans="1:31"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1">
    <mergeCell ref="P42:P44"/>
    <mergeCell ref="A1:P1"/>
    <mergeCell ref="A2:P2"/>
    <mergeCell ref="A3:P3"/>
    <mergeCell ref="A25:C25"/>
    <mergeCell ref="A27:A30"/>
    <mergeCell ref="B27:B30"/>
    <mergeCell ref="C27:C30"/>
    <mergeCell ref="D27:D30"/>
    <mergeCell ref="E27:E30"/>
    <mergeCell ref="A38:C38"/>
    <mergeCell ref="A42:A44"/>
    <mergeCell ref="B42:B44"/>
    <mergeCell ref="C42:C44"/>
    <mergeCell ref="D42:D44"/>
    <mergeCell ref="K27:K30"/>
    <mergeCell ref="L27:L30"/>
    <mergeCell ref="M27:M30"/>
    <mergeCell ref="N27:N30"/>
    <mergeCell ref="P27:P30"/>
    <mergeCell ref="F27:F30"/>
    <mergeCell ref="G27:G30"/>
    <mergeCell ref="H27:H30"/>
    <mergeCell ref="I27:I30"/>
    <mergeCell ref="J27:J30"/>
    <mergeCell ref="A88:C88"/>
    <mergeCell ref="A111:C111"/>
    <mergeCell ref="A112:C112"/>
    <mergeCell ref="F42:F44"/>
    <mergeCell ref="G42:G44"/>
    <mergeCell ref="A57:C57"/>
    <mergeCell ref="L42:L44"/>
    <mergeCell ref="M42:M44"/>
    <mergeCell ref="N81:N87"/>
    <mergeCell ref="E42:E44"/>
    <mergeCell ref="E81:E87"/>
    <mergeCell ref="H42:H44"/>
    <mergeCell ref="I42:I44"/>
    <mergeCell ref="J42:J44"/>
    <mergeCell ref="K42:K44"/>
    <mergeCell ref="N42:N44"/>
  </mergeCells>
  <printOptions horizontalCentered="1"/>
  <pageMargins left="0.15" right="0.15" top="0.5" bottom="0.25" header="0" footer="0"/>
  <pageSetup scale="43"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1000"/>
  <sheetViews>
    <sheetView workbookViewId="0">
      <pane xSplit="4" ySplit="5" topLeftCell="E6" activePane="bottomRight" state="frozen"/>
      <selection pane="topRight" activeCell="E1" sqref="E1"/>
      <selection pane="bottomLeft" activeCell="A6" sqref="A6"/>
      <selection pane="bottomRight" activeCell="E6" sqref="E6"/>
    </sheetView>
  </sheetViews>
  <sheetFormatPr defaultColWidth="12.625" defaultRowHeight="15" customHeight="1"/>
  <cols>
    <col min="1" max="1" width="8" customWidth="1"/>
    <col min="2" max="2" width="11.375" customWidth="1"/>
    <col min="3" max="3" width="20.875" customWidth="1"/>
    <col min="4" max="4" width="22.625" customWidth="1"/>
    <col min="5" max="5" width="25.75" customWidth="1"/>
    <col min="6" max="6" width="36.75" customWidth="1"/>
    <col min="7" max="7" width="31.625" customWidth="1"/>
    <col min="8" max="8" width="21.25" customWidth="1"/>
    <col min="9" max="13" width="7.625" customWidth="1"/>
    <col min="14" max="14" width="31" customWidth="1"/>
    <col min="15" max="15" width="24.875" customWidth="1"/>
    <col min="16" max="16" width="15.25" customWidth="1"/>
    <col min="17" max="17" width="11.625" customWidth="1"/>
    <col min="18" max="18" width="12" customWidth="1"/>
    <col min="19" max="26" width="8" customWidth="1"/>
  </cols>
  <sheetData>
    <row r="1" spans="1:26" ht="27.75" customHeight="1">
      <c r="A1" s="2046" t="s">
        <v>1908</v>
      </c>
      <c r="B1" s="1874"/>
      <c r="C1" s="1874"/>
      <c r="D1" s="1874"/>
      <c r="E1" s="1874"/>
      <c r="F1" s="1874"/>
      <c r="G1" s="1874"/>
      <c r="H1" s="1874"/>
      <c r="I1" s="1874"/>
      <c r="J1" s="1874"/>
      <c r="K1" s="1874"/>
      <c r="L1" s="1874"/>
      <c r="M1" s="1874"/>
      <c r="N1" s="1874"/>
      <c r="O1" s="1874"/>
      <c r="P1" s="1874"/>
      <c r="Q1" s="555"/>
      <c r="R1" s="1150"/>
      <c r="S1" s="14"/>
      <c r="T1" s="14"/>
      <c r="U1" s="14"/>
      <c r="V1" s="14"/>
      <c r="W1" s="14"/>
      <c r="X1" s="14"/>
      <c r="Y1" s="14"/>
      <c r="Z1" s="14"/>
    </row>
    <row r="2" spans="1:26" ht="30" customHeight="1">
      <c r="A2" s="2046" t="s">
        <v>1909</v>
      </c>
      <c r="B2" s="1874"/>
      <c r="C2" s="1874"/>
      <c r="D2" s="1874"/>
      <c r="E2" s="1874"/>
      <c r="F2" s="1874"/>
      <c r="G2" s="1874"/>
      <c r="H2" s="1874"/>
      <c r="I2" s="1874"/>
      <c r="J2" s="1874"/>
      <c r="K2" s="1874"/>
      <c r="L2" s="1874"/>
      <c r="M2" s="1874"/>
      <c r="N2" s="1874"/>
      <c r="O2" s="1874"/>
      <c r="P2" s="1874"/>
      <c r="Q2" s="555"/>
      <c r="R2" s="1150"/>
      <c r="S2" s="14"/>
      <c r="T2" s="14"/>
      <c r="U2" s="14"/>
      <c r="V2" s="14"/>
      <c r="W2" s="14"/>
      <c r="X2" s="14"/>
      <c r="Y2" s="14"/>
      <c r="Z2" s="14"/>
    </row>
    <row r="3" spans="1:26" ht="22.5" customHeight="1">
      <c r="A3" s="2108" t="str">
        <f>'2017 ADM-WATER'!A3</f>
        <v>as of June 26, 2020</v>
      </c>
      <c r="B3" s="1943"/>
      <c r="C3" s="1943"/>
      <c r="D3" s="1943"/>
      <c r="E3" s="1943"/>
      <c r="F3" s="1943"/>
      <c r="G3" s="1943"/>
      <c r="H3" s="1943"/>
      <c r="I3" s="1943"/>
      <c r="J3" s="1943"/>
      <c r="K3" s="1943"/>
      <c r="L3" s="1943"/>
      <c r="M3" s="1943"/>
      <c r="N3" s="1943"/>
      <c r="O3" s="1943"/>
      <c r="P3" s="1943"/>
      <c r="Q3" s="555"/>
      <c r="R3" s="1150"/>
      <c r="S3" s="14"/>
      <c r="T3" s="14"/>
      <c r="U3" s="14"/>
      <c r="V3" s="14"/>
      <c r="W3" s="14"/>
      <c r="X3" s="14"/>
      <c r="Y3" s="14"/>
      <c r="Z3" s="14"/>
    </row>
    <row r="4" spans="1:26" ht="128.25" customHeight="1">
      <c r="A4" s="1151" t="s">
        <v>123</v>
      </c>
      <c r="B4" s="1151" t="s">
        <v>262</v>
      </c>
      <c r="C4" s="818" t="s">
        <v>4</v>
      </c>
      <c r="D4" s="818" t="s">
        <v>125</v>
      </c>
      <c r="E4" s="818" t="s">
        <v>127</v>
      </c>
      <c r="F4" s="818" t="s">
        <v>1910</v>
      </c>
      <c r="G4" s="818" t="s">
        <v>126</v>
      </c>
      <c r="H4" s="1152" t="s">
        <v>263</v>
      </c>
      <c r="I4" s="1153" t="s">
        <v>250</v>
      </c>
      <c r="J4" s="1031" t="s">
        <v>1503</v>
      </c>
      <c r="K4" s="1032" t="s">
        <v>38</v>
      </c>
      <c r="L4" s="1032" t="s">
        <v>37</v>
      </c>
      <c r="M4" s="1032" t="s">
        <v>35</v>
      </c>
      <c r="N4" s="818" t="s">
        <v>130</v>
      </c>
      <c r="O4" s="818" t="s">
        <v>131</v>
      </c>
      <c r="P4" s="1154" t="s">
        <v>176</v>
      </c>
      <c r="Q4" s="555"/>
      <c r="R4" s="1155" t="s">
        <v>1911</v>
      </c>
      <c r="S4" s="14"/>
      <c r="T4" s="14"/>
      <c r="U4" s="14"/>
      <c r="V4" s="14"/>
      <c r="W4" s="14"/>
      <c r="X4" s="14"/>
      <c r="Y4" s="14"/>
      <c r="Z4" s="14"/>
    </row>
    <row r="5" spans="1:26" ht="16.5" customHeight="1">
      <c r="A5" s="14"/>
      <c r="B5" s="223"/>
      <c r="C5" s="1156"/>
      <c r="D5" s="1157"/>
      <c r="E5" s="1158"/>
      <c r="F5" s="1156"/>
      <c r="G5" s="1156"/>
      <c r="H5" s="1159"/>
      <c r="I5" s="1160"/>
      <c r="J5" s="1161"/>
      <c r="K5" s="1161"/>
      <c r="L5" s="1161"/>
      <c r="M5" s="1161"/>
      <c r="N5" s="1162"/>
      <c r="O5" s="456"/>
      <c r="P5" s="1163"/>
      <c r="Q5" s="555"/>
      <c r="R5" s="1164"/>
      <c r="S5" s="14"/>
      <c r="T5" s="14"/>
      <c r="U5" s="14"/>
      <c r="V5" s="14"/>
      <c r="W5" s="14"/>
      <c r="X5" s="14"/>
      <c r="Y5" s="14"/>
      <c r="Z5" s="14"/>
    </row>
    <row r="6" spans="1:26" ht="72.75" customHeight="1">
      <c r="A6" s="574">
        <v>2018</v>
      </c>
      <c r="B6" s="574" t="s">
        <v>119</v>
      </c>
      <c r="C6" s="403" t="s">
        <v>15</v>
      </c>
      <c r="D6" s="403" t="s">
        <v>187</v>
      </c>
      <c r="E6" s="415" t="s">
        <v>1912</v>
      </c>
      <c r="F6" s="415" t="s">
        <v>1913</v>
      </c>
      <c r="G6" s="415" t="s">
        <v>1914</v>
      </c>
      <c r="H6" s="1165">
        <v>6659107.4000000004</v>
      </c>
      <c r="I6" s="1166"/>
      <c r="J6" s="576"/>
      <c r="K6" s="576"/>
      <c r="L6" s="576"/>
      <c r="M6" s="576">
        <v>1</v>
      </c>
      <c r="N6" s="578" t="s">
        <v>35</v>
      </c>
      <c r="O6" s="403" t="s">
        <v>1915</v>
      </c>
      <c r="P6" s="591">
        <v>43768</v>
      </c>
      <c r="Q6" s="399"/>
      <c r="R6" s="1167" t="s">
        <v>249</v>
      </c>
      <c r="S6" s="564"/>
      <c r="T6" s="564"/>
      <c r="U6" s="564"/>
      <c r="V6" s="564"/>
      <c r="W6" s="564"/>
      <c r="X6" s="564"/>
      <c r="Y6" s="564"/>
      <c r="Z6" s="564"/>
    </row>
    <row r="7" spans="1:26" ht="76.5" customHeight="1">
      <c r="A7" s="574">
        <v>2018</v>
      </c>
      <c r="B7" s="574" t="s">
        <v>119</v>
      </c>
      <c r="C7" s="403" t="s">
        <v>15</v>
      </c>
      <c r="D7" s="431" t="s">
        <v>608</v>
      </c>
      <c r="E7" s="415" t="s">
        <v>1912</v>
      </c>
      <c r="F7" s="415" t="s">
        <v>1913</v>
      </c>
      <c r="G7" s="415" t="s">
        <v>1916</v>
      </c>
      <c r="H7" s="1165">
        <v>3000000</v>
      </c>
      <c r="I7" s="1166"/>
      <c r="J7" s="576"/>
      <c r="K7" s="576"/>
      <c r="L7" s="576"/>
      <c r="M7" s="576">
        <v>1</v>
      </c>
      <c r="N7" s="578" t="s">
        <v>35</v>
      </c>
      <c r="O7" s="403" t="s">
        <v>191</v>
      </c>
      <c r="P7" s="591">
        <v>43528</v>
      </c>
      <c r="Q7" s="399"/>
      <c r="R7" s="1168" t="s">
        <v>249</v>
      </c>
      <c r="S7" s="564"/>
      <c r="T7" s="564"/>
      <c r="U7" s="564"/>
      <c r="V7" s="564"/>
      <c r="W7" s="564"/>
      <c r="X7" s="564"/>
      <c r="Y7" s="564"/>
      <c r="Z7" s="564"/>
    </row>
    <row r="8" spans="1:26" ht="55.5" customHeight="1">
      <c r="A8" s="574">
        <v>2018</v>
      </c>
      <c r="B8" s="574" t="s">
        <v>119</v>
      </c>
      <c r="C8" s="403" t="s">
        <v>15</v>
      </c>
      <c r="D8" s="431" t="s">
        <v>608</v>
      </c>
      <c r="E8" s="415" t="s">
        <v>1912</v>
      </c>
      <c r="F8" s="415" t="s">
        <v>1913</v>
      </c>
      <c r="G8" s="415" t="s">
        <v>1917</v>
      </c>
      <c r="H8" s="1165">
        <v>2500381.09</v>
      </c>
      <c r="I8" s="1166"/>
      <c r="J8" s="576"/>
      <c r="K8" s="576"/>
      <c r="L8" s="576"/>
      <c r="M8" s="576">
        <v>1</v>
      </c>
      <c r="N8" s="578" t="s">
        <v>35</v>
      </c>
      <c r="O8" s="403" t="s">
        <v>191</v>
      </c>
      <c r="P8" s="591">
        <v>43528</v>
      </c>
      <c r="Q8" s="399"/>
      <c r="R8" s="1168" t="s">
        <v>249</v>
      </c>
      <c r="S8" s="564"/>
      <c r="T8" s="564"/>
      <c r="U8" s="564"/>
      <c r="V8" s="564"/>
      <c r="W8" s="564"/>
      <c r="X8" s="564"/>
      <c r="Y8" s="564"/>
      <c r="Z8" s="564"/>
    </row>
    <row r="9" spans="1:26" ht="33.75" customHeight="1">
      <c r="A9" s="574">
        <v>2018</v>
      </c>
      <c r="B9" s="574" t="s">
        <v>119</v>
      </c>
      <c r="C9" s="403" t="s">
        <v>15</v>
      </c>
      <c r="D9" s="431" t="s">
        <v>494</v>
      </c>
      <c r="E9" s="415" t="s">
        <v>1912</v>
      </c>
      <c r="F9" s="415" t="s">
        <v>1913</v>
      </c>
      <c r="G9" s="415" t="s">
        <v>1918</v>
      </c>
      <c r="H9" s="1165">
        <v>3600000</v>
      </c>
      <c r="I9" s="1166"/>
      <c r="J9" s="576"/>
      <c r="K9" s="576"/>
      <c r="L9" s="576"/>
      <c r="M9" s="576">
        <v>1</v>
      </c>
      <c r="N9" s="578" t="s">
        <v>35</v>
      </c>
      <c r="O9" s="416" t="s">
        <v>977</v>
      </c>
      <c r="P9" s="591">
        <v>43537</v>
      </c>
      <c r="Q9" s="399"/>
      <c r="R9" s="1167" t="s">
        <v>249</v>
      </c>
      <c r="S9" s="564"/>
      <c r="T9" s="564"/>
      <c r="U9" s="564"/>
      <c r="V9" s="564"/>
      <c r="W9" s="564"/>
      <c r="X9" s="564"/>
      <c r="Y9" s="564"/>
      <c r="Z9" s="564"/>
    </row>
    <row r="10" spans="1:26" ht="32.25" customHeight="1">
      <c r="A10" s="574">
        <v>2018</v>
      </c>
      <c r="B10" s="574" t="s">
        <v>119</v>
      </c>
      <c r="C10" s="403" t="s">
        <v>15</v>
      </c>
      <c r="D10" s="431" t="s">
        <v>494</v>
      </c>
      <c r="E10" s="415" t="s">
        <v>1912</v>
      </c>
      <c r="F10" s="415" t="s">
        <v>1913</v>
      </c>
      <c r="G10" s="415" t="s">
        <v>1919</v>
      </c>
      <c r="H10" s="1165">
        <v>3641583.83</v>
      </c>
      <c r="I10" s="1166"/>
      <c r="J10" s="576"/>
      <c r="K10" s="576"/>
      <c r="L10" s="576"/>
      <c r="M10" s="576">
        <v>1</v>
      </c>
      <c r="N10" s="578" t="s">
        <v>35</v>
      </c>
      <c r="O10" s="403" t="s">
        <v>1920</v>
      </c>
      <c r="P10" s="591">
        <v>43538</v>
      </c>
      <c r="Q10" s="399"/>
      <c r="R10" s="1167" t="s">
        <v>249</v>
      </c>
      <c r="S10" s="564"/>
      <c r="T10" s="564"/>
      <c r="U10" s="564"/>
      <c r="V10" s="564"/>
      <c r="W10" s="564"/>
      <c r="X10" s="564"/>
      <c r="Y10" s="564"/>
      <c r="Z10" s="564"/>
    </row>
    <row r="11" spans="1:26" ht="39.75" customHeight="1">
      <c r="A11" s="574">
        <v>2018</v>
      </c>
      <c r="B11" s="574" t="s">
        <v>119</v>
      </c>
      <c r="C11" s="403" t="s">
        <v>15</v>
      </c>
      <c r="D11" s="403" t="s">
        <v>67</v>
      </c>
      <c r="E11" s="415" t="s">
        <v>1912</v>
      </c>
      <c r="F11" s="415" t="s">
        <v>1913</v>
      </c>
      <c r="G11" s="415" t="s">
        <v>1921</v>
      </c>
      <c r="H11" s="1165">
        <v>7916368.6799999997</v>
      </c>
      <c r="I11" s="1166"/>
      <c r="J11" s="576"/>
      <c r="K11" s="576"/>
      <c r="L11" s="576"/>
      <c r="M11" s="576">
        <v>1</v>
      </c>
      <c r="N11" s="578" t="s">
        <v>35</v>
      </c>
      <c r="O11" s="403" t="s">
        <v>1922</v>
      </c>
      <c r="P11" s="591" t="s">
        <v>1923</v>
      </c>
      <c r="Q11" s="399"/>
      <c r="R11" s="1167" t="s">
        <v>249</v>
      </c>
      <c r="S11" s="564"/>
      <c r="T11" s="564"/>
      <c r="U11" s="564"/>
      <c r="V11" s="564"/>
      <c r="W11" s="564"/>
      <c r="X11" s="564"/>
      <c r="Y11" s="564"/>
      <c r="Z11" s="564"/>
    </row>
    <row r="12" spans="1:26" ht="62.25" customHeight="1">
      <c r="A12" s="574">
        <v>2018</v>
      </c>
      <c r="B12" s="574" t="s">
        <v>119</v>
      </c>
      <c r="C12" s="403" t="s">
        <v>15</v>
      </c>
      <c r="D12" s="403" t="s">
        <v>195</v>
      </c>
      <c r="E12" s="415" t="s">
        <v>1912</v>
      </c>
      <c r="F12" s="415" t="s">
        <v>1913</v>
      </c>
      <c r="G12" s="415" t="s">
        <v>1924</v>
      </c>
      <c r="H12" s="1165">
        <v>6211221.4900000002</v>
      </c>
      <c r="I12" s="1166"/>
      <c r="J12" s="576"/>
      <c r="K12" s="576"/>
      <c r="L12" s="576"/>
      <c r="M12" s="576">
        <v>1</v>
      </c>
      <c r="N12" s="578" t="s">
        <v>35</v>
      </c>
      <c r="O12" s="403" t="s">
        <v>1925</v>
      </c>
      <c r="P12" s="591">
        <v>43514</v>
      </c>
      <c r="Q12" s="399" t="s">
        <v>1926</v>
      </c>
      <c r="R12" s="1167" t="s">
        <v>249</v>
      </c>
      <c r="S12" s="564"/>
      <c r="T12" s="564"/>
      <c r="U12" s="564"/>
      <c r="V12" s="564"/>
      <c r="W12" s="564"/>
      <c r="X12" s="564"/>
      <c r="Y12" s="564"/>
      <c r="Z12" s="564"/>
    </row>
    <row r="13" spans="1:26" ht="44.25" customHeight="1">
      <c r="A13" s="574">
        <v>2018</v>
      </c>
      <c r="B13" s="574" t="s">
        <v>119</v>
      </c>
      <c r="C13" s="403" t="s">
        <v>15</v>
      </c>
      <c r="D13" s="403" t="s">
        <v>500</v>
      </c>
      <c r="E13" s="415" t="s">
        <v>1912</v>
      </c>
      <c r="F13" s="415" t="s">
        <v>1913</v>
      </c>
      <c r="G13" s="415" t="s">
        <v>1927</v>
      </c>
      <c r="H13" s="1165">
        <v>5745366.1799999997</v>
      </c>
      <c r="I13" s="1166"/>
      <c r="J13" s="576"/>
      <c r="K13" s="576"/>
      <c r="L13" s="576"/>
      <c r="M13" s="576">
        <v>1</v>
      </c>
      <c r="N13" s="578" t="s">
        <v>35</v>
      </c>
      <c r="O13" s="403" t="s">
        <v>1928</v>
      </c>
      <c r="P13" s="591">
        <v>43861</v>
      </c>
      <c r="Q13" s="399"/>
      <c r="R13" s="1167" t="s">
        <v>249</v>
      </c>
      <c r="S13" s="564"/>
      <c r="T13" s="564"/>
      <c r="U13" s="564"/>
      <c r="V13" s="564"/>
      <c r="W13" s="564"/>
      <c r="X13" s="564"/>
      <c r="Y13" s="564"/>
      <c r="Z13" s="564"/>
    </row>
    <row r="14" spans="1:26" ht="80.25" customHeight="1">
      <c r="A14" s="574">
        <v>2018</v>
      </c>
      <c r="B14" s="574" t="s">
        <v>119</v>
      </c>
      <c r="C14" s="403" t="s">
        <v>15</v>
      </c>
      <c r="D14" s="403" t="s">
        <v>202</v>
      </c>
      <c r="E14" s="415" t="s">
        <v>1912</v>
      </c>
      <c r="F14" s="415" t="s">
        <v>1913</v>
      </c>
      <c r="G14" s="415" t="s">
        <v>1929</v>
      </c>
      <c r="H14" s="1165">
        <v>5903208.9199999999</v>
      </c>
      <c r="I14" s="1166"/>
      <c r="J14" s="576"/>
      <c r="K14" s="576"/>
      <c r="L14" s="576"/>
      <c r="M14" s="576">
        <v>1</v>
      </c>
      <c r="N14" s="578" t="s">
        <v>35</v>
      </c>
      <c r="O14" s="403" t="s">
        <v>1930</v>
      </c>
      <c r="P14" s="591">
        <v>43634</v>
      </c>
      <c r="Q14" s="399"/>
      <c r="R14" s="1167" t="s">
        <v>249</v>
      </c>
      <c r="S14" s="564"/>
      <c r="T14" s="564"/>
      <c r="U14" s="564"/>
      <c r="V14" s="564"/>
      <c r="W14" s="564"/>
      <c r="X14" s="564"/>
      <c r="Y14" s="564"/>
      <c r="Z14" s="564"/>
    </row>
    <row r="15" spans="1:26" ht="55.5" customHeight="1">
      <c r="A15" s="574">
        <v>2018</v>
      </c>
      <c r="B15" s="574" t="s">
        <v>119</v>
      </c>
      <c r="C15" s="403" t="s">
        <v>15</v>
      </c>
      <c r="D15" s="403" t="s">
        <v>392</v>
      </c>
      <c r="E15" s="415" t="s">
        <v>1912</v>
      </c>
      <c r="F15" s="415" t="s">
        <v>1931</v>
      </c>
      <c r="G15" s="415" t="s">
        <v>1932</v>
      </c>
      <c r="H15" s="1165">
        <v>8797109.25</v>
      </c>
      <c r="I15" s="1166"/>
      <c r="J15" s="576"/>
      <c r="K15" s="576"/>
      <c r="L15" s="576"/>
      <c r="M15" s="576">
        <v>1</v>
      </c>
      <c r="N15" s="578" t="s">
        <v>35</v>
      </c>
      <c r="O15" s="403" t="s">
        <v>191</v>
      </c>
      <c r="P15" s="591">
        <v>43543</v>
      </c>
      <c r="Q15" s="399"/>
      <c r="R15" s="1167" t="s">
        <v>249</v>
      </c>
      <c r="S15" s="564"/>
      <c r="T15" s="564"/>
      <c r="U15" s="564"/>
      <c r="V15" s="564"/>
      <c r="W15" s="564"/>
      <c r="X15" s="564"/>
      <c r="Y15" s="564"/>
      <c r="Z15" s="564"/>
    </row>
    <row r="16" spans="1:26" ht="54.75" customHeight="1">
      <c r="A16" s="574">
        <v>2018</v>
      </c>
      <c r="B16" s="574" t="s">
        <v>119</v>
      </c>
      <c r="C16" s="403" t="s">
        <v>15</v>
      </c>
      <c r="D16" s="403" t="s">
        <v>210</v>
      </c>
      <c r="E16" s="415" t="s">
        <v>1912</v>
      </c>
      <c r="F16" s="415" t="s">
        <v>1913</v>
      </c>
      <c r="G16" s="415" t="s">
        <v>1933</v>
      </c>
      <c r="H16" s="1165">
        <v>5395700.6600000001</v>
      </c>
      <c r="I16" s="1166"/>
      <c r="J16" s="576"/>
      <c r="K16" s="576"/>
      <c r="L16" s="576"/>
      <c r="M16" s="576">
        <v>1</v>
      </c>
      <c r="N16" s="578" t="s">
        <v>35</v>
      </c>
      <c r="O16" s="403" t="s">
        <v>1934</v>
      </c>
      <c r="P16" s="591">
        <v>43839</v>
      </c>
      <c r="Q16" s="399"/>
      <c r="R16" s="1167" t="s">
        <v>249</v>
      </c>
      <c r="S16" s="564"/>
      <c r="T16" s="564"/>
      <c r="U16" s="564"/>
      <c r="V16" s="564"/>
      <c r="W16" s="564"/>
      <c r="X16" s="564"/>
      <c r="Y16" s="564"/>
      <c r="Z16" s="564"/>
    </row>
    <row r="17" spans="1:26" ht="39.75" customHeight="1">
      <c r="A17" s="574">
        <v>2018</v>
      </c>
      <c r="B17" s="574" t="s">
        <v>119</v>
      </c>
      <c r="C17" s="403" t="s">
        <v>15</v>
      </c>
      <c r="D17" s="431" t="s">
        <v>212</v>
      </c>
      <c r="E17" s="415" t="s">
        <v>1912</v>
      </c>
      <c r="F17" s="415" t="s">
        <v>1913</v>
      </c>
      <c r="G17" s="415" t="s">
        <v>1935</v>
      </c>
      <c r="H17" s="1165">
        <v>5575122.6600000001</v>
      </c>
      <c r="I17" s="1166"/>
      <c r="J17" s="576"/>
      <c r="K17" s="576"/>
      <c r="L17" s="576"/>
      <c r="M17" s="860">
        <v>1</v>
      </c>
      <c r="N17" s="578" t="s">
        <v>35</v>
      </c>
      <c r="O17" s="1169" t="s">
        <v>1936</v>
      </c>
      <c r="P17" s="1170">
        <v>43951</v>
      </c>
      <c r="Q17" s="399"/>
      <c r="R17" s="1171">
        <v>0</v>
      </c>
      <c r="S17" s="564"/>
      <c r="T17" s="564"/>
      <c r="U17" s="564"/>
      <c r="V17" s="564"/>
      <c r="W17" s="564"/>
      <c r="X17" s="564"/>
      <c r="Y17" s="564"/>
      <c r="Z17" s="564"/>
    </row>
    <row r="18" spans="1:26" ht="51" customHeight="1">
      <c r="A18" s="574">
        <v>2018</v>
      </c>
      <c r="B18" s="574" t="s">
        <v>119</v>
      </c>
      <c r="C18" s="403" t="s">
        <v>15</v>
      </c>
      <c r="D18" s="431" t="s">
        <v>217</v>
      </c>
      <c r="E18" s="415" t="s">
        <v>1912</v>
      </c>
      <c r="F18" s="415" t="s">
        <v>1931</v>
      </c>
      <c r="G18" s="415" t="s">
        <v>151</v>
      </c>
      <c r="H18" s="1165">
        <v>3207824.89</v>
      </c>
      <c r="I18" s="1166"/>
      <c r="J18" s="576"/>
      <c r="K18" s="576"/>
      <c r="L18" s="576"/>
      <c r="M18" s="576">
        <v>1</v>
      </c>
      <c r="N18" s="578" t="s">
        <v>35</v>
      </c>
      <c r="O18" s="415" t="s">
        <v>1937</v>
      </c>
      <c r="P18" s="591">
        <v>43724</v>
      </c>
      <c r="Q18" s="399"/>
      <c r="R18" s="1167" t="s">
        <v>249</v>
      </c>
      <c r="S18" s="564"/>
      <c r="T18" s="564"/>
      <c r="U18" s="564"/>
      <c r="V18" s="564"/>
      <c r="W18" s="564"/>
      <c r="X18" s="564"/>
      <c r="Y18" s="564"/>
      <c r="Z18" s="564"/>
    </row>
    <row r="19" spans="1:26" ht="49.5" customHeight="1">
      <c r="A19" s="574">
        <v>2018</v>
      </c>
      <c r="B19" s="574" t="s">
        <v>119</v>
      </c>
      <c r="C19" s="403" t="s">
        <v>15</v>
      </c>
      <c r="D19" s="431" t="s">
        <v>217</v>
      </c>
      <c r="E19" s="415" t="s">
        <v>1912</v>
      </c>
      <c r="F19" s="415" t="s">
        <v>1931</v>
      </c>
      <c r="G19" s="415" t="s">
        <v>1938</v>
      </c>
      <c r="H19" s="1165">
        <v>3207824.88</v>
      </c>
      <c r="I19" s="1166"/>
      <c r="J19" s="576"/>
      <c r="K19" s="576"/>
      <c r="L19" s="576"/>
      <c r="M19" s="576">
        <v>1</v>
      </c>
      <c r="N19" s="578" t="s">
        <v>35</v>
      </c>
      <c r="O19" s="444" t="s">
        <v>1937</v>
      </c>
      <c r="P19" s="591">
        <v>43857</v>
      </c>
      <c r="Q19" s="399"/>
      <c r="R19" s="1167" t="s">
        <v>249</v>
      </c>
      <c r="S19" s="564"/>
      <c r="T19" s="564"/>
      <c r="U19" s="564"/>
      <c r="V19" s="564"/>
      <c r="W19" s="564"/>
      <c r="X19" s="564"/>
      <c r="Y19" s="564"/>
      <c r="Z19" s="564"/>
    </row>
    <row r="20" spans="1:26" ht="39" customHeight="1">
      <c r="A20" s="574">
        <v>2018</v>
      </c>
      <c r="B20" s="574" t="s">
        <v>119</v>
      </c>
      <c r="C20" s="403" t="s">
        <v>15</v>
      </c>
      <c r="D20" s="403" t="s">
        <v>404</v>
      </c>
      <c r="E20" s="415" t="s">
        <v>1912</v>
      </c>
      <c r="F20" s="415" t="s">
        <v>1913</v>
      </c>
      <c r="G20" s="415" t="s">
        <v>1636</v>
      </c>
      <c r="H20" s="1165">
        <v>9108410.2200000007</v>
      </c>
      <c r="I20" s="1166"/>
      <c r="J20" s="576"/>
      <c r="K20" s="576"/>
      <c r="L20" s="576"/>
      <c r="M20" s="576">
        <v>1</v>
      </c>
      <c r="N20" s="578" t="s">
        <v>35</v>
      </c>
      <c r="O20" s="403" t="s">
        <v>1939</v>
      </c>
      <c r="P20" s="591">
        <v>43514</v>
      </c>
      <c r="Q20" s="399" t="s">
        <v>1926</v>
      </c>
      <c r="R20" s="1167" t="s">
        <v>249</v>
      </c>
      <c r="S20" s="564"/>
      <c r="T20" s="564"/>
      <c r="U20" s="564"/>
      <c r="V20" s="564"/>
      <c r="W20" s="564"/>
      <c r="X20" s="564"/>
      <c r="Y20" s="564"/>
      <c r="Z20" s="564"/>
    </row>
    <row r="21" spans="1:26" ht="41.25" customHeight="1">
      <c r="A21" s="574">
        <v>2018</v>
      </c>
      <c r="B21" s="574" t="s">
        <v>119</v>
      </c>
      <c r="C21" s="403" t="s">
        <v>15</v>
      </c>
      <c r="D21" s="403" t="s">
        <v>410</v>
      </c>
      <c r="E21" s="415" t="s">
        <v>1912</v>
      </c>
      <c r="F21" s="415" t="s">
        <v>1913</v>
      </c>
      <c r="G21" s="415" t="s">
        <v>1940</v>
      </c>
      <c r="H21" s="1165">
        <v>7368734.9299999997</v>
      </c>
      <c r="I21" s="1166"/>
      <c r="J21" s="576"/>
      <c r="K21" s="576"/>
      <c r="L21" s="576"/>
      <c r="M21" s="576">
        <v>1</v>
      </c>
      <c r="N21" s="578" t="s">
        <v>35</v>
      </c>
      <c r="O21" s="1172" t="s">
        <v>1941</v>
      </c>
      <c r="P21" s="591">
        <v>43805</v>
      </c>
      <c r="Q21" s="399" t="s">
        <v>935</v>
      </c>
      <c r="R21" s="1171">
        <v>0</v>
      </c>
      <c r="S21" s="564"/>
      <c r="T21" s="564"/>
      <c r="U21" s="564"/>
      <c r="V21" s="564"/>
      <c r="W21" s="564"/>
      <c r="X21" s="564"/>
      <c r="Y21" s="564"/>
      <c r="Z21" s="564"/>
    </row>
    <row r="22" spans="1:26" ht="46.5" customHeight="1">
      <c r="A22" s="574">
        <v>2018</v>
      </c>
      <c r="B22" s="574" t="s">
        <v>119</v>
      </c>
      <c r="C22" s="403" t="s">
        <v>15</v>
      </c>
      <c r="D22" s="403" t="s">
        <v>159</v>
      </c>
      <c r="E22" s="415" t="s">
        <v>1912</v>
      </c>
      <c r="F22" s="415" t="s">
        <v>1913</v>
      </c>
      <c r="G22" s="415" t="s">
        <v>1942</v>
      </c>
      <c r="H22" s="1165">
        <v>7138547.5999999996</v>
      </c>
      <c r="I22" s="1166"/>
      <c r="J22" s="576"/>
      <c r="K22" s="576"/>
      <c r="L22" s="576"/>
      <c r="M22" s="576">
        <v>1</v>
      </c>
      <c r="N22" s="578" t="s">
        <v>35</v>
      </c>
      <c r="O22" s="407" t="s">
        <v>1943</v>
      </c>
      <c r="P22" s="852">
        <v>43840</v>
      </c>
      <c r="Q22" s="399"/>
      <c r="R22" s="1167" t="s">
        <v>249</v>
      </c>
      <c r="S22" s="564"/>
      <c r="T22" s="564"/>
      <c r="U22" s="564"/>
      <c r="V22" s="564"/>
      <c r="W22" s="564"/>
      <c r="X22" s="564"/>
      <c r="Y22" s="564"/>
      <c r="Z22" s="564"/>
    </row>
    <row r="23" spans="1:26" ht="29.25" customHeight="1">
      <c r="A23" s="2109" t="s">
        <v>639</v>
      </c>
      <c r="B23" s="1964"/>
      <c r="C23" s="1961"/>
      <c r="D23" s="1052">
        <v>14</v>
      </c>
      <c r="E23" s="1052">
        <v>17</v>
      </c>
      <c r="F23" s="1173"/>
      <c r="G23" s="1173"/>
      <c r="H23" s="1174">
        <f t="shared" ref="H23:M23" si="0">SUM(H6:H22)</f>
        <v>94976512.679999977</v>
      </c>
      <c r="I23" s="1175">
        <f t="shared" si="0"/>
        <v>0</v>
      </c>
      <c r="J23" s="1176">
        <f t="shared" si="0"/>
        <v>0</v>
      </c>
      <c r="K23" s="1176">
        <f t="shared" si="0"/>
        <v>0</v>
      </c>
      <c r="L23" s="1176">
        <f t="shared" si="0"/>
        <v>0</v>
      </c>
      <c r="M23" s="1176">
        <f t="shared" si="0"/>
        <v>17</v>
      </c>
      <c r="N23" s="1052"/>
      <c r="O23" s="1052"/>
      <c r="P23" s="1177"/>
      <c r="Q23" s="455"/>
      <c r="R23" s="1171"/>
      <c r="S23" s="1111"/>
      <c r="T23" s="1111"/>
      <c r="U23" s="1111"/>
      <c r="V23" s="1111"/>
      <c r="W23" s="1111"/>
      <c r="X23" s="1111"/>
      <c r="Y23" s="1111"/>
      <c r="Z23" s="1111"/>
    </row>
    <row r="24" spans="1:26" ht="79.5" customHeight="1">
      <c r="A24" s="574">
        <v>2018</v>
      </c>
      <c r="B24" s="574" t="s">
        <v>119</v>
      </c>
      <c r="C24" s="403" t="s">
        <v>15</v>
      </c>
      <c r="D24" s="403" t="s">
        <v>211</v>
      </c>
      <c r="E24" s="409" t="s">
        <v>1944</v>
      </c>
      <c r="F24" s="415" t="s">
        <v>1945</v>
      </c>
      <c r="G24" s="415" t="s">
        <v>1946</v>
      </c>
      <c r="H24" s="1165">
        <v>1500000</v>
      </c>
      <c r="I24" s="1166"/>
      <c r="J24" s="576"/>
      <c r="K24" s="576"/>
      <c r="L24" s="576"/>
      <c r="M24" s="576">
        <v>1</v>
      </c>
      <c r="N24" s="578" t="s">
        <v>35</v>
      </c>
      <c r="O24" s="403" t="s">
        <v>1862</v>
      </c>
      <c r="P24" s="591">
        <v>43626</v>
      </c>
      <c r="Q24" s="399"/>
      <c r="R24" s="1167" t="s">
        <v>249</v>
      </c>
      <c r="S24" s="564"/>
      <c r="T24" s="564"/>
      <c r="U24" s="564"/>
      <c r="V24" s="564"/>
      <c r="W24" s="564"/>
      <c r="X24" s="564"/>
      <c r="Y24" s="564"/>
      <c r="Z24" s="564"/>
    </row>
    <row r="25" spans="1:26" ht="89.25" customHeight="1">
      <c r="A25" s="574">
        <v>2018</v>
      </c>
      <c r="B25" s="574" t="s">
        <v>119</v>
      </c>
      <c r="C25" s="403" t="s">
        <v>15</v>
      </c>
      <c r="D25" s="431" t="s">
        <v>212</v>
      </c>
      <c r="E25" s="415" t="s">
        <v>603</v>
      </c>
      <c r="F25" s="415" t="s">
        <v>1947</v>
      </c>
      <c r="G25" s="415" t="s">
        <v>1935</v>
      </c>
      <c r="H25" s="1165">
        <v>10000000</v>
      </c>
      <c r="I25" s="1166"/>
      <c r="J25" s="576"/>
      <c r="K25" s="576"/>
      <c r="L25" s="576"/>
      <c r="M25" s="576">
        <v>1</v>
      </c>
      <c r="N25" s="578" t="s">
        <v>35</v>
      </c>
      <c r="O25" s="407" t="s">
        <v>986</v>
      </c>
      <c r="P25" s="852">
        <v>43857</v>
      </c>
      <c r="Q25" s="399"/>
      <c r="R25" s="1167" t="s">
        <v>249</v>
      </c>
      <c r="S25" s="564"/>
      <c r="T25" s="564"/>
      <c r="U25" s="564"/>
      <c r="V25" s="564"/>
      <c r="W25" s="564"/>
      <c r="X25" s="564"/>
      <c r="Y25" s="564"/>
      <c r="Z25" s="564"/>
    </row>
    <row r="26" spans="1:26" ht="36" customHeight="1">
      <c r="A26" s="2110" t="s">
        <v>636</v>
      </c>
      <c r="B26" s="1964"/>
      <c r="C26" s="1961"/>
      <c r="D26" s="1052">
        <v>1</v>
      </c>
      <c r="E26" s="1052">
        <v>2</v>
      </c>
      <c r="F26" s="1173"/>
      <c r="G26" s="1173"/>
      <c r="H26" s="1174">
        <f t="shared" ref="H26:M26" si="1">SUM(H24:H25)</f>
        <v>11500000</v>
      </c>
      <c r="I26" s="1175">
        <f t="shared" si="1"/>
        <v>0</v>
      </c>
      <c r="J26" s="1176">
        <f t="shared" si="1"/>
        <v>0</v>
      </c>
      <c r="K26" s="1176">
        <f t="shared" si="1"/>
        <v>0</v>
      </c>
      <c r="L26" s="1176">
        <f t="shared" si="1"/>
        <v>0</v>
      </c>
      <c r="M26" s="1176">
        <f t="shared" si="1"/>
        <v>2</v>
      </c>
      <c r="N26" s="1052"/>
      <c r="O26" s="1052"/>
      <c r="P26" s="1177"/>
      <c r="Q26" s="455"/>
      <c r="R26" s="1171"/>
      <c r="S26" s="1111"/>
      <c r="T26" s="1111"/>
      <c r="U26" s="1111"/>
      <c r="V26" s="1111"/>
      <c r="W26" s="1111"/>
      <c r="X26" s="1111"/>
      <c r="Y26" s="1111"/>
      <c r="Z26" s="1111"/>
    </row>
    <row r="27" spans="1:26" ht="31.5" customHeight="1">
      <c r="A27" s="2111" t="s">
        <v>1948</v>
      </c>
      <c r="B27" s="1964"/>
      <c r="C27" s="1961"/>
      <c r="D27" s="735">
        <f t="shared" ref="D27:E27" si="2">D23+D26</f>
        <v>15</v>
      </c>
      <c r="E27" s="735">
        <f t="shared" si="2"/>
        <v>19</v>
      </c>
      <c r="F27" s="1178"/>
      <c r="G27" s="1178"/>
      <c r="H27" s="1179">
        <f t="shared" ref="H27:M27" si="3">H23+H26</f>
        <v>106476512.67999998</v>
      </c>
      <c r="I27" s="1180">
        <f t="shared" si="3"/>
        <v>0</v>
      </c>
      <c r="J27" s="1181">
        <f t="shared" si="3"/>
        <v>0</v>
      </c>
      <c r="K27" s="1181">
        <f t="shared" si="3"/>
        <v>0</v>
      </c>
      <c r="L27" s="1181">
        <f t="shared" si="3"/>
        <v>0</v>
      </c>
      <c r="M27" s="1181">
        <f t="shared" si="3"/>
        <v>19</v>
      </c>
      <c r="N27" s="735"/>
      <c r="O27" s="735"/>
      <c r="P27" s="1182"/>
      <c r="Q27" s="455"/>
      <c r="R27" s="1171"/>
      <c r="S27" s="1111"/>
      <c r="T27" s="1111"/>
      <c r="U27" s="1111"/>
      <c r="V27" s="1111"/>
      <c r="W27" s="1111"/>
      <c r="X27" s="1111"/>
      <c r="Y27" s="1111"/>
      <c r="Z27" s="1111"/>
    </row>
    <row r="28" spans="1:26" ht="34.5" customHeight="1">
      <c r="A28" s="574">
        <v>2018</v>
      </c>
      <c r="B28" s="574" t="s">
        <v>119</v>
      </c>
      <c r="C28" s="403" t="s">
        <v>16</v>
      </c>
      <c r="D28" s="403" t="s">
        <v>413</v>
      </c>
      <c r="E28" s="1183" t="s">
        <v>1912</v>
      </c>
      <c r="F28" s="1183" t="s">
        <v>1913</v>
      </c>
      <c r="G28" s="415" t="s">
        <v>1949</v>
      </c>
      <c r="H28" s="1165">
        <v>5139754.2699999996</v>
      </c>
      <c r="I28" s="1166"/>
      <c r="J28" s="576"/>
      <c r="K28" s="576"/>
      <c r="L28" s="576"/>
      <c r="M28" s="576">
        <v>1</v>
      </c>
      <c r="N28" s="578" t="s">
        <v>35</v>
      </c>
      <c r="O28" s="403" t="s">
        <v>1950</v>
      </c>
      <c r="P28" s="591">
        <v>43580</v>
      </c>
      <c r="Q28" s="399"/>
      <c r="R28" s="1167" t="s">
        <v>249</v>
      </c>
      <c r="S28" s="564"/>
      <c r="T28" s="564"/>
      <c r="U28" s="564"/>
      <c r="V28" s="564"/>
      <c r="W28" s="564"/>
      <c r="X28" s="564"/>
      <c r="Y28" s="564"/>
      <c r="Z28" s="564"/>
    </row>
    <row r="29" spans="1:26" ht="34.5" customHeight="1">
      <c r="A29" s="574">
        <v>2018</v>
      </c>
      <c r="B29" s="574" t="s">
        <v>119</v>
      </c>
      <c r="C29" s="403" t="s">
        <v>16</v>
      </c>
      <c r="D29" s="403" t="s">
        <v>147</v>
      </c>
      <c r="E29" s="415" t="s">
        <v>1912</v>
      </c>
      <c r="F29" s="415" t="s">
        <v>1951</v>
      </c>
      <c r="G29" s="421" t="s">
        <v>1952</v>
      </c>
      <c r="H29" s="1165">
        <v>7673459.1100000003</v>
      </c>
      <c r="I29" s="1166"/>
      <c r="J29" s="576"/>
      <c r="K29" s="576"/>
      <c r="L29" s="860"/>
      <c r="M29" s="860">
        <v>1</v>
      </c>
      <c r="N29" s="578" t="s">
        <v>35</v>
      </c>
      <c r="O29" s="407"/>
      <c r="P29" s="862">
        <v>44008</v>
      </c>
      <c r="Q29" s="1080" t="s">
        <v>1953</v>
      </c>
      <c r="R29" s="1184">
        <v>1</v>
      </c>
      <c r="S29" s="564"/>
      <c r="T29" s="564"/>
      <c r="U29" s="564"/>
      <c r="V29" s="564"/>
      <c r="W29" s="564"/>
      <c r="X29" s="564"/>
      <c r="Y29" s="564"/>
      <c r="Z29" s="564"/>
    </row>
    <row r="30" spans="1:26" ht="34.5" customHeight="1">
      <c r="A30" s="574">
        <v>2018</v>
      </c>
      <c r="B30" s="574" t="s">
        <v>119</v>
      </c>
      <c r="C30" s="403" t="s">
        <v>16</v>
      </c>
      <c r="D30" s="431" t="s">
        <v>228</v>
      </c>
      <c r="E30" s="415" t="s">
        <v>1912</v>
      </c>
      <c r="F30" s="415" t="s">
        <v>1913</v>
      </c>
      <c r="G30" s="415" t="s">
        <v>1954</v>
      </c>
      <c r="H30" s="1165">
        <v>750000</v>
      </c>
      <c r="I30" s="1166"/>
      <c r="J30" s="576"/>
      <c r="K30" s="576"/>
      <c r="L30" s="576"/>
      <c r="M30" s="576">
        <v>1</v>
      </c>
      <c r="N30" s="578" t="s">
        <v>35</v>
      </c>
      <c r="O30" s="403" t="s">
        <v>790</v>
      </c>
      <c r="P30" s="591">
        <v>43570</v>
      </c>
      <c r="Q30" s="399"/>
      <c r="R30" s="1167" t="s">
        <v>249</v>
      </c>
      <c r="S30" s="564"/>
      <c r="T30" s="564"/>
      <c r="U30" s="564"/>
      <c r="V30" s="564"/>
      <c r="W30" s="564"/>
      <c r="X30" s="564"/>
      <c r="Y30" s="564"/>
      <c r="Z30" s="564"/>
    </row>
    <row r="31" spans="1:26" ht="34.5" customHeight="1">
      <c r="A31" s="574">
        <v>2018</v>
      </c>
      <c r="B31" s="574" t="s">
        <v>119</v>
      </c>
      <c r="C31" s="403" t="s">
        <v>16</v>
      </c>
      <c r="D31" s="431" t="s">
        <v>228</v>
      </c>
      <c r="E31" s="415" t="s">
        <v>1912</v>
      </c>
      <c r="F31" s="415" t="s">
        <v>1913</v>
      </c>
      <c r="G31" s="415" t="s">
        <v>1955</v>
      </c>
      <c r="H31" s="1165">
        <v>750000</v>
      </c>
      <c r="I31" s="1166"/>
      <c r="J31" s="576"/>
      <c r="K31" s="576"/>
      <c r="L31" s="576"/>
      <c r="M31" s="576">
        <v>1</v>
      </c>
      <c r="N31" s="578" t="s">
        <v>35</v>
      </c>
      <c r="O31" s="403" t="s">
        <v>191</v>
      </c>
      <c r="P31" s="591">
        <v>43518</v>
      </c>
      <c r="Q31" s="399"/>
      <c r="R31" s="1167" t="s">
        <v>249</v>
      </c>
      <c r="S31" s="564"/>
      <c r="T31" s="564"/>
      <c r="U31" s="564"/>
      <c r="V31" s="564"/>
      <c r="W31" s="564"/>
      <c r="X31" s="564"/>
      <c r="Y31" s="564"/>
      <c r="Z31" s="564"/>
    </row>
    <row r="32" spans="1:26" ht="34.5" customHeight="1">
      <c r="A32" s="574">
        <v>2018</v>
      </c>
      <c r="B32" s="574" t="s">
        <v>119</v>
      </c>
      <c r="C32" s="403" t="s">
        <v>16</v>
      </c>
      <c r="D32" s="431" t="s">
        <v>228</v>
      </c>
      <c r="E32" s="415" t="s">
        <v>1912</v>
      </c>
      <c r="F32" s="415" t="s">
        <v>1913</v>
      </c>
      <c r="G32" s="415" t="s">
        <v>1956</v>
      </c>
      <c r="H32" s="1165">
        <v>1000000</v>
      </c>
      <c r="I32" s="1166"/>
      <c r="J32" s="576"/>
      <c r="K32" s="576"/>
      <c r="L32" s="576"/>
      <c r="M32" s="576">
        <v>1</v>
      </c>
      <c r="N32" s="578" t="s">
        <v>35</v>
      </c>
      <c r="O32" s="403" t="s">
        <v>1957</v>
      </c>
      <c r="P32" s="591">
        <v>43570</v>
      </c>
      <c r="Q32" s="399"/>
      <c r="R32" s="1167" t="s">
        <v>249</v>
      </c>
      <c r="S32" s="564"/>
      <c r="T32" s="564"/>
      <c r="U32" s="564"/>
      <c r="V32" s="564"/>
      <c r="W32" s="564"/>
      <c r="X32" s="564"/>
      <c r="Y32" s="564"/>
      <c r="Z32" s="564"/>
    </row>
    <row r="33" spans="1:26" ht="34.5" customHeight="1">
      <c r="A33" s="574">
        <v>2018</v>
      </c>
      <c r="B33" s="574" t="s">
        <v>119</v>
      </c>
      <c r="C33" s="403" t="s">
        <v>16</v>
      </c>
      <c r="D33" s="431" t="s">
        <v>228</v>
      </c>
      <c r="E33" s="415" t="s">
        <v>1912</v>
      </c>
      <c r="F33" s="415" t="s">
        <v>1913</v>
      </c>
      <c r="G33" s="415" t="s">
        <v>1958</v>
      </c>
      <c r="H33" s="1165">
        <v>1026852.87</v>
      </c>
      <c r="I33" s="1166"/>
      <c r="J33" s="576"/>
      <c r="K33" s="576"/>
      <c r="L33" s="576"/>
      <c r="M33" s="576">
        <v>1</v>
      </c>
      <c r="N33" s="578" t="s">
        <v>35</v>
      </c>
      <c r="O33" s="403" t="s">
        <v>191</v>
      </c>
      <c r="P33" s="591">
        <v>43518</v>
      </c>
      <c r="Q33" s="399"/>
      <c r="R33" s="1167" t="s">
        <v>249</v>
      </c>
      <c r="S33" s="564"/>
      <c r="T33" s="564"/>
      <c r="U33" s="564"/>
      <c r="V33" s="564"/>
      <c r="W33" s="564"/>
      <c r="X33" s="564"/>
      <c r="Y33" s="564"/>
      <c r="Z33" s="564"/>
    </row>
    <row r="34" spans="1:26" ht="34.5" customHeight="1">
      <c r="A34" s="574">
        <v>2018</v>
      </c>
      <c r="B34" s="574" t="s">
        <v>119</v>
      </c>
      <c r="C34" s="403" t="s">
        <v>16</v>
      </c>
      <c r="D34" s="431" t="s">
        <v>228</v>
      </c>
      <c r="E34" s="415" t="s">
        <v>1912</v>
      </c>
      <c r="F34" s="415" t="s">
        <v>1951</v>
      </c>
      <c r="G34" s="415" t="s">
        <v>1636</v>
      </c>
      <c r="H34" s="1165">
        <v>1500000</v>
      </c>
      <c r="I34" s="1166"/>
      <c r="J34" s="576"/>
      <c r="K34" s="576"/>
      <c r="L34" s="576"/>
      <c r="M34" s="576">
        <v>1</v>
      </c>
      <c r="N34" s="578" t="s">
        <v>35</v>
      </c>
      <c r="O34" s="403" t="s">
        <v>1959</v>
      </c>
      <c r="P34" s="591">
        <v>43570</v>
      </c>
      <c r="Q34" s="399"/>
      <c r="R34" s="1167" t="s">
        <v>249</v>
      </c>
      <c r="S34" s="564"/>
      <c r="T34" s="564"/>
      <c r="U34" s="564"/>
      <c r="V34" s="564"/>
      <c r="W34" s="564"/>
      <c r="X34" s="564"/>
      <c r="Y34" s="564"/>
      <c r="Z34" s="564"/>
    </row>
    <row r="35" spans="1:26" ht="34.5" customHeight="1">
      <c r="A35" s="574">
        <v>2018</v>
      </c>
      <c r="B35" s="574" t="s">
        <v>119</v>
      </c>
      <c r="C35" s="403" t="s">
        <v>16</v>
      </c>
      <c r="D35" s="431" t="s">
        <v>1145</v>
      </c>
      <c r="E35" s="415" t="s">
        <v>1912</v>
      </c>
      <c r="F35" s="415" t="s">
        <v>1913</v>
      </c>
      <c r="G35" s="415" t="s">
        <v>1960</v>
      </c>
      <c r="H35" s="1165">
        <v>5378737.1399999997</v>
      </c>
      <c r="I35" s="1166"/>
      <c r="J35" s="576"/>
      <c r="K35" s="576"/>
      <c r="L35" s="576"/>
      <c r="M35" s="576">
        <v>1</v>
      </c>
      <c r="N35" s="578" t="s">
        <v>35</v>
      </c>
      <c r="O35" s="403" t="s">
        <v>1961</v>
      </c>
      <c r="P35" s="591">
        <v>43816</v>
      </c>
      <c r="Q35" s="399"/>
      <c r="R35" s="1167" t="s">
        <v>249</v>
      </c>
      <c r="S35" s="564"/>
      <c r="T35" s="564"/>
      <c r="U35" s="564"/>
      <c r="V35" s="564"/>
      <c r="W35" s="564"/>
      <c r="X35" s="564"/>
      <c r="Y35" s="564"/>
      <c r="Z35" s="564"/>
    </row>
    <row r="36" spans="1:26" ht="34.5" customHeight="1">
      <c r="A36" s="574">
        <v>2018</v>
      </c>
      <c r="B36" s="574" t="s">
        <v>119</v>
      </c>
      <c r="C36" s="403" t="s">
        <v>16</v>
      </c>
      <c r="D36" s="403" t="s">
        <v>532</v>
      </c>
      <c r="E36" s="415" t="s">
        <v>1912</v>
      </c>
      <c r="F36" s="415" t="s">
        <v>1913</v>
      </c>
      <c r="G36" s="415" t="s">
        <v>1962</v>
      </c>
      <c r="H36" s="1165">
        <v>4000000</v>
      </c>
      <c r="I36" s="1166"/>
      <c r="J36" s="576"/>
      <c r="K36" s="576"/>
      <c r="L36" s="576"/>
      <c r="M36" s="576">
        <v>1</v>
      </c>
      <c r="N36" s="578" t="s">
        <v>35</v>
      </c>
      <c r="O36" s="403" t="s">
        <v>899</v>
      </c>
      <c r="P36" s="591">
        <v>43523</v>
      </c>
      <c r="Q36" s="399"/>
      <c r="R36" s="1167" t="s">
        <v>249</v>
      </c>
      <c r="S36" s="564"/>
      <c r="T36" s="564"/>
      <c r="U36" s="564"/>
      <c r="V36" s="564"/>
      <c r="W36" s="564"/>
      <c r="X36" s="564"/>
      <c r="Y36" s="564"/>
      <c r="Z36" s="564"/>
    </row>
    <row r="37" spans="1:26" ht="33.75" customHeight="1">
      <c r="A37" s="2109" t="s">
        <v>1963</v>
      </c>
      <c r="B37" s="1964"/>
      <c r="C37" s="1961"/>
      <c r="D37" s="1052">
        <v>5</v>
      </c>
      <c r="E37" s="1052">
        <v>9</v>
      </c>
      <c r="F37" s="1173"/>
      <c r="G37" s="1173"/>
      <c r="H37" s="1185">
        <f t="shared" ref="H37:M37" si="4">SUM(H28:H36)</f>
        <v>27218803.390000001</v>
      </c>
      <c r="I37" s="1175">
        <f t="shared" si="4"/>
        <v>0</v>
      </c>
      <c r="J37" s="1176">
        <f t="shared" si="4"/>
        <v>0</v>
      </c>
      <c r="K37" s="1176">
        <f t="shared" si="4"/>
        <v>0</v>
      </c>
      <c r="L37" s="1176">
        <f t="shared" si="4"/>
        <v>0</v>
      </c>
      <c r="M37" s="1176">
        <f t="shared" si="4"/>
        <v>9</v>
      </c>
      <c r="N37" s="1052"/>
      <c r="O37" s="1052"/>
      <c r="P37" s="1177"/>
      <c r="Q37" s="455"/>
      <c r="R37" s="1171"/>
      <c r="S37" s="1111"/>
      <c r="T37" s="1111"/>
      <c r="U37" s="1111"/>
      <c r="V37" s="1111"/>
      <c r="W37" s="1111"/>
      <c r="X37" s="1111"/>
      <c r="Y37" s="1111"/>
      <c r="Z37" s="1111"/>
    </row>
    <row r="38" spans="1:26" ht="49.5" customHeight="1">
      <c r="A38" s="574">
        <v>2018</v>
      </c>
      <c r="B38" s="574" t="s">
        <v>119</v>
      </c>
      <c r="C38" s="403" t="s">
        <v>16</v>
      </c>
      <c r="D38" s="431" t="s">
        <v>1145</v>
      </c>
      <c r="E38" s="415" t="s">
        <v>1964</v>
      </c>
      <c r="F38" s="415" t="s">
        <v>1965</v>
      </c>
      <c r="G38" s="415" t="s">
        <v>85</v>
      </c>
      <c r="H38" s="1165">
        <v>1438213</v>
      </c>
      <c r="I38" s="1166"/>
      <c r="J38" s="576"/>
      <c r="K38" s="576"/>
      <c r="L38" s="576"/>
      <c r="M38" s="576">
        <v>1</v>
      </c>
      <c r="N38" s="578" t="s">
        <v>35</v>
      </c>
      <c r="O38" s="403" t="s">
        <v>1966</v>
      </c>
      <c r="P38" s="591">
        <v>43747</v>
      </c>
      <c r="Q38" s="399"/>
      <c r="R38" s="1167" t="s">
        <v>249</v>
      </c>
      <c r="S38" s="564"/>
      <c r="T38" s="564"/>
      <c r="U38" s="564"/>
      <c r="V38" s="564"/>
      <c r="W38" s="564"/>
      <c r="X38" s="564"/>
      <c r="Y38" s="564"/>
      <c r="Z38" s="564"/>
    </row>
    <row r="39" spans="1:26" ht="21.75" customHeight="1">
      <c r="A39" s="2109" t="s">
        <v>1967</v>
      </c>
      <c r="B39" s="1964"/>
      <c r="C39" s="1961"/>
      <c r="D39" s="1052"/>
      <c r="E39" s="1052">
        <v>1</v>
      </c>
      <c r="F39" s="1173"/>
      <c r="G39" s="1173"/>
      <c r="H39" s="1185">
        <f t="shared" ref="H39:M39" si="5">SUM(H38)</f>
        <v>1438213</v>
      </c>
      <c r="I39" s="1175">
        <f t="shared" si="5"/>
        <v>0</v>
      </c>
      <c r="J39" s="1176">
        <f t="shared" si="5"/>
        <v>0</v>
      </c>
      <c r="K39" s="1176">
        <f t="shared" si="5"/>
        <v>0</v>
      </c>
      <c r="L39" s="1176">
        <f t="shared" si="5"/>
        <v>0</v>
      </c>
      <c r="M39" s="1176">
        <f t="shared" si="5"/>
        <v>1</v>
      </c>
      <c r="N39" s="1052"/>
      <c r="O39" s="1052"/>
      <c r="P39" s="1177"/>
      <c r="Q39" s="455"/>
      <c r="R39" s="1171"/>
      <c r="S39" s="1111"/>
      <c r="T39" s="1111"/>
      <c r="U39" s="1111"/>
      <c r="V39" s="1111"/>
      <c r="W39" s="1111"/>
      <c r="X39" s="1111"/>
      <c r="Y39" s="1111"/>
      <c r="Z39" s="1111"/>
    </row>
    <row r="40" spans="1:26" ht="33.75" customHeight="1">
      <c r="A40" s="2111" t="s">
        <v>1968</v>
      </c>
      <c r="B40" s="1964"/>
      <c r="C40" s="1961"/>
      <c r="D40" s="735">
        <f t="shared" ref="D40:E40" si="6">D37+D39</f>
        <v>5</v>
      </c>
      <c r="E40" s="735">
        <f t="shared" si="6"/>
        <v>10</v>
      </c>
      <c r="F40" s="1178"/>
      <c r="G40" s="1178"/>
      <c r="H40" s="1179">
        <f t="shared" ref="H40:M40" si="7">H37+H39</f>
        <v>28657016.390000001</v>
      </c>
      <c r="I40" s="1180">
        <f t="shared" si="7"/>
        <v>0</v>
      </c>
      <c r="J40" s="1181">
        <f t="shared" si="7"/>
        <v>0</v>
      </c>
      <c r="K40" s="1181">
        <f t="shared" si="7"/>
        <v>0</v>
      </c>
      <c r="L40" s="1181">
        <f t="shared" si="7"/>
        <v>0</v>
      </c>
      <c r="M40" s="1181">
        <f t="shared" si="7"/>
        <v>10</v>
      </c>
      <c r="N40" s="735"/>
      <c r="O40" s="735"/>
      <c r="P40" s="1182"/>
      <c r="Q40" s="455"/>
      <c r="R40" s="1171"/>
      <c r="S40" s="1111"/>
      <c r="T40" s="1111"/>
      <c r="U40" s="1111"/>
      <c r="V40" s="1111"/>
      <c r="W40" s="1111"/>
      <c r="X40" s="1111"/>
      <c r="Y40" s="1111"/>
      <c r="Z40" s="1111"/>
    </row>
    <row r="41" spans="1:26" ht="34.5" customHeight="1">
      <c r="A41" s="574">
        <v>2018</v>
      </c>
      <c r="B41" s="574" t="s">
        <v>119</v>
      </c>
      <c r="C41" s="403" t="s">
        <v>17</v>
      </c>
      <c r="D41" s="403" t="s">
        <v>418</v>
      </c>
      <c r="E41" s="415" t="s">
        <v>1912</v>
      </c>
      <c r="F41" s="415" t="s">
        <v>1913</v>
      </c>
      <c r="G41" s="415" t="s">
        <v>1969</v>
      </c>
      <c r="H41" s="1165">
        <v>5353499.6500000004</v>
      </c>
      <c r="I41" s="1166"/>
      <c r="J41" s="576"/>
      <c r="K41" s="576"/>
      <c r="L41" s="576"/>
      <c r="M41" s="576">
        <v>1</v>
      </c>
      <c r="N41" s="578" t="s">
        <v>35</v>
      </c>
      <c r="O41" s="403" t="s">
        <v>1970</v>
      </c>
      <c r="P41" s="591">
        <v>43579</v>
      </c>
      <c r="Q41" s="399"/>
      <c r="R41" s="1167" t="s">
        <v>249</v>
      </c>
      <c r="S41" s="564"/>
      <c r="T41" s="564"/>
      <c r="U41" s="564"/>
      <c r="V41" s="564"/>
      <c r="W41" s="564"/>
      <c r="X41" s="564"/>
      <c r="Y41" s="564"/>
      <c r="Z41" s="564"/>
    </row>
    <row r="42" spans="1:26" ht="34.5" customHeight="1">
      <c r="A42" s="574">
        <v>2018</v>
      </c>
      <c r="B42" s="574" t="s">
        <v>119</v>
      </c>
      <c r="C42" s="403" t="s">
        <v>17</v>
      </c>
      <c r="D42" s="431" t="s">
        <v>229</v>
      </c>
      <c r="E42" s="415" t="s">
        <v>1912</v>
      </c>
      <c r="F42" s="415" t="s">
        <v>1913</v>
      </c>
      <c r="G42" s="415" t="s">
        <v>1971</v>
      </c>
      <c r="H42" s="1165">
        <v>3239612.66</v>
      </c>
      <c r="I42" s="1166"/>
      <c r="J42" s="576"/>
      <c r="K42" s="576"/>
      <c r="L42" s="576"/>
      <c r="M42" s="576">
        <v>1</v>
      </c>
      <c r="N42" s="578" t="s">
        <v>35</v>
      </c>
      <c r="O42" s="403"/>
      <c r="P42" s="591">
        <v>43556</v>
      </c>
      <c r="Q42" s="399" t="s">
        <v>417</v>
      </c>
      <c r="R42" s="1167" t="s">
        <v>249</v>
      </c>
      <c r="S42" s="564"/>
      <c r="T42" s="564"/>
      <c r="U42" s="564"/>
      <c r="V42" s="564"/>
      <c r="W42" s="564"/>
      <c r="X42" s="564"/>
      <c r="Y42" s="564"/>
      <c r="Z42" s="564"/>
    </row>
    <row r="43" spans="1:26" ht="34.5" customHeight="1">
      <c r="A43" s="574">
        <v>2018</v>
      </c>
      <c r="B43" s="574" t="s">
        <v>119</v>
      </c>
      <c r="C43" s="403" t="s">
        <v>17</v>
      </c>
      <c r="D43" s="431" t="s">
        <v>229</v>
      </c>
      <c r="E43" s="415" t="s">
        <v>1912</v>
      </c>
      <c r="F43" s="415" t="s">
        <v>1913</v>
      </c>
      <c r="G43" s="415" t="s">
        <v>1972</v>
      </c>
      <c r="H43" s="1165">
        <v>3239612.65</v>
      </c>
      <c r="I43" s="1166"/>
      <c r="J43" s="576"/>
      <c r="K43" s="576"/>
      <c r="L43" s="576"/>
      <c r="M43" s="576">
        <v>1</v>
      </c>
      <c r="N43" s="578" t="s">
        <v>35</v>
      </c>
      <c r="O43" s="403"/>
      <c r="P43" s="591">
        <v>43556</v>
      </c>
      <c r="Q43" s="399" t="s">
        <v>417</v>
      </c>
      <c r="R43" s="1167" t="s">
        <v>249</v>
      </c>
      <c r="S43" s="564"/>
      <c r="T43" s="564"/>
      <c r="U43" s="564"/>
      <c r="V43" s="564"/>
      <c r="W43" s="564"/>
      <c r="X43" s="564"/>
      <c r="Y43" s="564"/>
      <c r="Z43" s="564"/>
    </row>
    <row r="44" spans="1:26" ht="34.5" customHeight="1">
      <c r="A44" s="574">
        <v>2018</v>
      </c>
      <c r="B44" s="574" t="s">
        <v>119</v>
      </c>
      <c r="C44" s="403" t="s">
        <v>17</v>
      </c>
      <c r="D44" s="403" t="s">
        <v>230</v>
      </c>
      <c r="E44" s="415" t="s">
        <v>1912</v>
      </c>
      <c r="F44" s="415" t="s">
        <v>1913</v>
      </c>
      <c r="G44" s="415" t="s">
        <v>1973</v>
      </c>
      <c r="H44" s="1165">
        <v>6638307.2300000004</v>
      </c>
      <c r="I44" s="1166"/>
      <c r="J44" s="576"/>
      <c r="K44" s="576"/>
      <c r="L44" s="576"/>
      <c r="M44" s="576">
        <v>1</v>
      </c>
      <c r="N44" s="578" t="s">
        <v>35</v>
      </c>
      <c r="O44" s="403" t="s">
        <v>1974</v>
      </c>
      <c r="P44" s="591">
        <v>43531</v>
      </c>
      <c r="Q44" s="399"/>
      <c r="R44" s="1167" t="s">
        <v>249</v>
      </c>
      <c r="S44" s="564"/>
      <c r="T44" s="564"/>
      <c r="U44" s="564"/>
      <c r="V44" s="564"/>
      <c r="W44" s="564"/>
      <c r="X44" s="564"/>
      <c r="Y44" s="564"/>
      <c r="Z44" s="564"/>
    </row>
    <row r="45" spans="1:26" ht="34.5" customHeight="1">
      <c r="A45" s="574">
        <v>2018</v>
      </c>
      <c r="B45" s="574" t="s">
        <v>119</v>
      </c>
      <c r="C45" s="403" t="s">
        <v>17</v>
      </c>
      <c r="D45" s="403" t="s">
        <v>231</v>
      </c>
      <c r="E45" s="415" t="s">
        <v>1912</v>
      </c>
      <c r="F45" s="415" t="s">
        <v>1951</v>
      </c>
      <c r="G45" s="415" t="s">
        <v>1636</v>
      </c>
      <c r="H45" s="1165">
        <v>14117817.619999999</v>
      </c>
      <c r="I45" s="1166"/>
      <c r="J45" s="576"/>
      <c r="K45" s="576"/>
      <c r="L45" s="576"/>
      <c r="M45" s="576">
        <v>1</v>
      </c>
      <c r="N45" s="578" t="s">
        <v>35</v>
      </c>
      <c r="O45" s="403" t="s">
        <v>191</v>
      </c>
      <c r="P45" s="591">
        <v>43577</v>
      </c>
      <c r="Q45" s="399"/>
      <c r="R45" s="1167" t="s">
        <v>249</v>
      </c>
      <c r="S45" s="564"/>
      <c r="T45" s="564"/>
      <c r="U45" s="564"/>
      <c r="V45" s="564"/>
      <c r="W45" s="564"/>
      <c r="X45" s="564"/>
      <c r="Y45" s="564"/>
      <c r="Z45" s="564"/>
    </row>
    <row r="46" spans="1:26" ht="34.5" customHeight="1">
      <c r="A46" s="574">
        <v>2018</v>
      </c>
      <c r="B46" s="574" t="s">
        <v>119</v>
      </c>
      <c r="C46" s="403" t="s">
        <v>17</v>
      </c>
      <c r="D46" s="431" t="s">
        <v>279</v>
      </c>
      <c r="E46" s="415" t="s">
        <v>1912</v>
      </c>
      <c r="F46" s="415" t="s">
        <v>1913</v>
      </c>
      <c r="G46" s="415" t="s">
        <v>1975</v>
      </c>
      <c r="H46" s="1165">
        <v>1000000</v>
      </c>
      <c r="I46" s="1166"/>
      <c r="J46" s="576"/>
      <c r="K46" s="576"/>
      <c r="L46" s="576"/>
      <c r="M46" s="576">
        <v>1</v>
      </c>
      <c r="N46" s="578" t="s">
        <v>35</v>
      </c>
      <c r="O46" s="403" t="s">
        <v>191</v>
      </c>
      <c r="P46" s="591">
        <v>43518</v>
      </c>
      <c r="Q46" s="399"/>
      <c r="R46" s="1167" t="s">
        <v>249</v>
      </c>
      <c r="S46" s="564"/>
      <c r="T46" s="564"/>
      <c r="U46" s="564"/>
      <c r="V46" s="564"/>
      <c r="W46" s="564"/>
      <c r="X46" s="564"/>
      <c r="Y46" s="564"/>
      <c r="Z46" s="564"/>
    </row>
    <row r="47" spans="1:26" ht="34.5" customHeight="1">
      <c r="A47" s="574">
        <v>2018</v>
      </c>
      <c r="B47" s="574" t="s">
        <v>119</v>
      </c>
      <c r="C47" s="403" t="s">
        <v>17</v>
      </c>
      <c r="D47" s="431" t="s">
        <v>279</v>
      </c>
      <c r="E47" s="415" t="s">
        <v>1912</v>
      </c>
      <c r="F47" s="415" t="s">
        <v>1913</v>
      </c>
      <c r="G47" s="415" t="s">
        <v>1976</v>
      </c>
      <c r="H47" s="1165">
        <v>1000000</v>
      </c>
      <c r="I47" s="1166"/>
      <c r="J47" s="576"/>
      <c r="K47" s="576"/>
      <c r="L47" s="576"/>
      <c r="M47" s="576">
        <v>1</v>
      </c>
      <c r="N47" s="578" t="s">
        <v>35</v>
      </c>
      <c r="O47" s="403" t="s">
        <v>1677</v>
      </c>
      <c r="P47" s="591">
        <v>43532</v>
      </c>
      <c r="Q47" s="399"/>
      <c r="R47" s="1167" t="s">
        <v>249</v>
      </c>
      <c r="S47" s="564"/>
      <c r="T47" s="564"/>
      <c r="U47" s="564"/>
      <c r="V47" s="564"/>
      <c r="W47" s="564"/>
      <c r="X47" s="564"/>
      <c r="Y47" s="564"/>
      <c r="Z47" s="564"/>
    </row>
    <row r="48" spans="1:26" ht="34.5" customHeight="1">
      <c r="A48" s="574">
        <v>2018</v>
      </c>
      <c r="B48" s="574" t="s">
        <v>119</v>
      </c>
      <c r="C48" s="403" t="s">
        <v>17</v>
      </c>
      <c r="D48" s="431" t="s">
        <v>279</v>
      </c>
      <c r="E48" s="415" t="s">
        <v>1912</v>
      </c>
      <c r="F48" s="415" t="s">
        <v>1913</v>
      </c>
      <c r="G48" s="415" t="s">
        <v>1636</v>
      </c>
      <c r="H48" s="1165">
        <v>1000000</v>
      </c>
      <c r="I48" s="1166"/>
      <c r="J48" s="576"/>
      <c r="K48" s="576"/>
      <c r="L48" s="576"/>
      <c r="M48" s="576">
        <v>1</v>
      </c>
      <c r="N48" s="578" t="s">
        <v>35</v>
      </c>
      <c r="O48" s="403" t="s">
        <v>191</v>
      </c>
      <c r="P48" s="591">
        <v>43518</v>
      </c>
      <c r="Q48" s="399"/>
      <c r="R48" s="1167" t="s">
        <v>249</v>
      </c>
      <c r="S48" s="564"/>
      <c r="T48" s="564"/>
      <c r="U48" s="564"/>
      <c r="V48" s="564"/>
      <c r="W48" s="564"/>
      <c r="X48" s="564"/>
      <c r="Y48" s="564"/>
      <c r="Z48" s="564"/>
    </row>
    <row r="49" spans="1:26" ht="34.5" customHeight="1">
      <c r="A49" s="574">
        <v>2018</v>
      </c>
      <c r="B49" s="574" t="s">
        <v>119</v>
      </c>
      <c r="C49" s="403" t="s">
        <v>17</v>
      </c>
      <c r="D49" s="403" t="s">
        <v>670</v>
      </c>
      <c r="E49" s="415" t="s">
        <v>1912</v>
      </c>
      <c r="F49" s="415" t="s">
        <v>1913</v>
      </c>
      <c r="G49" s="415" t="s">
        <v>1977</v>
      </c>
      <c r="H49" s="1165">
        <v>12147954.460000001</v>
      </c>
      <c r="I49" s="1166"/>
      <c r="J49" s="576"/>
      <c r="K49" s="576"/>
      <c r="L49" s="576"/>
      <c r="M49" s="576">
        <v>1</v>
      </c>
      <c r="N49" s="578" t="s">
        <v>35</v>
      </c>
      <c r="O49" s="403" t="s">
        <v>1978</v>
      </c>
      <c r="P49" s="591">
        <v>43578</v>
      </c>
      <c r="Q49" s="399"/>
      <c r="R49" s="1167" t="s">
        <v>249</v>
      </c>
      <c r="S49" s="564"/>
      <c r="T49" s="564"/>
      <c r="U49" s="564"/>
      <c r="V49" s="564"/>
      <c r="W49" s="564"/>
      <c r="X49" s="564"/>
      <c r="Y49" s="564"/>
      <c r="Z49" s="564"/>
    </row>
    <row r="50" spans="1:26" ht="34.5" customHeight="1">
      <c r="A50" s="574">
        <v>2018</v>
      </c>
      <c r="B50" s="574" t="s">
        <v>119</v>
      </c>
      <c r="C50" s="403" t="s">
        <v>17</v>
      </c>
      <c r="D50" s="403" t="s">
        <v>675</v>
      </c>
      <c r="E50" s="415" t="s">
        <v>1912</v>
      </c>
      <c r="F50" s="415" t="s">
        <v>1913</v>
      </c>
      <c r="G50" s="415" t="s">
        <v>1979</v>
      </c>
      <c r="H50" s="1165">
        <v>9275165.5899999999</v>
      </c>
      <c r="I50" s="1166"/>
      <c r="J50" s="576"/>
      <c r="K50" s="576"/>
      <c r="L50" s="576"/>
      <c r="M50" s="576">
        <v>1</v>
      </c>
      <c r="N50" s="578" t="s">
        <v>35</v>
      </c>
      <c r="O50" s="403"/>
      <c r="P50" s="591">
        <v>43528</v>
      </c>
      <c r="Q50" s="399" t="s">
        <v>539</v>
      </c>
      <c r="R50" s="1167" t="s">
        <v>249</v>
      </c>
      <c r="S50" s="564"/>
      <c r="T50" s="564"/>
      <c r="U50" s="564"/>
      <c r="V50" s="564"/>
      <c r="W50" s="564"/>
      <c r="X50" s="564"/>
      <c r="Y50" s="564"/>
      <c r="Z50" s="564"/>
    </row>
    <row r="51" spans="1:26" ht="48.75" customHeight="1">
      <c r="A51" s="574">
        <v>2018</v>
      </c>
      <c r="B51" s="574" t="s">
        <v>119</v>
      </c>
      <c r="C51" s="403" t="s">
        <v>17</v>
      </c>
      <c r="D51" s="431" t="s">
        <v>285</v>
      </c>
      <c r="E51" s="415" t="s">
        <v>1912</v>
      </c>
      <c r="F51" s="415" t="s">
        <v>1913</v>
      </c>
      <c r="G51" s="415" t="s">
        <v>1980</v>
      </c>
      <c r="H51" s="1165">
        <v>4500000</v>
      </c>
      <c r="I51" s="1166"/>
      <c r="J51" s="576"/>
      <c r="K51" s="576"/>
      <c r="L51" s="576"/>
      <c r="M51" s="576">
        <v>1</v>
      </c>
      <c r="N51" s="578" t="s">
        <v>35</v>
      </c>
      <c r="O51" s="403" t="s">
        <v>191</v>
      </c>
      <c r="P51" s="591">
        <v>43636</v>
      </c>
      <c r="Q51" s="399"/>
      <c r="R51" s="1167" t="s">
        <v>249</v>
      </c>
      <c r="S51" s="564"/>
      <c r="T51" s="564"/>
      <c r="U51" s="564"/>
      <c r="V51" s="564"/>
      <c r="W51" s="564"/>
      <c r="X51" s="564"/>
      <c r="Y51" s="564"/>
      <c r="Z51" s="564"/>
    </row>
    <row r="52" spans="1:26" ht="34.5" customHeight="1">
      <c r="A52" s="574">
        <v>2018</v>
      </c>
      <c r="B52" s="574" t="s">
        <v>119</v>
      </c>
      <c r="C52" s="403" t="s">
        <v>17</v>
      </c>
      <c r="D52" s="431" t="s">
        <v>285</v>
      </c>
      <c r="E52" s="415" t="s">
        <v>1912</v>
      </c>
      <c r="F52" s="415" t="s">
        <v>1913</v>
      </c>
      <c r="G52" s="415" t="s">
        <v>1981</v>
      </c>
      <c r="H52" s="1165">
        <v>4500000</v>
      </c>
      <c r="I52" s="1166"/>
      <c r="J52" s="576"/>
      <c r="K52" s="576"/>
      <c r="L52" s="576"/>
      <c r="M52" s="576">
        <v>1</v>
      </c>
      <c r="N52" s="578" t="s">
        <v>35</v>
      </c>
      <c r="O52" s="403" t="s">
        <v>191</v>
      </c>
      <c r="P52" s="591">
        <v>43500</v>
      </c>
      <c r="Q52" s="399"/>
      <c r="R52" s="1167" t="s">
        <v>249</v>
      </c>
      <c r="S52" s="564"/>
      <c r="T52" s="564"/>
      <c r="U52" s="564"/>
      <c r="V52" s="564"/>
      <c r="W52" s="564"/>
      <c r="X52" s="564"/>
      <c r="Y52" s="564"/>
      <c r="Z52" s="564"/>
    </row>
    <row r="53" spans="1:26" ht="34.5" customHeight="1">
      <c r="A53" s="574">
        <v>2018</v>
      </c>
      <c r="B53" s="574" t="s">
        <v>119</v>
      </c>
      <c r="C53" s="403" t="s">
        <v>17</v>
      </c>
      <c r="D53" s="431" t="s">
        <v>285</v>
      </c>
      <c r="E53" s="415" t="s">
        <v>1912</v>
      </c>
      <c r="F53" s="415" t="s">
        <v>1913</v>
      </c>
      <c r="G53" s="415" t="s">
        <v>1982</v>
      </c>
      <c r="H53" s="1165">
        <v>3158421.8</v>
      </c>
      <c r="I53" s="1166"/>
      <c r="J53" s="576"/>
      <c r="K53" s="576"/>
      <c r="L53" s="576"/>
      <c r="M53" s="576">
        <v>1</v>
      </c>
      <c r="N53" s="578" t="s">
        <v>35</v>
      </c>
      <c r="O53" s="403" t="s">
        <v>1677</v>
      </c>
      <c r="P53" s="591">
        <v>43532</v>
      </c>
      <c r="Q53" s="399"/>
      <c r="R53" s="1167" t="s">
        <v>249</v>
      </c>
      <c r="S53" s="564"/>
      <c r="T53" s="564"/>
      <c r="U53" s="564"/>
      <c r="V53" s="564"/>
      <c r="W53" s="564"/>
      <c r="X53" s="564"/>
      <c r="Y53" s="564"/>
      <c r="Z53" s="564"/>
    </row>
    <row r="54" spans="1:26" ht="34.5" customHeight="1">
      <c r="A54" s="574">
        <v>2018</v>
      </c>
      <c r="B54" s="574" t="s">
        <v>119</v>
      </c>
      <c r="C54" s="403" t="s">
        <v>17</v>
      </c>
      <c r="D54" s="403" t="s">
        <v>232</v>
      </c>
      <c r="E54" s="415" t="s">
        <v>1912</v>
      </c>
      <c r="F54" s="415" t="s">
        <v>1913</v>
      </c>
      <c r="G54" s="415" t="s">
        <v>1983</v>
      </c>
      <c r="H54" s="1165">
        <v>5141946.53</v>
      </c>
      <c r="I54" s="1166"/>
      <c r="J54" s="576"/>
      <c r="K54" s="576"/>
      <c r="L54" s="576"/>
      <c r="M54" s="576">
        <v>1</v>
      </c>
      <c r="N54" s="578" t="s">
        <v>35</v>
      </c>
      <c r="O54" s="403" t="s">
        <v>1984</v>
      </c>
      <c r="P54" s="591">
        <v>43549</v>
      </c>
      <c r="Q54" s="621"/>
      <c r="R54" s="1167" t="s">
        <v>249</v>
      </c>
      <c r="S54" s="564"/>
      <c r="T54" s="564"/>
      <c r="U54" s="564"/>
      <c r="V54" s="564"/>
      <c r="W54" s="564"/>
      <c r="X54" s="564"/>
      <c r="Y54" s="564"/>
      <c r="Z54" s="564"/>
    </row>
    <row r="55" spans="1:26" ht="34.5" customHeight="1">
      <c r="A55" s="574">
        <v>2018</v>
      </c>
      <c r="B55" s="574" t="s">
        <v>119</v>
      </c>
      <c r="C55" s="403" t="s">
        <v>17</v>
      </c>
      <c r="D55" s="403" t="s">
        <v>544</v>
      </c>
      <c r="E55" s="415" t="s">
        <v>1912</v>
      </c>
      <c r="F55" s="415" t="s">
        <v>1913</v>
      </c>
      <c r="G55" s="415" t="s">
        <v>1985</v>
      </c>
      <c r="H55" s="1165">
        <v>5287183.78</v>
      </c>
      <c r="I55" s="1166"/>
      <c r="J55" s="576"/>
      <c r="K55" s="576"/>
      <c r="L55" s="576"/>
      <c r="M55" s="576">
        <v>1</v>
      </c>
      <c r="N55" s="578" t="s">
        <v>35</v>
      </c>
      <c r="O55" s="403" t="s">
        <v>1986</v>
      </c>
      <c r="P55" s="591">
        <v>43581</v>
      </c>
      <c r="Q55" s="399"/>
      <c r="R55" s="1167" t="s">
        <v>249</v>
      </c>
      <c r="S55" s="564"/>
      <c r="T55" s="564"/>
      <c r="U55" s="564"/>
      <c r="V55" s="564"/>
      <c r="W55" s="564"/>
      <c r="X55" s="564"/>
      <c r="Y55" s="564"/>
      <c r="Z55" s="564"/>
    </row>
    <row r="56" spans="1:26" ht="34.5" customHeight="1">
      <c r="A56" s="574">
        <v>2018</v>
      </c>
      <c r="B56" s="574" t="s">
        <v>119</v>
      </c>
      <c r="C56" s="403" t="s">
        <v>17</v>
      </c>
      <c r="D56" s="403" t="s">
        <v>425</v>
      </c>
      <c r="E56" s="415" t="s">
        <v>1912</v>
      </c>
      <c r="F56" s="415" t="s">
        <v>1913</v>
      </c>
      <c r="G56" s="415" t="s">
        <v>1987</v>
      </c>
      <c r="H56" s="1165">
        <v>4975334.75</v>
      </c>
      <c r="I56" s="1166"/>
      <c r="J56" s="576"/>
      <c r="K56" s="576"/>
      <c r="L56" s="576"/>
      <c r="M56" s="576">
        <v>1</v>
      </c>
      <c r="N56" s="578" t="s">
        <v>35</v>
      </c>
      <c r="O56" s="403" t="s">
        <v>1677</v>
      </c>
      <c r="P56" s="591">
        <v>43532</v>
      </c>
      <c r="Q56" s="399"/>
      <c r="R56" s="1167" t="s">
        <v>249</v>
      </c>
      <c r="S56" s="564"/>
      <c r="T56" s="564"/>
      <c r="U56" s="564"/>
      <c r="V56" s="564"/>
      <c r="W56" s="564"/>
      <c r="X56" s="564"/>
      <c r="Y56" s="564"/>
      <c r="Z56" s="564"/>
    </row>
    <row r="57" spans="1:26" ht="53.25" customHeight="1">
      <c r="A57" s="574">
        <v>2018</v>
      </c>
      <c r="B57" s="574" t="s">
        <v>119</v>
      </c>
      <c r="C57" s="403" t="s">
        <v>17</v>
      </c>
      <c r="D57" s="403" t="s">
        <v>233</v>
      </c>
      <c r="E57" s="415" t="s">
        <v>1912</v>
      </c>
      <c r="F57" s="415" t="s">
        <v>1913</v>
      </c>
      <c r="G57" s="415" t="s">
        <v>1988</v>
      </c>
      <c r="H57" s="1165">
        <v>5581494.7199999997</v>
      </c>
      <c r="I57" s="1166"/>
      <c r="J57" s="576"/>
      <c r="K57" s="576"/>
      <c r="L57" s="576">
        <v>1</v>
      </c>
      <c r="M57" s="576"/>
      <c r="N57" s="582" t="s">
        <v>1989</v>
      </c>
      <c r="O57" s="668" t="s">
        <v>1990</v>
      </c>
      <c r="P57" s="862">
        <v>43956</v>
      </c>
      <c r="Q57" s="399"/>
      <c r="R57" s="1171">
        <v>0</v>
      </c>
      <c r="S57" s="564"/>
      <c r="T57" s="564"/>
      <c r="U57" s="564"/>
      <c r="V57" s="564"/>
      <c r="W57" s="564"/>
      <c r="X57" s="564"/>
      <c r="Y57" s="564"/>
      <c r="Z57" s="564"/>
    </row>
    <row r="58" spans="1:26" ht="42" customHeight="1">
      <c r="A58" s="574">
        <v>2018</v>
      </c>
      <c r="B58" s="574" t="s">
        <v>119</v>
      </c>
      <c r="C58" s="403" t="s">
        <v>17</v>
      </c>
      <c r="D58" s="403" t="s">
        <v>689</v>
      </c>
      <c r="E58" s="415" t="s">
        <v>1912</v>
      </c>
      <c r="F58" s="415" t="s">
        <v>1913</v>
      </c>
      <c r="G58" s="415" t="s">
        <v>1991</v>
      </c>
      <c r="H58" s="1165">
        <v>5405017.7699999996</v>
      </c>
      <c r="I58" s="1166"/>
      <c r="J58" s="576"/>
      <c r="K58" s="576"/>
      <c r="L58" s="576"/>
      <c r="M58" s="576">
        <v>1</v>
      </c>
      <c r="N58" s="578" t="s">
        <v>35</v>
      </c>
      <c r="O58" s="403" t="s">
        <v>1984</v>
      </c>
      <c r="P58" s="591">
        <v>43550</v>
      </c>
      <c r="Q58" s="399"/>
      <c r="R58" s="1167" t="s">
        <v>249</v>
      </c>
      <c r="S58" s="564"/>
      <c r="T58" s="564"/>
      <c r="U58" s="564"/>
      <c r="V58" s="564"/>
      <c r="W58" s="564"/>
      <c r="X58" s="564"/>
      <c r="Y58" s="564"/>
      <c r="Z58" s="564"/>
    </row>
    <row r="59" spans="1:26" ht="53.25" customHeight="1">
      <c r="A59" s="574">
        <v>2018</v>
      </c>
      <c r="B59" s="574" t="s">
        <v>119</v>
      </c>
      <c r="C59" s="403" t="s">
        <v>17</v>
      </c>
      <c r="D59" s="403" t="s">
        <v>429</v>
      </c>
      <c r="E59" s="415" t="s">
        <v>1912</v>
      </c>
      <c r="F59" s="415" t="s">
        <v>1931</v>
      </c>
      <c r="G59" s="415" t="s">
        <v>1992</v>
      </c>
      <c r="H59" s="1165">
        <v>4402528.71</v>
      </c>
      <c r="I59" s="1166"/>
      <c r="J59" s="576"/>
      <c r="K59" s="576"/>
      <c r="L59" s="576"/>
      <c r="M59" s="576">
        <v>1</v>
      </c>
      <c r="N59" s="578" t="s">
        <v>35</v>
      </c>
      <c r="O59" s="403" t="s">
        <v>191</v>
      </c>
      <c r="P59" s="591">
        <v>43354</v>
      </c>
      <c r="Q59" s="399"/>
      <c r="R59" s="1167" t="s">
        <v>249</v>
      </c>
      <c r="S59" s="564"/>
      <c r="T59" s="564"/>
      <c r="U59" s="564"/>
      <c r="V59" s="564"/>
      <c r="W59" s="564"/>
      <c r="X59" s="564"/>
      <c r="Y59" s="564"/>
      <c r="Z59" s="564"/>
    </row>
    <row r="60" spans="1:26" ht="55.5" customHeight="1">
      <c r="A60" s="574">
        <v>2018</v>
      </c>
      <c r="B60" s="574" t="s">
        <v>119</v>
      </c>
      <c r="C60" s="403" t="s">
        <v>17</v>
      </c>
      <c r="D60" s="403" t="s">
        <v>431</v>
      </c>
      <c r="E60" s="415" t="s">
        <v>1912</v>
      </c>
      <c r="F60" s="415" t="s">
        <v>1913</v>
      </c>
      <c r="G60" s="415" t="s">
        <v>1993</v>
      </c>
      <c r="H60" s="1165">
        <v>5418171.3300000001</v>
      </c>
      <c r="I60" s="1166"/>
      <c r="J60" s="576"/>
      <c r="K60" s="576"/>
      <c r="L60" s="576">
        <v>1</v>
      </c>
      <c r="M60" s="576"/>
      <c r="N60" s="582" t="s">
        <v>1994</v>
      </c>
      <c r="O60" s="1172" t="s">
        <v>1995</v>
      </c>
      <c r="P60" s="862">
        <v>44008</v>
      </c>
      <c r="Q60" s="399"/>
      <c r="R60" s="1171">
        <v>0</v>
      </c>
      <c r="S60" s="564"/>
      <c r="T60" s="564"/>
      <c r="U60" s="564"/>
      <c r="V60" s="564"/>
      <c r="W60" s="564"/>
      <c r="X60" s="564"/>
      <c r="Y60" s="564"/>
      <c r="Z60" s="564"/>
    </row>
    <row r="61" spans="1:26" ht="34.5" customHeight="1">
      <c r="A61" s="574">
        <v>2018</v>
      </c>
      <c r="B61" s="574" t="s">
        <v>119</v>
      </c>
      <c r="C61" s="403" t="s">
        <v>17</v>
      </c>
      <c r="D61" s="403" t="s">
        <v>236</v>
      </c>
      <c r="E61" s="415" t="s">
        <v>1912</v>
      </c>
      <c r="F61" s="415" t="s">
        <v>1913</v>
      </c>
      <c r="G61" s="415" t="s">
        <v>1996</v>
      </c>
      <c r="H61" s="1165">
        <v>6890417.1699999999</v>
      </c>
      <c r="I61" s="1166"/>
      <c r="J61" s="576"/>
      <c r="K61" s="576"/>
      <c r="L61" s="576"/>
      <c r="M61" s="576">
        <v>1</v>
      </c>
      <c r="N61" s="578" t="s">
        <v>35</v>
      </c>
      <c r="O61" s="416">
        <v>43549</v>
      </c>
      <c r="P61" s="591">
        <v>43579</v>
      </c>
      <c r="Q61" s="399" t="s">
        <v>955</v>
      </c>
      <c r="R61" s="1167" t="s">
        <v>249</v>
      </c>
      <c r="S61" s="564"/>
      <c r="T61" s="564"/>
      <c r="U61" s="564"/>
      <c r="V61" s="564"/>
      <c r="W61" s="564"/>
      <c r="X61" s="564"/>
      <c r="Y61" s="564"/>
      <c r="Z61" s="564"/>
    </row>
    <row r="62" spans="1:26" ht="55.5" customHeight="1">
      <c r="A62" s="574">
        <v>2018</v>
      </c>
      <c r="B62" s="574" t="s">
        <v>119</v>
      </c>
      <c r="C62" s="403" t="s">
        <v>17</v>
      </c>
      <c r="D62" s="403" t="s">
        <v>434</v>
      </c>
      <c r="E62" s="415" t="s">
        <v>1912</v>
      </c>
      <c r="F62" s="415" t="s">
        <v>1931</v>
      </c>
      <c r="G62" s="415" t="s">
        <v>1997</v>
      </c>
      <c r="H62" s="1165">
        <v>6580212.3300000001</v>
      </c>
      <c r="I62" s="1166"/>
      <c r="J62" s="576"/>
      <c r="K62" s="576"/>
      <c r="L62" s="576"/>
      <c r="M62" s="576">
        <v>1</v>
      </c>
      <c r="N62" s="578" t="s">
        <v>35</v>
      </c>
      <c r="O62" s="403" t="s">
        <v>191</v>
      </c>
      <c r="P62" s="591" t="s">
        <v>718</v>
      </c>
      <c r="Q62" s="399"/>
      <c r="R62" s="1167" t="s">
        <v>249</v>
      </c>
      <c r="S62" s="564"/>
      <c r="T62" s="564"/>
      <c r="U62" s="564"/>
      <c r="V62" s="564"/>
      <c r="W62" s="564"/>
      <c r="X62" s="564"/>
      <c r="Y62" s="564"/>
      <c r="Z62" s="564"/>
    </row>
    <row r="63" spans="1:26" ht="34.5" customHeight="1">
      <c r="A63" s="574">
        <v>2018</v>
      </c>
      <c r="B63" s="574" t="s">
        <v>119</v>
      </c>
      <c r="C63" s="403" t="s">
        <v>17</v>
      </c>
      <c r="D63" s="403" t="s">
        <v>165</v>
      </c>
      <c r="E63" s="415" t="s">
        <v>1912</v>
      </c>
      <c r="F63" s="415" t="s">
        <v>1913</v>
      </c>
      <c r="G63" s="415" t="s">
        <v>1998</v>
      </c>
      <c r="H63" s="1165">
        <v>6817381.4699999997</v>
      </c>
      <c r="I63" s="576">
        <v>1</v>
      </c>
      <c r="J63" s="576"/>
      <c r="K63" s="576"/>
      <c r="L63" s="576"/>
      <c r="M63" s="576"/>
      <c r="N63" s="747" t="s">
        <v>250</v>
      </c>
      <c r="O63" s="403" t="s">
        <v>1999</v>
      </c>
      <c r="P63" s="591">
        <v>43528</v>
      </c>
      <c r="Q63" s="399" t="s">
        <v>539</v>
      </c>
      <c r="R63" s="1186" t="s">
        <v>249</v>
      </c>
      <c r="S63" s="564"/>
      <c r="T63" s="564"/>
      <c r="U63" s="564"/>
      <c r="V63" s="564"/>
      <c r="W63" s="564"/>
      <c r="X63" s="564"/>
      <c r="Y63" s="564"/>
      <c r="Z63" s="564"/>
    </row>
    <row r="64" spans="1:26" ht="34.5" customHeight="1">
      <c r="A64" s="574">
        <v>2018</v>
      </c>
      <c r="B64" s="574" t="s">
        <v>119</v>
      </c>
      <c r="C64" s="403" t="s">
        <v>17</v>
      </c>
      <c r="D64" s="403" t="s">
        <v>237</v>
      </c>
      <c r="E64" s="415" t="s">
        <v>1912</v>
      </c>
      <c r="F64" s="415" t="s">
        <v>1913</v>
      </c>
      <c r="G64" s="415" t="s">
        <v>2000</v>
      </c>
      <c r="H64" s="1165">
        <v>4990132.51</v>
      </c>
      <c r="I64" s="1166"/>
      <c r="J64" s="576"/>
      <c r="K64" s="576"/>
      <c r="L64" s="576"/>
      <c r="M64" s="576">
        <v>1</v>
      </c>
      <c r="N64" s="578" t="s">
        <v>35</v>
      </c>
      <c r="O64" s="403" t="s">
        <v>2001</v>
      </c>
      <c r="P64" s="591">
        <v>43649</v>
      </c>
      <c r="Q64" s="399"/>
      <c r="R64" s="1167" t="s">
        <v>249</v>
      </c>
      <c r="S64" s="564"/>
      <c r="T64" s="564"/>
      <c r="U64" s="564"/>
      <c r="V64" s="564"/>
      <c r="W64" s="564"/>
      <c r="X64" s="564"/>
      <c r="Y64" s="564"/>
      <c r="Z64" s="564"/>
    </row>
    <row r="65" spans="1:26" ht="34.5" customHeight="1">
      <c r="A65" s="574">
        <v>2018</v>
      </c>
      <c r="B65" s="574" t="s">
        <v>119</v>
      </c>
      <c r="C65" s="403" t="s">
        <v>17</v>
      </c>
      <c r="D65" s="403" t="s">
        <v>699</v>
      </c>
      <c r="E65" s="415" t="s">
        <v>1912</v>
      </c>
      <c r="F65" s="415" t="s">
        <v>1951</v>
      </c>
      <c r="G65" s="415" t="s">
        <v>2002</v>
      </c>
      <c r="H65" s="1165">
        <v>12931687.52</v>
      </c>
      <c r="I65" s="1166"/>
      <c r="J65" s="576"/>
      <c r="K65" s="576"/>
      <c r="L65" s="576"/>
      <c r="M65" s="576">
        <v>1</v>
      </c>
      <c r="N65" s="578" t="s">
        <v>35</v>
      </c>
      <c r="O65" s="403" t="s">
        <v>1986</v>
      </c>
      <c r="P65" s="591">
        <v>43578</v>
      </c>
      <c r="Q65" s="399"/>
      <c r="R65" s="1167" t="s">
        <v>249</v>
      </c>
      <c r="S65" s="564"/>
      <c r="T65" s="564"/>
      <c r="U65" s="564"/>
      <c r="V65" s="564"/>
      <c r="W65" s="564"/>
      <c r="X65" s="564"/>
      <c r="Y65" s="564"/>
      <c r="Z65" s="564"/>
    </row>
    <row r="66" spans="1:26" ht="39" customHeight="1">
      <c r="A66" s="2110" t="s">
        <v>2003</v>
      </c>
      <c r="B66" s="1964"/>
      <c r="C66" s="1961"/>
      <c r="D66" s="476">
        <v>20</v>
      </c>
      <c r="E66" s="1187">
        <v>24</v>
      </c>
      <c r="F66" s="1188"/>
      <c r="G66" s="1188"/>
      <c r="H66" s="1174">
        <f t="shared" ref="H66:M66" si="8">SUM(H41:H65)</f>
        <v>143591900.25</v>
      </c>
      <c r="I66" s="1175">
        <f t="shared" si="8"/>
        <v>1</v>
      </c>
      <c r="J66" s="1175">
        <f t="shared" si="8"/>
        <v>0</v>
      </c>
      <c r="K66" s="1175">
        <f t="shared" si="8"/>
        <v>0</v>
      </c>
      <c r="L66" s="1175">
        <f t="shared" si="8"/>
        <v>2</v>
      </c>
      <c r="M66" s="1175">
        <f t="shared" si="8"/>
        <v>22</v>
      </c>
      <c r="N66" s="800"/>
      <c r="O66" s="476"/>
      <c r="P66" s="1189"/>
      <c r="Q66" s="399"/>
      <c r="R66" s="1171"/>
      <c r="S66" s="564"/>
      <c r="T66" s="564"/>
      <c r="U66" s="564"/>
      <c r="V66" s="564"/>
      <c r="W66" s="564"/>
      <c r="X66" s="564"/>
      <c r="Y66" s="564"/>
      <c r="Z66" s="564"/>
    </row>
    <row r="67" spans="1:26" ht="81.75" customHeight="1">
      <c r="A67" s="574">
        <v>2018</v>
      </c>
      <c r="B67" s="574" t="s">
        <v>119</v>
      </c>
      <c r="C67" s="403" t="s">
        <v>17</v>
      </c>
      <c r="D67" s="431" t="s">
        <v>279</v>
      </c>
      <c r="E67" s="415" t="s">
        <v>2004</v>
      </c>
      <c r="F67" s="415" t="s">
        <v>2005</v>
      </c>
      <c r="G67" s="415" t="s">
        <v>2006</v>
      </c>
      <c r="H67" s="1165">
        <v>2000000</v>
      </c>
      <c r="I67" s="1166"/>
      <c r="J67" s="576"/>
      <c r="K67" s="576"/>
      <c r="L67" s="576"/>
      <c r="M67" s="576">
        <v>1</v>
      </c>
      <c r="N67" s="578" t="s">
        <v>35</v>
      </c>
      <c r="O67" s="403" t="s">
        <v>2007</v>
      </c>
      <c r="P67" s="591">
        <v>43557</v>
      </c>
      <c r="Q67" s="399"/>
      <c r="R67" s="1167" t="s">
        <v>249</v>
      </c>
      <c r="S67" s="564"/>
      <c r="T67" s="564"/>
      <c r="U67" s="564"/>
      <c r="V67" s="564"/>
      <c r="W67" s="564"/>
      <c r="X67" s="564"/>
      <c r="Y67" s="564"/>
      <c r="Z67" s="564"/>
    </row>
    <row r="68" spans="1:26" ht="42.75" customHeight="1">
      <c r="A68" s="574">
        <v>2018</v>
      </c>
      <c r="B68" s="574" t="s">
        <v>119</v>
      </c>
      <c r="C68" s="403" t="s">
        <v>17</v>
      </c>
      <c r="D68" s="431" t="s">
        <v>285</v>
      </c>
      <c r="E68" s="415" t="s">
        <v>1964</v>
      </c>
      <c r="F68" s="415" t="s">
        <v>1965</v>
      </c>
      <c r="G68" s="415" t="s">
        <v>2008</v>
      </c>
      <c r="H68" s="1165">
        <v>500000</v>
      </c>
      <c r="I68" s="1166"/>
      <c r="J68" s="576"/>
      <c r="K68" s="576"/>
      <c r="L68" s="576"/>
      <c r="M68" s="576">
        <v>1</v>
      </c>
      <c r="N68" s="578" t="s">
        <v>35</v>
      </c>
      <c r="O68" s="403"/>
      <c r="P68" s="591">
        <v>43665</v>
      </c>
      <c r="Q68" s="399" t="s">
        <v>955</v>
      </c>
      <c r="R68" s="1167" t="s">
        <v>249</v>
      </c>
      <c r="S68" s="564"/>
      <c r="T68" s="564"/>
      <c r="U68" s="564"/>
      <c r="V68" s="564"/>
      <c r="W68" s="564"/>
      <c r="X68" s="564"/>
      <c r="Y68" s="564"/>
      <c r="Z68" s="564"/>
    </row>
    <row r="69" spans="1:26" ht="45" customHeight="1">
      <c r="A69" s="574">
        <v>2018</v>
      </c>
      <c r="B69" s="574" t="s">
        <v>119</v>
      </c>
      <c r="C69" s="403" t="s">
        <v>17</v>
      </c>
      <c r="D69" s="431" t="s">
        <v>285</v>
      </c>
      <c r="E69" s="415" t="s">
        <v>625</v>
      </c>
      <c r="F69" s="415" t="s">
        <v>2009</v>
      </c>
      <c r="G69" s="415" t="s">
        <v>1636</v>
      </c>
      <c r="H69" s="1165">
        <v>1000000</v>
      </c>
      <c r="I69" s="1166"/>
      <c r="J69" s="576"/>
      <c r="K69" s="576"/>
      <c r="L69" s="576"/>
      <c r="M69" s="576">
        <v>1</v>
      </c>
      <c r="N69" s="578" t="s">
        <v>35</v>
      </c>
      <c r="O69" s="403" t="s">
        <v>1677</v>
      </c>
      <c r="P69" s="591">
        <v>43532</v>
      </c>
      <c r="Q69" s="399"/>
      <c r="R69" s="1167" t="s">
        <v>249</v>
      </c>
      <c r="S69" s="564"/>
      <c r="T69" s="564"/>
      <c r="U69" s="564"/>
      <c r="V69" s="564"/>
      <c r="W69" s="564"/>
      <c r="X69" s="564"/>
      <c r="Y69" s="564"/>
      <c r="Z69" s="564"/>
    </row>
    <row r="70" spans="1:26" ht="39.75" customHeight="1">
      <c r="A70" s="574">
        <v>2018</v>
      </c>
      <c r="B70" s="574" t="s">
        <v>119</v>
      </c>
      <c r="C70" s="403" t="s">
        <v>17</v>
      </c>
      <c r="D70" s="403" t="s">
        <v>426</v>
      </c>
      <c r="E70" s="415" t="s">
        <v>603</v>
      </c>
      <c r="F70" s="415" t="s">
        <v>1947</v>
      </c>
      <c r="G70" s="415" t="s">
        <v>2010</v>
      </c>
      <c r="H70" s="1165">
        <v>3000000</v>
      </c>
      <c r="I70" s="1166"/>
      <c r="J70" s="576"/>
      <c r="K70" s="576"/>
      <c r="L70" s="576"/>
      <c r="M70" s="576">
        <v>1</v>
      </c>
      <c r="N70" s="578" t="s">
        <v>35</v>
      </c>
      <c r="O70" s="403" t="s">
        <v>1677</v>
      </c>
      <c r="P70" s="591">
        <v>43532</v>
      </c>
      <c r="Q70" s="399"/>
      <c r="R70" s="1167" t="s">
        <v>249</v>
      </c>
      <c r="S70" s="564"/>
      <c r="T70" s="564"/>
      <c r="U70" s="564"/>
      <c r="V70" s="564"/>
      <c r="W70" s="564"/>
      <c r="X70" s="564"/>
      <c r="Y70" s="564"/>
      <c r="Z70" s="564"/>
    </row>
    <row r="71" spans="1:26" ht="39.75" customHeight="1">
      <c r="A71" s="574">
        <v>2018</v>
      </c>
      <c r="B71" s="574" t="s">
        <v>119</v>
      </c>
      <c r="C71" s="403" t="s">
        <v>17</v>
      </c>
      <c r="D71" s="403" t="s">
        <v>289</v>
      </c>
      <c r="E71" s="415" t="s">
        <v>1964</v>
      </c>
      <c r="F71" s="415" t="s">
        <v>1965</v>
      </c>
      <c r="G71" s="415" t="s">
        <v>2011</v>
      </c>
      <c r="H71" s="1165">
        <v>600000</v>
      </c>
      <c r="I71" s="1166"/>
      <c r="J71" s="576"/>
      <c r="K71" s="576"/>
      <c r="L71" s="576"/>
      <c r="M71" s="576">
        <v>1</v>
      </c>
      <c r="N71" s="578" t="s">
        <v>35</v>
      </c>
      <c r="O71" s="403"/>
      <c r="P71" s="591">
        <v>43717</v>
      </c>
      <c r="Q71" s="399" t="s">
        <v>539</v>
      </c>
      <c r="R71" s="1167" t="s">
        <v>249</v>
      </c>
      <c r="S71" s="564"/>
      <c r="T71" s="564"/>
      <c r="U71" s="564"/>
      <c r="V71" s="564"/>
      <c r="W71" s="564"/>
      <c r="X71" s="564"/>
      <c r="Y71" s="564"/>
      <c r="Z71" s="564"/>
    </row>
    <row r="72" spans="1:26" ht="37.5" customHeight="1">
      <c r="A72" s="2110" t="s">
        <v>2012</v>
      </c>
      <c r="B72" s="1964"/>
      <c r="C72" s="1961"/>
      <c r="D72" s="476">
        <v>2</v>
      </c>
      <c r="E72" s="476">
        <v>5</v>
      </c>
      <c r="F72" s="1188"/>
      <c r="G72" s="1188"/>
      <c r="H72" s="1174">
        <f t="shared" ref="H72:M72" si="9">SUM(H67:H71)</f>
        <v>7100000</v>
      </c>
      <c r="I72" s="1175">
        <f t="shared" si="9"/>
        <v>0</v>
      </c>
      <c r="J72" s="1175">
        <f t="shared" si="9"/>
        <v>0</v>
      </c>
      <c r="K72" s="1175">
        <f t="shared" si="9"/>
        <v>0</v>
      </c>
      <c r="L72" s="1175">
        <f t="shared" si="9"/>
        <v>0</v>
      </c>
      <c r="M72" s="1175">
        <f t="shared" si="9"/>
        <v>5</v>
      </c>
      <c r="N72" s="800"/>
      <c r="O72" s="476"/>
      <c r="P72" s="1189"/>
      <c r="Q72" s="399"/>
      <c r="R72" s="1171"/>
      <c r="S72" s="564"/>
      <c r="T72" s="564"/>
      <c r="U72" s="564"/>
      <c r="V72" s="564"/>
      <c r="W72" s="564"/>
      <c r="X72" s="564"/>
      <c r="Y72" s="564"/>
      <c r="Z72" s="564"/>
    </row>
    <row r="73" spans="1:26" ht="38.25" customHeight="1">
      <c r="A73" s="2111" t="s">
        <v>2013</v>
      </c>
      <c r="B73" s="1964"/>
      <c r="C73" s="1961"/>
      <c r="D73" s="735">
        <f t="shared" ref="D73:E73" si="10">D66+D72</f>
        <v>22</v>
      </c>
      <c r="E73" s="735">
        <f t="shared" si="10"/>
        <v>29</v>
      </c>
      <c r="F73" s="1178"/>
      <c r="G73" s="1178"/>
      <c r="H73" s="1179">
        <f t="shared" ref="H73:M73" si="11">H66+H72</f>
        <v>150691900.25</v>
      </c>
      <c r="I73" s="1180">
        <f t="shared" si="11"/>
        <v>1</v>
      </c>
      <c r="J73" s="1181">
        <f t="shared" si="11"/>
        <v>0</v>
      </c>
      <c r="K73" s="1181">
        <f t="shared" si="11"/>
        <v>0</v>
      </c>
      <c r="L73" s="1181">
        <f t="shared" si="11"/>
        <v>2</v>
      </c>
      <c r="M73" s="1181">
        <f t="shared" si="11"/>
        <v>27</v>
      </c>
      <c r="N73" s="735"/>
      <c r="O73" s="735"/>
      <c r="P73" s="1182"/>
      <c r="Q73" s="455"/>
      <c r="R73" s="1171"/>
      <c r="S73" s="1111"/>
      <c r="T73" s="1111"/>
      <c r="U73" s="1111"/>
      <c r="V73" s="1111"/>
      <c r="W73" s="1111"/>
      <c r="X73" s="1111"/>
      <c r="Y73" s="1111"/>
      <c r="Z73" s="1111"/>
    </row>
    <row r="74" spans="1:26" ht="51.75" customHeight="1">
      <c r="A74" s="574">
        <v>2018</v>
      </c>
      <c r="B74" s="574" t="s">
        <v>119</v>
      </c>
      <c r="C74" s="403" t="s">
        <v>18</v>
      </c>
      <c r="D74" s="403" t="s">
        <v>140</v>
      </c>
      <c r="E74" s="415" t="s">
        <v>1912</v>
      </c>
      <c r="F74" s="415" t="s">
        <v>1913</v>
      </c>
      <c r="G74" s="415" t="s">
        <v>2014</v>
      </c>
      <c r="H74" s="1165">
        <v>12155079.300000001</v>
      </c>
      <c r="I74" s="1166"/>
      <c r="J74" s="576"/>
      <c r="K74" s="576"/>
      <c r="L74" s="576"/>
      <c r="M74" s="576">
        <v>1</v>
      </c>
      <c r="N74" s="578" t="s">
        <v>35</v>
      </c>
      <c r="O74" s="403" t="s">
        <v>2015</v>
      </c>
      <c r="P74" s="591">
        <v>43861</v>
      </c>
      <c r="Q74" s="399"/>
      <c r="R74" s="1171">
        <v>0</v>
      </c>
      <c r="S74" s="564"/>
      <c r="T74" s="564"/>
      <c r="U74" s="564"/>
      <c r="V74" s="564"/>
      <c r="W74" s="564"/>
      <c r="X74" s="564"/>
      <c r="Y74" s="564"/>
      <c r="Z74" s="564"/>
    </row>
    <row r="75" spans="1:26" ht="34.5" customHeight="1">
      <c r="A75" s="574">
        <v>2018</v>
      </c>
      <c r="B75" s="574" t="s">
        <v>119</v>
      </c>
      <c r="C75" s="403" t="s">
        <v>18</v>
      </c>
      <c r="D75" s="403" t="s">
        <v>239</v>
      </c>
      <c r="E75" s="415" t="s">
        <v>1912</v>
      </c>
      <c r="F75" s="415" t="s">
        <v>1913</v>
      </c>
      <c r="G75" s="415" t="s">
        <v>2016</v>
      </c>
      <c r="H75" s="1165">
        <v>5130437.17</v>
      </c>
      <c r="I75" s="1166"/>
      <c r="J75" s="576"/>
      <c r="K75" s="576"/>
      <c r="L75" s="576"/>
      <c r="M75" s="576">
        <v>1</v>
      </c>
      <c r="N75" s="578" t="s">
        <v>35</v>
      </c>
      <c r="O75" s="403" t="s">
        <v>2017</v>
      </c>
      <c r="P75" s="591">
        <v>43588</v>
      </c>
      <c r="Q75" s="399"/>
      <c r="R75" s="1167" t="s">
        <v>249</v>
      </c>
      <c r="S75" s="564"/>
      <c r="T75" s="564"/>
      <c r="U75" s="564"/>
      <c r="V75" s="564"/>
      <c r="W75" s="564"/>
      <c r="X75" s="564"/>
      <c r="Y75" s="564"/>
      <c r="Z75" s="564"/>
    </row>
    <row r="76" spans="1:26" ht="36" customHeight="1">
      <c r="A76" s="574">
        <v>2018</v>
      </c>
      <c r="B76" s="574" t="s">
        <v>119</v>
      </c>
      <c r="C76" s="403" t="s">
        <v>18</v>
      </c>
      <c r="D76" s="403" t="s">
        <v>241</v>
      </c>
      <c r="E76" s="415" t="s">
        <v>1912</v>
      </c>
      <c r="F76" s="415" t="s">
        <v>1913</v>
      </c>
      <c r="G76" s="415" t="s">
        <v>1679</v>
      </c>
      <c r="H76" s="1165">
        <v>7030173.7599999998</v>
      </c>
      <c r="I76" s="1166"/>
      <c r="J76" s="576"/>
      <c r="K76" s="576"/>
      <c r="L76" s="576"/>
      <c r="M76" s="576">
        <v>1</v>
      </c>
      <c r="N76" s="578" t="s">
        <v>35</v>
      </c>
      <c r="O76" s="403" t="s">
        <v>191</v>
      </c>
      <c r="P76" s="591" t="s">
        <v>726</v>
      </c>
      <c r="Q76" s="399"/>
      <c r="R76" s="1167" t="s">
        <v>249</v>
      </c>
      <c r="S76" s="564"/>
      <c r="T76" s="564"/>
      <c r="U76" s="564"/>
      <c r="V76" s="564"/>
      <c r="W76" s="564"/>
      <c r="X76" s="564"/>
      <c r="Y76" s="564"/>
      <c r="Z76" s="564"/>
    </row>
    <row r="77" spans="1:26" ht="50.25" customHeight="1">
      <c r="A77" s="574">
        <v>2018</v>
      </c>
      <c r="B77" s="574" t="s">
        <v>119</v>
      </c>
      <c r="C77" s="403" t="s">
        <v>18</v>
      </c>
      <c r="D77" s="403" t="s">
        <v>447</v>
      </c>
      <c r="E77" s="415" t="s">
        <v>1912</v>
      </c>
      <c r="F77" s="415" t="s">
        <v>1931</v>
      </c>
      <c r="G77" s="415" t="s">
        <v>2018</v>
      </c>
      <c r="H77" s="1165">
        <v>6209145.9699999997</v>
      </c>
      <c r="I77" s="1166"/>
      <c r="J77" s="576"/>
      <c r="K77" s="576"/>
      <c r="L77" s="576"/>
      <c r="M77" s="576">
        <v>1</v>
      </c>
      <c r="N77" s="578" t="s">
        <v>35</v>
      </c>
      <c r="O77" s="403" t="s">
        <v>2019</v>
      </c>
      <c r="P77" s="591">
        <v>43553</v>
      </c>
      <c r="Q77" s="399"/>
      <c r="R77" s="1167" t="s">
        <v>249</v>
      </c>
      <c r="S77" s="564"/>
      <c r="T77" s="564"/>
      <c r="U77" s="564"/>
      <c r="V77" s="564"/>
      <c r="W77" s="564"/>
      <c r="X77" s="564"/>
      <c r="Y77" s="564"/>
      <c r="Z77" s="564"/>
    </row>
    <row r="78" spans="1:26" ht="33" customHeight="1">
      <c r="A78" s="574">
        <v>2018</v>
      </c>
      <c r="B78" s="574" t="s">
        <v>119</v>
      </c>
      <c r="C78" s="403" t="s">
        <v>18</v>
      </c>
      <c r="D78" s="403" t="s">
        <v>292</v>
      </c>
      <c r="E78" s="415" t="s">
        <v>1912</v>
      </c>
      <c r="F78" s="415" t="s">
        <v>1913</v>
      </c>
      <c r="G78" s="415" t="s">
        <v>2020</v>
      </c>
      <c r="H78" s="1165">
        <v>6782970.0999999996</v>
      </c>
      <c r="I78" s="1166"/>
      <c r="J78" s="576"/>
      <c r="K78" s="576"/>
      <c r="L78" s="576"/>
      <c r="M78" s="576">
        <v>1</v>
      </c>
      <c r="N78" s="578" t="s">
        <v>35</v>
      </c>
      <c r="O78" s="403" t="s">
        <v>2021</v>
      </c>
      <c r="P78" s="591" t="s">
        <v>2022</v>
      </c>
      <c r="Q78" s="399" t="s">
        <v>2023</v>
      </c>
      <c r="R78" s="1167" t="s">
        <v>249</v>
      </c>
      <c r="S78" s="564"/>
      <c r="T78" s="564"/>
      <c r="U78" s="564"/>
      <c r="V78" s="564"/>
      <c r="W78" s="564"/>
      <c r="X78" s="564"/>
      <c r="Y78" s="564"/>
      <c r="Z78" s="564"/>
    </row>
    <row r="79" spans="1:26" ht="48" customHeight="1">
      <c r="A79" s="574">
        <v>2018</v>
      </c>
      <c r="B79" s="574" t="s">
        <v>119</v>
      </c>
      <c r="C79" s="403" t="s">
        <v>18</v>
      </c>
      <c r="D79" s="403" t="s">
        <v>151</v>
      </c>
      <c r="E79" s="415" t="s">
        <v>1912</v>
      </c>
      <c r="F79" s="415" t="s">
        <v>1931</v>
      </c>
      <c r="G79" s="415" t="s">
        <v>2024</v>
      </c>
      <c r="H79" s="1165">
        <v>7745255.6399999997</v>
      </c>
      <c r="I79" s="576">
        <v>1</v>
      </c>
      <c r="J79" s="576"/>
      <c r="K79" s="576"/>
      <c r="L79" s="576"/>
      <c r="M79" s="576"/>
      <c r="N79" s="584" t="s">
        <v>250</v>
      </c>
      <c r="O79" s="403"/>
      <c r="P79" s="591">
        <v>43840</v>
      </c>
      <c r="Q79" s="399" t="s">
        <v>2023</v>
      </c>
      <c r="R79" s="1186" t="s">
        <v>249</v>
      </c>
      <c r="S79" s="564"/>
      <c r="T79" s="564"/>
      <c r="U79" s="564"/>
      <c r="V79" s="564"/>
      <c r="W79" s="564"/>
      <c r="X79" s="564"/>
      <c r="Y79" s="564"/>
      <c r="Z79" s="564"/>
    </row>
    <row r="80" spans="1:26" ht="63" customHeight="1">
      <c r="A80" s="574">
        <v>2018</v>
      </c>
      <c r="B80" s="574" t="s">
        <v>119</v>
      </c>
      <c r="C80" s="403" t="s">
        <v>18</v>
      </c>
      <c r="D80" s="403" t="s">
        <v>847</v>
      </c>
      <c r="E80" s="415" t="s">
        <v>1912</v>
      </c>
      <c r="F80" s="415" t="s">
        <v>1913</v>
      </c>
      <c r="G80" s="415" t="s">
        <v>1687</v>
      </c>
      <c r="H80" s="1165">
        <v>4878875.3</v>
      </c>
      <c r="I80" s="1166"/>
      <c r="J80" s="576"/>
      <c r="K80" s="576"/>
      <c r="L80" s="576"/>
      <c r="M80" s="576">
        <v>1</v>
      </c>
      <c r="N80" s="578" t="s">
        <v>35</v>
      </c>
      <c r="O80" s="403" t="s">
        <v>2025</v>
      </c>
      <c r="P80" s="591">
        <v>43717</v>
      </c>
      <c r="Q80" s="399"/>
      <c r="R80" s="1167" t="s">
        <v>249</v>
      </c>
      <c r="S80" s="564"/>
      <c r="T80" s="564"/>
      <c r="U80" s="564"/>
      <c r="V80" s="564"/>
      <c r="W80" s="564"/>
      <c r="X80" s="564"/>
      <c r="Y80" s="564"/>
      <c r="Z80" s="564"/>
    </row>
    <row r="81" spans="1:26" ht="36" customHeight="1">
      <c r="A81" s="574">
        <v>2018</v>
      </c>
      <c r="B81" s="574" t="s">
        <v>119</v>
      </c>
      <c r="C81" s="403" t="s">
        <v>18</v>
      </c>
      <c r="D81" s="403" t="s">
        <v>254</v>
      </c>
      <c r="E81" s="415" t="s">
        <v>1912</v>
      </c>
      <c r="F81" s="415" t="s">
        <v>1913</v>
      </c>
      <c r="G81" s="415" t="s">
        <v>2026</v>
      </c>
      <c r="H81" s="1165">
        <v>5430228.7599999998</v>
      </c>
      <c r="I81" s="1166"/>
      <c r="J81" s="576"/>
      <c r="K81" s="576"/>
      <c r="L81" s="576"/>
      <c r="M81" s="576">
        <v>1</v>
      </c>
      <c r="N81" s="578" t="s">
        <v>35</v>
      </c>
      <c r="O81" s="403" t="s">
        <v>1513</v>
      </c>
      <c r="P81" s="591">
        <v>43640</v>
      </c>
      <c r="Q81" s="399"/>
      <c r="R81" s="1167" t="s">
        <v>249</v>
      </c>
      <c r="S81" s="564"/>
      <c r="T81" s="564"/>
      <c r="U81" s="564"/>
      <c r="V81" s="564"/>
      <c r="W81" s="564"/>
      <c r="X81" s="564"/>
      <c r="Y81" s="564"/>
      <c r="Z81" s="564"/>
    </row>
    <row r="82" spans="1:26" ht="40.5" customHeight="1">
      <c r="A82" s="574">
        <v>2018</v>
      </c>
      <c r="B82" s="574" t="s">
        <v>119</v>
      </c>
      <c r="C82" s="403" t="s">
        <v>18</v>
      </c>
      <c r="D82" s="431" t="s">
        <v>143</v>
      </c>
      <c r="E82" s="415" t="s">
        <v>1912</v>
      </c>
      <c r="F82" s="415" t="s">
        <v>1913</v>
      </c>
      <c r="G82" s="415" t="s">
        <v>2027</v>
      </c>
      <c r="H82" s="1165">
        <v>4400000</v>
      </c>
      <c r="I82" s="1166"/>
      <c r="J82" s="576"/>
      <c r="K82" s="576"/>
      <c r="L82" s="576"/>
      <c r="M82" s="576">
        <v>1</v>
      </c>
      <c r="N82" s="578" t="s">
        <v>35</v>
      </c>
      <c r="O82" s="403" t="s">
        <v>2028</v>
      </c>
      <c r="P82" s="591">
        <v>43678</v>
      </c>
      <c r="Q82" s="399"/>
      <c r="R82" s="1167" t="s">
        <v>249</v>
      </c>
      <c r="S82" s="564"/>
      <c r="T82" s="564"/>
      <c r="U82" s="564"/>
      <c r="V82" s="564"/>
      <c r="W82" s="564"/>
      <c r="X82" s="564"/>
      <c r="Y82" s="564"/>
      <c r="Z82" s="564"/>
    </row>
    <row r="83" spans="1:26" ht="47.25" customHeight="1">
      <c r="A83" s="574">
        <v>2018</v>
      </c>
      <c r="B83" s="574" t="s">
        <v>119</v>
      </c>
      <c r="C83" s="403" t="s">
        <v>18</v>
      </c>
      <c r="D83" s="431" t="s">
        <v>143</v>
      </c>
      <c r="E83" s="415" t="s">
        <v>1912</v>
      </c>
      <c r="F83" s="415" t="s">
        <v>1931</v>
      </c>
      <c r="G83" s="415" t="s">
        <v>2029</v>
      </c>
      <c r="H83" s="1165">
        <v>4341754.68</v>
      </c>
      <c r="I83" s="1166"/>
      <c r="J83" s="576"/>
      <c r="K83" s="576"/>
      <c r="L83" s="576"/>
      <c r="M83" s="576">
        <v>1</v>
      </c>
      <c r="N83" s="578" t="s">
        <v>35</v>
      </c>
      <c r="O83" s="403" t="s">
        <v>2030</v>
      </c>
      <c r="P83" s="591">
        <v>43678</v>
      </c>
      <c r="Q83" s="399"/>
      <c r="R83" s="1167" t="s">
        <v>249</v>
      </c>
      <c r="S83" s="564"/>
      <c r="T83" s="564"/>
      <c r="U83" s="564"/>
      <c r="V83" s="564"/>
      <c r="W83" s="564"/>
      <c r="X83" s="564"/>
      <c r="Y83" s="564"/>
      <c r="Z83" s="564"/>
    </row>
    <row r="84" spans="1:26" ht="47.25" customHeight="1">
      <c r="A84" s="574">
        <v>2018</v>
      </c>
      <c r="B84" s="574" t="s">
        <v>119</v>
      </c>
      <c r="C84" s="403" t="s">
        <v>18</v>
      </c>
      <c r="D84" s="431" t="s">
        <v>255</v>
      </c>
      <c r="E84" s="415" t="s">
        <v>1912</v>
      </c>
      <c r="F84" s="415" t="s">
        <v>1931</v>
      </c>
      <c r="G84" s="415" t="s">
        <v>2031</v>
      </c>
      <c r="H84" s="1165">
        <v>5494879.6500000004</v>
      </c>
      <c r="I84" s="1166"/>
      <c r="J84" s="576"/>
      <c r="K84" s="576"/>
      <c r="L84" s="576"/>
      <c r="M84" s="576">
        <v>1</v>
      </c>
      <c r="N84" s="578" t="s">
        <v>35</v>
      </c>
      <c r="O84" s="403"/>
      <c r="P84" s="591">
        <v>43514</v>
      </c>
      <c r="Q84" s="399" t="s">
        <v>975</v>
      </c>
      <c r="R84" s="1167" t="s">
        <v>249</v>
      </c>
      <c r="S84" s="564"/>
      <c r="T84" s="564"/>
      <c r="U84" s="564"/>
      <c r="V84" s="564"/>
      <c r="W84" s="564"/>
      <c r="X84" s="564"/>
      <c r="Y84" s="564"/>
      <c r="Z84" s="564"/>
    </row>
    <row r="85" spans="1:26" ht="47.25" customHeight="1">
      <c r="A85" s="574">
        <v>2018</v>
      </c>
      <c r="B85" s="574" t="s">
        <v>119</v>
      </c>
      <c r="C85" s="403" t="s">
        <v>18</v>
      </c>
      <c r="D85" s="431" t="s">
        <v>255</v>
      </c>
      <c r="E85" s="415" t="s">
        <v>1912</v>
      </c>
      <c r="F85" s="415" t="s">
        <v>1931</v>
      </c>
      <c r="G85" s="415" t="s">
        <v>2032</v>
      </c>
      <c r="H85" s="1165">
        <v>7000000</v>
      </c>
      <c r="I85" s="1166"/>
      <c r="J85" s="576"/>
      <c r="K85" s="576"/>
      <c r="L85" s="576"/>
      <c r="M85" s="576">
        <v>1</v>
      </c>
      <c r="N85" s="578" t="s">
        <v>35</v>
      </c>
      <c r="O85" s="403"/>
      <c r="P85" s="591">
        <v>43514</v>
      </c>
      <c r="Q85" s="399" t="s">
        <v>975</v>
      </c>
      <c r="R85" s="1167" t="s">
        <v>249</v>
      </c>
      <c r="S85" s="564"/>
      <c r="T85" s="564"/>
      <c r="U85" s="564"/>
      <c r="V85" s="564"/>
      <c r="W85" s="564"/>
      <c r="X85" s="564"/>
      <c r="Y85" s="564"/>
      <c r="Z85" s="564"/>
    </row>
    <row r="86" spans="1:26" ht="32.25" customHeight="1">
      <c r="A86" s="574">
        <v>2018</v>
      </c>
      <c r="B86" s="574" t="s">
        <v>119</v>
      </c>
      <c r="C86" s="403" t="s">
        <v>18</v>
      </c>
      <c r="D86" s="403" t="s">
        <v>1342</v>
      </c>
      <c r="E86" s="415" t="s">
        <v>1912</v>
      </c>
      <c r="F86" s="415" t="s">
        <v>1913</v>
      </c>
      <c r="G86" s="415" t="s">
        <v>2033</v>
      </c>
      <c r="H86" s="1165">
        <v>11871729.66</v>
      </c>
      <c r="I86" s="1166"/>
      <c r="J86" s="576"/>
      <c r="K86" s="576"/>
      <c r="L86" s="576"/>
      <c r="M86" s="576">
        <v>1</v>
      </c>
      <c r="N86" s="578" t="s">
        <v>35</v>
      </c>
      <c r="O86" s="403" t="s">
        <v>2034</v>
      </c>
      <c r="P86" s="591">
        <v>43643</v>
      </c>
      <c r="Q86" s="399"/>
      <c r="R86" s="1167" t="s">
        <v>249</v>
      </c>
      <c r="S86" s="564"/>
      <c r="T86" s="564"/>
      <c r="U86" s="564"/>
      <c r="V86" s="564"/>
      <c r="W86" s="564"/>
      <c r="X86" s="564"/>
      <c r="Y86" s="564"/>
      <c r="Z86" s="564"/>
    </row>
    <row r="87" spans="1:26" ht="48" customHeight="1">
      <c r="A87" s="574">
        <v>2018</v>
      </c>
      <c r="B87" s="574" t="s">
        <v>119</v>
      </c>
      <c r="C87" s="403" t="s">
        <v>18</v>
      </c>
      <c r="D87" s="403" t="s">
        <v>460</v>
      </c>
      <c r="E87" s="415" t="s">
        <v>1912</v>
      </c>
      <c r="F87" s="415" t="s">
        <v>1931</v>
      </c>
      <c r="G87" s="415" t="s">
        <v>2035</v>
      </c>
      <c r="H87" s="1165">
        <v>7977751.9699999997</v>
      </c>
      <c r="I87" s="1166"/>
      <c r="J87" s="576"/>
      <c r="K87" s="576"/>
      <c r="L87" s="576"/>
      <c r="M87" s="576">
        <v>1</v>
      </c>
      <c r="N87" s="578" t="s">
        <v>35</v>
      </c>
      <c r="O87" s="403" t="s">
        <v>191</v>
      </c>
      <c r="P87" s="591">
        <v>43518</v>
      </c>
      <c r="Q87" s="399"/>
      <c r="R87" s="1167" t="s">
        <v>249</v>
      </c>
      <c r="S87" s="564"/>
      <c r="T87" s="564"/>
      <c r="U87" s="564"/>
      <c r="V87" s="564"/>
      <c r="W87" s="564"/>
      <c r="X87" s="564"/>
      <c r="Y87" s="564"/>
      <c r="Z87" s="564"/>
    </row>
    <row r="88" spans="1:26" ht="39" customHeight="1">
      <c r="A88" s="574">
        <v>2018</v>
      </c>
      <c r="B88" s="574" t="s">
        <v>119</v>
      </c>
      <c r="C88" s="403" t="s">
        <v>18</v>
      </c>
      <c r="D88" s="403" t="s">
        <v>256</v>
      </c>
      <c r="E88" s="415" t="s">
        <v>1912</v>
      </c>
      <c r="F88" s="415" t="s">
        <v>1913</v>
      </c>
      <c r="G88" s="415" t="s">
        <v>2036</v>
      </c>
      <c r="H88" s="1165">
        <v>6890965.2300000004</v>
      </c>
      <c r="I88" s="1166"/>
      <c r="J88" s="576"/>
      <c r="K88" s="576"/>
      <c r="L88" s="576"/>
      <c r="M88" s="576">
        <v>1</v>
      </c>
      <c r="N88" s="578" t="s">
        <v>35</v>
      </c>
      <c r="O88" s="403" t="s">
        <v>2037</v>
      </c>
      <c r="P88" s="591">
        <v>43640</v>
      </c>
      <c r="Q88" s="399"/>
      <c r="R88" s="1167" t="s">
        <v>249</v>
      </c>
      <c r="S88" s="564"/>
      <c r="T88" s="564"/>
      <c r="U88" s="564"/>
      <c r="V88" s="564"/>
      <c r="W88" s="564"/>
      <c r="X88" s="564"/>
      <c r="Y88" s="564"/>
      <c r="Z88" s="564"/>
    </row>
    <row r="89" spans="1:26" ht="35.25" customHeight="1">
      <c r="A89" s="2111" t="s">
        <v>2038</v>
      </c>
      <c r="B89" s="1964"/>
      <c r="C89" s="1961"/>
      <c r="D89" s="735">
        <v>13</v>
      </c>
      <c r="E89" s="1190">
        <v>14</v>
      </c>
      <c r="F89" s="1178"/>
      <c r="G89" s="1178"/>
      <c r="H89" s="1179">
        <f t="shared" ref="H89:M89" si="12">SUM(H74:H88)</f>
        <v>103339247.19</v>
      </c>
      <c r="I89" s="1180">
        <f t="shared" si="12"/>
        <v>1</v>
      </c>
      <c r="J89" s="1181">
        <f t="shared" si="12"/>
        <v>0</v>
      </c>
      <c r="K89" s="1181">
        <f t="shared" si="12"/>
        <v>0</v>
      </c>
      <c r="L89" s="1181">
        <f t="shared" si="12"/>
        <v>0</v>
      </c>
      <c r="M89" s="1181">
        <f t="shared" si="12"/>
        <v>14</v>
      </c>
      <c r="N89" s="735"/>
      <c r="O89" s="735"/>
      <c r="P89" s="1182"/>
      <c r="Q89" s="455"/>
      <c r="R89" s="1171"/>
      <c r="S89" s="1111"/>
      <c r="T89" s="1111"/>
      <c r="U89" s="1111"/>
      <c r="V89" s="1111"/>
      <c r="W89" s="1111"/>
      <c r="X89" s="1111"/>
      <c r="Y89" s="1111"/>
      <c r="Z89" s="1111"/>
    </row>
    <row r="90" spans="1:26" ht="54" customHeight="1">
      <c r="A90" s="574">
        <v>2018</v>
      </c>
      <c r="B90" s="574" t="s">
        <v>119</v>
      </c>
      <c r="C90" s="403" t="s">
        <v>19</v>
      </c>
      <c r="D90" s="403" t="s">
        <v>573</v>
      </c>
      <c r="E90" s="415" t="s">
        <v>1912</v>
      </c>
      <c r="F90" s="415" t="s">
        <v>1913</v>
      </c>
      <c r="G90" s="415" t="s">
        <v>2039</v>
      </c>
      <c r="H90" s="1165">
        <v>7407099.4900000002</v>
      </c>
      <c r="I90" s="1166"/>
      <c r="J90" s="576"/>
      <c r="K90" s="576"/>
      <c r="L90" s="576"/>
      <c r="M90" s="576">
        <v>1</v>
      </c>
      <c r="N90" s="578" t="s">
        <v>35</v>
      </c>
      <c r="O90" s="403" t="s">
        <v>2040</v>
      </c>
      <c r="P90" s="591">
        <v>43823</v>
      </c>
      <c r="Q90" s="220"/>
      <c r="R90" s="1167" t="s">
        <v>249</v>
      </c>
      <c r="S90" s="564"/>
      <c r="T90" s="564"/>
      <c r="U90" s="564"/>
      <c r="V90" s="564"/>
      <c r="W90" s="564"/>
      <c r="X90" s="564"/>
      <c r="Y90" s="564"/>
      <c r="Z90" s="564"/>
    </row>
    <row r="91" spans="1:26" ht="43.5" customHeight="1">
      <c r="A91" s="574">
        <v>2018</v>
      </c>
      <c r="B91" s="574" t="s">
        <v>119</v>
      </c>
      <c r="C91" s="403" t="s">
        <v>19</v>
      </c>
      <c r="D91" s="403" t="s">
        <v>576</v>
      </c>
      <c r="E91" s="415" t="s">
        <v>1912</v>
      </c>
      <c r="F91" s="415" t="s">
        <v>1913</v>
      </c>
      <c r="G91" s="415" t="s">
        <v>2041</v>
      </c>
      <c r="H91" s="1165">
        <v>8953191.0600000005</v>
      </c>
      <c r="I91" s="1166"/>
      <c r="J91" s="576"/>
      <c r="K91" s="576"/>
      <c r="L91" s="576"/>
      <c r="M91" s="576">
        <v>1</v>
      </c>
      <c r="N91" s="578" t="s">
        <v>35</v>
      </c>
      <c r="O91" s="407" t="s">
        <v>191</v>
      </c>
      <c r="P91" s="852">
        <v>43544</v>
      </c>
      <c r="Q91" s="220"/>
      <c r="R91" s="1167" t="s">
        <v>249</v>
      </c>
      <c r="S91" s="564"/>
      <c r="T91" s="564"/>
      <c r="U91" s="564"/>
      <c r="V91" s="564"/>
      <c r="W91" s="564"/>
      <c r="X91" s="564"/>
      <c r="Y91" s="564"/>
      <c r="Z91" s="564"/>
    </row>
    <row r="92" spans="1:26" ht="35.25" customHeight="1">
      <c r="A92" s="574">
        <v>2018</v>
      </c>
      <c r="B92" s="574" t="s">
        <v>119</v>
      </c>
      <c r="C92" s="403" t="s">
        <v>19</v>
      </c>
      <c r="D92" s="1172" t="s">
        <v>466</v>
      </c>
      <c r="E92" s="415" t="s">
        <v>1912</v>
      </c>
      <c r="F92" s="415" t="s">
        <v>1913</v>
      </c>
      <c r="G92" s="415" t="s">
        <v>2042</v>
      </c>
      <c r="H92" s="1165">
        <v>8112459.2400000002</v>
      </c>
      <c r="I92" s="1166"/>
      <c r="J92" s="576"/>
      <c r="K92" s="576"/>
      <c r="L92" s="576"/>
      <c r="M92" s="576">
        <v>1</v>
      </c>
      <c r="N92" s="578" t="s">
        <v>35</v>
      </c>
      <c r="O92" s="403" t="s">
        <v>2043</v>
      </c>
      <c r="P92" s="852" t="s">
        <v>2044</v>
      </c>
      <c r="Q92" s="220"/>
      <c r="R92" s="1167" t="s">
        <v>249</v>
      </c>
      <c r="S92" s="564"/>
      <c r="T92" s="564"/>
      <c r="U92" s="564"/>
      <c r="V92" s="564"/>
      <c r="W92" s="564"/>
      <c r="X92" s="564"/>
      <c r="Y92" s="564"/>
      <c r="Z92" s="564"/>
    </row>
    <row r="93" spans="1:26" ht="33.75" customHeight="1">
      <c r="A93" s="574">
        <v>2018</v>
      </c>
      <c r="B93" s="574" t="s">
        <v>119</v>
      </c>
      <c r="C93" s="403" t="s">
        <v>19</v>
      </c>
      <c r="D93" s="403" t="s">
        <v>587</v>
      </c>
      <c r="E93" s="415" t="s">
        <v>1912</v>
      </c>
      <c r="F93" s="415" t="s">
        <v>1913</v>
      </c>
      <c r="G93" s="415" t="s">
        <v>2045</v>
      </c>
      <c r="H93" s="1165">
        <v>6991666.1600000001</v>
      </c>
      <c r="I93" s="1166"/>
      <c r="J93" s="576"/>
      <c r="K93" s="576"/>
      <c r="L93" s="576"/>
      <c r="M93" s="576">
        <v>1</v>
      </c>
      <c r="N93" s="578" t="s">
        <v>35</v>
      </c>
      <c r="O93" s="407" t="s">
        <v>191</v>
      </c>
      <c r="P93" s="852">
        <v>43502</v>
      </c>
      <c r="Q93" s="220"/>
      <c r="R93" s="1167" t="s">
        <v>249</v>
      </c>
      <c r="S93" s="564"/>
      <c r="T93" s="564"/>
      <c r="U93" s="564"/>
      <c r="V93" s="564"/>
      <c r="W93" s="564"/>
      <c r="X93" s="564"/>
      <c r="Y93" s="564"/>
      <c r="Z93" s="564"/>
    </row>
    <row r="94" spans="1:26" ht="37.5" customHeight="1">
      <c r="A94" s="574">
        <v>2018</v>
      </c>
      <c r="B94" s="574" t="s">
        <v>119</v>
      </c>
      <c r="C94" s="403" t="s">
        <v>19</v>
      </c>
      <c r="D94" s="403" t="s">
        <v>591</v>
      </c>
      <c r="E94" s="415" t="s">
        <v>1912</v>
      </c>
      <c r="F94" s="415" t="s">
        <v>1913</v>
      </c>
      <c r="G94" s="415" t="s">
        <v>2046</v>
      </c>
      <c r="H94" s="1165">
        <v>4000000</v>
      </c>
      <c r="I94" s="1166"/>
      <c r="J94" s="576"/>
      <c r="K94" s="576"/>
      <c r="L94" s="576"/>
      <c r="M94" s="860">
        <v>1</v>
      </c>
      <c r="N94" s="578" t="s">
        <v>35</v>
      </c>
      <c r="O94" s="1172" t="s">
        <v>1907</v>
      </c>
      <c r="P94" s="862">
        <v>44005</v>
      </c>
      <c r="Q94" s="399" t="s">
        <v>2047</v>
      </c>
      <c r="R94" s="1171">
        <v>0</v>
      </c>
      <c r="S94" s="564"/>
      <c r="T94" s="564"/>
      <c r="U94" s="564"/>
      <c r="V94" s="564"/>
      <c r="W94" s="564"/>
      <c r="X94" s="564"/>
      <c r="Y94" s="564"/>
      <c r="Z94" s="564"/>
    </row>
    <row r="95" spans="1:26" ht="37.5" customHeight="1">
      <c r="A95" s="574">
        <v>2018</v>
      </c>
      <c r="B95" s="574" t="s">
        <v>119</v>
      </c>
      <c r="C95" s="403" t="s">
        <v>19</v>
      </c>
      <c r="D95" s="431" t="s">
        <v>1395</v>
      </c>
      <c r="E95" s="415" t="s">
        <v>1912</v>
      </c>
      <c r="F95" s="415" t="s">
        <v>1913</v>
      </c>
      <c r="G95" s="415" t="s">
        <v>2048</v>
      </c>
      <c r="H95" s="1165">
        <v>3558860.57</v>
      </c>
      <c r="I95" s="1166"/>
      <c r="J95" s="576"/>
      <c r="K95" s="576"/>
      <c r="L95" s="576"/>
      <c r="M95" s="576">
        <v>1</v>
      </c>
      <c r="N95" s="578" t="s">
        <v>35</v>
      </c>
      <c r="O95" s="407" t="s">
        <v>2049</v>
      </c>
      <c r="P95" s="852">
        <v>43558</v>
      </c>
      <c r="Q95" s="220"/>
      <c r="R95" s="1167" t="s">
        <v>249</v>
      </c>
      <c r="S95" s="564"/>
      <c r="T95" s="564"/>
      <c r="U95" s="564"/>
      <c r="V95" s="564"/>
      <c r="W95" s="564"/>
      <c r="X95" s="564"/>
      <c r="Y95" s="564"/>
      <c r="Z95" s="564"/>
    </row>
    <row r="96" spans="1:26" ht="37.5" customHeight="1">
      <c r="A96" s="574">
        <v>2018</v>
      </c>
      <c r="B96" s="574" t="s">
        <v>119</v>
      </c>
      <c r="C96" s="403" t="s">
        <v>19</v>
      </c>
      <c r="D96" s="431" t="s">
        <v>1395</v>
      </c>
      <c r="E96" s="415" t="s">
        <v>1912</v>
      </c>
      <c r="F96" s="415" t="s">
        <v>1913</v>
      </c>
      <c r="G96" s="415" t="s">
        <v>2050</v>
      </c>
      <c r="H96" s="1165">
        <v>3558860.56</v>
      </c>
      <c r="I96" s="1166"/>
      <c r="J96" s="576"/>
      <c r="K96" s="576"/>
      <c r="L96" s="576"/>
      <c r="M96" s="576">
        <v>1</v>
      </c>
      <c r="N96" s="578" t="s">
        <v>35</v>
      </c>
      <c r="O96" s="407" t="s">
        <v>2051</v>
      </c>
      <c r="P96" s="852">
        <v>43558</v>
      </c>
      <c r="Q96" s="220"/>
      <c r="R96" s="1167" t="s">
        <v>249</v>
      </c>
      <c r="S96" s="564"/>
      <c r="T96" s="564"/>
      <c r="U96" s="564"/>
      <c r="V96" s="564"/>
      <c r="W96" s="564"/>
      <c r="X96" s="564"/>
      <c r="Y96" s="564"/>
      <c r="Z96" s="564"/>
    </row>
    <row r="97" spans="1:26" ht="34.5" customHeight="1">
      <c r="A97" s="574">
        <v>2018</v>
      </c>
      <c r="B97" s="574" t="s">
        <v>119</v>
      </c>
      <c r="C97" s="403" t="s">
        <v>19</v>
      </c>
      <c r="D97" s="403" t="s">
        <v>473</v>
      </c>
      <c r="E97" s="415" t="s">
        <v>1912</v>
      </c>
      <c r="F97" s="415" t="s">
        <v>1913</v>
      </c>
      <c r="G97" s="415" t="s">
        <v>2052</v>
      </c>
      <c r="H97" s="1165">
        <v>8132332.6200000001</v>
      </c>
      <c r="I97" s="1166"/>
      <c r="J97" s="576"/>
      <c r="K97" s="576"/>
      <c r="L97" s="576"/>
      <c r="M97" s="576">
        <v>1</v>
      </c>
      <c r="N97" s="578" t="s">
        <v>35</v>
      </c>
      <c r="O97" s="456" t="s">
        <v>2053</v>
      </c>
      <c r="P97" s="852">
        <v>43689</v>
      </c>
      <c r="Q97" s="399"/>
      <c r="R97" s="1167" t="s">
        <v>249</v>
      </c>
      <c r="S97" s="564"/>
      <c r="T97" s="564"/>
      <c r="U97" s="564"/>
      <c r="V97" s="564"/>
      <c r="W97" s="564"/>
      <c r="X97" s="564"/>
      <c r="Y97" s="564"/>
      <c r="Z97" s="564"/>
    </row>
    <row r="98" spans="1:26" ht="34.5" customHeight="1">
      <c r="A98" s="574">
        <v>2018</v>
      </c>
      <c r="B98" s="574" t="s">
        <v>119</v>
      </c>
      <c r="C98" s="403" t="s">
        <v>19</v>
      </c>
      <c r="D98" s="403" t="s">
        <v>865</v>
      </c>
      <c r="E98" s="415" t="s">
        <v>1912</v>
      </c>
      <c r="F98" s="415" t="s">
        <v>1913</v>
      </c>
      <c r="G98" s="415" t="s">
        <v>2054</v>
      </c>
      <c r="H98" s="1165">
        <v>7659209.4199999999</v>
      </c>
      <c r="I98" s="1166"/>
      <c r="J98" s="576"/>
      <c r="K98" s="576"/>
      <c r="L98" s="576"/>
      <c r="M98" s="576">
        <v>1</v>
      </c>
      <c r="N98" s="578" t="s">
        <v>35</v>
      </c>
      <c r="O98" s="403" t="s">
        <v>2055</v>
      </c>
      <c r="P98" s="852">
        <v>42561</v>
      </c>
      <c r="Q98" s="220"/>
      <c r="R98" s="1167" t="s">
        <v>249</v>
      </c>
      <c r="S98" s="564"/>
      <c r="T98" s="564"/>
      <c r="U98" s="564"/>
      <c r="V98" s="564"/>
      <c r="W98" s="564"/>
      <c r="X98" s="564"/>
      <c r="Y98" s="564"/>
      <c r="Z98" s="564"/>
    </row>
    <row r="99" spans="1:26" ht="34.5" customHeight="1">
      <c r="A99" s="574">
        <v>2018</v>
      </c>
      <c r="B99" s="574" t="s">
        <v>119</v>
      </c>
      <c r="C99" s="403" t="s">
        <v>19</v>
      </c>
      <c r="D99" s="431" t="s">
        <v>482</v>
      </c>
      <c r="E99" s="415" t="s">
        <v>1912</v>
      </c>
      <c r="F99" s="415" t="s">
        <v>1913</v>
      </c>
      <c r="G99" s="415" t="s">
        <v>2056</v>
      </c>
      <c r="H99" s="1165">
        <v>3984672.57</v>
      </c>
      <c r="I99" s="1166"/>
      <c r="J99" s="576"/>
      <c r="K99" s="576"/>
      <c r="L99" s="576"/>
      <c r="M99" s="576">
        <v>1</v>
      </c>
      <c r="N99" s="578" t="s">
        <v>35</v>
      </c>
      <c r="O99" s="407" t="s">
        <v>1896</v>
      </c>
      <c r="P99" s="852">
        <v>43613</v>
      </c>
      <c r="Q99" s="220"/>
      <c r="R99" s="1167" t="s">
        <v>249</v>
      </c>
      <c r="S99" s="564"/>
      <c r="T99" s="564"/>
      <c r="U99" s="564"/>
      <c r="V99" s="564"/>
      <c r="W99" s="564"/>
      <c r="X99" s="564"/>
      <c r="Y99" s="564"/>
      <c r="Z99" s="564"/>
    </row>
    <row r="100" spans="1:26" ht="34.5" customHeight="1">
      <c r="A100" s="574">
        <v>2018</v>
      </c>
      <c r="B100" s="574" t="s">
        <v>119</v>
      </c>
      <c r="C100" s="403" t="s">
        <v>19</v>
      </c>
      <c r="D100" s="431" t="s">
        <v>482</v>
      </c>
      <c r="E100" s="415" t="s">
        <v>1912</v>
      </c>
      <c r="F100" s="415" t="s">
        <v>1913</v>
      </c>
      <c r="G100" s="415" t="s">
        <v>2057</v>
      </c>
      <c r="H100" s="1165">
        <v>3600000</v>
      </c>
      <c r="I100" s="1166"/>
      <c r="J100" s="576"/>
      <c r="K100" s="576"/>
      <c r="L100" s="576"/>
      <c r="M100" s="576">
        <v>1</v>
      </c>
      <c r="N100" s="578" t="s">
        <v>35</v>
      </c>
      <c r="O100" s="407" t="s">
        <v>1896</v>
      </c>
      <c r="P100" s="852">
        <v>43613</v>
      </c>
      <c r="Q100" s="220"/>
      <c r="R100" s="1167" t="s">
        <v>249</v>
      </c>
      <c r="S100" s="564"/>
      <c r="T100" s="564"/>
      <c r="U100" s="564"/>
      <c r="V100" s="564"/>
      <c r="W100" s="564"/>
      <c r="X100" s="564"/>
      <c r="Y100" s="564"/>
      <c r="Z100" s="564"/>
    </row>
    <row r="101" spans="1:26" ht="34.5" customHeight="1">
      <c r="A101" s="574">
        <v>2018</v>
      </c>
      <c r="B101" s="574" t="s">
        <v>119</v>
      </c>
      <c r="C101" s="403" t="s">
        <v>19</v>
      </c>
      <c r="D101" s="403" t="s">
        <v>596</v>
      </c>
      <c r="E101" s="415" t="s">
        <v>1912</v>
      </c>
      <c r="F101" s="415" t="s">
        <v>1913</v>
      </c>
      <c r="G101" s="415" t="s">
        <v>2058</v>
      </c>
      <c r="H101" s="1165">
        <v>13713776.380000001</v>
      </c>
      <c r="I101" s="1166"/>
      <c r="J101" s="576"/>
      <c r="K101" s="576"/>
      <c r="L101" s="576"/>
      <c r="M101" s="576">
        <v>1</v>
      </c>
      <c r="N101" s="578" t="s">
        <v>35</v>
      </c>
      <c r="O101" s="403" t="s">
        <v>191</v>
      </c>
      <c r="P101" s="591">
        <v>43609</v>
      </c>
      <c r="Q101" s="220"/>
      <c r="R101" s="1167" t="s">
        <v>249</v>
      </c>
      <c r="S101" s="564"/>
      <c r="T101" s="564"/>
      <c r="U101" s="564"/>
      <c r="V101" s="564"/>
      <c r="W101" s="564"/>
      <c r="X101" s="564"/>
      <c r="Y101" s="564"/>
      <c r="Z101" s="564"/>
    </row>
    <row r="102" spans="1:26" ht="34.5" customHeight="1">
      <c r="A102" s="574">
        <v>2018</v>
      </c>
      <c r="B102" s="574" t="s">
        <v>119</v>
      </c>
      <c r="C102" s="403" t="s">
        <v>19</v>
      </c>
      <c r="D102" s="403" t="s">
        <v>486</v>
      </c>
      <c r="E102" s="415" t="s">
        <v>1912</v>
      </c>
      <c r="F102" s="415" t="s">
        <v>1913</v>
      </c>
      <c r="G102" s="415" t="s">
        <v>2059</v>
      </c>
      <c r="H102" s="1165">
        <v>9298040.7300000004</v>
      </c>
      <c r="I102" s="1166"/>
      <c r="J102" s="576"/>
      <c r="K102" s="576"/>
      <c r="L102" s="576"/>
      <c r="M102" s="576">
        <v>1</v>
      </c>
      <c r="N102" s="578" t="s">
        <v>35</v>
      </c>
      <c r="O102" s="403" t="s">
        <v>191</v>
      </c>
      <c r="P102" s="852">
        <v>43613</v>
      </c>
      <c r="Q102" s="220"/>
      <c r="R102" s="1167" t="s">
        <v>249</v>
      </c>
      <c r="S102" s="564"/>
      <c r="T102" s="564"/>
      <c r="U102" s="564"/>
      <c r="V102" s="564"/>
      <c r="W102" s="564"/>
      <c r="X102" s="564"/>
      <c r="Y102" s="564"/>
      <c r="Z102" s="564"/>
    </row>
    <row r="103" spans="1:26" ht="51" customHeight="1">
      <c r="A103" s="574">
        <v>2018</v>
      </c>
      <c r="B103" s="574" t="s">
        <v>119</v>
      </c>
      <c r="C103" s="403" t="s">
        <v>19</v>
      </c>
      <c r="D103" s="403" t="s">
        <v>1443</v>
      </c>
      <c r="E103" s="415" t="s">
        <v>1912</v>
      </c>
      <c r="F103" s="415" t="s">
        <v>1931</v>
      </c>
      <c r="G103" s="415" t="s">
        <v>2060</v>
      </c>
      <c r="H103" s="1165">
        <v>7444367.9100000001</v>
      </c>
      <c r="I103" s="1166"/>
      <c r="J103" s="576"/>
      <c r="K103" s="576"/>
      <c r="L103" s="576"/>
      <c r="M103" s="576">
        <v>1</v>
      </c>
      <c r="N103" s="578" t="s">
        <v>35</v>
      </c>
      <c r="O103" s="407" t="s">
        <v>2061</v>
      </c>
      <c r="P103" s="852">
        <v>43570</v>
      </c>
      <c r="Q103" s="220"/>
      <c r="R103" s="1167" t="s">
        <v>249</v>
      </c>
      <c r="S103" s="564"/>
      <c r="T103" s="564"/>
      <c r="U103" s="564"/>
      <c r="V103" s="564"/>
      <c r="W103" s="564"/>
      <c r="X103" s="564"/>
      <c r="Y103" s="564"/>
      <c r="Z103" s="564"/>
    </row>
    <row r="104" spans="1:26" ht="35.25" customHeight="1">
      <c r="A104" s="2068">
        <v>2018</v>
      </c>
      <c r="B104" s="2068" t="s">
        <v>119</v>
      </c>
      <c r="C104" s="2017" t="s">
        <v>19</v>
      </c>
      <c r="D104" s="2017" t="s">
        <v>868</v>
      </c>
      <c r="E104" s="2017" t="s">
        <v>1912</v>
      </c>
      <c r="F104" s="2042" t="s">
        <v>1913</v>
      </c>
      <c r="G104" s="2017" t="s">
        <v>2062</v>
      </c>
      <c r="H104" s="2114">
        <v>7797869.8799999999</v>
      </c>
      <c r="I104" s="2037"/>
      <c r="J104" s="2037"/>
      <c r="K104" s="2037"/>
      <c r="L104" s="2037"/>
      <c r="M104" s="2037">
        <v>1</v>
      </c>
      <c r="N104" s="2080" t="s">
        <v>35</v>
      </c>
      <c r="O104" s="630" t="s">
        <v>2063</v>
      </c>
      <c r="P104" s="2112">
        <v>43563</v>
      </c>
      <c r="Q104" s="2113"/>
      <c r="R104" s="1167" t="s">
        <v>249</v>
      </c>
      <c r="S104" s="564"/>
      <c r="T104" s="564"/>
      <c r="U104" s="564"/>
      <c r="V104" s="564"/>
      <c r="W104" s="564"/>
      <c r="X104" s="564"/>
      <c r="Y104" s="564"/>
      <c r="Z104" s="564"/>
    </row>
    <row r="105" spans="1:26" ht="36.75" customHeight="1">
      <c r="A105" s="1976"/>
      <c r="B105" s="1976"/>
      <c r="C105" s="1976"/>
      <c r="D105" s="1976"/>
      <c r="E105" s="1976"/>
      <c r="F105" s="1976"/>
      <c r="G105" s="1976"/>
      <c r="H105" s="1976"/>
      <c r="I105" s="1976"/>
      <c r="J105" s="1976"/>
      <c r="K105" s="1976"/>
      <c r="L105" s="1976"/>
      <c r="M105" s="1976"/>
      <c r="N105" s="1976"/>
      <c r="O105" s="868" t="s">
        <v>2064</v>
      </c>
      <c r="P105" s="1976"/>
      <c r="Q105" s="1991"/>
      <c r="R105" s="1167"/>
      <c r="S105" s="564"/>
      <c r="T105" s="564"/>
      <c r="U105" s="564"/>
      <c r="V105" s="564"/>
      <c r="W105" s="564"/>
      <c r="X105" s="564"/>
      <c r="Y105" s="564"/>
      <c r="Z105" s="564"/>
    </row>
    <row r="106" spans="1:26" ht="34.5" customHeight="1">
      <c r="A106" s="574">
        <v>2018</v>
      </c>
      <c r="B106" s="574" t="s">
        <v>119</v>
      </c>
      <c r="C106" s="403" t="s">
        <v>19</v>
      </c>
      <c r="D106" s="403" t="s">
        <v>165</v>
      </c>
      <c r="E106" s="415" t="s">
        <v>1912</v>
      </c>
      <c r="F106" s="415" t="s">
        <v>1913</v>
      </c>
      <c r="G106" s="415" t="s">
        <v>1636</v>
      </c>
      <c r="H106" s="1165">
        <v>3951394.66</v>
      </c>
      <c r="I106" s="576">
        <v>1</v>
      </c>
      <c r="J106" s="576"/>
      <c r="K106" s="576"/>
      <c r="L106" s="576"/>
      <c r="M106" s="576"/>
      <c r="N106" s="584" t="s">
        <v>250</v>
      </c>
      <c r="O106" s="403" t="s">
        <v>2065</v>
      </c>
      <c r="P106" s="591">
        <v>43840</v>
      </c>
      <c r="Q106" s="399" t="s">
        <v>2047</v>
      </c>
      <c r="R106" s="1186" t="s">
        <v>249</v>
      </c>
      <c r="S106" s="564"/>
      <c r="T106" s="564"/>
      <c r="U106" s="564"/>
      <c r="V106" s="564"/>
      <c r="W106" s="564"/>
      <c r="X106" s="564"/>
      <c r="Y106" s="564"/>
      <c r="Z106" s="564"/>
    </row>
    <row r="107" spans="1:26" ht="34.5" customHeight="1">
      <c r="A107" s="574">
        <v>2018</v>
      </c>
      <c r="B107" s="574" t="s">
        <v>119</v>
      </c>
      <c r="C107" s="403" t="s">
        <v>19</v>
      </c>
      <c r="D107" s="431" t="s">
        <v>156</v>
      </c>
      <c r="E107" s="415" t="s">
        <v>1912</v>
      </c>
      <c r="F107" s="415" t="s">
        <v>1913</v>
      </c>
      <c r="G107" s="415" t="s">
        <v>2066</v>
      </c>
      <c r="H107" s="1165">
        <v>4200000</v>
      </c>
      <c r="I107" s="1166"/>
      <c r="J107" s="576"/>
      <c r="K107" s="576"/>
      <c r="L107" s="576"/>
      <c r="M107" s="860">
        <v>1</v>
      </c>
      <c r="N107" s="578" t="s">
        <v>35</v>
      </c>
      <c r="O107" s="1172" t="s">
        <v>2067</v>
      </c>
      <c r="P107" s="862">
        <v>43987</v>
      </c>
      <c r="Q107" s="220"/>
      <c r="R107" s="1171">
        <v>0</v>
      </c>
      <c r="S107" s="564"/>
      <c r="T107" s="564"/>
      <c r="U107" s="564"/>
      <c r="V107" s="564"/>
      <c r="W107" s="564"/>
      <c r="X107" s="564"/>
      <c r="Y107" s="564"/>
      <c r="Z107" s="564"/>
    </row>
    <row r="108" spans="1:26" ht="34.5" customHeight="1">
      <c r="A108" s="574">
        <v>2018</v>
      </c>
      <c r="B108" s="574" t="s">
        <v>119</v>
      </c>
      <c r="C108" s="403" t="s">
        <v>19</v>
      </c>
      <c r="D108" s="431" t="s">
        <v>156</v>
      </c>
      <c r="E108" s="415" t="s">
        <v>1912</v>
      </c>
      <c r="F108" s="415" t="s">
        <v>1913</v>
      </c>
      <c r="G108" s="415" t="s">
        <v>2068</v>
      </c>
      <c r="H108" s="1165">
        <v>4393803.42</v>
      </c>
      <c r="I108" s="1166"/>
      <c r="J108" s="576"/>
      <c r="K108" s="576"/>
      <c r="L108" s="576"/>
      <c r="M108" s="860">
        <v>1</v>
      </c>
      <c r="N108" s="578" t="s">
        <v>35</v>
      </c>
      <c r="O108" s="1172" t="s">
        <v>2067</v>
      </c>
      <c r="P108" s="862">
        <v>43987</v>
      </c>
      <c r="Q108" s="220"/>
      <c r="R108" s="1171">
        <v>0</v>
      </c>
      <c r="S108" s="564"/>
      <c r="T108" s="564"/>
      <c r="U108" s="564"/>
      <c r="V108" s="564"/>
      <c r="W108" s="564"/>
      <c r="X108" s="564"/>
      <c r="Y108" s="564"/>
      <c r="Z108" s="564"/>
    </row>
    <row r="109" spans="1:26" ht="34.5" customHeight="1">
      <c r="A109" s="574">
        <v>2018</v>
      </c>
      <c r="B109" s="574" t="s">
        <v>119</v>
      </c>
      <c r="C109" s="403" t="s">
        <v>19</v>
      </c>
      <c r="D109" s="403" t="s">
        <v>168</v>
      </c>
      <c r="E109" s="415" t="s">
        <v>1912</v>
      </c>
      <c r="F109" s="415" t="s">
        <v>1913</v>
      </c>
      <c r="G109" s="415" t="s">
        <v>2069</v>
      </c>
      <c r="H109" s="1165">
        <v>8504442.5</v>
      </c>
      <c r="I109" s="1166"/>
      <c r="J109" s="576"/>
      <c r="K109" s="576"/>
      <c r="L109" s="576"/>
      <c r="M109" s="860">
        <v>1</v>
      </c>
      <c r="N109" s="578" t="s">
        <v>35</v>
      </c>
      <c r="O109" s="1172" t="s">
        <v>2070</v>
      </c>
      <c r="P109" s="862">
        <v>44005</v>
      </c>
      <c r="Q109" s="399" t="s">
        <v>2047</v>
      </c>
      <c r="R109" s="1171">
        <v>0</v>
      </c>
      <c r="S109" s="564"/>
      <c r="T109" s="564"/>
      <c r="U109" s="564"/>
      <c r="V109" s="564"/>
      <c r="W109" s="564"/>
      <c r="X109" s="564"/>
      <c r="Y109" s="564"/>
      <c r="Z109" s="564"/>
    </row>
    <row r="110" spans="1:26" ht="28.5" customHeight="1">
      <c r="A110" s="2109" t="s">
        <v>812</v>
      </c>
      <c r="B110" s="1964"/>
      <c r="C110" s="1961"/>
      <c r="D110" s="476">
        <v>16</v>
      </c>
      <c r="E110" s="1187">
        <v>18</v>
      </c>
      <c r="F110" s="1188"/>
      <c r="G110" s="1188"/>
      <c r="H110" s="1174">
        <f t="shared" ref="H110:M110" si="13">SUM(H90:H109)</f>
        <v>125262047.17</v>
      </c>
      <c r="I110" s="1175">
        <f t="shared" si="13"/>
        <v>1</v>
      </c>
      <c r="J110" s="1175">
        <f t="shared" si="13"/>
        <v>0</v>
      </c>
      <c r="K110" s="1175">
        <f t="shared" si="13"/>
        <v>0</v>
      </c>
      <c r="L110" s="1175">
        <f t="shared" si="13"/>
        <v>0</v>
      </c>
      <c r="M110" s="1175">
        <f t="shared" si="13"/>
        <v>18</v>
      </c>
      <c r="N110" s="476"/>
      <c r="O110" s="476"/>
      <c r="P110" s="1189"/>
      <c r="Q110" s="399"/>
      <c r="R110" s="1171"/>
      <c r="S110" s="564"/>
      <c r="T110" s="564"/>
      <c r="U110" s="564"/>
      <c r="V110" s="564"/>
      <c r="W110" s="564"/>
      <c r="X110" s="564"/>
      <c r="Y110" s="564"/>
      <c r="Z110" s="564"/>
    </row>
    <row r="111" spans="1:26" ht="87" customHeight="1">
      <c r="A111" s="574">
        <v>2018</v>
      </c>
      <c r="B111" s="574" t="s">
        <v>119</v>
      </c>
      <c r="C111" s="403" t="s">
        <v>19</v>
      </c>
      <c r="D111" s="431" t="s">
        <v>300</v>
      </c>
      <c r="E111" s="415" t="s">
        <v>1944</v>
      </c>
      <c r="F111" s="415" t="s">
        <v>2071</v>
      </c>
      <c r="G111" s="415" t="s">
        <v>1885</v>
      </c>
      <c r="H111" s="1165">
        <v>5345624.53</v>
      </c>
      <c r="I111" s="1166"/>
      <c r="J111" s="576"/>
      <c r="K111" s="576"/>
      <c r="L111" s="576">
        <v>1</v>
      </c>
      <c r="M111" s="576"/>
      <c r="N111" s="1192" t="s">
        <v>2072</v>
      </c>
      <c r="O111" s="1172" t="s">
        <v>2073</v>
      </c>
      <c r="P111" s="862">
        <v>44005</v>
      </c>
      <c r="Q111" s="863" t="s">
        <v>2074</v>
      </c>
      <c r="R111" s="1171">
        <v>0</v>
      </c>
      <c r="S111" s="564"/>
      <c r="T111" s="564"/>
      <c r="U111" s="564"/>
      <c r="V111" s="564"/>
      <c r="W111" s="564"/>
      <c r="X111" s="564"/>
      <c r="Y111" s="564"/>
      <c r="Z111" s="564"/>
    </row>
    <row r="112" spans="1:26" ht="41.25" customHeight="1">
      <c r="A112" s="574">
        <v>2018</v>
      </c>
      <c r="B112" s="574" t="s">
        <v>119</v>
      </c>
      <c r="C112" s="403" t="s">
        <v>19</v>
      </c>
      <c r="D112" s="431" t="s">
        <v>300</v>
      </c>
      <c r="E112" s="415" t="s">
        <v>1964</v>
      </c>
      <c r="F112" s="415" t="s">
        <v>1965</v>
      </c>
      <c r="G112" s="415" t="s">
        <v>1885</v>
      </c>
      <c r="H112" s="1165">
        <v>2300000</v>
      </c>
      <c r="I112" s="1166"/>
      <c r="J112" s="576"/>
      <c r="K112" s="576"/>
      <c r="L112" s="576"/>
      <c r="M112" s="576">
        <v>1</v>
      </c>
      <c r="N112" s="774" t="s">
        <v>35</v>
      </c>
      <c r="O112" s="403"/>
      <c r="P112" s="852">
        <v>43724</v>
      </c>
      <c r="Q112" s="220" t="s">
        <v>760</v>
      </c>
      <c r="R112" s="1171">
        <v>0</v>
      </c>
      <c r="S112" s="564"/>
      <c r="T112" s="564"/>
      <c r="U112" s="564"/>
      <c r="V112" s="564"/>
      <c r="W112" s="564"/>
      <c r="X112" s="564"/>
      <c r="Y112" s="564"/>
      <c r="Z112" s="564"/>
    </row>
    <row r="113" spans="1:26" ht="55.5" customHeight="1">
      <c r="A113" s="574">
        <v>2018</v>
      </c>
      <c r="B113" s="574" t="s">
        <v>119</v>
      </c>
      <c r="C113" s="403" t="s">
        <v>19</v>
      </c>
      <c r="D113" s="403" t="s">
        <v>914</v>
      </c>
      <c r="E113" s="415" t="s">
        <v>603</v>
      </c>
      <c r="F113" s="415" t="s">
        <v>2075</v>
      </c>
      <c r="G113" s="415" t="s">
        <v>2076</v>
      </c>
      <c r="H113" s="1165">
        <v>7512876.0499999998</v>
      </c>
      <c r="I113" s="1166"/>
      <c r="J113" s="576"/>
      <c r="K113" s="576"/>
      <c r="L113" s="576"/>
      <c r="M113" s="860">
        <v>1</v>
      </c>
      <c r="N113" s="774" t="s">
        <v>35</v>
      </c>
      <c r="O113" s="1172" t="s">
        <v>2077</v>
      </c>
      <c r="P113" s="862">
        <v>44005</v>
      </c>
      <c r="Q113" s="220"/>
      <c r="R113" s="1171">
        <v>0</v>
      </c>
      <c r="S113" s="564"/>
      <c r="T113" s="564"/>
      <c r="U113" s="564"/>
      <c r="V113" s="564"/>
      <c r="W113" s="564"/>
      <c r="X113" s="564"/>
      <c r="Y113" s="564"/>
      <c r="Z113" s="564"/>
    </row>
    <row r="114" spans="1:26" ht="59.25" customHeight="1">
      <c r="A114" s="574">
        <v>2018</v>
      </c>
      <c r="B114" s="574" t="s">
        <v>119</v>
      </c>
      <c r="C114" s="403" t="s">
        <v>19</v>
      </c>
      <c r="D114" s="403" t="s">
        <v>472</v>
      </c>
      <c r="E114" s="415" t="s">
        <v>625</v>
      </c>
      <c r="F114" s="415" t="s">
        <v>2078</v>
      </c>
      <c r="G114" s="415" t="s">
        <v>2079</v>
      </c>
      <c r="H114" s="1165">
        <v>7216920.9100000001</v>
      </c>
      <c r="I114" s="1166"/>
      <c r="J114" s="576"/>
      <c r="K114" s="576"/>
      <c r="L114" s="576"/>
      <c r="M114" s="576">
        <v>1</v>
      </c>
      <c r="N114" s="774" t="s">
        <v>35</v>
      </c>
      <c r="O114" s="403" t="s">
        <v>2080</v>
      </c>
      <c r="P114" s="852">
        <v>43766</v>
      </c>
      <c r="Q114" s="220"/>
      <c r="R114" s="1167" t="s">
        <v>249</v>
      </c>
      <c r="S114" s="564"/>
      <c r="T114" s="564"/>
      <c r="U114" s="564"/>
      <c r="V114" s="564"/>
      <c r="W114" s="564"/>
      <c r="X114" s="564"/>
      <c r="Y114" s="564"/>
      <c r="Z114" s="564"/>
    </row>
    <row r="115" spans="1:26" ht="33.75" customHeight="1">
      <c r="A115" s="2110" t="s">
        <v>805</v>
      </c>
      <c r="B115" s="1964"/>
      <c r="C115" s="1961"/>
      <c r="D115" s="476">
        <v>3</v>
      </c>
      <c r="E115" s="476">
        <v>4</v>
      </c>
      <c r="F115" s="1188"/>
      <c r="G115" s="1188"/>
      <c r="H115" s="1185">
        <f t="shared" ref="H115:M115" si="14">SUM(H111:H114)</f>
        <v>22375421.490000002</v>
      </c>
      <c r="I115" s="1175">
        <f t="shared" si="14"/>
        <v>0</v>
      </c>
      <c r="J115" s="1175">
        <f t="shared" si="14"/>
        <v>0</v>
      </c>
      <c r="K115" s="1175">
        <f t="shared" si="14"/>
        <v>0</v>
      </c>
      <c r="L115" s="1175">
        <f t="shared" si="14"/>
        <v>1</v>
      </c>
      <c r="M115" s="1175">
        <f t="shared" si="14"/>
        <v>3</v>
      </c>
      <c r="N115" s="476"/>
      <c r="O115" s="476"/>
      <c r="P115" s="1189"/>
      <c r="Q115" s="399"/>
      <c r="R115" s="1171">
        <f>SUM(R6:R114)</f>
        <v>1</v>
      </c>
      <c r="S115" s="564"/>
      <c r="T115" s="564"/>
      <c r="U115" s="564"/>
      <c r="V115" s="564"/>
      <c r="W115" s="564"/>
      <c r="X115" s="564"/>
      <c r="Y115" s="564"/>
      <c r="Z115" s="564"/>
    </row>
    <row r="116" spans="1:26" ht="33" customHeight="1">
      <c r="A116" s="2111" t="s">
        <v>813</v>
      </c>
      <c r="B116" s="1964"/>
      <c r="C116" s="1961"/>
      <c r="D116" s="735">
        <f t="shared" ref="D116:E116" si="15">D110+D115</f>
        <v>19</v>
      </c>
      <c r="E116" s="735">
        <f t="shared" si="15"/>
        <v>22</v>
      </c>
      <c r="F116" s="1178"/>
      <c r="G116" s="1178"/>
      <c r="H116" s="1193">
        <f t="shared" ref="H116:M116" si="16">H110+H115</f>
        <v>147637468.66</v>
      </c>
      <c r="I116" s="735">
        <f t="shared" si="16"/>
        <v>1</v>
      </c>
      <c r="J116" s="1194">
        <f t="shared" si="16"/>
        <v>0</v>
      </c>
      <c r="K116" s="1194">
        <f t="shared" si="16"/>
        <v>0</v>
      </c>
      <c r="L116" s="1194">
        <f t="shared" si="16"/>
        <v>1</v>
      </c>
      <c r="M116" s="1194">
        <f t="shared" si="16"/>
        <v>21</v>
      </c>
      <c r="N116" s="735"/>
      <c r="O116" s="735"/>
      <c r="P116" s="1182"/>
      <c r="Q116" s="455"/>
      <c r="R116" s="1111"/>
      <c r="S116" s="1111"/>
      <c r="T116" s="1111"/>
      <c r="U116" s="1111"/>
      <c r="V116" s="1111"/>
      <c r="W116" s="1111"/>
      <c r="X116" s="1111"/>
      <c r="Y116" s="1111"/>
      <c r="Z116" s="1111"/>
    </row>
    <row r="117" spans="1:26" ht="30" customHeight="1">
      <c r="A117" s="2115" t="s">
        <v>43</v>
      </c>
      <c r="B117" s="1964"/>
      <c r="C117" s="1961"/>
      <c r="D117" s="953">
        <f t="shared" ref="D117:E117" si="17">SUM(D116,D89,D73,D40,D27)</f>
        <v>74</v>
      </c>
      <c r="E117" s="953">
        <f t="shared" si="17"/>
        <v>94</v>
      </c>
      <c r="F117" s="1195"/>
      <c r="G117" s="1103"/>
      <c r="H117" s="1196">
        <f t="shared" ref="H117:M117" si="18">SUM(H116,H89,H73,H40,H27)</f>
        <v>536802145.16999996</v>
      </c>
      <c r="I117" s="548">
        <f t="shared" si="18"/>
        <v>3</v>
      </c>
      <c r="J117" s="953">
        <f t="shared" si="18"/>
        <v>0</v>
      </c>
      <c r="K117" s="953">
        <f t="shared" si="18"/>
        <v>0</v>
      </c>
      <c r="L117" s="953">
        <f t="shared" si="18"/>
        <v>3</v>
      </c>
      <c r="M117" s="953">
        <f t="shared" si="18"/>
        <v>91</v>
      </c>
      <c r="N117" s="1197"/>
      <c r="O117" s="548"/>
      <c r="P117" s="1198"/>
      <c r="Q117" s="1199"/>
      <c r="R117" s="1150"/>
      <c r="S117" s="905"/>
      <c r="T117" s="905"/>
      <c r="U117" s="905"/>
      <c r="V117" s="905"/>
      <c r="W117" s="905"/>
      <c r="X117" s="905"/>
      <c r="Y117" s="905"/>
      <c r="Z117" s="905"/>
    </row>
    <row r="118" spans="1:26" ht="28.5" customHeight="1">
      <c r="A118" s="14"/>
      <c r="B118" s="223"/>
      <c r="C118" s="1162"/>
      <c r="D118" s="456"/>
      <c r="E118" s="555"/>
      <c r="F118" s="555"/>
      <c r="G118" s="399"/>
      <c r="H118" s="1200"/>
      <c r="I118" s="558"/>
      <c r="J118" s="1161"/>
      <c r="K118" s="1161"/>
      <c r="L118" s="1161"/>
      <c r="M118" s="1161"/>
      <c r="N118" s="1162"/>
      <c r="O118" s="456"/>
      <c r="P118" s="1163"/>
      <c r="Q118" s="555"/>
      <c r="R118" s="1150"/>
      <c r="S118" s="14"/>
      <c r="T118" s="14"/>
      <c r="U118" s="14"/>
      <c r="V118" s="14"/>
      <c r="W118" s="14"/>
      <c r="X118" s="14"/>
      <c r="Y118" s="14"/>
      <c r="Z118" s="14"/>
    </row>
    <row r="119" spans="1:26" ht="15.75" customHeight="1">
      <c r="A119" s="14"/>
      <c r="B119" s="223"/>
      <c r="C119" s="1162"/>
      <c r="D119" s="456"/>
      <c r="E119" s="555"/>
      <c r="F119" s="555"/>
      <c r="G119" s="399"/>
      <c r="H119" s="1200"/>
      <c r="I119" s="558"/>
      <c r="J119" s="1161"/>
      <c r="K119" s="1161"/>
      <c r="L119" s="1161"/>
      <c r="M119" s="1161"/>
      <c r="N119" s="1162"/>
      <c r="O119" s="456"/>
      <c r="P119" s="1163"/>
      <c r="Q119" s="555"/>
      <c r="R119" s="1150"/>
      <c r="S119" s="14"/>
      <c r="T119" s="14"/>
      <c r="U119" s="14"/>
      <c r="V119" s="14"/>
      <c r="W119" s="14"/>
      <c r="X119" s="14"/>
      <c r="Y119" s="14"/>
      <c r="Z119" s="14"/>
    </row>
    <row r="120" spans="1:26" ht="28.5" customHeight="1">
      <c r="A120" s="14"/>
      <c r="B120" s="223"/>
      <c r="C120" s="1162"/>
      <c r="D120" s="456"/>
      <c r="E120" s="555"/>
      <c r="F120" s="555"/>
      <c r="G120" s="399"/>
      <c r="H120" s="1200"/>
      <c r="I120" s="558"/>
      <c r="J120" s="1161"/>
      <c r="K120" s="1161"/>
      <c r="L120" s="1161"/>
      <c r="M120" s="1161"/>
      <c r="N120" s="1162"/>
      <c r="O120" s="456"/>
      <c r="P120" s="1163"/>
      <c r="Q120" s="555"/>
      <c r="R120" s="1150"/>
      <c r="S120" s="14"/>
      <c r="T120" s="14"/>
      <c r="U120" s="14"/>
      <c r="V120" s="14"/>
      <c r="W120" s="14"/>
      <c r="X120" s="14"/>
      <c r="Y120" s="14"/>
      <c r="Z120" s="14"/>
    </row>
    <row r="121" spans="1:26" ht="28.5" customHeight="1">
      <c r="A121" s="14"/>
      <c r="B121" s="223"/>
      <c r="C121" s="1162"/>
      <c r="D121" s="456"/>
      <c r="E121" s="555"/>
      <c r="F121" s="555"/>
      <c r="G121" s="399"/>
      <c r="H121" s="1200"/>
      <c r="I121" s="558"/>
      <c r="J121" s="1161"/>
      <c r="K121" s="1161"/>
      <c r="L121" s="1161"/>
      <c r="M121" s="1161"/>
      <c r="N121" s="1162"/>
      <c r="O121" s="456"/>
      <c r="P121" s="1163"/>
      <c r="Q121" s="555"/>
      <c r="R121" s="1150"/>
      <c r="S121" s="14"/>
      <c r="T121" s="14"/>
      <c r="U121" s="14"/>
      <c r="V121" s="14"/>
      <c r="W121" s="14"/>
      <c r="X121" s="14"/>
      <c r="Y121" s="14"/>
      <c r="Z121" s="14"/>
    </row>
    <row r="122" spans="1:26" ht="28.5" customHeight="1">
      <c r="A122" s="14"/>
      <c r="B122" s="223"/>
      <c r="C122" s="1162"/>
      <c r="D122" s="456"/>
      <c r="E122" s="555"/>
      <c r="F122" s="555"/>
      <c r="G122" s="399"/>
      <c r="H122" s="1200"/>
      <c r="I122" s="558"/>
      <c r="J122" s="1161"/>
      <c r="K122" s="1161"/>
      <c r="L122" s="1161"/>
      <c r="M122" s="1161"/>
      <c r="N122" s="1162"/>
      <c r="O122" s="456"/>
      <c r="P122" s="1163"/>
      <c r="Q122" s="555"/>
      <c r="R122" s="1150"/>
      <c r="S122" s="14"/>
      <c r="T122" s="14"/>
      <c r="U122" s="14"/>
      <c r="V122" s="14"/>
      <c r="W122" s="14"/>
      <c r="X122" s="14"/>
      <c r="Y122" s="14"/>
      <c r="Z122" s="14"/>
    </row>
    <row r="123" spans="1:26" ht="28.5" customHeight="1">
      <c r="A123" s="14"/>
      <c r="B123" s="223"/>
      <c r="C123" s="1162"/>
      <c r="D123" s="456"/>
      <c r="E123" s="555"/>
      <c r="F123" s="555"/>
      <c r="G123" s="399"/>
      <c r="H123" s="1200"/>
      <c r="I123" s="558"/>
      <c r="J123" s="1161"/>
      <c r="K123" s="1161"/>
      <c r="L123" s="1161"/>
      <c r="M123" s="1161"/>
      <c r="N123" s="1162"/>
      <c r="O123" s="456"/>
      <c r="P123" s="1163"/>
      <c r="Q123" s="555"/>
      <c r="R123" s="1150"/>
      <c r="S123" s="14"/>
      <c r="T123" s="14"/>
      <c r="U123" s="14"/>
      <c r="V123" s="14"/>
      <c r="W123" s="14"/>
      <c r="X123" s="14"/>
      <c r="Y123" s="14"/>
      <c r="Z123" s="14"/>
    </row>
    <row r="124" spans="1:26" ht="28.5" customHeight="1">
      <c r="A124" s="14"/>
      <c r="B124" s="223"/>
      <c r="C124" s="1162"/>
      <c r="D124" s="456"/>
      <c r="E124" s="555"/>
      <c r="F124" s="555"/>
      <c r="G124" s="399"/>
      <c r="H124" s="1200"/>
      <c r="I124" s="558"/>
      <c r="J124" s="1161"/>
      <c r="K124" s="1161"/>
      <c r="L124" s="1161"/>
      <c r="M124" s="1161"/>
      <c r="N124" s="1162"/>
      <c r="O124" s="456"/>
      <c r="P124" s="1163"/>
      <c r="Q124" s="555"/>
      <c r="R124" s="1150"/>
      <c r="S124" s="14"/>
      <c r="T124" s="14"/>
      <c r="U124" s="14"/>
      <c r="V124" s="14"/>
      <c r="W124" s="14"/>
      <c r="X124" s="14"/>
      <c r="Y124" s="14"/>
      <c r="Z124" s="14"/>
    </row>
    <row r="125" spans="1:26" ht="28.5" customHeight="1">
      <c r="A125" s="14"/>
      <c r="B125" s="223"/>
      <c r="C125" s="1162"/>
      <c r="D125" s="456"/>
      <c r="E125" s="555"/>
      <c r="F125" s="555"/>
      <c r="G125" s="399"/>
      <c r="H125" s="1200"/>
      <c r="I125" s="558"/>
      <c r="J125" s="1161"/>
      <c r="K125" s="1161"/>
      <c r="L125" s="1161"/>
      <c r="M125" s="1161"/>
      <c r="N125" s="1162"/>
      <c r="O125" s="456"/>
      <c r="P125" s="1163"/>
      <c r="Q125" s="555"/>
      <c r="R125" s="1150"/>
      <c r="S125" s="14"/>
      <c r="T125" s="14"/>
      <c r="U125" s="14"/>
      <c r="V125" s="14"/>
      <c r="W125" s="14"/>
      <c r="X125" s="14"/>
      <c r="Y125" s="14"/>
      <c r="Z125" s="14"/>
    </row>
    <row r="126" spans="1:26" ht="28.5" customHeight="1">
      <c r="A126" s="14"/>
      <c r="B126" s="223"/>
      <c r="C126" s="1162"/>
      <c r="D126" s="456"/>
      <c r="E126" s="555"/>
      <c r="F126" s="555"/>
      <c r="G126" s="399"/>
      <c r="H126" s="1200"/>
      <c r="I126" s="558"/>
      <c r="J126" s="1161"/>
      <c r="K126" s="1161"/>
      <c r="L126" s="1161"/>
      <c r="M126" s="1161"/>
      <c r="N126" s="1162"/>
      <c r="O126" s="456"/>
      <c r="P126" s="1163"/>
      <c r="Q126" s="555"/>
      <c r="R126" s="1150"/>
      <c r="S126" s="14"/>
      <c r="T126" s="14"/>
      <c r="U126" s="14"/>
      <c r="V126" s="14"/>
      <c r="W126" s="14"/>
      <c r="X126" s="14"/>
      <c r="Y126" s="14"/>
      <c r="Z126" s="14"/>
    </row>
    <row r="127" spans="1:26" ht="28.5" customHeight="1">
      <c r="A127" s="14"/>
      <c r="B127" s="223"/>
      <c r="C127" s="1162"/>
      <c r="D127" s="456"/>
      <c r="E127" s="555"/>
      <c r="F127" s="555"/>
      <c r="G127" s="399"/>
      <c r="H127" s="1200"/>
      <c r="I127" s="558"/>
      <c r="J127" s="1161"/>
      <c r="K127" s="1161"/>
      <c r="L127" s="1161"/>
      <c r="M127" s="1161"/>
      <c r="N127" s="1162"/>
      <c r="O127" s="456"/>
      <c r="P127" s="1163"/>
      <c r="Q127" s="555"/>
      <c r="R127" s="1150"/>
      <c r="S127" s="14"/>
      <c r="T127" s="14"/>
      <c r="U127" s="14"/>
      <c r="V127" s="14"/>
      <c r="W127" s="14"/>
      <c r="X127" s="14"/>
      <c r="Y127" s="14"/>
      <c r="Z127" s="14"/>
    </row>
    <row r="128" spans="1:26" ht="28.5" customHeight="1">
      <c r="A128" s="14"/>
      <c r="B128" s="223"/>
      <c r="C128" s="1162"/>
      <c r="D128" s="456"/>
      <c r="E128" s="555"/>
      <c r="F128" s="555"/>
      <c r="G128" s="399"/>
      <c r="H128" s="1200"/>
      <c r="I128" s="558"/>
      <c r="J128" s="1161"/>
      <c r="K128" s="1161"/>
      <c r="L128" s="1161"/>
      <c r="M128" s="1161"/>
      <c r="N128" s="1162"/>
      <c r="O128" s="456"/>
      <c r="P128" s="1163"/>
      <c r="Q128" s="555"/>
      <c r="R128" s="1150"/>
      <c r="S128" s="14"/>
      <c r="T128" s="14"/>
      <c r="U128" s="14"/>
      <c r="V128" s="14"/>
      <c r="W128" s="14"/>
      <c r="X128" s="14"/>
      <c r="Y128" s="14"/>
      <c r="Z128" s="14"/>
    </row>
    <row r="129" spans="1:26" ht="28.5" customHeight="1">
      <c r="A129" s="14"/>
      <c r="B129" s="223"/>
      <c r="C129" s="1162"/>
      <c r="D129" s="456"/>
      <c r="E129" s="555"/>
      <c r="F129" s="555"/>
      <c r="G129" s="399"/>
      <c r="H129" s="1200"/>
      <c r="I129" s="558"/>
      <c r="J129" s="1161"/>
      <c r="K129" s="1161"/>
      <c r="L129" s="1161"/>
      <c r="M129" s="1161"/>
      <c r="N129" s="1162"/>
      <c r="O129" s="456"/>
      <c r="P129" s="1163"/>
      <c r="Q129" s="555"/>
      <c r="R129" s="1150"/>
      <c r="S129" s="14"/>
      <c r="T129" s="14"/>
      <c r="U129" s="14"/>
      <c r="V129" s="14"/>
      <c r="W129" s="14"/>
      <c r="X129" s="14"/>
      <c r="Y129" s="14"/>
      <c r="Z129" s="14"/>
    </row>
    <row r="130" spans="1:26" ht="28.5" customHeight="1">
      <c r="A130" s="14"/>
      <c r="B130" s="223"/>
      <c r="C130" s="1162"/>
      <c r="D130" s="456"/>
      <c r="E130" s="555"/>
      <c r="F130" s="555"/>
      <c r="G130" s="399"/>
      <c r="H130" s="1200"/>
      <c r="I130" s="558"/>
      <c r="J130" s="1161"/>
      <c r="K130" s="1161"/>
      <c r="L130" s="1161"/>
      <c r="M130" s="1161"/>
      <c r="N130" s="1162"/>
      <c r="O130" s="456"/>
      <c r="P130" s="1163"/>
      <c r="Q130" s="555"/>
      <c r="R130" s="1150"/>
      <c r="S130" s="14"/>
      <c r="T130" s="14"/>
      <c r="U130" s="14"/>
      <c r="V130" s="14"/>
      <c r="W130" s="14"/>
      <c r="X130" s="14"/>
      <c r="Y130" s="14"/>
      <c r="Z130" s="14"/>
    </row>
    <row r="131" spans="1:26" ht="28.5" customHeight="1">
      <c r="A131" s="14"/>
      <c r="B131" s="223"/>
      <c r="C131" s="1162"/>
      <c r="D131" s="456"/>
      <c r="E131" s="555"/>
      <c r="F131" s="555"/>
      <c r="G131" s="399"/>
      <c r="H131" s="1200"/>
      <c r="I131" s="558"/>
      <c r="J131" s="1161"/>
      <c r="K131" s="1161"/>
      <c r="L131" s="1161"/>
      <c r="M131" s="1161"/>
      <c r="N131" s="1162"/>
      <c r="O131" s="456"/>
      <c r="P131" s="1163"/>
      <c r="Q131" s="555"/>
      <c r="R131" s="1150"/>
      <c r="S131" s="14"/>
      <c r="T131" s="14"/>
      <c r="U131" s="14"/>
      <c r="V131" s="14"/>
      <c r="W131" s="14"/>
      <c r="X131" s="14"/>
      <c r="Y131" s="14"/>
      <c r="Z131" s="14"/>
    </row>
    <row r="132" spans="1:26" ht="28.5" customHeight="1">
      <c r="A132" s="14"/>
      <c r="B132" s="223"/>
      <c r="C132" s="1162"/>
      <c r="D132" s="456"/>
      <c r="E132" s="555"/>
      <c r="F132" s="555"/>
      <c r="G132" s="399"/>
      <c r="H132" s="1200"/>
      <c r="I132" s="558"/>
      <c r="J132" s="1161"/>
      <c r="K132" s="1161"/>
      <c r="L132" s="1161"/>
      <c r="M132" s="1161"/>
      <c r="N132" s="1162"/>
      <c r="O132" s="456"/>
      <c r="P132" s="1163"/>
      <c r="Q132" s="555"/>
      <c r="R132" s="1150"/>
      <c r="S132" s="14"/>
      <c r="T132" s="14"/>
      <c r="U132" s="14"/>
      <c r="V132" s="14"/>
      <c r="W132" s="14"/>
      <c r="X132" s="14"/>
      <c r="Y132" s="14"/>
      <c r="Z132" s="14"/>
    </row>
    <row r="133" spans="1:26" ht="28.5" customHeight="1">
      <c r="A133" s="14"/>
      <c r="B133" s="223"/>
      <c r="C133" s="1162"/>
      <c r="D133" s="456"/>
      <c r="E133" s="555"/>
      <c r="F133" s="555"/>
      <c r="G133" s="399"/>
      <c r="H133" s="1200"/>
      <c r="I133" s="558"/>
      <c r="J133" s="1161"/>
      <c r="K133" s="1161"/>
      <c r="L133" s="1161"/>
      <c r="M133" s="1161"/>
      <c r="N133" s="1162"/>
      <c r="O133" s="456"/>
      <c r="P133" s="1163"/>
      <c r="Q133" s="555"/>
      <c r="R133" s="1150"/>
      <c r="S133" s="14"/>
      <c r="T133" s="14"/>
      <c r="U133" s="14"/>
      <c r="V133" s="14"/>
      <c r="W133" s="14"/>
      <c r="X133" s="14"/>
      <c r="Y133" s="14"/>
      <c r="Z133" s="14"/>
    </row>
    <row r="134" spans="1:26" ht="28.5" customHeight="1">
      <c r="A134" s="14"/>
      <c r="B134" s="223"/>
      <c r="C134" s="1162"/>
      <c r="D134" s="456"/>
      <c r="E134" s="555"/>
      <c r="F134" s="555"/>
      <c r="G134" s="399"/>
      <c r="H134" s="1200"/>
      <c r="I134" s="558"/>
      <c r="J134" s="1161"/>
      <c r="K134" s="1161"/>
      <c r="L134" s="1161"/>
      <c r="M134" s="1161"/>
      <c r="N134" s="1162"/>
      <c r="O134" s="456"/>
      <c r="P134" s="1163"/>
      <c r="Q134" s="555"/>
      <c r="R134" s="1150"/>
      <c r="S134" s="14"/>
      <c r="T134" s="14"/>
      <c r="U134" s="14"/>
      <c r="V134" s="14"/>
      <c r="W134" s="14"/>
      <c r="X134" s="14"/>
      <c r="Y134" s="14"/>
      <c r="Z134" s="14"/>
    </row>
    <row r="135" spans="1:26" ht="28.5" customHeight="1">
      <c r="A135" s="14"/>
      <c r="B135" s="223"/>
      <c r="C135" s="1162"/>
      <c r="D135" s="456"/>
      <c r="E135" s="555"/>
      <c r="F135" s="555"/>
      <c r="G135" s="399"/>
      <c r="H135" s="1200"/>
      <c r="I135" s="558"/>
      <c r="J135" s="1161"/>
      <c r="K135" s="1161"/>
      <c r="L135" s="1161"/>
      <c r="M135" s="1161"/>
      <c r="N135" s="1162"/>
      <c r="O135" s="456"/>
      <c r="P135" s="1163"/>
      <c r="Q135" s="555"/>
      <c r="R135" s="1150"/>
      <c r="S135" s="14"/>
      <c r="T135" s="14"/>
      <c r="U135" s="14"/>
      <c r="V135" s="14"/>
      <c r="W135" s="14"/>
      <c r="X135" s="14"/>
      <c r="Y135" s="14"/>
      <c r="Z135" s="14"/>
    </row>
    <row r="136" spans="1:26" ht="28.5" customHeight="1">
      <c r="A136" s="14"/>
      <c r="B136" s="223"/>
      <c r="C136" s="1162"/>
      <c r="D136" s="456"/>
      <c r="E136" s="555"/>
      <c r="F136" s="555"/>
      <c r="G136" s="399"/>
      <c r="H136" s="1200"/>
      <c r="I136" s="558"/>
      <c r="J136" s="1161"/>
      <c r="K136" s="1161"/>
      <c r="L136" s="1161"/>
      <c r="M136" s="1161"/>
      <c r="N136" s="1162"/>
      <c r="O136" s="456"/>
      <c r="P136" s="1163"/>
      <c r="Q136" s="555"/>
      <c r="R136" s="1150"/>
      <c r="S136" s="14"/>
      <c r="T136" s="14"/>
      <c r="U136" s="14"/>
      <c r="V136" s="14"/>
      <c r="W136" s="14"/>
      <c r="X136" s="14"/>
      <c r="Y136" s="14"/>
      <c r="Z136" s="14"/>
    </row>
    <row r="137" spans="1:26" ht="28.5" customHeight="1">
      <c r="A137" s="14"/>
      <c r="B137" s="223"/>
      <c r="C137" s="1162"/>
      <c r="D137" s="456"/>
      <c r="E137" s="555"/>
      <c r="F137" s="555"/>
      <c r="G137" s="399"/>
      <c r="H137" s="1200"/>
      <c r="I137" s="558"/>
      <c r="J137" s="1161"/>
      <c r="K137" s="1161"/>
      <c r="L137" s="1161"/>
      <c r="M137" s="1161"/>
      <c r="N137" s="1162"/>
      <c r="O137" s="456"/>
      <c r="P137" s="1163"/>
      <c r="Q137" s="555"/>
      <c r="R137" s="1150"/>
      <c r="S137" s="14"/>
      <c r="T137" s="14"/>
      <c r="U137" s="14"/>
      <c r="V137" s="14"/>
      <c r="W137" s="14"/>
      <c r="X137" s="14"/>
      <c r="Y137" s="14"/>
      <c r="Z137" s="14"/>
    </row>
    <row r="138" spans="1:26" ht="28.5" customHeight="1">
      <c r="A138" s="14"/>
      <c r="B138" s="223"/>
      <c r="C138" s="1162"/>
      <c r="D138" s="456"/>
      <c r="E138" s="555"/>
      <c r="F138" s="555"/>
      <c r="G138" s="399"/>
      <c r="H138" s="1200"/>
      <c r="I138" s="558"/>
      <c r="J138" s="1161"/>
      <c r="K138" s="1161"/>
      <c r="L138" s="1161"/>
      <c r="M138" s="1161"/>
      <c r="N138" s="1162"/>
      <c r="O138" s="456"/>
      <c r="P138" s="1163"/>
      <c r="Q138" s="555"/>
      <c r="R138" s="1150"/>
      <c r="S138" s="14"/>
      <c r="T138" s="14"/>
      <c r="U138" s="14"/>
      <c r="V138" s="14"/>
      <c r="W138" s="14"/>
      <c r="X138" s="14"/>
      <c r="Y138" s="14"/>
      <c r="Z138" s="14"/>
    </row>
    <row r="139" spans="1:26" ht="28.5" customHeight="1">
      <c r="A139" s="14"/>
      <c r="B139" s="223"/>
      <c r="C139" s="1162"/>
      <c r="D139" s="456"/>
      <c r="E139" s="555"/>
      <c r="F139" s="555"/>
      <c r="G139" s="399"/>
      <c r="H139" s="1200"/>
      <c r="I139" s="558"/>
      <c r="J139" s="1161"/>
      <c r="K139" s="1161"/>
      <c r="L139" s="1161"/>
      <c r="M139" s="1161"/>
      <c r="N139" s="1162"/>
      <c r="O139" s="456"/>
      <c r="P139" s="1163"/>
      <c r="Q139" s="555"/>
      <c r="R139" s="1150"/>
      <c r="S139" s="14"/>
      <c r="T139" s="14"/>
      <c r="U139" s="14"/>
      <c r="V139" s="14"/>
      <c r="W139" s="14"/>
      <c r="X139" s="14"/>
      <c r="Y139" s="14"/>
      <c r="Z139" s="14"/>
    </row>
    <row r="140" spans="1:26" ht="28.5" customHeight="1">
      <c r="A140" s="14"/>
      <c r="B140" s="223"/>
      <c r="C140" s="1162"/>
      <c r="D140" s="456"/>
      <c r="E140" s="555"/>
      <c r="F140" s="555"/>
      <c r="G140" s="399"/>
      <c r="H140" s="1200"/>
      <c r="I140" s="558"/>
      <c r="J140" s="1161"/>
      <c r="K140" s="1161"/>
      <c r="L140" s="1161"/>
      <c r="M140" s="1161"/>
      <c r="N140" s="1162"/>
      <c r="O140" s="456"/>
      <c r="P140" s="1163"/>
      <c r="Q140" s="555"/>
      <c r="R140" s="1150"/>
      <c r="S140" s="14"/>
      <c r="T140" s="14"/>
      <c r="U140" s="14"/>
      <c r="V140" s="14"/>
      <c r="W140" s="14"/>
      <c r="X140" s="14"/>
      <c r="Y140" s="14"/>
      <c r="Z140" s="14"/>
    </row>
    <row r="141" spans="1:26" ht="28.5" customHeight="1">
      <c r="A141" s="14"/>
      <c r="B141" s="223"/>
      <c r="C141" s="1162"/>
      <c r="D141" s="456"/>
      <c r="E141" s="555"/>
      <c r="F141" s="555"/>
      <c r="G141" s="399"/>
      <c r="H141" s="1200"/>
      <c r="I141" s="558"/>
      <c r="J141" s="1161"/>
      <c r="K141" s="1161"/>
      <c r="L141" s="1161"/>
      <c r="M141" s="1161"/>
      <c r="N141" s="1162"/>
      <c r="O141" s="456"/>
      <c r="P141" s="1163"/>
      <c r="Q141" s="555"/>
      <c r="R141" s="1150"/>
      <c r="S141" s="14"/>
      <c r="T141" s="14"/>
      <c r="U141" s="14"/>
      <c r="V141" s="14"/>
      <c r="W141" s="14"/>
      <c r="X141" s="14"/>
      <c r="Y141" s="14"/>
      <c r="Z141" s="14"/>
    </row>
    <row r="142" spans="1:26" ht="28.5" customHeight="1">
      <c r="A142" s="14"/>
      <c r="B142" s="223"/>
      <c r="C142" s="1162"/>
      <c r="D142" s="456"/>
      <c r="E142" s="555"/>
      <c r="F142" s="555"/>
      <c r="G142" s="399"/>
      <c r="H142" s="1200"/>
      <c r="I142" s="558"/>
      <c r="J142" s="1161"/>
      <c r="K142" s="1161"/>
      <c r="L142" s="1161"/>
      <c r="M142" s="1161"/>
      <c r="N142" s="1162"/>
      <c r="O142" s="456"/>
      <c r="P142" s="1163"/>
      <c r="Q142" s="555"/>
      <c r="R142" s="1150"/>
      <c r="S142" s="14"/>
      <c r="T142" s="14"/>
      <c r="U142" s="14"/>
      <c r="V142" s="14"/>
      <c r="W142" s="14"/>
      <c r="X142" s="14"/>
      <c r="Y142" s="14"/>
      <c r="Z142" s="14"/>
    </row>
    <row r="143" spans="1:26" ht="28.5" customHeight="1">
      <c r="A143" s="14"/>
      <c r="B143" s="223"/>
      <c r="C143" s="1162"/>
      <c r="D143" s="456"/>
      <c r="E143" s="555"/>
      <c r="F143" s="555"/>
      <c r="G143" s="399"/>
      <c r="H143" s="1200"/>
      <c r="I143" s="558"/>
      <c r="J143" s="1161"/>
      <c r="K143" s="1161"/>
      <c r="L143" s="1161"/>
      <c r="M143" s="1161"/>
      <c r="N143" s="1162"/>
      <c r="O143" s="456"/>
      <c r="P143" s="1163"/>
      <c r="Q143" s="555"/>
      <c r="R143" s="1150"/>
      <c r="S143" s="14"/>
      <c r="T143" s="14"/>
      <c r="U143" s="14"/>
      <c r="V143" s="14"/>
      <c r="W143" s="14"/>
      <c r="X143" s="14"/>
      <c r="Y143" s="14"/>
      <c r="Z143" s="14"/>
    </row>
    <row r="144" spans="1:26" ht="28.5" customHeight="1">
      <c r="A144" s="14"/>
      <c r="B144" s="223"/>
      <c r="C144" s="1162"/>
      <c r="D144" s="456"/>
      <c r="E144" s="555"/>
      <c r="F144" s="555"/>
      <c r="G144" s="399"/>
      <c r="H144" s="1200"/>
      <c r="I144" s="558"/>
      <c r="J144" s="1161"/>
      <c r="K144" s="1161"/>
      <c r="L144" s="1161"/>
      <c r="M144" s="1161"/>
      <c r="N144" s="1162"/>
      <c r="O144" s="456"/>
      <c r="P144" s="1163"/>
      <c r="Q144" s="555"/>
      <c r="R144" s="1150"/>
      <c r="S144" s="14"/>
      <c r="T144" s="14"/>
      <c r="U144" s="14"/>
      <c r="V144" s="14"/>
      <c r="W144" s="14"/>
      <c r="X144" s="14"/>
      <c r="Y144" s="14"/>
      <c r="Z144" s="14"/>
    </row>
    <row r="145" spans="1:26" ht="28.5" customHeight="1">
      <c r="A145" s="14"/>
      <c r="B145" s="223"/>
      <c r="C145" s="1162"/>
      <c r="D145" s="456"/>
      <c r="E145" s="555"/>
      <c r="F145" s="555"/>
      <c r="G145" s="399"/>
      <c r="H145" s="1200"/>
      <c r="I145" s="558"/>
      <c r="J145" s="1161"/>
      <c r="K145" s="1161"/>
      <c r="L145" s="1161"/>
      <c r="M145" s="1161"/>
      <c r="N145" s="1162"/>
      <c r="O145" s="456"/>
      <c r="P145" s="1163"/>
      <c r="Q145" s="555"/>
      <c r="R145" s="1150"/>
      <c r="S145" s="14"/>
      <c r="T145" s="14"/>
      <c r="U145" s="14"/>
      <c r="V145" s="14"/>
      <c r="W145" s="14"/>
      <c r="X145" s="14"/>
      <c r="Y145" s="14"/>
      <c r="Z145" s="14"/>
    </row>
    <row r="146" spans="1:26" ht="28.5" customHeight="1">
      <c r="A146" s="14"/>
      <c r="B146" s="223"/>
      <c r="C146" s="1162"/>
      <c r="D146" s="456"/>
      <c r="E146" s="555"/>
      <c r="F146" s="555"/>
      <c r="G146" s="399"/>
      <c r="H146" s="1200"/>
      <c r="I146" s="558"/>
      <c r="J146" s="1161"/>
      <c r="K146" s="1161"/>
      <c r="L146" s="1161"/>
      <c r="M146" s="1161"/>
      <c r="N146" s="1162"/>
      <c r="O146" s="456"/>
      <c r="P146" s="1163"/>
      <c r="Q146" s="555"/>
      <c r="R146" s="1150"/>
      <c r="S146" s="14"/>
      <c r="T146" s="14"/>
      <c r="U146" s="14"/>
      <c r="V146" s="14"/>
      <c r="W146" s="14"/>
      <c r="X146" s="14"/>
      <c r="Y146" s="14"/>
      <c r="Z146" s="14"/>
    </row>
    <row r="147" spans="1:26" ht="28.5" customHeight="1">
      <c r="A147" s="14"/>
      <c r="B147" s="223"/>
      <c r="C147" s="1162"/>
      <c r="D147" s="456"/>
      <c r="E147" s="555"/>
      <c r="F147" s="555"/>
      <c r="G147" s="399"/>
      <c r="H147" s="1200"/>
      <c r="I147" s="558"/>
      <c r="J147" s="1161"/>
      <c r="K147" s="1161"/>
      <c r="L147" s="1161"/>
      <c r="M147" s="1161"/>
      <c r="N147" s="1162"/>
      <c r="O147" s="456"/>
      <c r="P147" s="1163"/>
      <c r="Q147" s="555"/>
      <c r="R147" s="1150"/>
      <c r="S147" s="14"/>
      <c r="T147" s="14"/>
      <c r="U147" s="14"/>
      <c r="V147" s="14"/>
      <c r="W147" s="14"/>
      <c r="X147" s="14"/>
      <c r="Y147" s="14"/>
      <c r="Z147" s="14"/>
    </row>
    <row r="148" spans="1:26" ht="28.5" customHeight="1">
      <c r="A148" s="14"/>
      <c r="B148" s="223"/>
      <c r="C148" s="1162"/>
      <c r="D148" s="456"/>
      <c r="E148" s="555"/>
      <c r="F148" s="555"/>
      <c r="G148" s="399"/>
      <c r="H148" s="1200"/>
      <c r="I148" s="558"/>
      <c r="J148" s="1161"/>
      <c r="K148" s="1161"/>
      <c r="L148" s="1161"/>
      <c r="M148" s="1161"/>
      <c r="N148" s="1162"/>
      <c r="O148" s="456"/>
      <c r="P148" s="1163"/>
      <c r="Q148" s="555"/>
      <c r="R148" s="1150"/>
      <c r="S148" s="14"/>
      <c r="T148" s="14"/>
      <c r="U148" s="14"/>
      <c r="V148" s="14"/>
      <c r="W148" s="14"/>
      <c r="X148" s="14"/>
      <c r="Y148" s="14"/>
      <c r="Z148" s="14"/>
    </row>
    <row r="149" spans="1:26" ht="28.5" customHeight="1">
      <c r="A149" s="14"/>
      <c r="B149" s="223"/>
      <c r="C149" s="1162"/>
      <c r="D149" s="456"/>
      <c r="E149" s="555"/>
      <c r="F149" s="555"/>
      <c r="G149" s="399"/>
      <c r="H149" s="1200"/>
      <c r="I149" s="558"/>
      <c r="J149" s="1161"/>
      <c r="K149" s="1161"/>
      <c r="L149" s="1161"/>
      <c r="M149" s="1161"/>
      <c r="N149" s="1162"/>
      <c r="O149" s="456"/>
      <c r="P149" s="1163"/>
      <c r="Q149" s="555"/>
      <c r="R149" s="1150"/>
      <c r="S149" s="14"/>
      <c r="T149" s="14"/>
      <c r="U149" s="14"/>
      <c r="V149" s="14"/>
      <c r="W149" s="14"/>
      <c r="X149" s="14"/>
      <c r="Y149" s="14"/>
      <c r="Z149" s="14"/>
    </row>
    <row r="150" spans="1:26" ht="28.5" customHeight="1">
      <c r="A150" s="14"/>
      <c r="B150" s="223"/>
      <c r="C150" s="1162"/>
      <c r="D150" s="456"/>
      <c r="E150" s="555"/>
      <c r="F150" s="555"/>
      <c r="G150" s="399"/>
      <c r="H150" s="1200"/>
      <c r="I150" s="558"/>
      <c r="J150" s="1161"/>
      <c r="K150" s="1161"/>
      <c r="L150" s="1161"/>
      <c r="M150" s="1161"/>
      <c r="N150" s="1162"/>
      <c r="O150" s="456"/>
      <c r="P150" s="1163"/>
      <c r="Q150" s="555"/>
      <c r="R150" s="1150"/>
      <c r="S150" s="14"/>
      <c r="T150" s="14"/>
      <c r="U150" s="14"/>
      <c r="V150" s="14"/>
      <c r="W150" s="14"/>
      <c r="X150" s="14"/>
      <c r="Y150" s="14"/>
      <c r="Z150" s="14"/>
    </row>
    <row r="151" spans="1:26" ht="28.5" customHeight="1">
      <c r="A151" s="14"/>
      <c r="B151" s="223"/>
      <c r="C151" s="1162"/>
      <c r="D151" s="456"/>
      <c r="E151" s="555"/>
      <c r="F151" s="555"/>
      <c r="G151" s="399"/>
      <c r="H151" s="1200"/>
      <c r="I151" s="558"/>
      <c r="J151" s="1161"/>
      <c r="K151" s="1161"/>
      <c r="L151" s="1161"/>
      <c r="M151" s="1161"/>
      <c r="N151" s="1162"/>
      <c r="O151" s="456"/>
      <c r="P151" s="1163"/>
      <c r="Q151" s="555"/>
      <c r="R151" s="1150"/>
      <c r="S151" s="14"/>
      <c r="T151" s="14"/>
      <c r="U151" s="14"/>
      <c r="V151" s="14"/>
      <c r="W151" s="14"/>
      <c r="X151" s="14"/>
      <c r="Y151" s="14"/>
      <c r="Z151" s="14"/>
    </row>
    <row r="152" spans="1:26" ht="28.5" customHeight="1">
      <c r="A152" s="14"/>
      <c r="B152" s="223"/>
      <c r="C152" s="1162"/>
      <c r="D152" s="456"/>
      <c r="E152" s="555"/>
      <c r="F152" s="555"/>
      <c r="G152" s="399"/>
      <c r="H152" s="1200"/>
      <c r="I152" s="558"/>
      <c r="J152" s="1161"/>
      <c r="K152" s="1161"/>
      <c r="L152" s="1161"/>
      <c r="M152" s="1161"/>
      <c r="N152" s="1162"/>
      <c r="O152" s="456"/>
      <c r="P152" s="1163"/>
      <c r="Q152" s="555"/>
      <c r="R152" s="1150"/>
      <c r="S152" s="14"/>
      <c r="T152" s="14"/>
      <c r="U152" s="14"/>
      <c r="V152" s="14"/>
      <c r="W152" s="14"/>
      <c r="X152" s="14"/>
      <c r="Y152" s="14"/>
      <c r="Z152" s="14"/>
    </row>
    <row r="153" spans="1:26" ht="28.5" customHeight="1">
      <c r="A153" s="14"/>
      <c r="B153" s="223"/>
      <c r="C153" s="1162"/>
      <c r="D153" s="456"/>
      <c r="E153" s="555"/>
      <c r="F153" s="555"/>
      <c r="G153" s="399"/>
      <c r="H153" s="1200"/>
      <c r="I153" s="558"/>
      <c r="J153" s="1161"/>
      <c r="K153" s="1161"/>
      <c r="L153" s="1161"/>
      <c r="M153" s="1161"/>
      <c r="N153" s="1162"/>
      <c r="O153" s="456"/>
      <c r="P153" s="1163"/>
      <c r="Q153" s="555"/>
      <c r="R153" s="1150"/>
      <c r="S153" s="14"/>
      <c r="T153" s="14"/>
      <c r="U153" s="14"/>
      <c r="V153" s="14"/>
      <c r="W153" s="14"/>
      <c r="X153" s="14"/>
      <c r="Y153" s="14"/>
      <c r="Z153" s="14"/>
    </row>
    <row r="154" spans="1:26" ht="28.5" customHeight="1">
      <c r="A154" s="14"/>
      <c r="B154" s="223"/>
      <c r="C154" s="1162"/>
      <c r="D154" s="456"/>
      <c r="E154" s="555"/>
      <c r="F154" s="555"/>
      <c r="G154" s="399"/>
      <c r="H154" s="1200"/>
      <c r="I154" s="558"/>
      <c r="J154" s="1161"/>
      <c r="K154" s="1161"/>
      <c r="L154" s="1161"/>
      <c r="M154" s="1161"/>
      <c r="N154" s="1162"/>
      <c r="O154" s="456"/>
      <c r="P154" s="1163"/>
      <c r="Q154" s="555"/>
      <c r="R154" s="1150"/>
      <c r="S154" s="14"/>
      <c r="T154" s="14"/>
      <c r="U154" s="14"/>
      <c r="V154" s="14"/>
      <c r="W154" s="14"/>
      <c r="X154" s="14"/>
      <c r="Y154" s="14"/>
      <c r="Z154" s="14"/>
    </row>
    <row r="155" spans="1:26" ht="28.5" customHeight="1">
      <c r="A155" s="14"/>
      <c r="B155" s="223"/>
      <c r="C155" s="1162"/>
      <c r="D155" s="456"/>
      <c r="E155" s="555"/>
      <c r="F155" s="555"/>
      <c r="G155" s="399"/>
      <c r="H155" s="1200"/>
      <c r="I155" s="558"/>
      <c r="J155" s="1161"/>
      <c r="K155" s="1161"/>
      <c r="L155" s="1161"/>
      <c r="M155" s="1161"/>
      <c r="N155" s="1162"/>
      <c r="O155" s="456"/>
      <c r="P155" s="1163"/>
      <c r="Q155" s="555"/>
      <c r="R155" s="1150"/>
      <c r="S155" s="14"/>
      <c r="T155" s="14"/>
      <c r="U155" s="14"/>
      <c r="V155" s="14"/>
      <c r="W155" s="14"/>
      <c r="X155" s="14"/>
      <c r="Y155" s="14"/>
      <c r="Z155" s="14"/>
    </row>
    <row r="156" spans="1:26" ht="28.5" customHeight="1">
      <c r="A156" s="14"/>
      <c r="B156" s="223"/>
      <c r="C156" s="1162"/>
      <c r="D156" s="456"/>
      <c r="E156" s="555"/>
      <c r="F156" s="555"/>
      <c r="G156" s="399"/>
      <c r="H156" s="1200"/>
      <c r="I156" s="558"/>
      <c r="J156" s="1161"/>
      <c r="K156" s="1161"/>
      <c r="L156" s="1161"/>
      <c r="M156" s="1161"/>
      <c r="N156" s="1162"/>
      <c r="O156" s="456"/>
      <c r="P156" s="1163"/>
      <c r="Q156" s="555"/>
      <c r="R156" s="1150"/>
      <c r="S156" s="14"/>
      <c r="T156" s="14"/>
      <c r="U156" s="14"/>
      <c r="V156" s="14"/>
      <c r="W156" s="14"/>
      <c r="X156" s="14"/>
      <c r="Y156" s="14"/>
      <c r="Z156" s="14"/>
    </row>
    <row r="157" spans="1:26" ht="28.5" customHeight="1">
      <c r="A157" s="14"/>
      <c r="B157" s="223"/>
      <c r="C157" s="1162"/>
      <c r="D157" s="456"/>
      <c r="E157" s="555"/>
      <c r="F157" s="555"/>
      <c r="G157" s="399"/>
      <c r="H157" s="1200"/>
      <c r="I157" s="558"/>
      <c r="J157" s="1161"/>
      <c r="K157" s="1161"/>
      <c r="L157" s="1161"/>
      <c r="M157" s="1161"/>
      <c r="N157" s="1162"/>
      <c r="O157" s="456"/>
      <c r="P157" s="1163"/>
      <c r="Q157" s="555"/>
      <c r="R157" s="1150"/>
      <c r="S157" s="14"/>
      <c r="T157" s="14"/>
      <c r="U157" s="14"/>
      <c r="V157" s="14"/>
      <c r="W157" s="14"/>
      <c r="X157" s="14"/>
      <c r="Y157" s="14"/>
      <c r="Z157" s="14"/>
    </row>
    <row r="158" spans="1:26" ht="28.5" customHeight="1">
      <c r="A158" s="14"/>
      <c r="B158" s="223"/>
      <c r="C158" s="1162"/>
      <c r="D158" s="456"/>
      <c r="E158" s="555"/>
      <c r="F158" s="555"/>
      <c r="G158" s="399"/>
      <c r="H158" s="1200"/>
      <c r="I158" s="558"/>
      <c r="J158" s="1161"/>
      <c r="K158" s="1161"/>
      <c r="L158" s="1161"/>
      <c r="M158" s="1161"/>
      <c r="N158" s="1162"/>
      <c r="O158" s="456"/>
      <c r="P158" s="1163"/>
      <c r="Q158" s="555"/>
      <c r="R158" s="1150"/>
      <c r="S158" s="14"/>
      <c r="T158" s="14"/>
      <c r="U158" s="14"/>
      <c r="V158" s="14"/>
      <c r="W158" s="14"/>
      <c r="X158" s="14"/>
      <c r="Y158" s="14"/>
      <c r="Z158" s="14"/>
    </row>
    <row r="159" spans="1:26" ht="28.5" customHeight="1">
      <c r="A159" s="14"/>
      <c r="B159" s="223"/>
      <c r="C159" s="1162"/>
      <c r="D159" s="456"/>
      <c r="E159" s="555"/>
      <c r="F159" s="555"/>
      <c r="G159" s="399"/>
      <c r="H159" s="1200"/>
      <c r="I159" s="558"/>
      <c r="J159" s="1161"/>
      <c r="K159" s="1161"/>
      <c r="L159" s="1161"/>
      <c r="M159" s="1161"/>
      <c r="N159" s="1162"/>
      <c r="O159" s="456"/>
      <c r="P159" s="1163"/>
      <c r="Q159" s="555"/>
      <c r="R159" s="1150"/>
      <c r="S159" s="14"/>
      <c r="T159" s="14"/>
      <c r="U159" s="14"/>
      <c r="V159" s="14"/>
      <c r="W159" s="14"/>
      <c r="X159" s="14"/>
      <c r="Y159" s="14"/>
      <c r="Z159" s="14"/>
    </row>
    <row r="160" spans="1:26" ht="28.5" customHeight="1">
      <c r="A160" s="14"/>
      <c r="B160" s="223"/>
      <c r="C160" s="1162"/>
      <c r="D160" s="456"/>
      <c r="E160" s="555"/>
      <c r="F160" s="555"/>
      <c r="G160" s="399"/>
      <c r="H160" s="1200"/>
      <c r="I160" s="558"/>
      <c r="J160" s="1161"/>
      <c r="K160" s="1161"/>
      <c r="L160" s="1161"/>
      <c r="M160" s="1161"/>
      <c r="N160" s="1162"/>
      <c r="O160" s="456"/>
      <c r="P160" s="1163"/>
      <c r="Q160" s="555"/>
      <c r="R160" s="1150"/>
      <c r="S160" s="14"/>
      <c r="T160" s="14"/>
      <c r="U160" s="14"/>
      <c r="V160" s="14"/>
      <c r="W160" s="14"/>
      <c r="X160" s="14"/>
      <c r="Y160" s="14"/>
      <c r="Z160" s="14"/>
    </row>
    <row r="161" spans="1:26" ht="28.5" customHeight="1">
      <c r="A161" s="14"/>
      <c r="B161" s="223"/>
      <c r="C161" s="1162"/>
      <c r="D161" s="456"/>
      <c r="E161" s="555"/>
      <c r="F161" s="555"/>
      <c r="G161" s="399"/>
      <c r="H161" s="1200"/>
      <c r="I161" s="558"/>
      <c r="J161" s="1161"/>
      <c r="K161" s="1161"/>
      <c r="L161" s="1161"/>
      <c r="M161" s="1161"/>
      <c r="N161" s="1162"/>
      <c r="O161" s="456"/>
      <c r="P161" s="1163"/>
      <c r="Q161" s="555"/>
      <c r="R161" s="1150"/>
      <c r="S161" s="14"/>
      <c r="T161" s="14"/>
      <c r="U161" s="14"/>
      <c r="V161" s="14"/>
      <c r="W161" s="14"/>
      <c r="X161" s="14"/>
      <c r="Y161" s="14"/>
      <c r="Z161" s="14"/>
    </row>
    <row r="162" spans="1:26" ht="28.5" customHeight="1">
      <c r="A162" s="14"/>
      <c r="B162" s="223"/>
      <c r="C162" s="1162"/>
      <c r="D162" s="456"/>
      <c r="E162" s="555"/>
      <c r="F162" s="555"/>
      <c r="G162" s="399"/>
      <c r="H162" s="1200"/>
      <c r="I162" s="558"/>
      <c r="J162" s="1161"/>
      <c r="K162" s="1161"/>
      <c r="L162" s="1161"/>
      <c r="M162" s="1161"/>
      <c r="N162" s="1162"/>
      <c r="O162" s="456"/>
      <c r="P162" s="1163"/>
      <c r="Q162" s="555"/>
      <c r="R162" s="1150"/>
      <c r="S162" s="14"/>
      <c r="T162" s="14"/>
      <c r="U162" s="14"/>
      <c r="V162" s="14"/>
      <c r="W162" s="14"/>
      <c r="X162" s="14"/>
      <c r="Y162" s="14"/>
      <c r="Z162" s="14"/>
    </row>
    <row r="163" spans="1:26" ht="28.5" customHeight="1">
      <c r="A163" s="14"/>
      <c r="B163" s="223"/>
      <c r="C163" s="1162"/>
      <c r="D163" s="456"/>
      <c r="E163" s="555"/>
      <c r="F163" s="555"/>
      <c r="G163" s="399"/>
      <c r="H163" s="1200"/>
      <c r="I163" s="558"/>
      <c r="J163" s="1161"/>
      <c r="K163" s="1161"/>
      <c r="L163" s="1161"/>
      <c r="M163" s="1161"/>
      <c r="N163" s="1162"/>
      <c r="O163" s="456"/>
      <c r="P163" s="1163"/>
      <c r="Q163" s="555"/>
      <c r="R163" s="1150"/>
      <c r="S163" s="14"/>
      <c r="T163" s="14"/>
      <c r="U163" s="14"/>
      <c r="V163" s="14"/>
      <c r="W163" s="14"/>
      <c r="X163" s="14"/>
      <c r="Y163" s="14"/>
      <c r="Z163" s="14"/>
    </row>
    <row r="164" spans="1:26" ht="28.5" customHeight="1">
      <c r="A164" s="14"/>
      <c r="B164" s="223"/>
      <c r="C164" s="1162"/>
      <c r="D164" s="456"/>
      <c r="E164" s="555"/>
      <c r="F164" s="555"/>
      <c r="G164" s="399"/>
      <c r="H164" s="1200"/>
      <c r="I164" s="558"/>
      <c r="J164" s="1161"/>
      <c r="K164" s="1161"/>
      <c r="L164" s="1161"/>
      <c r="M164" s="1161"/>
      <c r="N164" s="1162"/>
      <c r="O164" s="456"/>
      <c r="P164" s="1163"/>
      <c r="Q164" s="555"/>
      <c r="R164" s="1150"/>
      <c r="S164" s="14"/>
      <c r="T164" s="14"/>
      <c r="U164" s="14"/>
      <c r="V164" s="14"/>
      <c r="W164" s="14"/>
      <c r="X164" s="14"/>
      <c r="Y164" s="14"/>
      <c r="Z164" s="14"/>
    </row>
    <row r="165" spans="1:26" ht="28.5" customHeight="1">
      <c r="A165" s="14"/>
      <c r="B165" s="223"/>
      <c r="C165" s="1162"/>
      <c r="D165" s="456"/>
      <c r="E165" s="555"/>
      <c r="F165" s="555"/>
      <c r="G165" s="399"/>
      <c r="H165" s="1200"/>
      <c r="I165" s="558"/>
      <c r="J165" s="1161"/>
      <c r="K165" s="1161"/>
      <c r="L165" s="1161"/>
      <c r="M165" s="1161"/>
      <c r="N165" s="1162"/>
      <c r="O165" s="456"/>
      <c r="P165" s="1163"/>
      <c r="Q165" s="555"/>
      <c r="R165" s="1150"/>
      <c r="S165" s="14"/>
      <c r="T165" s="14"/>
      <c r="U165" s="14"/>
      <c r="V165" s="14"/>
      <c r="W165" s="14"/>
      <c r="X165" s="14"/>
      <c r="Y165" s="14"/>
      <c r="Z165" s="14"/>
    </row>
    <row r="166" spans="1:26" ht="28.5" customHeight="1">
      <c r="A166" s="14"/>
      <c r="B166" s="223"/>
      <c r="C166" s="1162"/>
      <c r="D166" s="456"/>
      <c r="E166" s="555"/>
      <c r="F166" s="555"/>
      <c r="G166" s="399"/>
      <c r="H166" s="1200"/>
      <c r="I166" s="558"/>
      <c r="J166" s="1161"/>
      <c r="K166" s="1161"/>
      <c r="L166" s="1161"/>
      <c r="M166" s="1161"/>
      <c r="N166" s="1162"/>
      <c r="O166" s="456"/>
      <c r="P166" s="1163"/>
      <c r="Q166" s="555"/>
      <c r="R166" s="1150"/>
      <c r="S166" s="14"/>
      <c r="T166" s="14"/>
      <c r="U166" s="14"/>
      <c r="V166" s="14"/>
      <c r="W166" s="14"/>
      <c r="X166" s="14"/>
      <c r="Y166" s="14"/>
      <c r="Z166" s="14"/>
    </row>
    <row r="167" spans="1:26" ht="28.5" customHeight="1">
      <c r="A167" s="14"/>
      <c r="B167" s="223"/>
      <c r="C167" s="1162"/>
      <c r="D167" s="456"/>
      <c r="E167" s="555"/>
      <c r="F167" s="555"/>
      <c r="G167" s="399"/>
      <c r="H167" s="1200"/>
      <c r="I167" s="558"/>
      <c r="J167" s="1161"/>
      <c r="K167" s="1161"/>
      <c r="L167" s="1161"/>
      <c r="M167" s="1161"/>
      <c r="N167" s="1162"/>
      <c r="O167" s="456"/>
      <c r="P167" s="1163"/>
      <c r="Q167" s="555"/>
      <c r="R167" s="1150"/>
      <c r="S167" s="14"/>
      <c r="T167" s="14"/>
      <c r="U167" s="14"/>
      <c r="V167" s="14"/>
      <c r="W167" s="14"/>
      <c r="X167" s="14"/>
      <c r="Y167" s="14"/>
      <c r="Z167" s="14"/>
    </row>
    <row r="168" spans="1:26" ht="28.5" customHeight="1">
      <c r="A168" s="14"/>
      <c r="B168" s="223"/>
      <c r="C168" s="1162"/>
      <c r="D168" s="456"/>
      <c r="E168" s="555"/>
      <c r="F168" s="555"/>
      <c r="G168" s="399"/>
      <c r="H168" s="1200"/>
      <c r="I168" s="558"/>
      <c r="J168" s="1161"/>
      <c r="K168" s="1161"/>
      <c r="L168" s="1161"/>
      <c r="M168" s="1161"/>
      <c r="N168" s="1162"/>
      <c r="O168" s="456"/>
      <c r="P168" s="1163"/>
      <c r="Q168" s="555"/>
      <c r="R168" s="1150"/>
      <c r="S168" s="14"/>
      <c r="T168" s="14"/>
      <c r="U168" s="14"/>
      <c r="V168" s="14"/>
      <c r="W168" s="14"/>
      <c r="X168" s="14"/>
      <c r="Y168" s="14"/>
      <c r="Z168" s="14"/>
    </row>
    <row r="169" spans="1:26" ht="28.5" customHeight="1">
      <c r="A169" s="14"/>
      <c r="B169" s="223"/>
      <c r="C169" s="1162"/>
      <c r="D169" s="456"/>
      <c r="E169" s="555"/>
      <c r="F169" s="555"/>
      <c r="G169" s="399"/>
      <c r="H169" s="1200"/>
      <c r="I169" s="558"/>
      <c r="J169" s="1161"/>
      <c r="K169" s="1161"/>
      <c r="L169" s="1161"/>
      <c r="M169" s="1161"/>
      <c r="N169" s="1162"/>
      <c r="O169" s="456"/>
      <c r="P169" s="1163"/>
      <c r="Q169" s="555"/>
      <c r="R169" s="1150"/>
      <c r="S169" s="14"/>
      <c r="T169" s="14"/>
      <c r="U169" s="14"/>
      <c r="V169" s="14"/>
      <c r="W169" s="14"/>
      <c r="X169" s="14"/>
      <c r="Y169" s="14"/>
      <c r="Z169" s="14"/>
    </row>
    <row r="170" spans="1:26" ht="28.5" customHeight="1">
      <c r="A170" s="14"/>
      <c r="B170" s="223"/>
      <c r="C170" s="1162"/>
      <c r="D170" s="456"/>
      <c r="E170" s="555"/>
      <c r="F170" s="555"/>
      <c r="G170" s="399"/>
      <c r="H170" s="1200"/>
      <c r="I170" s="558"/>
      <c r="J170" s="1161"/>
      <c r="K170" s="1161"/>
      <c r="L170" s="1161"/>
      <c r="M170" s="1161"/>
      <c r="N170" s="1162"/>
      <c r="O170" s="456"/>
      <c r="P170" s="1163"/>
      <c r="Q170" s="555"/>
      <c r="R170" s="1150"/>
      <c r="S170" s="14"/>
      <c r="T170" s="14"/>
      <c r="U170" s="14"/>
      <c r="V170" s="14"/>
      <c r="W170" s="14"/>
      <c r="X170" s="14"/>
      <c r="Y170" s="14"/>
      <c r="Z170" s="14"/>
    </row>
    <row r="171" spans="1:26" ht="28.5" customHeight="1">
      <c r="A171" s="14"/>
      <c r="B171" s="223"/>
      <c r="C171" s="1162"/>
      <c r="D171" s="456"/>
      <c r="E171" s="555"/>
      <c r="F171" s="555"/>
      <c r="G171" s="399"/>
      <c r="H171" s="1200"/>
      <c r="I171" s="558"/>
      <c r="J171" s="1161"/>
      <c r="K171" s="1161"/>
      <c r="L171" s="1161"/>
      <c r="M171" s="1161"/>
      <c r="N171" s="1162"/>
      <c r="O171" s="456"/>
      <c r="P171" s="1163"/>
      <c r="Q171" s="555"/>
      <c r="R171" s="1150"/>
      <c r="S171" s="14"/>
      <c r="T171" s="14"/>
      <c r="U171" s="14"/>
      <c r="V171" s="14"/>
      <c r="W171" s="14"/>
      <c r="X171" s="14"/>
      <c r="Y171" s="14"/>
      <c r="Z171" s="14"/>
    </row>
    <row r="172" spans="1:26" ht="28.5" customHeight="1">
      <c r="A172" s="14"/>
      <c r="B172" s="223"/>
      <c r="C172" s="1162"/>
      <c r="D172" s="456"/>
      <c r="E172" s="555"/>
      <c r="F172" s="555"/>
      <c r="G172" s="399"/>
      <c r="H172" s="1200"/>
      <c r="I172" s="558"/>
      <c r="J172" s="1161"/>
      <c r="K172" s="1161"/>
      <c r="L172" s="1161"/>
      <c r="M172" s="1161"/>
      <c r="N172" s="1162"/>
      <c r="O172" s="456"/>
      <c r="P172" s="1163"/>
      <c r="Q172" s="555"/>
      <c r="R172" s="1150"/>
      <c r="S172" s="14"/>
      <c r="T172" s="14"/>
      <c r="U172" s="14"/>
      <c r="V172" s="14"/>
      <c r="W172" s="14"/>
      <c r="X172" s="14"/>
      <c r="Y172" s="14"/>
      <c r="Z172" s="14"/>
    </row>
    <row r="173" spans="1:26" ht="28.5" customHeight="1">
      <c r="A173" s="14"/>
      <c r="B173" s="223"/>
      <c r="C173" s="1162"/>
      <c r="D173" s="456"/>
      <c r="E173" s="555"/>
      <c r="F173" s="555"/>
      <c r="G173" s="399"/>
      <c r="H173" s="1200"/>
      <c r="I173" s="558"/>
      <c r="J173" s="1161"/>
      <c r="K173" s="1161"/>
      <c r="L173" s="1161"/>
      <c r="M173" s="1161"/>
      <c r="N173" s="1162"/>
      <c r="O173" s="456"/>
      <c r="P173" s="1163"/>
      <c r="Q173" s="555"/>
      <c r="R173" s="1150"/>
      <c r="S173" s="14"/>
      <c r="T173" s="14"/>
      <c r="U173" s="14"/>
      <c r="V173" s="14"/>
      <c r="W173" s="14"/>
      <c r="X173" s="14"/>
      <c r="Y173" s="14"/>
      <c r="Z173" s="14"/>
    </row>
    <row r="174" spans="1:26" ht="28.5" customHeight="1">
      <c r="A174" s="14"/>
      <c r="B174" s="223"/>
      <c r="C174" s="1162"/>
      <c r="D174" s="456"/>
      <c r="E174" s="555"/>
      <c r="F174" s="555"/>
      <c r="G174" s="399"/>
      <c r="H174" s="1200"/>
      <c r="I174" s="558"/>
      <c r="J174" s="1161"/>
      <c r="K174" s="1161"/>
      <c r="L174" s="1161"/>
      <c r="M174" s="1161"/>
      <c r="N174" s="1162"/>
      <c r="O174" s="456"/>
      <c r="P174" s="1163"/>
      <c r="Q174" s="555"/>
      <c r="R174" s="1150"/>
      <c r="S174" s="14"/>
      <c r="T174" s="14"/>
      <c r="U174" s="14"/>
      <c r="V174" s="14"/>
      <c r="W174" s="14"/>
      <c r="X174" s="14"/>
      <c r="Y174" s="14"/>
      <c r="Z174" s="14"/>
    </row>
    <row r="175" spans="1:26" ht="28.5" customHeight="1">
      <c r="A175" s="14"/>
      <c r="B175" s="223"/>
      <c r="C175" s="1162"/>
      <c r="D175" s="456"/>
      <c r="E175" s="555"/>
      <c r="F175" s="555"/>
      <c r="G175" s="399"/>
      <c r="H175" s="1200"/>
      <c r="I175" s="558"/>
      <c r="J175" s="1161"/>
      <c r="K175" s="1161"/>
      <c r="L175" s="1161"/>
      <c r="M175" s="1161"/>
      <c r="N175" s="1162"/>
      <c r="O175" s="456"/>
      <c r="P175" s="1163"/>
      <c r="Q175" s="555"/>
      <c r="R175" s="1150"/>
      <c r="S175" s="14"/>
      <c r="T175" s="14"/>
      <c r="U175" s="14"/>
      <c r="V175" s="14"/>
      <c r="W175" s="14"/>
      <c r="X175" s="14"/>
      <c r="Y175" s="14"/>
      <c r="Z175" s="14"/>
    </row>
    <row r="176" spans="1:26" ht="28.5" customHeight="1">
      <c r="A176" s="14"/>
      <c r="B176" s="223"/>
      <c r="C176" s="1162"/>
      <c r="D176" s="456"/>
      <c r="E176" s="555"/>
      <c r="F176" s="555"/>
      <c r="G176" s="399"/>
      <c r="H176" s="1200"/>
      <c r="I176" s="558"/>
      <c r="J176" s="1161"/>
      <c r="K176" s="1161"/>
      <c r="L176" s="1161"/>
      <c r="M176" s="1161"/>
      <c r="N176" s="1162"/>
      <c r="O176" s="456"/>
      <c r="P176" s="1163"/>
      <c r="Q176" s="555"/>
      <c r="R176" s="1150"/>
      <c r="S176" s="14"/>
      <c r="T176" s="14"/>
      <c r="U176" s="14"/>
      <c r="V176" s="14"/>
      <c r="W176" s="14"/>
      <c r="X176" s="14"/>
      <c r="Y176" s="14"/>
      <c r="Z176" s="14"/>
    </row>
    <row r="177" spans="1:26" ht="28.5" customHeight="1">
      <c r="A177" s="14"/>
      <c r="B177" s="223"/>
      <c r="C177" s="1162"/>
      <c r="D177" s="456"/>
      <c r="E177" s="555"/>
      <c r="F177" s="555"/>
      <c r="G177" s="399"/>
      <c r="H177" s="1200"/>
      <c r="I177" s="558"/>
      <c r="J177" s="1161"/>
      <c r="K177" s="1161"/>
      <c r="L177" s="1161"/>
      <c r="M177" s="1161"/>
      <c r="N177" s="1162"/>
      <c r="O177" s="456"/>
      <c r="P177" s="1163"/>
      <c r="Q177" s="555"/>
      <c r="R177" s="1150"/>
      <c r="S177" s="14"/>
      <c r="T177" s="14"/>
      <c r="U177" s="14"/>
      <c r="V177" s="14"/>
      <c r="W177" s="14"/>
      <c r="X177" s="14"/>
      <c r="Y177" s="14"/>
      <c r="Z177" s="14"/>
    </row>
    <row r="178" spans="1:26" ht="28.5" customHeight="1">
      <c r="A178" s="14"/>
      <c r="B178" s="223"/>
      <c r="C178" s="1162"/>
      <c r="D178" s="456"/>
      <c r="E178" s="555"/>
      <c r="F178" s="555"/>
      <c r="G178" s="399"/>
      <c r="H178" s="1200"/>
      <c r="I178" s="558"/>
      <c r="J178" s="1161"/>
      <c r="K178" s="1161"/>
      <c r="L178" s="1161"/>
      <c r="M178" s="1161"/>
      <c r="N178" s="1162"/>
      <c r="O178" s="456"/>
      <c r="P178" s="1163"/>
      <c r="Q178" s="555"/>
      <c r="R178" s="1150"/>
      <c r="S178" s="14"/>
      <c r="T178" s="14"/>
      <c r="U178" s="14"/>
      <c r="V178" s="14"/>
      <c r="W178" s="14"/>
      <c r="X178" s="14"/>
      <c r="Y178" s="14"/>
      <c r="Z178" s="14"/>
    </row>
    <row r="179" spans="1:26" ht="28.5" customHeight="1">
      <c r="A179" s="14"/>
      <c r="B179" s="223"/>
      <c r="C179" s="1162"/>
      <c r="D179" s="456"/>
      <c r="E179" s="555"/>
      <c r="F179" s="555"/>
      <c r="G179" s="399"/>
      <c r="H179" s="1200"/>
      <c r="I179" s="558"/>
      <c r="J179" s="1161"/>
      <c r="K179" s="1161"/>
      <c r="L179" s="1161"/>
      <c r="M179" s="1161"/>
      <c r="N179" s="1162"/>
      <c r="O179" s="456"/>
      <c r="P179" s="1163"/>
      <c r="Q179" s="555"/>
      <c r="R179" s="1150"/>
      <c r="S179" s="14"/>
      <c r="T179" s="14"/>
      <c r="U179" s="14"/>
      <c r="V179" s="14"/>
      <c r="W179" s="14"/>
      <c r="X179" s="14"/>
      <c r="Y179" s="14"/>
      <c r="Z179" s="14"/>
    </row>
    <row r="180" spans="1:26" ht="28.5" customHeight="1">
      <c r="A180" s="14"/>
      <c r="B180" s="223"/>
      <c r="C180" s="1162"/>
      <c r="D180" s="456"/>
      <c r="E180" s="555"/>
      <c r="F180" s="555"/>
      <c r="G180" s="399"/>
      <c r="H180" s="1200"/>
      <c r="I180" s="558"/>
      <c r="J180" s="1161"/>
      <c r="K180" s="1161"/>
      <c r="L180" s="1161"/>
      <c r="M180" s="1161"/>
      <c r="N180" s="1162"/>
      <c r="O180" s="456"/>
      <c r="P180" s="1163"/>
      <c r="Q180" s="555"/>
      <c r="R180" s="1150"/>
      <c r="S180" s="14"/>
      <c r="T180" s="14"/>
      <c r="U180" s="14"/>
      <c r="V180" s="14"/>
      <c r="W180" s="14"/>
      <c r="X180" s="14"/>
      <c r="Y180" s="14"/>
      <c r="Z180" s="14"/>
    </row>
    <row r="181" spans="1:26" ht="28.5" customHeight="1">
      <c r="A181" s="14"/>
      <c r="B181" s="223"/>
      <c r="C181" s="1162"/>
      <c r="D181" s="456"/>
      <c r="E181" s="555"/>
      <c r="F181" s="555"/>
      <c r="G181" s="399"/>
      <c r="H181" s="1200"/>
      <c r="I181" s="558"/>
      <c r="J181" s="1161"/>
      <c r="K181" s="1161"/>
      <c r="L181" s="1161"/>
      <c r="M181" s="1161"/>
      <c r="N181" s="1162"/>
      <c r="O181" s="456"/>
      <c r="P181" s="1163"/>
      <c r="Q181" s="555"/>
      <c r="R181" s="1150"/>
      <c r="S181" s="14"/>
      <c r="T181" s="14"/>
      <c r="U181" s="14"/>
      <c r="V181" s="14"/>
      <c r="W181" s="14"/>
      <c r="X181" s="14"/>
      <c r="Y181" s="14"/>
      <c r="Z181" s="14"/>
    </row>
    <row r="182" spans="1:26" ht="28.5" customHeight="1">
      <c r="A182" s="14"/>
      <c r="B182" s="223"/>
      <c r="C182" s="1162"/>
      <c r="D182" s="456"/>
      <c r="E182" s="555"/>
      <c r="F182" s="555"/>
      <c r="G182" s="399"/>
      <c r="H182" s="1200"/>
      <c r="I182" s="558"/>
      <c r="J182" s="1161"/>
      <c r="K182" s="1161"/>
      <c r="L182" s="1161"/>
      <c r="M182" s="1161"/>
      <c r="N182" s="1162"/>
      <c r="O182" s="456"/>
      <c r="P182" s="1163"/>
      <c r="Q182" s="555"/>
      <c r="R182" s="1150"/>
      <c r="S182" s="14"/>
      <c r="T182" s="14"/>
      <c r="U182" s="14"/>
      <c r="V182" s="14"/>
      <c r="W182" s="14"/>
      <c r="X182" s="14"/>
      <c r="Y182" s="14"/>
      <c r="Z182" s="14"/>
    </row>
    <row r="183" spans="1:26" ht="28.5" customHeight="1">
      <c r="A183" s="14"/>
      <c r="B183" s="223"/>
      <c r="C183" s="1162"/>
      <c r="D183" s="456"/>
      <c r="E183" s="555"/>
      <c r="F183" s="555"/>
      <c r="G183" s="399"/>
      <c r="H183" s="1200"/>
      <c r="I183" s="558"/>
      <c r="J183" s="1161"/>
      <c r="K183" s="1161"/>
      <c r="L183" s="1161"/>
      <c r="M183" s="1161"/>
      <c r="N183" s="1162"/>
      <c r="O183" s="456"/>
      <c r="P183" s="1163"/>
      <c r="Q183" s="555"/>
      <c r="R183" s="1150"/>
      <c r="S183" s="14"/>
      <c r="T183" s="14"/>
      <c r="U183" s="14"/>
      <c r="V183" s="14"/>
      <c r="W183" s="14"/>
      <c r="X183" s="14"/>
      <c r="Y183" s="14"/>
      <c r="Z183" s="14"/>
    </row>
    <row r="184" spans="1:26" ht="28.5" customHeight="1">
      <c r="A184" s="14"/>
      <c r="B184" s="223"/>
      <c r="C184" s="1162"/>
      <c r="D184" s="456"/>
      <c r="E184" s="555"/>
      <c r="F184" s="555"/>
      <c r="G184" s="399"/>
      <c r="H184" s="1200"/>
      <c r="I184" s="558"/>
      <c r="J184" s="1161"/>
      <c r="K184" s="1161"/>
      <c r="L184" s="1161"/>
      <c r="M184" s="1161"/>
      <c r="N184" s="1162"/>
      <c r="O184" s="456"/>
      <c r="P184" s="1163"/>
      <c r="Q184" s="555"/>
      <c r="R184" s="1150"/>
      <c r="S184" s="14"/>
      <c r="T184" s="14"/>
      <c r="U184" s="14"/>
      <c r="V184" s="14"/>
      <c r="W184" s="14"/>
      <c r="X184" s="14"/>
      <c r="Y184" s="14"/>
      <c r="Z184" s="14"/>
    </row>
    <row r="185" spans="1:26" ht="28.5" customHeight="1">
      <c r="A185" s="14"/>
      <c r="B185" s="223"/>
      <c r="C185" s="1162"/>
      <c r="D185" s="456"/>
      <c r="E185" s="555"/>
      <c r="F185" s="555"/>
      <c r="G185" s="399"/>
      <c r="H185" s="1200"/>
      <c r="I185" s="558"/>
      <c r="J185" s="1161"/>
      <c r="K185" s="1161"/>
      <c r="L185" s="1161"/>
      <c r="M185" s="1161"/>
      <c r="N185" s="1162"/>
      <c r="O185" s="456"/>
      <c r="P185" s="1163"/>
      <c r="Q185" s="555"/>
      <c r="R185" s="1150"/>
      <c r="S185" s="14"/>
      <c r="T185" s="14"/>
      <c r="U185" s="14"/>
      <c r="V185" s="14"/>
      <c r="W185" s="14"/>
      <c r="X185" s="14"/>
      <c r="Y185" s="14"/>
      <c r="Z185" s="14"/>
    </row>
    <row r="186" spans="1:26" ht="28.5" customHeight="1">
      <c r="A186" s="14"/>
      <c r="B186" s="223"/>
      <c r="C186" s="1162"/>
      <c r="D186" s="456"/>
      <c r="E186" s="555"/>
      <c r="F186" s="555"/>
      <c r="G186" s="399"/>
      <c r="H186" s="1200"/>
      <c r="I186" s="558"/>
      <c r="J186" s="1161"/>
      <c r="K186" s="1161"/>
      <c r="L186" s="1161"/>
      <c r="M186" s="1161"/>
      <c r="N186" s="1162"/>
      <c r="O186" s="456"/>
      <c r="P186" s="1163"/>
      <c r="Q186" s="555"/>
      <c r="R186" s="1150"/>
      <c r="S186" s="14"/>
      <c r="T186" s="14"/>
      <c r="U186" s="14"/>
      <c r="V186" s="14"/>
      <c r="W186" s="14"/>
      <c r="X186" s="14"/>
      <c r="Y186" s="14"/>
      <c r="Z186" s="14"/>
    </row>
    <row r="187" spans="1:26" ht="28.5" customHeight="1">
      <c r="A187" s="14"/>
      <c r="B187" s="223"/>
      <c r="C187" s="1162"/>
      <c r="D187" s="456"/>
      <c r="E187" s="555"/>
      <c r="F187" s="555"/>
      <c r="G187" s="399"/>
      <c r="H187" s="1200"/>
      <c r="I187" s="558"/>
      <c r="J187" s="1161"/>
      <c r="K187" s="1161"/>
      <c r="L187" s="1161"/>
      <c r="M187" s="1161"/>
      <c r="N187" s="1162"/>
      <c r="O187" s="456"/>
      <c r="P187" s="1163"/>
      <c r="Q187" s="555"/>
      <c r="R187" s="1150"/>
      <c r="S187" s="14"/>
      <c r="T187" s="14"/>
      <c r="U187" s="14"/>
      <c r="V187" s="14"/>
      <c r="W187" s="14"/>
      <c r="X187" s="14"/>
      <c r="Y187" s="14"/>
      <c r="Z187" s="14"/>
    </row>
    <row r="188" spans="1:26" ht="28.5" customHeight="1">
      <c r="A188" s="14"/>
      <c r="B188" s="223"/>
      <c r="C188" s="1162"/>
      <c r="D188" s="456"/>
      <c r="E188" s="555"/>
      <c r="F188" s="555"/>
      <c r="G188" s="399"/>
      <c r="H188" s="1200"/>
      <c r="I188" s="558"/>
      <c r="J188" s="1161"/>
      <c r="K188" s="1161"/>
      <c r="L188" s="1161"/>
      <c r="M188" s="1161"/>
      <c r="N188" s="1162"/>
      <c r="O188" s="456"/>
      <c r="P188" s="1163"/>
      <c r="Q188" s="555"/>
      <c r="R188" s="1150"/>
      <c r="S188" s="14"/>
      <c r="T188" s="14"/>
      <c r="U188" s="14"/>
      <c r="V188" s="14"/>
      <c r="W188" s="14"/>
      <c r="X188" s="14"/>
      <c r="Y188" s="14"/>
      <c r="Z188" s="14"/>
    </row>
    <row r="189" spans="1:26" ht="28.5" customHeight="1">
      <c r="A189" s="14"/>
      <c r="B189" s="223"/>
      <c r="C189" s="1162"/>
      <c r="D189" s="456"/>
      <c r="E189" s="555"/>
      <c r="F189" s="555"/>
      <c r="G189" s="399"/>
      <c r="H189" s="1200"/>
      <c r="I189" s="558"/>
      <c r="J189" s="1161"/>
      <c r="K189" s="1161"/>
      <c r="L189" s="1161"/>
      <c r="M189" s="1161"/>
      <c r="N189" s="1162"/>
      <c r="O189" s="456"/>
      <c r="P189" s="1163"/>
      <c r="Q189" s="555"/>
      <c r="R189" s="1150"/>
      <c r="S189" s="14"/>
      <c r="T189" s="14"/>
      <c r="U189" s="14"/>
      <c r="V189" s="14"/>
      <c r="W189" s="14"/>
      <c r="X189" s="14"/>
      <c r="Y189" s="14"/>
      <c r="Z189" s="14"/>
    </row>
    <row r="190" spans="1:26" ht="28.5" customHeight="1">
      <c r="A190" s="14"/>
      <c r="B190" s="223"/>
      <c r="C190" s="1162"/>
      <c r="D190" s="456"/>
      <c r="E190" s="555"/>
      <c r="F190" s="555"/>
      <c r="G190" s="399"/>
      <c r="H190" s="1200"/>
      <c r="I190" s="558"/>
      <c r="J190" s="1161"/>
      <c r="K190" s="1161"/>
      <c r="L190" s="1161"/>
      <c r="M190" s="1161"/>
      <c r="N190" s="1162"/>
      <c r="O190" s="456"/>
      <c r="P190" s="1163"/>
      <c r="Q190" s="555"/>
      <c r="R190" s="1150"/>
      <c r="S190" s="14"/>
      <c r="T190" s="14"/>
      <c r="U190" s="14"/>
      <c r="V190" s="14"/>
      <c r="W190" s="14"/>
      <c r="X190" s="14"/>
      <c r="Y190" s="14"/>
      <c r="Z190" s="14"/>
    </row>
    <row r="191" spans="1:26" ht="28.5" customHeight="1">
      <c r="A191" s="14"/>
      <c r="B191" s="223"/>
      <c r="C191" s="1162"/>
      <c r="D191" s="456"/>
      <c r="E191" s="555"/>
      <c r="F191" s="555"/>
      <c r="G191" s="399"/>
      <c r="H191" s="1200"/>
      <c r="I191" s="558"/>
      <c r="J191" s="1161"/>
      <c r="K191" s="1161"/>
      <c r="L191" s="1161"/>
      <c r="M191" s="1161"/>
      <c r="N191" s="1162"/>
      <c r="O191" s="456"/>
      <c r="P191" s="1163"/>
      <c r="Q191" s="555"/>
      <c r="R191" s="1150"/>
      <c r="S191" s="14"/>
      <c r="T191" s="14"/>
      <c r="U191" s="14"/>
      <c r="V191" s="14"/>
      <c r="W191" s="14"/>
      <c r="X191" s="14"/>
      <c r="Y191" s="14"/>
      <c r="Z191" s="14"/>
    </row>
    <row r="192" spans="1:26" ht="28.5" customHeight="1">
      <c r="A192" s="14"/>
      <c r="B192" s="223"/>
      <c r="C192" s="1162"/>
      <c r="D192" s="456"/>
      <c r="E192" s="555"/>
      <c r="F192" s="555"/>
      <c r="G192" s="399"/>
      <c r="H192" s="1200"/>
      <c r="I192" s="558"/>
      <c r="J192" s="1161"/>
      <c r="K192" s="1161"/>
      <c r="L192" s="1161"/>
      <c r="M192" s="1161"/>
      <c r="N192" s="1162"/>
      <c r="O192" s="456"/>
      <c r="P192" s="1163"/>
      <c r="Q192" s="555"/>
      <c r="R192" s="1150"/>
      <c r="S192" s="14"/>
      <c r="T192" s="14"/>
      <c r="U192" s="14"/>
      <c r="V192" s="14"/>
      <c r="W192" s="14"/>
      <c r="X192" s="14"/>
      <c r="Y192" s="14"/>
      <c r="Z192" s="14"/>
    </row>
    <row r="193" spans="1:26" ht="28.5" customHeight="1">
      <c r="A193" s="14"/>
      <c r="B193" s="223"/>
      <c r="C193" s="1162"/>
      <c r="D193" s="456"/>
      <c r="E193" s="555"/>
      <c r="F193" s="555"/>
      <c r="G193" s="399"/>
      <c r="H193" s="1200"/>
      <c r="I193" s="558"/>
      <c r="J193" s="1161"/>
      <c r="K193" s="1161"/>
      <c r="L193" s="1161"/>
      <c r="M193" s="1161"/>
      <c r="N193" s="1162"/>
      <c r="O193" s="456"/>
      <c r="P193" s="1163"/>
      <c r="Q193" s="555"/>
      <c r="R193" s="1150"/>
      <c r="S193" s="14"/>
      <c r="T193" s="14"/>
      <c r="U193" s="14"/>
      <c r="V193" s="14"/>
      <c r="W193" s="14"/>
      <c r="X193" s="14"/>
      <c r="Y193" s="14"/>
      <c r="Z193" s="14"/>
    </row>
    <row r="194" spans="1:26" ht="28.5" customHeight="1">
      <c r="A194" s="14"/>
      <c r="B194" s="223"/>
      <c r="C194" s="1162"/>
      <c r="D194" s="456"/>
      <c r="E194" s="555"/>
      <c r="F194" s="555"/>
      <c r="G194" s="399"/>
      <c r="H194" s="1200"/>
      <c r="I194" s="558"/>
      <c r="J194" s="1161"/>
      <c r="K194" s="1161"/>
      <c r="L194" s="1161"/>
      <c r="M194" s="1161"/>
      <c r="N194" s="1162"/>
      <c r="O194" s="456"/>
      <c r="P194" s="1163"/>
      <c r="Q194" s="555"/>
      <c r="R194" s="1150"/>
      <c r="S194" s="14"/>
      <c r="T194" s="14"/>
      <c r="U194" s="14"/>
      <c r="V194" s="14"/>
      <c r="W194" s="14"/>
      <c r="X194" s="14"/>
      <c r="Y194" s="14"/>
      <c r="Z194" s="14"/>
    </row>
    <row r="195" spans="1:26" ht="28.5" customHeight="1">
      <c r="A195" s="14"/>
      <c r="B195" s="223"/>
      <c r="C195" s="1162"/>
      <c r="D195" s="456"/>
      <c r="E195" s="555"/>
      <c r="F195" s="555"/>
      <c r="G195" s="399"/>
      <c r="H195" s="1200"/>
      <c r="I195" s="558"/>
      <c r="J195" s="1161"/>
      <c r="K195" s="1161"/>
      <c r="L195" s="1161"/>
      <c r="M195" s="1161"/>
      <c r="N195" s="1162"/>
      <c r="O195" s="456"/>
      <c r="P195" s="1163"/>
      <c r="Q195" s="555"/>
      <c r="R195" s="1150"/>
      <c r="S195" s="14"/>
      <c r="T195" s="14"/>
      <c r="U195" s="14"/>
      <c r="V195" s="14"/>
      <c r="W195" s="14"/>
      <c r="X195" s="14"/>
      <c r="Y195" s="14"/>
      <c r="Z195" s="14"/>
    </row>
    <row r="196" spans="1:26" ht="28.5" customHeight="1">
      <c r="A196" s="14"/>
      <c r="B196" s="223"/>
      <c r="C196" s="1162"/>
      <c r="D196" s="456"/>
      <c r="E196" s="555"/>
      <c r="F196" s="555"/>
      <c r="G196" s="399"/>
      <c r="H196" s="1200"/>
      <c r="I196" s="558"/>
      <c r="J196" s="1161"/>
      <c r="K196" s="1161"/>
      <c r="L196" s="1161"/>
      <c r="M196" s="1161"/>
      <c r="N196" s="1162"/>
      <c r="O196" s="456"/>
      <c r="P196" s="1163"/>
      <c r="Q196" s="555"/>
      <c r="R196" s="1150"/>
      <c r="S196" s="14"/>
      <c r="T196" s="14"/>
      <c r="U196" s="14"/>
      <c r="V196" s="14"/>
      <c r="W196" s="14"/>
      <c r="X196" s="14"/>
      <c r="Y196" s="14"/>
      <c r="Z196" s="14"/>
    </row>
    <row r="197" spans="1:26" ht="28.5" customHeight="1">
      <c r="A197" s="14"/>
      <c r="B197" s="223"/>
      <c r="C197" s="1162"/>
      <c r="D197" s="456"/>
      <c r="E197" s="555"/>
      <c r="F197" s="555"/>
      <c r="G197" s="399"/>
      <c r="H197" s="1200"/>
      <c r="I197" s="558"/>
      <c r="J197" s="1161"/>
      <c r="K197" s="1161"/>
      <c r="L197" s="1161"/>
      <c r="M197" s="1161"/>
      <c r="N197" s="1162"/>
      <c r="O197" s="456"/>
      <c r="P197" s="1163"/>
      <c r="Q197" s="555"/>
      <c r="R197" s="1150"/>
      <c r="S197" s="14"/>
      <c r="T197" s="14"/>
      <c r="U197" s="14"/>
      <c r="V197" s="14"/>
      <c r="W197" s="14"/>
      <c r="X197" s="14"/>
      <c r="Y197" s="14"/>
      <c r="Z197" s="14"/>
    </row>
    <row r="198" spans="1:26" ht="28.5" customHeight="1">
      <c r="A198" s="14"/>
      <c r="B198" s="223"/>
      <c r="C198" s="1162"/>
      <c r="D198" s="456"/>
      <c r="E198" s="555"/>
      <c r="F198" s="555"/>
      <c r="G198" s="399"/>
      <c r="H198" s="1200"/>
      <c r="I198" s="558"/>
      <c r="J198" s="1161"/>
      <c r="K198" s="1161"/>
      <c r="L198" s="1161"/>
      <c r="M198" s="1161"/>
      <c r="N198" s="1162"/>
      <c r="O198" s="456"/>
      <c r="P198" s="1163"/>
      <c r="Q198" s="555"/>
      <c r="R198" s="1150"/>
      <c r="S198" s="14"/>
      <c r="T198" s="14"/>
      <c r="U198" s="14"/>
      <c r="V198" s="14"/>
      <c r="W198" s="14"/>
      <c r="X198" s="14"/>
      <c r="Y198" s="14"/>
      <c r="Z198" s="14"/>
    </row>
    <row r="199" spans="1:26" ht="28.5" customHeight="1">
      <c r="A199" s="14"/>
      <c r="B199" s="223"/>
      <c r="C199" s="1162"/>
      <c r="D199" s="456"/>
      <c r="E199" s="555"/>
      <c r="F199" s="555"/>
      <c r="G199" s="399"/>
      <c r="H199" s="1200"/>
      <c r="I199" s="558"/>
      <c r="J199" s="1161"/>
      <c r="K199" s="1161"/>
      <c r="L199" s="1161"/>
      <c r="M199" s="1161"/>
      <c r="N199" s="1162"/>
      <c r="O199" s="456"/>
      <c r="P199" s="1163"/>
      <c r="Q199" s="555"/>
      <c r="R199" s="1150"/>
      <c r="S199" s="14"/>
      <c r="T199" s="14"/>
      <c r="U199" s="14"/>
      <c r="V199" s="14"/>
      <c r="W199" s="14"/>
      <c r="X199" s="14"/>
      <c r="Y199" s="14"/>
      <c r="Z199" s="14"/>
    </row>
    <row r="200" spans="1:26" ht="28.5" customHeight="1">
      <c r="A200" s="14"/>
      <c r="B200" s="223"/>
      <c r="C200" s="1162"/>
      <c r="D200" s="456"/>
      <c r="E200" s="555"/>
      <c r="F200" s="555"/>
      <c r="G200" s="399"/>
      <c r="H200" s="1200"/>
      <c r="I200" s="558"/>
      <c r="J200" s="1161"/>
      <c r="K200" s="1161"/>
      <c r="L200" s="1161"/>
      <c r="M200" s="1161"/>
      <c r="N200" s="1162"/>
      <c r="O200" s="456"/>
      <c r="P200" s="1163"/>
      <c r="Q200" s="555"/>
      <c r="R200" s="1150"/>
      <c r="S200" s="14"/>
      <c r="T200" s="14"/>
      <c r="U200" s="14"/>
      <c r="V200" s="14"/>
      <c r="W200" s="14"/>
      <c r="X200" s="14"/>
      <c r="Y200" s="14"/>
      <c r="Z200" s="14"/>
    </row>
    <row r="201" spans="1:26" ht="28.5" customHeight="1">
      <c r="A201" s="14"/>
      <c r="B201" s="223"/>
      <c r="C201" s="1162"/>
      <c r="D201" s="456"/>
      <c r="E201" s="555"/>
      <c r="F201" s="555"/>
      <c r="G201" s="399"/>
      <c r="H201" s="1200"/>
      <c r="I201" s="558"/>
      <c r="J201" s="1161"/>
      <c r="K201" s="1161"/>
      <c r="L201" s="1161"/>
      <c r="M201" s="1161"/>
      <c r="N201" s="1162"/>
      <c r="O201" s="456"/>
      <c r="P201" s="1163"/>
      <c r="Q201" s="555"/>
      <c r="R201" s="1150"/>
      <c r="S201" s="14"/>
      <c r="T201" s="14"/>
      <c r="U201" s="14"/>
      <c r="V201" s="14"/>
      <c r="W201" s="14"/>
      <c r="X201" s="14"/>
      <c r="Y201" s="14"/>
      <c r="Z201" s="14"/>
    </row>
    <row r="202" spans="1:26" ht="28.5" customHeight="1">
      <c r="A202" s="14"/>
      <c r="B202" s="223"/>
      <c r="C202" s="1162"/>
      <c r="D202" s="456"/>
      <c r="E202" s="555"/>
      <c r="F202" s="555"/>
      <c r="G202" s="399"/>
      <c r="H202" s="1200"/>
      <c r="I202" s="558"/>
      <c r="J202" s="1161"/>
      <c r="K202" s="1161"/>
      <c r="L202" s="1161"/>
      <c r="M202" s="1161"/>
      <c r="N202" s="1162"/>
      <c r="O202" s="456"/>
      <c r="P202" s="1163"/>
      <c r="Q202" s="555"/>
      <c r="R202" s="1150"/>
      <c r="S202" s="14"/>
      <c r="T202" s="14"/>
      <c r="U202" s="14"/>
      <c r="V202" s="14"/>
      <c r="W202" s="14"/>
      <c r="X202" s="14"/>
      <c r="Y202" s="14"/>
      <c r="Z202" s="14"/>
    </row>
    <row r="203" spans="1:26" ht="28.5" customHeight="1">
      <c r="A203" s="14"/>
      <c r="B203" s="223"/>
      <c r="C203" s="1162"/>
      <c r="D203" s="456"/>
      <c r="E203" s="555"/>
      <c r="F203" s="555"/>
      <c r="G203" s="399"/>
      <c r="H203" s="1200"/>
      <c r="I203" s="558"/>
      <c r="J203" s="1161"/>
      <c r="K203" s="1161"/>
      <c r="L203" s="1161"/>
      <c r="M203" s="1161"/>
      <c r="N203" s="1162"/>
      <c r="O203" s="456"/>
      <c r="P203" s="1163"/>
      <c r="Q203" s="555"/>
      <c r="R203" s="1150"/>
      <c r="S203" s="14"/>
      <c r="T203" s="14"/>
      <c r="U203" s="14"/>
      <c r="V203" s="14"/>
      <c r="W203" s="14"/>
      <c r="X203" s="14"/>
      <c r="Y203" s="14"/>
      <c r="Z203" s="14"/>
    </row>
    <row r="204" spans="1:26" ht="28.5" customHeight="1">
      <c r="A204" s="14"/>
      <c r="B204" s="223"/>
      <c r="C204" s="1162"/>
      <c r="D204" s="456"/>
      <c r="E204" s="555"/>
      <c r="F204" s="555"/>
      <c r="G204" s="399"/>
      <c r="H204" s="1200"/>
      <c r="I204" s="558"/>
      <c r="J204" s="1161"/>
      <c r="K204" s="1161"/>
      <c r="L204" s="1161"/>
      <c r="M204" s="1161"/>
      <c r="N204" s="1162"/>
      <c r="O204" s="456"/>
      <c r="P204" s="1163"/>
      <c r="Q204" s="555"/>
      <c r="R204" s="1150"/>
      <c r="S204" s="14"/>
      <c r="T204" s="14"/>
      <c r="U204" s="14"/>
      <c r="V204" s="14"/>
      <c r="W204" s="14"/>
      <c r="X204" s="14"/>
      <c r="Y204" s="14"/>
      <c r="Z204" s="14"/>
    </row>
    <row r="205" spans="1:26" ht="28.5" customHeight="1">
      <c r="A205" s="14"/>
      <c r="B205" s="223"/>
      <c r="C205" s="1162"/>
      <c r="D205" s="456"/>
      <c r="E205" s="555"/>
      <c r="F205" s="555"/>
      <c r="G205" s="399"/>
      <c r="H205" s="1200"/>
      <c r="I205" s="558"/>
      <c r="J205" s="1161"/>
      <c r="K205" s="1161"/>
      <c r="L205" s="1161"/>
      <c r="M205" s="1161"/>
      <c r="N205" s="1162"/>
      <c r="O205" s="456"/>
      <c r="P205" s="1163"/>
      <c r="Q205" s="555"/>
      <c r="R205" s="1150"/>
      <c r="S205" s="14"/>
      <c r="T205" s="14"/>
      <c r="U205" s="14"/>
      <c r="V205" s="14"/>
      <c r="W205" s="14"/>
      <c r="X205" s="14"/>
      <c r="Y205" s="14"/>
      <c r="Z205" s="14"/>
    </row>
    <row r="206" spans="1:26" ht="28.5" customHeight="1">
      <c r="A206" s="14"/>
      <c r="B206" s="223"/>
      <c r="C206" s="1162"/>
      <c r="D206" s="456"/>
      <c r="E206" s="555"/>
      <c r="F206" s="555"/>
      <c r="G206" s="399"/>
      <c r="H206" s="1200"/>
      <c r="I206" s="558"/>
      <c r="J206" s="1161"/>
      <c r="K206" s="1161"/>
      <c r="L206" s="1161"/>
      <c r="M206" s="1161"/>
      <c r="N206" s="1162"/>
      <c r="O206" s="456"/>
      <c r="P206" s="1163"/>
      <c r="Q206" s="555"/>
      <c r="R206" s="1150"/>
      <c r="S206" s="14"/>
      <c r="T206" s="14"/>
      <c r="U206" s="14"/>
      <c r="V206" s="14"/>
      <c r="W206" s="14"/>
      <c r="X206" s="14"/>
      <c r="Y206" s="14"/>
      <c r="Z206" s="14"/>
    </row>
    <row r="207" spans="1:26" ht="28.5" customHeight="1">
      <c r="A207" s="14"/>
      <c r="B207" s="223"/>
      <c r="C207" s="1162"/>
      <c r="D207" s="456"/>
      <c r="E207" s="555"/>
      <c r="F207" s="555"/>
      <c r="G207" s="399"/>
      <c r="H207" s="1200"/>
      <c r="I207" s="558"/>
      <c r="J207" s="1161"/>
      <c r="K207" s="1161"/>
      <c r="L207" s="1161"/>
      <c r="M207" s="1161"/>
      <c r="N207" s="1162"/>
      <c r="O207" s="456"/>
      <c r="P207" s="1163"/>
      <c r="Q207" s="555"/>
      <c r="R207" s="1150"/>
      <c r="S207" s="14"/>
      <c r="T207" s="14"/>
      <c r="U207" s="14"/>
      <c r="V207" s="14"/>
      <c r="W207" s="14"/>
      <c r="X207" s="14"/>
      <c r="Y207" s="14"/>
      <c r="Z207" s="14"/>
    </row>
    <row r="208" spans="1:26" ht="28.5" customHeight="1">
      <c r="A208" s="14"/>
      <c r="B208" s="223"/>
      <c r="C208" s="1162"/>
      <c r="D208" s="456"/>
      <c r="E208" s="555"/>
      <c r="F208" s="555"/>
      <c r="G208" s="399"/>
      <c r="H208" s="1200"/>
      <c r="I208" s="558"/>
      <c r="J208" s="1161"/>
      <c r="K208" s="1161"/>
      <c r="L208" s="1161"/>
      <c r="M208" s="1161"/>
      <c r="N208" s="1162"/>
      <c r="O208" s="456"/>
      <c r="P208" s="1163"/>
      <c r="Q208" s="555"/>
      <c r="R208" s="1150"/>
      <c r="S208" s="14"/>
      <c r="T208" s="14"/>
      <c r="U208" s="14"/>
      <c r="V208" s="14"/>
      <c r="W208" s="14"/>
      <c r="X208" s="14"/>
      <c r="Y208" s="14"/>
      <c r="Z208" s="14"/>
    </row>
    <row r="209" spans="1:26" ht="28.5" customHeight="1">
      <c r="A209" s="14"/>
      <c r="B209" s="223"/>
      <c r="C209" s="1162"/>
      <c r="D209" s="456"/>
      <c r="E209" s="555"/>
      <c r="F209" s="555"/>
      <c r="G209" s="399"/>
      <c r="H209" s="1200"/>
      <c r="I209" s="558"/>
      <c r="J209" s="1161"/>
      <c r="K209" s="1161"/>
      <c r="L209" s="1161"/>
      <c r="M209" s="1161"/>
      <c r="N209" s="1162"/>
      <c r="O209" s="456"/>
      <c r="P209" s="1163"/>
      <c r="Q209" s="555"/>
      <c r="R209" s="1150"/>
      <c r="S209" s="14"/>
      <c r="T209" s="14"/>
      <c r="U209" s="14"/>
      <c r="V209" s="14"/>
      <c r="W209" s="14"/>
      <c r="X209" s="14"/>
      <c r="Y209" s="14"/>
      <c r="Z209" s="14"/>
    </row>
    <row r="210" spans="1:26" ht="28.5" customHeight="1">
      <c r="A210" s="14"/>
      <c r="B210" s="223"/>
      <c r="C210" s="1162"/>
      <c r="D210" s="456"/>
      <c r="E210" s="555"/>
      <c r="F210" s="555"/>
      <c r="G210" s="399"/>
      <c r="H210" s="1200"/>
      <c r="I210" s="558"/>
      <c r="J210" s="1161"/>
      <c r="K210" s="1161"/>
      <c r="L210" s="1161"/>
      <c r="M210" s="1161"/>
      <c r="N210" s="1162"/>
      <c r="O210" s="456"/>
      <c r="P210" s="1163"/>
      <c r="Q210" s="555"/>
      <c r="R210" s="1150"/>
      <c r="S210" s="14"/>
      <c r="T210" s="14"/>
      <c r="U210" s="14"/>
      <c r="V210" s="14"/>
      <c r="W210" s="14"/>
      <c r="X210" s="14"/>
      <c r="Y210" s="14"/>
      <c r="Z210" s="14"/>
    </row>
    <row r="211" spans="1:26" ht="28.5" customHeight="1">
      <c r="A211" s="14"/>
      <c r="B211" s="223"/>
      <c r="C211" s="1162"/>
      <c r="D211" s="456"/>
      <c r="E211" s="555"/>
      <c r="F211" s="555"/>
      <c r="G211" s="399"/>
      <c r="H211" s="1200"/>
      <c r="I211" s="558"/>
      <c r="J211" s="1161"/>
      <c r="K211" s="1161"/>
      <c r="L211" s="1161"/>
      <c r="M211" s="1161"/>
      <c r="N211" s="1162"/>
      <c r="O211" s="456"/>
      <c r="P211" s="1163"/>
      <c r="Q211" s="555"/>
      <c r="R211" s="1150"/>
      <c r="S211" s="14"/>
      <c r="T211" s="14"/>
      <c r="U211" s="14"/>
      <c r="V211" s="14"/>
      <c r="W211" s="14"/>
      <c r="X211" s="14"/>
      <c r="Y211" s="14"/>
      <c r="Z211" s="14"/>
    </row>
    <row r="212" spans="1:26" ht="28.5" customHeight="1">
      <c r="A212" s="14"/>
      <c r="B212" s="223"/>
      <c r="C212" s="1162"/>
      <c r="D212" s="456"/>
      <c r="E212" s="555"/>
      <c r="F212" s="555"/>
      <c r="G212" s="399"/>
      <c r="H212" s="1200"/>
      <c r="I212" s="558"/>
      <c r="J212" s="1161"/>
      <c r="K212" s="1161"/>
      <c r="L212" s="1161"/>
      <c r="M212" s="1161"/>
      <c r="N212" s="1162"/>
      <c r="O212" s="456"/>
      <c r="P212" s="1163"/>
      <c r="Q212" s="555"/>
      <c r="R212" s="1150"/>
      <c r="S212" s="14"/>
      <c r="T212" s="14"/>
      <c r="U212" s="14"/>
      <c r="V212" s="14"/>
      <c r="W212" s="14"/>
      <c r="X212" s="14"/>
      <c r="Y212" s="14"/>
      <c r="Z212" s="14"/>
    </row>
    <row r="213" spans="1:26" ht="28.5" customHeight="1">
      <c r="A213" s="14"/>
      <c r="B213" s="223"/>
      <c r="C213" s="1162"/>
      <c r="D213" s="456"/>
      <c r="E213" s="555"/>
      <c r="F213" s="555"/>
      <c r="G213" s="399"/>
      <c r="H213" s="1200"/>
      <c r="I213" s="558"/>
      <c r="J213" s="1161"/>
      <c r="K213" s="1161"/>
      <c r="L213" s="1161"/>
      <c r="M213" s="1161"/>
      <c r="N213" s="1162"/>
      <c r="O213" s="456"/>
      <c r="P213" s="1163"/>
      <c r="Q213" s="555"/>
      <c r="R213" s="1150"/>
      <c r="S213" s="14"/>
      <c r="T213" s="14"/>
      <c r="U213" s="14"/>
      <c r="V213" s="14"/>
      <c r="W213" s="14"/>
      <c r="X213" s="14"/>
      <c r="Y213" s="14"/>
      <c r="Z213" s="14"/>
    </row>
    <row r="214" spans="1:26" ht="28.5" customHeight="1">
      <c r="A214" s="14"/>
      <c r="B214" s="223"/>
      <c r="C214" s="1162"/>
      <c r="D214" s="456"/>
      <c r="E214" s="555"/>
      <c r="F214" s="555"/>
      <c r="G214" s="399"/>
      <c r="H214" s="1200"/>
      <c r="I214" s="558"/>
      <c r="J214" s="1161"/>
      <c r="K214" s="1161"/>
      <c r="L214" s="1161"/>
      <c r="M214" s="1161"/>
      <c r="N214" s="1162"/>
      <c r="O214" s="456"/>
      <c r="P214" s="1163"/>
      <c r="Q214" s="555"/>
      <c r="R214" s="1150"/>
      <c r="S214" s="14"/>
      <c r="T214" s="14"/>
      <c r="U214" s="14"/>
      <c r="V214" s="14"/>
      <c r="W214" s="14"/>
      <c r="X214" s="14"/>
      <c r="Y214" s="14"/>
      <c r="Z214" s="14"/>
    </row>
    <row r="215" spans="1:26" ht="28.5" customHeight="1">
      <c r="A215" s="14"/>
      <c r="B215" s="223"/>
      <c r="C215" s="1162"/>
      <c r="D215" s="456"/>
      <c r="E215" s="555"/>
      <c r="F215" s="555"/>
      <c r="G215" s="399"/>
      <c r="H215" s="1200"/>
      <c r="I215" s="558"/>
      <c r="J215" s="1161"/>
      <c r="K215" s="1161"/>
      <c r="L215" s="1161"/>
      <c r="M215" s="1161"/>
      <c r="N215" s="1162"/>
      <c r="O215" s="456"/>
      <c r="P215" s="1163"/>
      <c r="Q215" s="555"/>
      <c r="R215" s="1150"/>
      <c r="S215" s="14"/>
      <c r="T215" s="14"/>
      <c r="U215" s="14"/>
      <c r="V215" s="14"/>
      <c r="W215" s="14"/>
      <c r="X215" s="14"/>
      <c r="Y215" s="14"/>
      <c r="Z215" s="14"/>
    </row>
    <row r="216" spans="1:26" ht="28.5" customHeight="1">
      <c r="A216" s="14"/>
      <c r="B216" s="223"/>
      <c r="C216" s="1162"/>
      <c r="D216" s="456"/>
      <c r="E216" s="555"/>
      <c r="F216" s="555"/>
      <c r="G216" s="399"/>
      <c r="H216" s="1200"/>
      <c r="I216" s="558"/>
      <c r="J216" s="1161"/>
      <c r="K216" s="1161"/>
      <c r="L216" s="1161"/>
      <c r="M216" s="1161"/>
      <c r="N216" s="1162"/>
      <c r="O216" s="456"/>
      <c r="P216" s="1163"/>
      <c r="Q216" s="555"/>
      <c r="R216" s="1150"/>
      <c r="S216" s="14"/>
      <c r="T216" s="14"/>
      <c r="U216" s="14"/>
      <c r="V216" s="14"/>
      <c r="W216" s="14"/>
      <c r="X216" s="14"/>
      <c r="Y216" s="14"/>
      <c r="Z216" s="14"/>
    </row>
    <row r="217" spans="1:26" ht="28.5" customHeight="1">
      <c r="A217" s="14"/>
      <c r="B217" s="223"/>
      <c r="C217" s="1162"/>
      <c r="D217" s="456"/>
      <c r="E217" s="555"/>
      <c r="F217" s="555"/>
      <c r="G217" s="399"/>
      <c r="H217" s="1200"/>
      <c r="I217" s="558"/>
      <c r="J217" s="1161"/>
      <c r="K217" s="1161"/>
      <c r="L217" s="1161"/>
      <c r="M217" s="1161"/>
      <c r="N217" s="1162"/>
      <c r="O217" s="456"/>
      <c r="P217" s="1163"/>
      <c r="Q217" s="555"/>
      <c r="R217" s="1150"/>
      <c r="S217" s="14"/>
      <c r="T217" s="14"/>
      <c r="U217" s="14"/>
      <c r="V217" s="14"/>
      <c r="W217" s="14"/>
      <c r="X217" s="14"/>
      <c r="Y217" s="14"/>
      <c r="Z217" s="14"/>
    </row>
    <row r="218" spans="1:26" ht="28.5" customHeight="1">
      <c r="A218" s="14"/>
      <c r="B218" s="223"/>
      <c r="C218" s="1162"/>
      <c r="D218" s="456"/>
      <c r="E218" s="555"/>
      <c r="F218" s="555"/>
      <c r="G218" s="399"/>
      <c r="H218" s="1200"/>
      <c r="I218" s="558"/>
      <c r="J218" s="1161"/>
      <c r="K218" s="1161"/>
      <c r="L218" s="1161"/>
      <c r="M218" s="1161"/>
      <c r="N218" s="1162"/>
      <c r="O218" s="456"/>
      <c r="P218" s="1163"/>
      <c r="Q218" s="555"/>
      <c r="R218" s="1150"/>
      <c r="S218" s="14"/>
      <c r="T218" s="14"/>
      <c r="U218" s="14"/>
      <c r="V218" s="14"/>
      <c r="W218" s="14"/>
      <c r="X218" s="14"/>
      <c r="Y218" s="14"/>
      <c r="Z218" s="14"/>
    </row>
    <row r="219" spans="1:26" ht="28.5" customHeight="1">
      <c r="A219" s="14"/>
      <c r="B219" s="223"/>
      <c r="C219" s="1162"/>
      <c r="D219" s="456"/>
      <c r="E219" s="555"/>
      <c r="F219" s="555"/>
      <c r="G219" s="399"/>
      <c r="H219" s="1200"/>
      <c r="I219" s="558"/>
      <c r="J219" s="1161"/>
      <c r="K219" s="1161"/>
      <c r="L219" s="1161"/>
      <c r="M219" s="1161"/>
      <c r="N219" s="1162"/>
      <c r="O219" s="456"/>
      <c r="P219" s="1163"/>
      <c r="Q219" s="555"/>
      <c r="R219" s="1150"/>
      <c r="S219" s="14"/>
      <c r="T219" s="14"/>
      <c r="U219" s="14"/>
      <c r="V219" s="14"/>
      <c r="W219" s="14"/>
      <c r="X219" s="14"/>
      <c r="Y219" s="14"/>
      <c r="Z219" s="14"/>
    </row>
    <row r="220" spans="1:26" ht="28.5" customHeight="1">
      <c r="A220" s="14"/>
      <c r="B220" s="223"/>
      <c r="C220" s="1162"/>
      <c r="D220" s="456"/>
      <c r="E220" s="555"/>
      <c r="F220" s="555"/>
      <c r="G220" s="399"/>
      <c r="H220" s="1200"/>
      <c r="I220" s="558"/>
      <c r="J220" s="1161"/>
      <c r="K220" s="1161"/>
      <c r="L220" s="1161"/>
      <c r="M220" s="1161"/>
      <c r="N220" s="1162"/>
      <c r="O220" s="456"/>
      <c r="P220" s="1163"/>
      <c r="Q220" s="555"/>
      <c r="R220" s="1150"/>
      <c r="S220" s="14"/>
      <c r="T220" s="14"/>
      <c r="U220" s="14"/>
      <c r="V220" s="14"/>
      <c r="W220" s="14"/>
      <c r="X220" s="14"/>
      <c r="Y220" s="14"/>
      <c r="Z220" s="14"/>
    </row>
    <row r="221" spans="1:26" ht="28.5" customHeight="1">
      <c r="A221" s="14"/>
      <c r="B221" s="223"/>
      <c r="C221" s="1162"/>
      <c r="D221" s="456"/>
      <c r="E221" s="555"/>
      <c r="F221" s="555"/>
      <c r="G221" s="399"/>
      <c r="H221" s="1200"/>
      <c r="I221" s="558"/>
      <c r="J221" s="1161"/>
      <c r="K221" s="1161"/>
      <c r="L221" s="1161"/>
      <c r="M221" s="1161"/>
      <c r="N221" s="1162"/>
      <c r="O221" s="456"/>
      <c r="P221" s="1163"/>
      <c r="Q221" s="555"/>
      <c r="R221" s="1150"/>
      <c r="S221" s="14"/>
      <c r="T221" s="14"/>
      <c r="U221" s="14"/>
      <c r="V221" s="14"/>
      <c r="W221" s="14"/>
      <c r="X221" s="14"/>
      <c r="Y221" s="14"/>
      <c r="Z221" s="14"/>
    </row>
    <row r="222" spans="1:26" ht="28.5" customHeight="1">
      <c r="A222" s="14"/>
      <c r="B222" s="223"/>
      <c r="C222" s="1162"/>
      <c r="D222" s="456"/>
      <c r="E222" s="555"/>
      <c r="F222" s="555"/>
      <c r="G222" s="399"/>
      <c r="H222" s="1200"/>
      <c r="I222" s="558"/>
      <c r="J222" s="1161"/>
      <c r="K222" s="1161"/>
      <c r="L222" s="1161"/>
      <c r="M222" s="1161"/>
      <c r="N222" s="1162"/>
      <c r="O222" s="456"/>
      <c r="P222" s="1163"/>
      <c r="Q222" s="555"/>
      <c r="R222" s="1150"/>
      <c r="S222" s="14"/>
      <c r="T222" s="14"/>
      <c r="U222" s="14"/>
      <c r="V222" s="14"/>
      <c r="W222" s="14"/>
      <c r="X222" s="14"/>
      <c r="Y222" s="14"/>
      <c r="Z222" s="14"/>
    </row>
    <row r="223" spans="1:26" ht="28.5" customHeight="1">
      <c r="A223" s="14"/>
      <c r="B223" s="223"/>
      <c r="C223" s="1162"/>
      <c r="D223" s="456"/>
      <c r="E223" s="555"/>
      <c r="F223" s="555"/>
      <c r="G223" s="399"/>
      <c r="H223" s="1200"/>
      <c r="I223" s="558"/>
      <c r="J223" s="1161"/>
      <c r="K223" s="1161"/>
      <c r="L223" s="1161"/>
      <c r="M223" s="1161"/>
      <c r="N223" s="1162"/>
      <c r="O223" s="456"/>
      <c r="P223" s="1163"/>
      <c r="Q223" s="555"/>
      <c r="R223" s="1150"/>
      <c r="S223" s="14"/>
      <c r="T223" s="14"/>
      <c r="U223" s="14"/>
      <c r="V223" s="14"/>
      <c r="W223" s="14"/>
      <c r="X223" s="14"/>
      <c r="Y223" s="14"/>
      <c r="Z223" s="14"/>
    </row>
    <row r="224" spans="1:26" ht="28.5" customHeight="1">
      <c r="A224" s="14"/>
      <c r="B224" s="223"/>
      <c r="C224" s="1162"/>
      <c r="D224" s="456"/>
      <c r="E224" s="555"/>
      <c r="F224" s="555"/>
      <c r="G224" s="399"/>
      <c r="H224" s="1200"/>
      <c r="I224" s="558"/>
      <c r="J224" s="1161"/>
      <c r="K224" s="1161"/>
      <c r="L224" s="1161"/>
      <c r="M224" s="1161"/>
      <c r="N224" s="1162"/>
      <c r="O224" s="456"/>
      <c r="P224" s="1163"/>
      <c r="Q224" s="555"/>
      <c r="R224" s="1150"/>
      <c r="S224" s="14"/>
      <c r="T224" s="14"/>
      <c r="U224" s="14"/>
      <c r="V224" s="14"/>
      <c r="W224" s="14"/>
      <c r="X224" s="14"/>
      <c r="Y224" s="14"/>
      <c r="Z224" s="14"/>
    </row>
    <row r="225" spans="1:26" ht="28.5" customHeight="1">
      <c r="A225" s="14"/>
      <c r="B225" s="223"/>
      <c r="C225" s="1162"/>
      <c r="D225" s="456"/>
      <c r="E225" s="555"/>
      <c r="F225" s="555"/>
      <c r="G225" s="399"/>
      <c r="H225" s="1200"/>
      <c r="I225" s="558"/>
      <c r="J225" s="1161"/>
      <c r="K225" s="1161"/>
      <c r="L225" s="1161"/>
      <c r="M225" s="1161"/>
      <c r="N225" s="1162"/>
      <c r="O225" s="456"/>
      <c r="P225" s="1163"/>
      <c r="Q225" s="555"/>
      <c r="R225" s="1150"/>
      <c r="S225" s="14"/>
      <c r="T225" s="14"/>
      <c r="U225" s="14"/>
      <c r="V225" s="14"/>
      <c r="W225" s="14"/>
      <c r="X225" s="14"/>
      <c r="Y225" s="14"/>
      <c r="Z225" s="14"/>
    </row>
    <row r="226" spans="1:26" ht="28.5" customHeight="1">
      <c r="A226" s="14"/>
      <c r="B226" s="223"/>
      <c r="C226" s="1162"/>
      <c r="D226" s="456"/>
      <c r="E226" s="555"/>
      <c r="F226" s="555"/>
      <c r="G226" s="399"/>
      <c r="H226" s="1200"/>
      <c r="I226" s="558"/>
      <c r="J226" s="1161"/>
      <c r="K226" s="1161"/>
      <c r="L226" s="1161"/>
      <c r="M226" s="1161"/>
      <c r="N226" s="1162"/>
      <c r="O226" s="456"/>
      <c r="P226" s="1163"/>
      <c r="Q226" s="555"/>
      <c r="R226" s="1150"/>
      <c r="S226" s="14"/>
      <c r="T226" s="14"/>
      <c r="U226" s="14"/>
      <c r="V226" s="14"/>
      <c r="W226" s="14"/>
      <c r="X226" s="14"/>
      <c r="Y226" s="14"/>
      <c r="Z226" s="14"/>
    </row>
    <row r="227" spans="1:26" ht="28.5" customHeight="1">
      <c r="A227" s="14"/>
      <c r="B227" s="223"/>
      <c r="C227" s="1162"/>
      <c r="D227" s="456"/>
      <c r="E227" s="555"/>
      <c r="F227" s="555"/>
      <c r="G227" s="399"/>
      <c r="H227" s="1200"/>
      <c r="I227" s="558"/>
      <c r="J227" s="1161"/>
      <c r="K227" s="1161"/>
      <c r="L227" s="1161"/>
      <c r="M227" s="1161"/>
      <c r="N227" s="1162"/>
      <c r="O227" s="456"/>
      <c r="P227" s="1163"/>
      <c r="Q227" s="555"/>
      <c r="R227" s="1150"/>
      <c r="S227" s="14"/>
      <c r="T227" s="14"/>
      <c r="U227" s="14"/>
      <c r="V227" s="14"/>
      <c r="W227" s="14"/>
      <c r="X227" s="14"/>
      <c r="Y227" s="14"/>
      <c r="Z227" s="14"/>
    </row>
    <row r="228" spans="1:26" ht="28.5" customHeight="1">
      <c r="A228" s="14"/>
      <c r="B228" s="223"/>
      <c r="C228" s="1162"/>
      <c r="D228" s="456"/>
      <c r="E228" s="555"/>
      <c r="F228" s="555"/>
      <c r="G228" s="399"/>
      <c r="H228" s="1200"/>
      <c r="I228" s="558"/>
      <c r="J228" s="1161"/>
      <c r="K228" s="1161"/>
      <c r="L228" s="1161"/>
      <c r="M228" s="1161"/>
      <c r="N228" s="1162"/>
      <c r="O228" s="456"/>
      <c r="P228" s="1163"/>
      <c r="Q228" s="555"/>
      <c r="R228" s="1150"/>
      <c r="S228" s="14"/>
      <c r="T228" s="14"/>
      <c r="U228" s="14"/>
      <c r="V228" s="14"/>
      <c r="W228" s="14"/>
      <c r="X228" s="14"/>
      <c r="Y228" s="14"/>
      <c r="Z228" s="14"/>
    </row>
    <row r="229" spans="1:26" ht="28.5" customHeight="1">
      <c r="A229" s="14"/>
      <c r="B229" s="223"/>
      <c r="C229" s="1162"/>
      <c r="D229" s="456"/>
      <c r="E229" s="555"/>
      <c r="F229" s="555"/>
      <c r="G229" s="399"/>
      <c r="H229" s="1200"/>
      <c r="I229" s="558"/>
      <c r="J229" s="1161"/>
      <c r="K229" s="1161"/>
      <c r="L229" s="1161"/>
      <c r="M229" s="1161"/>
      <c r="N229" s="1162"/>
      <c r="O229" s="456"/>
      <c r="P229" s="1163"/>
      <c r="Q229" s="555"/>
      <c r="R229" s="1150"/>
      <c r="S229" s="14"/>
      <c r="T229" s="14"/>
      <c r="U229" s="14"/>
      <c r="V229" s="14"/>
      <c r="W229" s="14"/>
      <c r="X229" s="14"/>
      <c r="Y229" s="14"/>
      <c r="Z229" s="14"/>
    </row>
    <row r="230" spans="1:26" ht="28.5" customHeight="1">
      <c r="A230" s="14"/>
      <c r="B230" s="223"/>
      <c r="C230" s="1162"/>
      <c r="D230" s="456"/>
      <c r="E230" s="555"/>
      <c r="F230" s="555"/>
      <c r="G230" s="399"/>
      <c r="H230" s="1200"/>
      <c r="I230" s="558"/>
      <c r="J230" s="1161"/>
      <c r="K230" s="1161"/>
      <c r="L230" s="1161"/>
      <c r="M230" s="1161"/>
      <c r="N230" s="1162"/>
      <c r="O230" s="456"/>
      <c r="P230" s="1163"/>
      <c r="Q230" s="555"/>
      <c r="R230" s="1150"/>
      <c r="S230" s="14"/>
      <c r="T230" s="14"/>
      <c r="U230" s="14"/>
      <c r="V230" s="14"/>
      <c r="W230" s="14"/>
      <c r="X230" s="14"/>
      <c r="Y230" s="14"/>
      <c r="Z230" s="14"/>
    </row>
    <row r="231" spans="1:26" ht="28.5" customHeight="1">
      <c r="A231" s="14"/>
      <c r="B231" s="223"/>
      <c r="C231" s="1162"/>
      <c r="D231" s="456"/>
      <c r="E231" s="555"/>
      <c r="F231" s="555"/>
      <c r="G231" s="399"/>
      <c r="H231" s="1200"/>
      <c r="I231" s="558"/>
      <c r="J231" s="1161"/>
      <c r="K231" s="1161"/>
      <c r="L231" s="1161"/>
      <c r="M231" s="1161"/>
      <c r="N231" s="1162"/>
      <c r="O231" s="456"/>
      <c r="P231" s="1163"/>
      <c r="Q231" s="555"/>
      <c r="R231" s="1150"/>
      <c r="S231" s="14"/>
      <c r="T231" s="14"/>
      <c r="U231" s="14"/>
      <c r="V231" s="14"/>
      <c r="W231" s="14"/>
      <c r="X231" s="14"/>
      <c r="Y231" s="14"/>
      <c r="Z231" s="14"/>
    </row>
    <row r="232" spans="1:26" ht="28.5" customHeight="1">
      <c r="A232" s="14"/>
      <c r="B232" s="223"/>
      <c r="C232" s="1162"/>
      <c r="D232" s="456"/>
      <c r="E232" s="555"/>
      <c r="F232" s="555"/>
      <c r="G232" s="399"/>
      <c r="H232" s="1200"/>
      <c r="I232" s="558"/>
      <c r="J232" s="1161"/>
      <c r="K232" s="1161"/>
      <c r="L232" s="1161"/>
      <c r="M232" s="1161"/>
      <c r="N232" s="1162"/>
      <c r="O232" s="456"/>
      <c r="P232" s="1163"/>
      <c r="Q232" s="555"/>
      <c r="R232" s="1150"/>
      <c r="S232" s="14"/>
      <c r="T232" s="14"/>
      <c r="U232" s="14"/>
      <c r="V232" s="14"/>
      <c r="W232" s="14"/>
      <c r="X232" s="14"/>
      <c r="Y232" s="14"/>
      <c r="Z232" s="14"/>
    </row>
    <row r="233" spans="1:26" ht="28.5" customHeight="1">
      <c r="A233" s="14"/>
      <c r="B233" s="223"/>
      <c r="C233" s="1162"/>
      <c r="D233" s="456"/>
      <c r="E233" s="555"/>
      <c r="F233" s="555"/>
      <c r="G233" s="399"/>
      <c r="H233" s="1200"/>
      <c r="I233" s="558"/>
      <c r="J233" s="1161"/>
      <c r="K233" s="1161"/>
      <c r="L233" s="1161"/>
      <c r="M233" s="1161"/>
      <c r="N233" s="1162"/>
      <c r="O233" s="456"/>
      <c r="P233" s="1163"/>
      <c r="Q233" s="555"/>
      <c r="R233" s="1150"/>
      <c r="S233" s="14"/>
      <c r="T233" s="14"/>
      <c r="U233" s="14"/>
      <c r="V233" s="14"/>
      <c r="W233" s="14"/>
      <c r="X233" s="14"/>
      <c r="Y233" s="14"/>
      <c r="Z233" s="14"/>
    </row>
    <row r="234" spans="1:26" ht="28.5" customHeight="1">
      <c r="A234" s="14"/>
      <c r="B234" s="223"/>
      <c r="C234" s="1162"/>
      <c r="D234" s="456"/>
      <c r="E234" s="555"/>
      <c r="F234" s="555"/>
      <c r="G234" s="399"/>
      <c r="H234" s="1200"/>
      <c r="I234" s="558"/>
      <c r="J234" s="1161"/>
      <c r="K234" s="1161"/>
      <c r="L234" s="1161"/>
      <c r="M234" s="1161"/>
      <c r="N234" s="1162"/>
      <c r="O234" s="456"/>
      <c r="P234" s="1163"/>
      <c r="Q234" s="555"/>
      <c r="R234" s="1150"/>
      <c r="S234" s="14"/>
      <c r="T234" s="14"/>
      <c r="U234" s="14"/>
      <c r="V234" s="14"/>
      <c r="W234" s="14"/>
      <c r="X234" s="14"/>
      <c r="Y234" s="14"/>
      <c r="Z234" s="14"/>
    </row>
    <row r="235" spans="1:26" ht="28.5" customHeight="1">
      <c r="A235" s="14"/>
      <c r="B235" s="223"/>
      <c r="C235" s="1162"/>
      <c r="D235" s="456"/>
      <c r="E235" s="555"/>
      <c r="F235" s="555"/>
      <c r="G235" s="399"/>
      <c r="H235" s="1200"/>
      <c r="I235" s="558"/>
      <c r="J235" s="1161"/>
      <c r="K235" s="1161"/>
      <c r="L235" s="1161"/>
      <c r="M235" s="1161"/>
      <c r="N235" s="1162"/>
      <c r="O235" s="456"/>
      <c r="P235" s="1163"/>
      <c r="Q235" s="555"/>
      <c r="R235" s="1150"/>
      <c r="S235" s="14"/>
      <c r="T235" s="14"/>
      <c r="U235" s="14"/>
      <c r="V235" s="14"/>
      <c r="W235" s="14"/>
      <c r="X235" s="14"/>
      <c r="Y235" s="14"/>
      <c r="Z235" s="14"/>
    </row>
    <row r="236" spans="1:26" ht="28.5" customHeight="1">
      <c r="A236" s="14"/>
      <c r="B236" s="223"/>
      <c r="C236" s="1162"/>
      <c r="D236" s="456"/>
      <c r="E236" s="555"/>
      <c r="F236" s="555"/>
      <c r="G236" s="399"/>
      <c r="H236" s="1200"/>
      <c r="I236" s="558"/>
      <c r="J236" s="1161"/>
      <c r="K236" s="1161"/>
      <c r="L236" s="1161"/>
      <c r="M236" s="1161"/>
      <c r="N236" s="1162"/>
      <c r="O236" s="456"/>
      <c r="P236" s="1163"/>
      <c r="Q236" s="555"/>
      <c r="R236" s="1150"/>
      <c r="S236" s="14"/>
      <c r="T236" s="14"/>
      <c r="U236" s="14"/>
      <c r="V236" s="14"/>
      <c r="W236" s="14"/>
      <c r="X236" s="14"/>
      <c r="Y236" s="14"/>
      <c r="Z236" s="14"/>
    </row>
    <row r="237" spans="1:26" ht="28.5" customHeight="1">
      <c r="A237" s="14"/>
      <c r="B237" s="223"/>
      <c r="C237" s="1162"/>
      <c r="D237" s="456"/>
      <c r="E237" s="555"/>
      <c r="F237" s="555"/>
      <c r="G237" s="399"/>
      <c r="H237" s="1200"/>
      <c r="I237" s="558"/>
      <c r="J237" s="1161"/>
      <c r="K237" s="1161"/>
      <c r="L237" s="1161"/>
      <c r="M237" s="1161"/>
      <c r="N237" s="1162"/>
      <c r="O237" s="456"/>
      <c r="P237" s="1163"/>
      <c r="Q237" s="555"/>
      <c r="R237" s="1150"/>
      <c r="S237" s="14"/>
      <c r="T237" s="14"/>
      <c r="U237" s="14"/>
      <c r="V237" s="14"/>
      <c r="W237" s="14"/>
      <c r="X237" s="14"/>
      <c r="Y237" s="14"/>
      <c r="Z237" s="14"/>
    </row>
    <row r="238" spans="1:26" ht="28.5" customHeight="1">
      <c r="A238" s="14"/>
      <c r="B238" s="223"/>
      <c r="C238" s="1162"/>
      <c r="D238" s="456"/>
      <c r="E238" s="555"/>
      <c r="F238" s="555"/>
      <c r="G238" s="399"/>
      <c r="H238" s="1200"/>
      <c r="I238" s="558"/>
      <c r="J238" s="1161"/>
      <c r="K238" s="1161"/>
      <c r="L238" s="1161"/>
      <c r="M238" s="1161"/>
      <c r="N238" s="1162"/>
      <c r="O238" s="456"/>
      <c r="P238" s="1163"/>
      <c r="Q238" s="555"/>
      <c r="R238" s="1150"/>
      <c r="S238" s="14"/>
      <c r="T238" s="14"/>
      <c r="U238" s="14"/>
      <c r="V238" s="14"/>
      <c r="W238" s="14"/>
      <c r="X238" s="14"/>
      <c r="Y238" s="14"/>
      <c r="Z238" s="14"/>
    </row>
    <row r="239" spans="1:26" ht="28.5" customHeight="1">
      <c r="A239" s="14"/>
      <c r="B239" s="223"/>
      <c r="C239" s="1162"/>
      <c r="D239" s="456"/>
      <c r="E239" s="555"/>
      <c r="F239" s="555"/>
      <c r="G239" s="399"/>
      <c r="H239" s="1200"/>
      <c r="I239" s="558"/>
      <c r="J239" s="1161"/>
      <c r="K239" s="1161"/>
      <c r="L239" s="1161"/>
      <c r="M239" s="1161"/>
      <c r="N239" s="1162"/>
      <c r="O239" s="456"/>
      <c r="P239" s="1163"/>
      <c r="Q239" s="555"/>
      <c r="R239" s="1150"/>
      <c r="S239" s="14"/>
      <c r="T239" s="14"/>
      <c r="U239" s="14"/>
      <c r="V239" s="14"/>
      <c r="W239" s="14"/>
      <c r="X239" s="14"/>
      <c r="Y239" s="14"/>
      <c r="Z239" s="14"/>
    </row>
    <row r="240" spans="1:26" ht="28.5" customHeight="1">
      <c r="A240" s="14"/>
      <c r="B240" s="223"/>
      <c r="C240" s="1162"/>
      <c r="D240" s="456"/>
      <c r="E240" s="555"/>
      <c r="F240" s="555"/>
      <c r="G240" s="399"/>
      <c r="H240" s="1200"/>
      <c r="I240" s="558"/>
      <c r="J240" s="1161"/>
      <c r="K240" s="1161"/>
      <c r="L240" s="1161"/>
      <c r="M240" s="1161"/>
      <c r="N240" s="1162"/>
      <c r="O240" s="456"/>
      <c r="P240" s="1163"/>
      <c r="Q240" s="555"/>
      <c r="R240" s="1150"/>
      <c r="S240" s="14"/>
      <c r="T240" s="14"/>
      <c r="U240" s="14"/>
      <c r="V240" s="14"/>
      <c r="W240" s="14"/>
      <c r="X240" s="14"/>
      <c r="Y240" s="14"/>
      <c r="Z240" s="14"/>
    </row>
    <row r="241" spans="1:26" ht="28.5" customHeight="1">
      <c r="A241" s="14"/>
      <c r="B241" s="223"/>
      <c r="C241" s="1162"/>
      <c r="D241" s="456"/>
      <c r="E241" s="555"/>
      <c r="F241" s="555"/>
      <c r="G241" s="399"/>
      <c r="H241" s="1200"/>
      <c r="I241" s="558"/>
      <c r="J241" s="1161"/>
      <c r="K241" s="1161"/>
      <c r="L241" s="1161"/>
      <c r="M241" s="1161"/>
      <c r="N241" s="1162"/>
      <c r="O241" s="456"/>
      <c r="P241" s="1163"/>
      <c r="Q241" s="555"/>
      <c r="R241" s="1150"/>
      <c r="S241" s="14"/>
      <c r="T241" s="14"/>
      <c r="U241" s="14"/>
      <c r="V241" s="14"/>
      <c r="W241" s="14"/>
      <c r="X241" s="14"/>
      <c r="Y241" s="14"/>
      <c r="Z241" s="14"/>
    </row>
    <row r="242" spans="1:26" ht="28.5" customHeight="1">
      <c r="A242" s="14"/>
      <c r="B242" s="223"/>
      <c r="C242" s="1162"/>
      <c r="D242" s="456"/>
      <c r="E242" s="555"/>
      <c r="F242" s="555"/>
      <c r="G242" s="399"/>
      <c r="H242" s="1200"/>
      <c r="I242" s="558"/>
      <c r="J242" s="1161"/>
      <c r="K242" s="1161"/>
      <c r="L242" s="1161"/>
      <c r="M242" s="1161"/>
      <c r="N242" s="1162"/>
      <c r="O242" s="456"/>
      <c r="P242" s="1163"/>
      <c r="Q242" s="555"/>
      <c r="R242" s="1150"/>
      <c r="S242" s="14"/>
      <c r="T242" s="14"/>
      <c r="U242" s="14"/>
      <c r="V242" s="14"/>
      <c r="W242" s="14"/>
      <c r="X242" s="14"/>
      <c r="Y242" s="14"/>
      <c r="Z242" s="14"/>
    </row>
    <row r="243" spans="1:26" ht="28.5" customHeight="1">
      <c r="A243" s="14"/>
      <c r="B243" s="223"/>
      <c r="C243" s="1162"/>
      <c r="D243" s="456"/>
      <c r="E243" s="555"/>
      <c r="F243" s="555"/>
      <c r="G243" s="399"/>
      <c r="H243" s="1200"/>
      <c r="I243" s="558"/>
      <c r="J243" s="1161"/>
      <c r="K243" s="1161"/>
      <c r="L243" s="1161"/>
      <c r="M243" s="1161"/>
      <c r="N243" s="1162"/>
      <c r="O243" s="456"/>
      <c r="P243" s="1163"/>
      <c r="Q243" s="555"/>
      <c r="R243" s="1150"/>
      <c r="S243" s="14"/>
      <c r="T243" s="14"/>
      <c r="U243" s="14"/>
      <c r="V243" s="14"/>
      <c r="W243" s="14"/>
      <c r="X243" s="14"/>
      <c r="Y243" s="14"/>
      <c r="Z243" s="14"/>
    </row>
    <row r="244" spans="1:26" ht="28.5" customHeight="1">
      <c r="A244" s="14"/>
      <c r="B244" s="223"/>
      <c r="C244" s="1162"/>
      <c r="D244" s="456"/>
      <c r="E244" s="555"/>
      <c r="F244" s="555"/>
      <c r="G244" s="399"/>
      <c r="H244" s="1200"/>
      <c r="I244" s="558"/>
      <c r="J244" s="1161"/>
      <c r="K244" s="1161"/>
      <c r="L244" s="1161"/>
      <c r="M244" s="1161"/>
      <c r="N244" s="1162"/>
      <c r="O244" s="456"/>
      <c r="P244" s="1163"/>
      <c r="Q244" s="555"/>
      <c r="R244" s="1150"/>
      <c r="S244" s="14"/>
      <c r="T244" s="14"/>
      <c r="U244" s="14"/>
      <c r="V244" s="14"/>
      <c r="W244" s="14"/>
      <c r="X244" s="14"/>
      <c r="Y244" s="14"/>
      <c r="Z244" s="14"/>
    </row>
    <row r="245" spans="1:26" ht="28.5" customHeight="1">
      <c r="A245" s="14"/>
      <c r="B245" s="223"/>
      <c r="C245" s="1162"/>
      <c r="D245" s="456"/>
      <c r="E245" s="555"/>
      <c r="F245" s="555"/>
      <c r="G245" s="399"/>
      <c r="H245" s="1200"/>
      <c r="I245" s="558"/>
      <c r="J245" s="1161"/>
      <c r="K245" s="1161"/>
      <c r="L245" s="1161"/>
      <c r="M245" s="1161"/>
      <c r="N245" s="1162"/>
      <c r="O245" s="456"/>
      <c r="P245" s="1163"/>
      <c r="Q245" s="555"/>
      <c r="R245" s="1150"/>
      <c r="S245" s="14"/>
      <c r="T245" s="14"/>
      <c r="U245" s="14"/>
      <c r="V245" s="14"/>
      <c r="W245" s="14"/>
      <c r="X245" s="14"/>
      <c r="Y245" s="14"/>
      <c r="Z245" s="14"/>
    </row>
    <row r="246" spans="1:26" ht="28.5" customHeight="1">
      <c r="A246" s="14"/>
      <c r="B246" s="223"/>
      <c r="C246" s="1162"/>
      <c r="D246" s="456"/>
      <c r="E246" s="555"/>
      <c r="F246" s="555"/>
      <c r="G246" s="399"/>
      <c r="H246" s="1200"/>
      <c r="I246" s="558"/>
      <c r="J246" s="1161"/>
      <c r="K246" s="1161"/>
      <c r="L246" s="1161"/>
      <c r="M246" s="1161"/>
      <c r="N246" s="1162"/>
      <c r="O246" s="456"/>
      <c r="P246" s="1163"/>
      <c r="Q246" s="555"/>
      <c r="R246" s="1150"/>
      <c r="S246" s="14"/>
      <c r="T246" s="14"/>
      <c r="U246" s="14"/>
      <c r="V246" s="14"/>
      <c r="W246" s="14"/>
      <c r="X246" s="14"/>
      <c r="Y246" s="14"/>
      <c r="Z246" s="14"/>
    </row>
    <row r="247" spans="1:26" ht="28.5" customHeight="1">
      <c r="A247" s="14"/>
      <c r="B247" s="223"/>
      <c r="C247" s="1162"/>
      <c r="D247" s="456"/>
      <c r="E247" s="555"/>
      <c r="F247" s="555"/>
      <c r="G247" s="399"/>
      <c r="H247" s="1200"/>
      <c r="I247" s="558"/>
      <c r="J247" s="1161"/>
      <c r="K247" s="1161"/>
      <c r="L247" s="1161"/>
      <c r="M247" s="1161"/>
      <c r="N247" s="1162"/>
      <c r="O247" s="456"/>
      <c r="P247" s="1163"/>
      <c r="Q247" s="555"/>
      <c r="R247" s="1150"/>
      <c r="S247" s="14"/>
      <c r="T247" s="14"/>
      <c r="U247" s="14"/>
      <c r="V247" s="14"/>
      <c r="W247" s="14"/>
      <c r="X247" s="14"/>
      <c r="Y247" s="14"/>
      <c r="Z247" s="14"/>
    </row>
    <row r="248" spans="1:26" ht="28.5" customHeight="1">
      <c r="A248" s="14"/>
      <c r="B248" s="223"/>
      <c r="C248" s="1162"/>
      <c r="D248" s="456"/>
      <c r="E248" s="555"/>
      <c r="F248" s="555"/>
      <c r="G248" s="399"/>
      <c r="H248" s="1200"/>
      <c r="I248" s="558"/>
      <c r="J248" s="1161"/>
      <c r="K248" s="1161"/>
      <c r="L248" s="1161"/>
      <c r="M248" s="1161"/>
      <c r="N248" s="1162"/>
      <c r="O248" s="456"/>
      <c r="P248" s="1163"/>
      <c r="Q248" s="555"/>
      <c r="R248" s="1150"/>
      <c r="S248" s="14"/>
      <c r="T248" s="14"/>
      <c r="U248" s="14"/>
      <c r="V248" s="14"/>
      <c r="W248" s="14"/>
      <c r="X248" s="14"/>
      <c r="Y248" s="14"/>
      <c r="Z248" s="14"/>
    </row>
    <row r="249" spans="1:26" ht="28.5" customHeight="1">
      <c r="A249" s="14"/>
      <c r="B249" s="223"/>
      <c r="C249" s="1162"/>
      <c r="D249" s="456"/>
      <c r="E249" s="555"/>
      <c r="F249" s="555"/>
      <c r="G249" s="399"/>
      <c r="H249" s="1200"/>
      <c r="I249" s="558"/>
      <c r="J249" s="1161"/>
      <c r="K249" s="1161"/>
      <c r="L249" s="1161"/>
      <c r="M249" s="1161"/>
      <c r="N249" s="1162"/>
      <c r="O249" s="456"/>
      <c r="P249" s="1163"/>
      <c r="Q249" s="555"/>
      <c r="R249" s="1150"/>
      <c r="S249" s="14"/>
      <c r="T249" s="14"/>
      <c r="U249" s="14"/>
      <c r="V249" s="14"/>
      <c r="W249" s="14"/>
      <c r="X249" s="14"/>
      <c r="Y249" s="14"/>
      <c r="Z249" s="14"/>
    </row>
    <row r="250" spans="1:26" ht="28.5" customHeight="1">
      <c r="A250" s="14"/>
      <c r="B250" s="223"/>
      <c r="C250" s="1162"/>
      <c r="D250" s="456"/>
      <c r="E250" s="555"/>
      <c r="F250" s="555"/>
      <c r="G250" s="399"/>
      <c r="H250" s="1200"/>
      <c r="I250" s="558"/>
      <c r="J250" s="1161"/>
      <c r="K250" s="1161"/>
      <c r="L250" s="1161"/>
      <c r="M250" s="1161"/>
      <c r="N250" s="1162"/>
      <c r="O250" s="456"/>
      <c r="P250" s="1163"/>
      <c r="Q250" s="555"/>
      <c r="R250" s="1150"/>
      <c r="S250" s="14"/>
      <c r="T250" s="14"/>
      <c r="U250" s="14"/>
      <c r="V250" s="14"/>
      <c r="W250" s="14"/>
      <c r="X250" s="14"/>
      <c r="Y250" s="14"/>
      <c r="Z250" s="14"/>
    </row>
    <row r="251" spans="1:26" ht="28.5" customHeight="1">
      <c r="A251" s="14"/>
      <c r="B251" s="223"/>
      <c r="C251" s="1162"/>
      <c r="D251" s="456"/>
      <c r="E251" s="555"/>
      <c r="F251" s="555"/>
      <c r="G251" s="399"/>
      <c r="H251" s="1200"/>
      <c r="I251" s="558"/>
      <c r="J251" s="1161"/>
      <c r="K251" s="1161"/>
      <c r="L251" s="1161"/>
      <c r="M251" s="1161"/>
      <c r="N251" s="1162"/>
      <c r="O251" s="456"/>
      <c r="P251" s="1163"/>
      <c r="Q251" s="555"/>
      <c r="R251" s="1150"/>
      <c r="S251" s="14"/>
      <c r="T251" s="14"/>
      <c r="U251" s="14"/>
      <c r="V251" s="14"/>
      <c r="W251" s="14"/>
      <c r="X251" s="14"/>
      <c r="Y251" s="14"/>
      <c r="Z251" s="14"/>
    </row>
    <row r="252" spans="1:26" ht="28.5" customHeight="1">
      <c r="A252" s="14"/>
      <c r="B252" s="223"/>
      <c r="C252" s="1162"/>
      <c r="D252" s="456"/>
      <c r="E252" s="555"/>
      <c r="F252" s="555"/>
      <c r="G252" s="399"/>
      <c r="H252" s="1200"/>
      <c r="I252" s="558"/>
      <c r="J252" s="1161"/>
      <c r="K252" s="1161"/>
      <c r="L252" s="1161"/>
      <c r="M252" s="1161"/>
      <c r="N252" s="1162"/>
      <c r="O252" s="456"/>
      <c r="P252" s="1163"/>
      <c r="Q252" s="555"/>
      <c r="R252" s="1150"/>
      <c r="S252" s="14"/>
      <c r="T252" s="14"/>
      <c r="U252" s="14"/>
      <c r="V252" s="14"/>
      <c r="W252" s="14"/>
      <c r="X252" s="14"/>
      <c r="Y252" s="14"/>
      <c r="Z252" s="14"/>
    </row>
    <row r="253" spans="1:26" ht="28.5" customHeight="1">
      <c r="A253" s="14"/>
      <c r="B253" s="223"/>
      <c r="C253" s="1162"/>
      <c r="D253" s="456"/>
      <c r="E253" s="555"/>
      <c r="F253" s="555"/>
      <c r="G253" s="399"/>
      <c r="H253" s="1200"/>
      <c r="I253" s="558"/>
      <c r="J253" s="1161"/>
      <c r="K253" s="1161"/>
      <c r="L253" s="1161"/>
      <c r="M253" s="1161"/>
      <c r="N253" s="1162"/>
      <c r="O253" s="456"/>
      <c r="P253" s="1163"/>
      <c r="Q253" s="555"/>
      <c r="R253" s="1150"/>
      <c r="S253" s="14"/>
      <c r="T253" s="14"/>
      <c r="U253" s="14"/>
      <c r="V253" s="14"/>
      <c r="W253" s="14"/>
      <c r="X253" s="14"/>
      <c r="Y253" s="14"/>
      <c r="Z253" s="14"/>
    </row>
    <row r="254" spans="1:26" ht="28.5" customHeight="1">
      <c r="A254" s="14"/>
      <c r="B254" s="223"/>
      <c r="C254" s="1162"/>
      <c r="D254" s="456"/>
      <c r="E254" s="555"/>
      <c r="F254" s="555"/>
      <c r="G254" s="399"/>
      <c r="H254" s="1200"/>
      <c r="I254" s="558"/>
      <c r="J254" s="1161"/>
      <c r="K254" s="1161"/>
      <c r="L254" s="1161"/>
      <c r="M254" s="1161"/>
      <c r="N254" s="1162"/>
      <c r="O254" s="456"/>
      <c r="P254" s="1163"/>
      <c r="Q254" s="555"/>
      <c r="R254" s="1150"/>
      <c r="S254" s="14"/>
      <c r="T254" s="14"/>
      <c r="U254" s="14"/>
      <c r="V254" s="14"/>
      <c r="W254" s="14"/>
      <c r="X254" s="14"/>
      <c r="Y254" s="14"/>
      <c r="Z254" s="14"/>
    </row>
    <row r="255" spans="1:26" ht="28.5" customHeight="1">
      <c r="A255" s="14"/>
      <c r="B255" s="223"/>
      <c r="C255" s="1162"/>
      <c r="D255" s="456"/>
      <c r="E255" s="555"/>
      <c r="F255" s="555"/>
      <c r="G255" s="399"/>
      <c r="H255" s="1200"/>
      <c r="I255" s="558"/>
      <c r="J255" s="1161"/>
      <c r="K255" s="1161"/>
      <c r="L255" s="1161"/>
      <c r="M255" s="1161"/>
      <c r="N255" s="1162"/>
      <c r="O255" s="456"/>
      <c r="P255" s="1163"/>
      <c r="Q255" s="555"/>
      <c r="R255" s="1150"/>
      <c r="S255" s="14"/>
      <c r="T255" s="14"/>
      <c r="U255" s="14"/>
      <c r="V255" s="14"/>
      <c r="W255" s="14"/>
      <c r="X255" s="14"/>
      <c r="Y255" s="14"/>
      <c r="Z255" s="14"/>
    </row>
    <row r="256" spans="1:26" ht="28.5" customHeight="1">
      <c r="A256" s="14"/>
      <c r="B256" s="223"/>
      <c r="C256" s="1162"/>
      <c r="D256" s="456"/>
      <c r="E256" s="555"/>
      <c r="F256" s="555"/>
      <c r="G256" s="399"/>
      <c r="H256" s="1200"/>
      <c r="I256" s="558"/>
      <c r="J256" s="1161"/>
      <c r="K256" s="1161"/>
      <c r="L256" s="1161"/>
      <c r="M256" s="1161"/>
      <c r="N256" s="1162"/>
      <c r="O256" s="456"/>
      <c r="P256" s="1163"/>
      <c r="Q256" s="555"/>
      <c r="R256" s="1150"/>
      <c r="S256" s="14"/>
      <c r="T256" s="14"/>
      <c r="U256" s="14"/>
      <c r="V256" s="14"/>
      <c r="W256" s="14"/>
      <c r="X256" s="14"/>
      <c r="Y256" s="14"/>
      <c r="Z256" s="14"/>
    </row>
    <row r="257" spans="1:26" ht="28.5" customHeight="1">
      <c r="A257" s="14"/>
      <c r="B257" s="223"/>
      <c r="C257" s="1162"/>
      <c r="D257" s="456"/>
      <c r="E257" s="555"/>
      <c r="F257" s="555"/>
      <c r="G257" s="399"/>
      <c r="H257" s="1200"/>
      <c r="I257" s="558"/>
      <c r="J257" s="1161"/>
      <c r="K257" s="1161"/>
      <c r="L257" s="1161"/>
      <c r="M257" s="1161"/>
      <c r="N257" s="1162"/>
      <c r="O257" s="456"/>
      <c r="P257" s="1163"/>
      <c r="Q257" s="555"/>
      <c r="R257" s="1150"/>
      <c r="S257" s="14"/>
      <c r="T257" s="14"/>
      <c r="U257" s="14"/>
      <c r="V257" s="14"/>
      <c r="W257" s="14"/>
      <c r="X257" s="14"/>
      <c r="Y257" s="14"/>
      <c r="Z257" s="14"/>
    </row>
    <row r="258" spans="1:26" ht="28.5" customHeight="1">
      <c r="A258" s="14"/>
      <c r="B258" s="223"/>
      <c r="C258" s="1162"/>
      <c r="D258" s="456"/>
      <c r="E258" s="555"/>
      <c r="F258" s="555"/>
      <c r="G258" s="399"/>
      <c r="H258" s="1200"/>
      <c r="I258" s="558"/>
      <c r="J258" s="1161"/>
      <c r="K258" s="1161"/>
      <c r="L258" s="1161"/>
      <c r="M258" s="1161"/>
      <c r="N258" s="1162"/>
      <c r="O258" s="456"/>
      <c r="P258" s="1163"/>
      <c r="Q258" s="555"/>
      <c r="R258" s="1150"/>
      <c r="S258" s="14"/>
      <c r="T258" s="14"/>
      <c r="U258" s="14"/>
      <c r="V258" s="14"/>
      <c r="W258" s="14"/>
      <c r="X258" s="14"/>
      <c r="Y258" s="14"/>
      <c r="Z258" s="14"/>
    </row>
    <row r="259" spans="1:26" ht="28.5" customHeight="1">
      <c r="A259" s="14"/>
      <c r="B259" s="223"/>
      <c r="C259" s="1162"/>
      <c r="D259" s="456"/>
      <c r="E259" s="555"/>
      <c r="F259" s="555"/>
      <c r="G259" s="399"/>
      <c r="H259" s="1200"/>
      <c r="I259" s="558"/>
      <c r="J259" s="1161"/>
      <c r="K259" s="1161"/>
      <c r="L259" s="1161"/>
      <c r="M259" s="1161"/>
      <c r="N259" s="1162"/>
      <c r="O259" s="456"/>
      <c r="P259" s="1163"/>
      <c r="Q259" s="555"/>
      <c r="R259" s="1150"/>
      <c r="S259" s="14"/>
      <c r="T259" s="14"/>
      <c r="U259" s="14"/>
      <c r="V259" s="14"/>
      <c r="W259" s="14"/>
      <c r="X259" s="14"/>
      <c r="Y259" s="14"/>
      <c r="Z259" s="14"/>
    </row>
    <row r="260" spans="1:26" ht="28.5" customHeight="1">
      <c r="A260" s="14"/>
      <c r="B260" s="223"/>
      <c r="C260" s="1162"/>
      <c r="D260" s="456"/>
      <c r="E260" s="555"/>
      <c r="F260" s="555"/>
      <c r="G260" s="399"/>
      <c r="H260" s="1200"/>
      <c r="I260" s="558"/>
      <c r="J260" s="1161"/>
      <c r="K260" s="1161"/>
      <c r="L260" s="1161"/>
      <c r="M260" s="1161"/>
      <c r="N260" s="1162"/>
      <c r="O260" s="456"/>
      <c r="P260" s="1163"/>
      <c r="Q260" s="555"/>
      <c r="R260" s="1150"/>
      <c r="S260" s="14"/>
      <c r="T260" s="14"/>
      <c r="U260" s="14"/>
      <c r="V260" s="14"/>
      <c r="W260" s="14"/>
      <c r="X260" s="14"/>
      <c r="Y260" s="14"/>
      <c r="Z260" s="14"/>
    </row>
    <row r="261" spans="1:26" ht="28.5" customHeight="1">
      <c r="A261" s="14"/>
      <c r="B261" s="223"/>
      <c r="C261" s="1162"/>
      <c r="D261" s="456"/>
      <c r="E261" s="555"/>
      <c r="F261" s="555"/>
      <c r="G261" s="399"/>
      <c r="H261" s="1200"/>
      <c r="I261" s="558"/>
      <c r="J261" s="1161"/>
      <c r="K261" s="1161"/>
      <c r="L261" s="1161"/>
      <c r="M261" s="1161"/>
      <c r="N261" s="1162"/>
      <c r="O261" s="456"/>
      <c r="P261" s="1163"/>
      <c r="Q261" s="555"/>
      <c r="R261" s="1150"/>
      <c r="S261" s="14"/>
      <c r="T261" s="14"/>
      <c r="U261" s="14"/>
      <c r="V261" s="14"/>
      <c r="W261" s="14"/>
      <c r="X261" s="14"/>
      <c r="Y261" s="14"/>
      <c r="Z261" s="14"/>
    </row>
    <row r="262" spans="1:26" ht="28.5" customHeight="1">
      <c r="A262" s="14"/>
      <c r="B262" s="223"/>
      <c r="C262" s="1162"/>
      <c r="D262" s="456"/>
      <c r="E262" s="555"/>
      <c r="F262" s="555"/>
      <c r="G262" s="399"/>
      <c r="H262" s="1200"/>
      <c r="I262" s="558"/>
      <c r="J262" s="1161"/>
      <c r="K262" s="1161"/>
      <c r="L262" s="1161"/>
      <c r="M262" s="1161"/>
      <c r="N262" s="1162"/>
      <c r="O262" s="456"/>
      <c r="P262" s="1163"/>
      <c r="Q262" s="555"/>
      <c r="R262" s="1150"/>
      <c r="S262" s="14"/>
      <c r="T262" s="14"/>
      <c r="U262" s="14"/>
      <c r="V262" s="14"/>
      <c r="W262" s="14"/>
      <c r="X262" s="14"/>
      <c r="Y262" s="14"/>
      <c r="Z262" s="14"/>
    </row>
    <row r="263" spans="1:26" ht="28.5" customHeight="1">
      <c r="A263" s="14"/>
      <c r="B263" s="223"/>
      <c r="C263" s="1162"/>
      <c r="D263" s="456"/>
      <c r="E263" s="555"/>
      <c r="F263" s="555"/>
      <c r="G263" s="399"/>
      <c r="H263" s="1200"/>
      <c r="I263" s="558"/>
      <c r="J263" s="1161"/>
      <c r="K263" s="1161"/>
      <c r="L263" s="1161"/>
      <c r="M263" s="1161"/>
      <c r="N263" s="1162"/>
      <c r="O263" s="456"/>
      <c r="P263" s="1163"/>
      <c r="Q263" s="555"/>
      <c r="R263" s="1150"/>
      <c r="S263" s="14"/>
      <c r="T263" s="14"/>
      <c r="U263" s="14"/>
      <c r="V263" s="14"/>
      <c r="W263" s="14"/>
      <c r="X263" s="14"/>
      <c r="Y263" s="14"/>
      <c r="Z263" s="14"/>
    </row>
    <row r="264" spans="1:26" ht="28.5" customHeight="1">
      <c r="A264" s="14"/>
      <c r="B264" s="223"/>
      <c r="C264" s="1162"/>
      <c r="D264" s="456"/>
      <c r="E264" s="555"/>
      <c r="F264" s="555"/>
      <c r="G264" s="399"/>
      <c r="H264" s="1200"/>
      <c r="I264" s="558"/>
      <c r="J264" s="1161"/>
      <c r="K264" s="1161"/>
      <c r="L264" s="1161"/>
      <c r="M264" s="1161"/>
      <c r="N264" s="1162"/>
      <c r="O264" s="456"/>
      <c r="P264" s="1163"/>
      <c r="Q264" s="555"/>
      <c r="R264" s="1150"/>
      <c r="S264" s="14"/>
      <c r="T264" s="14"/>
      <c r="U264" s="14"/>
      <c r="V264" s="14"/>
      <c r="W264" s="14"/>
      <c r="X264" s="14"/>
      <c r="Y264" s="14"/>
      <c r="Z264" s="14"/>
    </row>
    <row r="265" spans="1:26" ht="28.5" customHeight="1">
      <c r="A265" s="14"/>
      <c r="B265" s="223"/>
      <c r="C265" s="1162"/>
      <c r="D265" s="456"/>
      <c r="E265" s="555"/>
      <c r="F265" s="555"/>
      <c r="G265" s="399"/>
      <c r="H265" s="1200"/>
      <c r="I265" s="558"/>
      <c r="J265" s="1161"/>
      <c r="K265" s="1161"/>
      <c r="L265" s="1161"/>
      <c r="M265" s="1161"/>
      <c r="N265" s="1162"/>
      <c r="O265" s="456"/>
      <c r="P265" s="1163"/>
      <c r="Q265" s="555"/>
      <c r="R265" s="1150"/>
      <c r="S265" s="14"/>
      <c r="T265" s="14"/>
      <c r="U265" s="14"/>
      <c r="V265" s="14"/>
      <c r="W265" s="14"/>
      <c r="X265" s="14"/>
      <c r="Y265" s="14"/>
      <c r="Z265" s="14"/>
    </row>
    <row r="266" spans="1:26" ht="28.5" customHeight="1">
      <c r="A266" s="14"/>
      <c r="B266" s="223"/>
      <c r="C266" s="1162"/>
      <c r="D266" s="456"/>
      <c r="E266" s="555"/>
      <c r="F266" s="555"/>
      <c r="G266" s="399"/>
      <c r="H266" s="1200"/>
      <c r="I266" s="558"/>
      <c r="J266" s="1161"/>
      <c r="K266" s="1161"/>
      <c r="L266" s="1161"/>
      <c r="M266" s="1161"/>
      <c r="N266" s="1162"/>
      <c r="O266" s="456"/>
      <c r="P266" s="1163"/>
      <c r="Q266" s="555"/>
      <c r="R266" s="1150"/>
      <c r="S266" s="14"/>
      <c r="T266" s="14"/>
      <c r="U266" s="14"/>
      <c r="V266" s="14"/>
      <c r="W266" s="14"/>
      <c r="X266" s="14"/>
      <c r="Y266" s="14"/>
      <c r="Z266" s="14"/>
    </row>
    <row r="267" spans="1:26" ht="28.5" customHeight="1">
      <c r="A267" s="14"/>
      <c r="B267" s="223"/>
      <c r="C267" s="1162"/>
      <c r="D267" s="456"/>
      <c r="E267" s="555"/>
      <c r="F267" s="555"/>
      <c r="G267" s="399"/>
      <c r="H267" s="1200"/>
      <c r="I267" s="558"/>
      <c r="J267" s="1161"/>
      <c r="K267" s="1161"/>
      <c r="L267" s="1161"/>
      <c r="M267" s="1161"/>
      <c r="N267" s="1162"/>
      <c r="O267" s="456"/>
      <c r="P267" s="1163"/>
      <c r="Q267" s="555"/>
      <c r="R267" s="1150"/>
      <c r="S267" s="14"/>
      <c r="T267" s="14"/>
      <c r="U267" s="14"/>
      <c r="V267" s="14"/>
      <c r="W267" s="14"/>
      <c r="X267" s="14"/>
      <c r="Y267" s="14"/>
      <c r="Z267" s="14"/>
    </row>
    <row r="268" spans="1:26" ht="28.5" customHeight="1">
      <c r="A268" s="14"/>
      <c r="B268" s="223"/>
      <c r="C268" s="1162"/>
      <c r="D268" s="456"/>
      <c r="E268" s="555"/>
      <c r="F268" s="555"/>
      <c r="G268" s="399"/>
      <c r="H268" s="1200"/>
      <c r="I268" s="558"/>
      <c r="J268" s="1161"/>
      <c r="K268" s="1161"/>
      <c r="L268" s="1161"/>
      <c r="M268" s="1161"/>
      <c r="N268" s="1162"/>
      <c r="O268" s="456"/>
      <c r="P268" s="1163"/>
      <c r="Q268" s="555"/>
      <c r="R268" s="1150"/>
      <c r="S268" s="14"/>
      <c r="T268" s="14"/>
      <c r="U268" s="14"/>
      <c r="V268" s="14"/>
      <c r="W268" s="14"/>
      <c r="X268" s="14"/>
      <c r="Y268" s="14"/>
      <c r="Z268" s="14"/>
    </row>
    <row r="269" spans="1:26" ht="28.5" customHeight="1">
      <c r="A269" s="14"/>
      <c r="B269" s="223"/>
      <c r="C269" s="1162"/>
      <c r="D269" s="456"/>
      <c r="E269" s="555"/>
      <c r="F269" s="555"/>
      <c r="G269" s="399"/>
      <c r="H269" s="1200"/>
      <c r="I269" s="558"/>
      <c r="J269" s="1161"/>
      <c r="K269" s="1161"/>
      <c r="L269" s="1161"/>
      <c r="M269" s="1161"/>
      <c r="N269" s="1162"/>
      <c r="O269" s="456"/>
      <c r="P269" s="1163"/>
      <c r="Q269" s="555"/>
      <c r="R269" s="1150"/>
      <c r="S269" s="14"/>
      <c r="T269" s="14"/>
      <c r="U269" s="14"/>
      <c r="V269" s="14"/>
      <c r="W269" s="14"/>
      <c r="X269" s="14"/>
      <c r="Y269" s="14"/>
      <c r="Z269" s="14"/>
    </row>
    <row r="270" spans="1:26" ht="28.5" customHeight="1">
      <c r="A270" s="14"/>
      <c r="B270" s="223"/>
      <c r="C270" s="1162"/>
      <c r="D270" s="456"/>
      <c r="E270" s="555"/>
      <c r="F270" s="555"/>
      <c r="G270" s="399"/>
      <c r="H270" s="1200"/>
      <c r="I270" s="558"/>
      <c r="J270" s="1161"/>
      <c r="K270" s="1161"/>
      <c r="L270" s="1161"/>
      <c r="M270" s="1161"/>
      <c r="N270" s="1162"/>
      <c r="O270" s="456"/>
      <c r="P270" s="1163"/>
      <c r="Q270" s="555"/>
      <c r="R270" s="1150"/>
      <c r="S270" s="14"/>
      <c r="T270" s="14"/>
      <c r="U270" s="14"/>
      <c r="V270" s="14"/>
      <c r="W270" s="14"/>
      <c r="X270" s="14"/>
      <c r="Y270" s="14"/>
      <c r="Z270" s="14"/>
    </row>
    <row r="271" spans="1:26" ht="28.5" customHeight="1">
      <c r="A271" s="14"/>
      <c r="B271" s="223"/>
      <c r="C271" s="1162"/>
      <c r="D271" s="456"/>
      <c r="E271" s="555"/>
      <c r="F271" s="555"/>
      <c r="G271" s="399"/>
      <c r="H271" s="1200"/>
      <c r="I271" s="558"/>
      <c r="J271" s="1161"/>
      <c r="K271" s="1161"/>
      <c r="L271" s="1161"/>
      <c r="M271" s="1161"/>
      <c r="N271" s="1162"/>
      <c r="O271" s="456"/>
      <c r="P271" s="1163"/>
      <c r="Q271" s="555"/>
      <c r="R271" s="1150"/>
      <c r="S271" s="14"/>
      <c r="T271" s="14"/>
      <c r="U271" s="14"/>
      <c r="V271" s="14"/>
      <c r="W271" s="14"/>
      <c r="X271" s="14"/>
      <c r="Y271" s="14"/>
      <c r="Z271" s="14"/>
    </row>
    <row r="272" spans="1:26" ht="28.5" customHeight="1">
      <c r="A272" s="14"/>
      <c r="B272" s="223"/>
      <c r="C272" s="1162"/>
      <c r="D272" s="456"/>
      <c r="E272" s="555"/>
      <c r="F272" s="555"/>
      <c r="G272" s="399"/>
      <c r="H272" s="1200"/>
      <c r="I272" s="558"/>
      <c r="J272" s="1161"/>
      <c r="K272" s="1161"/>
      <c r="L272" s="1161"/>
      <c r="M272" s="1161"/>
      <c r="N272" s="1162"/>
      <c r="O272" s="456"/>
      <c r="P272" s="1163"/>
      <c r="Q272" s="555"/>
      <c r="R272" s="1150"/>
      <c r="S272" s="14"/>
      <c r="T272" s="14"/>
      <c r="U272" s="14"/>
      <c r="V272" s="14"/>
      <c r="W272" s="14"/>
      <c r="X272" s="14"/>
      <c r="Y272" s="14"/>
      <c r="Z272" s="14"/>
    </row>
    <row r="273" spans="1:26" ht="28.5" customHeight="1">
      <c r="A273" s="14"/>
      <c r="B273" s="223"/>
      <c r="C273" s="1162"/>
      <c r="D273" s="456"/>
      <c r="E273" s="555"/>
      <c r="F273" s="555"/>
      <c r="G273" s="399"/>
      <c r="H273" s="1200"/>
      <c r="I273" s="558"/>
      <c r="J273" s="1161"/>
      <c r="K273" s="1161"/>
      <c r="L273" s="1161"/>
      <c r="M273" s="1161"/>
      <c r="N273" s="1162"/>
      <c r="O273" s="456"/>
      <c r="P273" s="1163"/>
      <c r="Q273" s="555"/>
      <c r="R273" s="1150"/>
      <c r="S273" s="14"/>
      <c r="T273" s="14"/>
      <c r="U273" s="14"/>
      <c r="V273" s="14"/>
      <c r="W273" s="14"/>
      <c r="X273" s="14"/>
      <c r="Y273" s="14"/>
      <c r="Z273" s="14"/>
    </row>
    <row r="274" spans="1:26" ht="28.5" customHeight="1">
      <c r="A274" s="14"/>
      <c r="B274" s="223"/>
      <c r="C274" s="1162"/>
      <c r="D274" s="456"/>
      <c r="E274" s="555"/>
      <c r="F274" s="555"/>
      <c r="G274" s="399"/>
      <c r="H274" s="1200"/>
      <c r="I274" s="558"/>
      <c r="J274" s="1161"/>
      <c r="K274" s="1161"/>
      <c r="L274" s="1161"/>
      <c r="M274" s="1161"/>
      <c r="N274" s="1162"/>
      <c r="O274" s="456"/>
      <c r="P274" s="1163"/>
      <c r="Q274" s="555"/>
      <c r="R274" s="1150"/>
      <c r="S274" s="14"/>
      <c r="T274" s="14"/>
      <c r="U274" s="14"/>
      <c r="V274" s="14"/>
      <c r="W274" s="14"/>
      <c r="X274" s="14"/>
      <c r="Y274" s="14"/>
      <c r="Z274" s="14"/>
    </row>
    <row r="275" spans="1:26" ht="28.5" customHeight="1">
      <c r="A275" s="14"/>
      <c r="B275" s="223"/>
      <c r="C275" s="1162"/>
      <c r="D275" s="456"/>
      <c r="E275" s="555"/>
      <c r="F275" s="555"/>
      <c r="G275" s="399"/>
      <c r="H275" s="1200"/>
      <c r="I275" s="558"/>
      <c r="J275" s="1161"/>
      <c r="K275" s="1161"/>
      <c r="L275" s="1161"/>
      <c r="M275" s="1161"/>
      <c r="N275" s="1162"/>
      <c r="O275" s="456"/>
      <c r="P275" s="1163"/>
      <c r="Q275" s="555"/>
      <c r="R275" s="1150"/>
      <c r="S275" s="14"/>
      <c r="T275" s="14"/>
      <c r="U275" s="14"/>
      <c r="V275" s="14"/>
      <c r="W275" s="14"/>
      <c r="X275" s="14"/>
      <c r="Y275" s="14"/>
      <c r="Z275" s="14"/>
    </row>
    <row r="276" spans="1:26" ht="28.5" customHeight="1">
      <c r="A276" s="14"/>
      <c r="B276" s="223"/>
      <c r="C276" s="1162"/>
      <c r="D276" s="456"/>
      <c r="E276" s="555"/>
      <c r="F276" s="555"/>
      <c r="G276" s="399"/>
      <c r="H276" s="1200"/>
      <c r="I276" s="558"/>
      <c r="J276" s="1161"/>
      <c r="K276" s="1161"/>
      <c r="L276" s="1161"/>
      <c r="M276" s="1161"/>
      <c r="N276" s="1162"/>
      <c r="O276" s="456"/>
      <c r="P276" s="1163"/>
      <c r="Q276" s="555"/>
      <c r="R276" s="1150"/>
      <c r="S276" s="14"/>
      <c r="T276" s="14"/>
      <c r="U276" s="14"/>
      <c r="V276" s="14"/>
      <c r="W276" s="14"/>
      <c r="X276" s="14"/>
      <c r="Y276" s="14"/>
      <c r="Z276" s="14"/>
    </row>
    <row r="277" spans="1:26" ht="28.5" customHeight="1">
      <c r="A277" s="14"/>
      <c r="B277" s="223"/>
      <c r="C277" s="1162"/>
      <c r="D277" s="456"/>
      <c r="E277" s="555"/>
      <c r="F277" s="555"/>
      <c r="G277" s="399"/>
      <c r="H277" s="1200"/>
      <c r="I277" s="558"/>
      <c r="J277" s="1161"/>
      <c r="K277" s="1161"/>
      <c r="L277" s="1161"/>
      <c r="M277" s="1161"/>
      <c r="N277" s="1162"/>
      <c r="O277" s="456"/>
      <c r="P277" s="1163"/>
      <c r="Q277" s="555"/>
      <c r="R277" s="1150"/>
      <c r="S277" s="14"/>
      <c r="T277" s="14"/>
      <c r="U277" s="14"/>
      <c r="V277" s="14"/>
      <c r="W277" s="14"/>
      <c r="X277" s="14"/>
      <c r="Y277" s="14"/>
      <c r="Z277" s="14"/>
    </row>
    <row r="278" spans="1:26" ht="28.5" customHeight="1">
      <c r="A278" s="14"/>
      <c r="B278" s="223"/>
      <c r="C278" s="1162"/>
      <c r="D278" s="456"/>
      <c r="E278" s="555"/>
      <c r="F278" s="555"/>
      <c r="G278" s="399"/>
      <c r="H278" s="1200"/>
      <c r="I278" s="558"/>
      <c r="J278" s="1161"/>
      <c r="K278" s="1161"/>
      <c r="L278" s="1161"/>
      <c r="M278" s="1161"/>
      <c r="N278" s="1162"/>
      <c r="O278" s="456"/>
      <c r="P278" s="1163"/>
      <c r="Q278" s="555"/>
      <c r="R278" s="1150"/>
      <c r="S278" s="14"/>
      <c r="T278" s="14"/>
      <c r="U278" s="14"/>
      <c r="V278" s="14"/>
      <c r="W278" s="14"/>
      <c r="X278" s="14"/>
      <c r="Y278" s="14"/>
      <c r="Z278" s="14"/>
    </row>
    <row r="279" spans="1:26" ht="28.5" customHeight="1">
      <c r="A279" s="14"/>
      <c r="B279" s="223"/>
      <c r="C279" s="1162"/>
      <c r="D279" s="456"/>
      <c r="E279" s="555"/>
      <c r="F279" s="555"/>
      <c r="G279" s="399"/>
      <c r="H279" s="1200"/>
      <c r="I279" s="558"/>
      <c r="J279" s="1161"/>
      <c r="K279" s="1161"/>
      <c r="L279" s="1161"/>
      <c r="M279" s="1161"/>
      <c r="N279" s="1162"/>
      <c r="O279" s="456"/>
      <c r="P279" s="1163"/>
      <c r="Q279" s="555"/>
      <c r="R279" s="1150"/>
      <c r="S279" s="14"/>
      <c r="T279" s="14"/>
      <c r="U279" s="14"/>
      <c r="V279" s="14"/>
      <c r="W279" s="14"/>
      <c r="X279" s="14"/>
      <c r="Y279" s="14"/>
      <c r="Z279" s="14"/>
    </row>
    <row r="280" spans="1:26" ht="28.5" customHeight="1">
      <c r="A280" s="14"/>
      <c r="B280" s="223"/>
      <c r="C280" s="1162"/>
      <c r="D280" s="456"/>
      <c r="E280" s="555"/>
      <c r="F280" s="555"/>
      <c r="G280" s="399"/>
      <c r="H280" s="1200"/>
      <c r="I280" s="558"/>
      <c r="J280" s="1161"/>
      <c r="K280" s="1161"/>
      <c r="L280" s="1161"/>
      <c r="M280" s="1161"/>
      <c r="N280" s="1162"/>
      <c r="O280" s="456"/>
      <c r="P280" s="1163"/>
      <c r="Q280" s="555"/>
      <c r="R280" s="1150"/>
      <c r="S280" s="14"/>
      <c r="T280" s="14"/>
      <c r="U280" s="14"/>
      <c r="V280" s="14"/>
      <c r="W280" s="14"/>
      <c r="X280" s="14"/>
      <c r="Y280" s="14"/>
      <c r="Z280" s="14"/>
    </row>
    <row r="281" spans="1:26" ht="28.5" customHeight="1">
      <c r="A281" s="14"/>
      <c r="B281" s="223"/>
      <c r="C281" s="1162"/>
      <c r="D281" s="456"/>
      <c r="E281" s="555"/>
      <c r="F281" s="555"/>
      <c r="G281" s="399"/>
      <c r="H281" s="1200"/>
      <c r="I281" s="558"/>
      <c r="J281" s="1161"/>
      <c r="K281" s="1161"/>
      <c r="L281" s="1161"/>
      <c r="M281" s="1161"/>
      <c r="N281" s="1162"/>
      <c r="O281" s="456"/>
      <c r="P281" s="1163"/>
      <c r="Q281" s="555"/>
      <c r="R281" s="1150"/>
      <c r="S281" s="14"/>
      <c r="T281" s="14"/>
      <c r="U281" s="14"/>
      <c r="V281" s="14"/>
      <c r="W281" s="14"/>
      <c r="X281" s="14"/>
      <c r="Y281" s="14"/>
      <c r="Z281" s="14"/>
    </row>
    <row r="282" spans="1:26" ht="28.5" customHeight="1">
      <c r="A282" s="14"/>
      <c r="B282" s="223"/>
      <c r="C282" s="1162"/>
      <c r="D282" s="456"/>
      <c r="E282" s="555"/>
      <c r="F282" s="555"/>
      <c r="G282" s="399"/>
      <c r="H282" s="1200"/>
      <c r="I282" s="558"/>
      <c r="J282" s="1161"/>
      <c r="K282" s="1161"/>
      <c r="L282" s="1161"/>
      <c r="M282" s="1161"/>
      <c r="N282" s="1162"/>
      <c r="O282" s="456"/>
      <c r="P282" s="1163"/>
      <c r="Q282" s="555"/>
      <c r="R282" s="1150"/>
      <c r="S282" s="14"/>
      <c r="T282" s="14"/>
      <c r="U282" s="14"/>
      <c r="V282" s="14"/>
      <c r="W282" s="14"/>
      <c r="X282" s="14"/>
      <c r="Y282" s="14"/>
      <c r="Z282" s="14"/>
    </row>
    <row r="283" spans="1:26" ht="28.5" customHeight="1">
      <c r="A283" s="14"/>
      <c r="B283" s="223"/>
      <c r="C283" s="1162"/>
      <c r="D283" s="456"/>
      <c r="E283" s="555"/>
      <c r="F283" s="555"/>
      <c r="G283" s="399"/>
      <c r="H283" s="1200"/>
      <c r="I283" s="558"/>
      <c r="J283" s="1161"/>
      <c r="K283" s="1161"/>
      <c r="L283" s="1161"/>
      <c r="M283" s="1161"/>
      <c r="N283" s="1162"/>
      <c r="O283" s="456"/>
      <c r="P283" s="1163"/>
      <c r="Q283" s="555"/>
      <c r="R283" s="1150"/>
      <c r="S283" s="14"/>
      <c r="T283" s="14"/>
      <c r="U283" s="14"/>
      <c r="V283" s="14"/>
      <c r="W283" s="14"/>
      <c r="X283" s="14"/>
      <c r="Y283" s="14"/>
      <c r="Z283" s="14"/>
    </row>
    <row r="284" spans="1:26" ht="28.5" customHeight="1">
      <c r="A284" s="14"/>
      <c r="B284" s="223"/>
      <c r="C284" s="1162"/>
      <c r="D284" s="456"/>
      <c r="E284" s="555"/>
      <c r="F284" s="555"/>
      <c r="G284" s="399"/>
      <c r="H284" s="1200"/>
      <c r="I284" s="558"/>
      <c r="J284" s="1161"/>
      <c r="K284" s="1161"/>
      <c r="L284" s="1161"/>
      <c r="M284" s="1161"/>
      <c r="N284" s="1162"/>
      <c r="O284" s="456"/>
      <c r="P284" s="1163"/>
      <c r="Q284" s="555"/>
      <c r="R284" s="1150"/>
      <c r="S284" s="14"/>
      <c r="T284" s="14"/>
      <c r="U284" s="14"/>
      <c r="V284" s="14"/>
      <c r="W284" s="14"/>
      <c r="X284" s="14"/>
      <c r="Y284" s="14"/>
      <c r="Z284" s="14"/>
    </row>
    <row r="285" spans="1:26" ht="28.5" customHeight="1">
      <c r="A285" s="14"/>
      <c r="B285" s="223"/>
      <c r="C285" s="1162"/>
      <c r="D285" s="456"/>
      <c r="E285" s="555"/>
      <c r="F285" s="555"/>
      <c r="G285" s="399"/>
      <c r="H285" s="1200"/>
      <c r="I285" s="558"/>
      <c r="J285" s="1161"/>
      <c r="K285" s="1161"/>
      <c r="L285" s="1161"/>
      <c r="M285" s="1161"/>
      <c r="N285" s="1162"/>
      <c r="O285" s="456"/>
      <c r="P285" s="1163"/>
      <c r="Q285" s="555"/>
      <c r="R285" s="1150"/>
      <c r="S285" s="14"/>
      <c r="T285" s="14"/>
      <c r="U285" s="14"/>
      <c r="V285" s="14"/>
      <c r="W285" s="14"/>
      <c r="X285" s="14"/>
      <c r="Y285" s="14"/>
      <c r="Z285" s="14"/>
    </row>
    <row r="286" spans="1:26" ht="28.5" customHeight="1">
      <c r="A286" s="14"/>
      <c r="B286" s="223"/>
      <c r="C286" s="1162"/>
      <c r="D286" s="456"/>
      <c r="E286" s="555"/>
      <c r="F286" s="555"/>
      <c r="G286" s="399"/>
      <c r="H286" s="1200"/>
      <c r="I286" s="558"/>
      <c r="J286" s="1161"/>
      <c r="K286" s="1161"/>
      <c r="L286" s="1161"/>
      <c r="M286" s="1161"/>
      <c r="N286" s="1162"/>
      <c r="O286" s="456"/>
      <c r="P286" s="1163"/>
      <c r="Q286" s="555"/>
      <c r="R286" s="1150"/>
      <c r="S286" s="14"/>
      <c r="T286" s="14"/>
      <c r="U286" s="14"/>
      <c r="V286" s="14"/>
      <c r="W286" s="14"/>
      <c r="X286" s="14"/>
      <c r="Y286" s="14"/>
      <c r="Z286" s="14"/>
    </row>
    <row r="287" spans="1:26" ht="28.5" customHeight="1">
      <c r="A287" s="14"/>
      <c r="B287" s="223"/>
      <c r="C287" s="1162"/>
      <c r="D287" s="456"/>
      <c r="E287" s="555"/>
      <c r="F287" s="555"/>
      <c r="G287" s="399"/>
      <c r="H287" s="1200"/>
      <c r="I287" s="558"/>
      <c r="J287" s="1161"/>
      <c r="K287" s="1161"/>
      <c r="L287" s="1161"/>
      <c r="M287" s="1161"/>
      <c r="N287" s="1162"/>
      <c r="O287" s="456"/>
      <c r="P287" s="1163"/>
      <c r="Q287" s="555"/>
      <c r="R287" s="1150"/>
      <c r="S287" s="14"/>
      <c r="T287" s="14"/>
      <c r="U287" s="14"/>
      <c r="V287" s="14"/>
      <c r="W287" s="14"/>
      <c r="X287" s="14"/>
      <c r="Y287" s="14"/>
      <c r="Z287" s="14"/>
    </row>
    <row r="288" spans="1:26" ht="28.5" customHeight="1">
      <c r="A288" s="14"/>
      <c r="B288" s="223"/>
      <c r="C288" s="1162"/>
      <c r="D288" s="456"/>
      <c r="E288" s="555"/>
      <c r="F288" s="555"/>
      <c r="G288" s="399"/>
      <c r="H288" s="1200"/>
      <c r="I288" s="558"/>
      <c r="J288" s="1161"/>
      <c r="K288" s="1161"/>
      <c r="L288" s="1161"/>
      <c r="M288" s="1161"/>
      <c r="N288" s="1162"/>
      <c r="O288" s="456"/>
      <c r="P288" s="1163"/>
      <c r="Q288" s="555"/>
      <c r="R288" s="1150"/>
      <c r="S288" s="14"/>
      <c r="T288" s="14"/>
      <c r="U288" s="14"/>
      <c r="V288" s="14"/>
      <c r="W288" s="14"/>
      <c r="X288" s="14"/>
      <c r="Y288" s="14"/>
      <c r="Z288" s="14"/>
    </row>
    <row r="289" spans="1:26" ht="28.5" customHeight="1">
      <c r="A289" s="14"/>
      <c r="B289" s="223"/>
      <c r="C289" s="1162"/>
      <c r="D289" s="456"/>
      <c r="E289" s="555"/>
      <c r="F289" s="555"/>
      <c r="G289" s="399"/>
      <c r="H289" s="1200"/>
      <c r="I289" s="558"/>
      <c r="J289" s="1161"/>
      <c r="K289" s="1161"/>
      <c r="L289" s="1161"/>
      <c r="M289" s="1161"/>
      <c r="N289" s="1162"/>
      <c r="O289" s="456"/>
      <c r="P289" s="1163"/>
      <c r="Q289" s="555"/>
      <c r="R289" s="1150"/>
      <c r="S289" s="14"/>
      <c r="T289" s="14"/>
      <c r="U289" s="14"/>
      <c r="V289" s="14"/>
      <c r="W289" s="14"/>
      <c r="X289" s="14"/>
      <c r="Y289" s="14"/>
      <c r="Z289" s="14"/>
    </row>
    <row r="290" spans="1:26" ht="28.5" customHeight="1">
      <c r="A290" s="14"/>
      <c r="B290" s="223"/>
      <c r="C290" s="1162"/>
      <c r="D290" s="456"/>
      <c r="E290" s="555"/>
      <c r="F290" s="555"/>
      <c r="G290" s="399"/>
      <c r="H290" s="1200"/>
      <c r="I290" s="558"/>
      <c r="J290" s="1161"/>
      <c r="K290" s="1161"/>
      <c r="L290" s="1161"/>
      <c r="M290" s="1161"/>
      <c r="N290" s="1162"/>
      <c r="O290" s="456"/>
      <c r="P290" s="1163"/>
      <c r="Q290" s="555"/>
      <c r="R290" s="1150"/>
      <c r="S290" s="14"/>
      <c r="T290" s="14"/>
      <c r="U290" s="14"/>
      <c r="V290" s="14"/>
      <c r="W290" s="14"/>
      <c r="X290" s="14"/>
      <c r="Y290" s="14"/>
      <c r="Z290" s="14"/>
    </row>
    <row r="291" spans="1:26" ht="28.5" customHeight="1">
      <c r="A291" s="14"/>
      <c r="B291" s="223"/>
      <c r="C291" s="1162"/>
      <c r="D291" s="456"/>
      <c r="E291" s="555"/>
      <c r="F291" s="555"/>
      <c r="G291" s="399"/>
      <c r="H291" s="1200"/>
      <c r="I291" s="558"/>
      <c r="J291" s="1161"/>
      <c r="K291" s="1161"/>
      <c r="L291" s="1161"/>
      <c r="M291" s="1161"/>
      <c r="N291" s="1162"/>
      <c r="O291" s="456"/>
      <c r="P291" s="1163"/>
      <c r="Q291" s="555"/>
      <c r="R291" s="1150"/>
      <c r="S291" s="14"/>
      <c r="T291" s="14"/>
      <c r="U291" s="14"/>
      <c r="V291" s="14"/>
      <c r="W291" s="14"/>
      <c r="X291" s="14"/>
      <c r="Y291" s="14"/>
      <c r="Z291" s="14"/>
    </row>
    <row r="292" spans="1:26" ht="28.5" customHeight="1">
      <c r="A292" s="14"/>
      <c r="B292" s="223"/>
      <c r="C292" s="1162"/>
      <c r="D292" s="456"/>
      <c r="E292" s="555"/>
      <c r="F292" s="555"/>
      <c r="G292" s="399"/>
      <c r="H292" s="1200"/>
      <c r="I292" s="558"/>
      <c r="J292" s="1161"/>
      <c r="K292" s="1161"/>
      <c r="L292" s="1161"/>
      <c r="M292" s="1161"/>
      <c r="N292" s="1162"/>
      <c r="O292" s="456"/>
      <c r="P292" s="1163"/>
      <c r="Q292" s="555"/>
      <c r="R292" s="1150"/>
      <c r="S292" s="14"/>
      <c r="T292" s="14"/>
      <c r="U292" s="14"/>
      <c r="V292" s="14"/>
      <c r="W292" s="14"/>
      <c r="X292" s="14"/>
      <c r="Y292" s="14"/>
      <c r="Z292" s="14"/>
    </row>
    <row r="293" spans="1:26" ht="28.5" customHeight="1">
      <c r="A293" s="14"/>
      <c r="B293" s="223"/>
      <c r="C293" s="1162"/>
      <c r="D293" s="456"/>
      <c r="E293" s="555"/>
      <c r="F293" s="555"/>
      <c r="G293" s="399"/>
      <c r="H293" s="1200"/>
      <c r="I293" s="558"/>
      <c r="J293" s="1161"/>
      <c r="K293" s="1161"/>
      <c r="L293" s="1161"/>
      <c r="M293" s="1161"/>
      <c r="N293" s="1162"/>
      <c r="O293" s="456"/>
      <c r="P293" s="1163"/>
      <c r="Q293" s="555"/>
      <c r="R293" s="1150"/>
      <c r="S293" s="14"/>
      <c r="T293" s="14"/>
      <c r="U293" s="14"/>
      <c r="V293" s="14"/>
      <c r="W293" s="14"/>
      <c r="X293" s="14"/>
      <c r="Y293" s="14"/>
      <c r="Z293" s="14"/>
    </row>
    <row r="294" spans="1:26" ht="28.5" customHeight="1">
      <c r="A294" s="14"/>
      <c r="B294" s="223"/>
      <c r="C294" s="1162"/>
      <c r="D294" s="456"/>
      <c r="E294" s="555"/>
      <c r="F294" s="555"/>
      <c r="G294" s="399"/>
      <c r="H294" s="1200"/>
      <c r="I294" s="558"/>
      <c r="J294" s="1161"/>
      <c r="K294" s="1161"/>
      <c r="L294" s="1161"/>
      <c r="M294" s="1161"/>
      <c r="N294" s="1162"/>
      <c r="O294" s="456"/>
      <c r="P294" s="1163"/>
      <c r="Q294" s="555"/>
      <c r="R294" s="1150"/>
      <c r="S294" s="14"/>
      <c r="T294" s="14"/>
      <c r="U294" s="14"/>
      <c r="V294" s="14"/>
      <c r="W294" s="14"/>
      <c r="X294" s="14"/>
      <c r="Y294" s="14"/>
      <c r="Z294" s="14"/>
    </row>
    <row r="295" spans="1:26" ht="28.5" customHeight="1">
      <c r="A295" s="14"/>
      <c r="B295" s="223"/>
      <c r="C295" s="1162"/>
      <c r="D295" s="456"/>
      <c r="E295" s="555"/>
      <c r="F295" s="555"/>
      <c r="G295" s="399"/>
      <c r="H295" s="1200"/>
      <c r="I295" s="558"/>
      <c r="J295" s="1161"/>
      <c r="K295" s="1161"/>
      <c r="L295" s="1161"/>
      <c r="M295" s="1161"/>
      <c r="N295" s="1162"/>
      <c r="O295" s="456"/>
      <c r="P295" s="1163"/>
      <c r="Q295" s="555"/>
      <c r="R295" s="1150"/>
      <c r="S295" s="14"/>
      <c r="T295" s="14"/>
      <c r="U295" s="14"/>
      <c r="V295" s="14"/>
      <c r="W295" s="14"/>
      <c r="X295" s="14"/>
      <c r="Y295" s="14"/>
      <c r="Z295" s="14"/>
    </row>
    <row r="296" spans="1:26" ht="28.5" customHeight="1">
      <c r="A296" s="14"/>
      <c r="B296" s="223"/>
      <c r="C296" s="1162"/>
      <c r="D296" s="456"/>
      <c r="E296" s="555"/>
      <c r="F296" s="555"/>
      <c r="G296" s="399"/>
      <c r="H296" s="1200"/>
      <c r="I296" s="558"/>
      <c r="J296" s="1161"/>
      <c r="K296" s="1161"/>
      <c r="L296" s="1161"/>
      <c r="M296" s="1161"/>
      <c r="N296" s="1162"/>
      <c r="O296" s="456"/>
      <c r="P296" s="1163"/>
      <c r="Q296" s="555"/>
      <c r="R296" s="1150"/>
      <c r="S296" s="14"/>
      <c r="T296" s="14"/>
      <c r="U296" s="14"/>
      <c r="V296" s="14"/>
      <c r="W296" s="14"/>
      <c r="X296" s="14"/>
      <c r="Y296" s="14"/>
      <c r="Z296" s="14"/>
    </row>
    <row r="297" spans="1:26" ht="28.5" customHeight="1">
      <c r="A297" s="14"/>
      <c r="B297" s="223"/>
      <c r="C297" s="1162"/>
      <c r="D297" s="456"/>
      <c r="E297" s="555"/>
      <c r="F297" s="555"/>
      <c r="G297" s="399"/>
      <c r="H297" s="1200"/>
      <c r="I297" s="558"/>
      <c r="J297" s="1161"/>
      <c r="K297" s="1161"/>
      <c r="L297" s="1161"/>
      <c r="M297" s="1161"/>
      <c r="N297" s="1162"/>
      <c r="O297" s="456"/>
      <c r="P297" s="1163"/>
      <c r="Q297" s="555"/>
      <c r="R297" s="1150"/>
      <c r="S297" s="14"/>
      <c r="T297" s="14"/>
      <c r="U297" s="14"/>
      <c r="V297" s="14"/>
      <c r="W297" s="14"/>
      <c r="X297" s="14"/>
      <c r="Y297" s="14"/>
      <c r="Z297" s="14"/>
    </row>
    <row r="298" spans="1:26" ht="28.5" customHeight="1">
      <c r="A298" s="14"/>
      <c r="B298" s="223"/>
      <c r="C298" s="1162"/>
      <c r="D298" s="456"/>
      <c r="E298" s="555"/>
      <c r="F298" s="555"/>
      <c r="G298" s="399"/>
      <c r="H298" s="1200"/>
      <c r="I298" s="558"/>
      <c r="J298" s="1161"/>
      <c r="K298" s="1161"/>
      <c r="L298" s="1161"/>
      <c r="M298" s="1161"/>
      <c r="N298" s="1162"/>
      <c r="O298" s="456"/>
      <c r="P298" s="1163"/>
      <c r="Q298" s="555"/>
      <c r="R298" s="1150"/>
      <c r="S298" s="14"/>
      <c r="T298" s="14"/>
      <c r="U298" s="14"/>
      <c r="V298" s="14"/>
      <c r="W298" s="14"/>
      <c r="X298" s="14"/>
      <c r="Y298" s="14"/>
      <c r="Z298" s="14"/>
    </row>
    <row r="299" spans="1:26" ht="28.5" customHeight="1">
      <c r="A299" s="14"/>
      <c r="B299" s="223"/>
      <c r="C299" s="1162"/>
      <c r="D299" s="456"/>
      <c r="E299" s="555"/>
      <c r="F299" s="555"/>
      <c r="G299" s="399"/>
      <c r="H299" s="1200"/>
      <c r="I299" s="558"/>
      <c r="J299" s="1161"/>
      <c r="K299" s="1161"/>
      <c r="L299" s="1161"/>
      <c r="M299" s="1161"/>
      <c r="N299" s="1162"/>
      <c r="O299" s="456"/>
      <c r="P299" s="1163"/>
      <c r="Q299" s="555"/>
      <c r="R299" s="1150"/>
      <c r="S299" s="14"/>
      <c r="T299" s="14"/>
      <c r="U299" s="14"/>
      <c r="V299" s="14"/>
      <c r="W299" s="14"/>
      <c r="X299" s="14"/>
      <c r="Y299" s="14"/>
      <c r="Z299" s="14"/>
    </row>
    <row r="300" spans="1:26" ht="28.5" customHeight="1">
      <c r="A300" s="14"/>
      <c r="B300" s="223"/>
      <c r="C300" s="1162"/>
      <c r="D300" s="456"/>
      <c r="E300" s="555"/>
      <c r="F300" s="555"/>
      <c r="G300" s="399"/>
      <c r="H300" s="1200"/>
      <c r="I300" s="558"/>
      <c r="J300" s="1161"/>
      <c r="K300" s="1161"/>
      <c r="L300" s="1161"/>
      <c r="M300" s="1161"/>
      <c r="N300" s="1162"/>
      <c r="O300" s="456"/>
      <c r="P300" s="1163"/>
      <c r="Q300" s="555"/>
      <c r="R300" s="1150"/>
      <c r="S300" s="14"/>
      <c r="T300" s="14"/>
      <c r="U300" s="14"/>
      <c r="V300" s="14"/>
      <c r="W300" s="14"/>
      <c r="X300" s="14"/>
      <c r="Y300" s="14"/>
      <c r="Z300" s="14"/>
    </row>
    <row r="301" spans="1:26" ht="28.5" customHeight="1">
      <c r="A301" s="14"/>
      <c r="B301" s="223"/>
      <c r="C301" s="1162"/>
      <c r="D301" s="456"/>
      <c r="E301" s="555"/>
      <c r="F301" s="555"/>
      <c r="G301" s="399"/>
      <c r="H301" s="1200"/>
      <c r="I301" s="558"/>
      <c r="J301" s="1161"/>
      <c r="K301" s="1161"/>
      <c r="L301" s="1161"/>
      <c r="M301" s="1161"/>
      <c r="N301" s="1162"/>
      <c r="O301" s="456"/>
      <c r="P301" s="1163"/>
      <c r="Q301" s="555"/>
      <c r="R301" s="1150"/>
      <c r="S301" s="14"/>
      <c r="T301" s="14"/>
      <c r="U301" s="14"/>
      <c r="V301" s="14"/>
      <c r="W301" s="14"/>
      <c r="X301" s="14"/>
      <c r="Y301" s="14"/>
      <c r="Z301" s="14"/>
    </row>
    <row r="302" spans="1:26" ht="28.5" customHeight="1">
      <c r="A302" s="14"/>
      <c r="B302" s="223"/>
      <c r="C302" s="1162"/>
      <c r="D302" s="456"/>
      <c r="E302" s="555"/>
      <c r="F302" s="555"/>
      <c r="G302" s="399"/>
      <c r="H302" s="1200"/>
      <c r="I302" s="558"/>
      <c r="J302" s="1161"/>
      <c r="K302" s="1161"/>
      <c r="L302" s="1161"/>
      <c r="M302" s="1161"/>
      <c r="N302" s="1162"/>
      <c r="O302" s="456"/>
      <c r="P302" s="1163"/>
      <c r="Q302" s="555"/>
      <c r="R302" s="1150"/>
      <c r="S302" s="14"/>
      <c r="T302" s="14"/>
      <c r="U302" s="14"/>
      <c r="V302" s="14"/>
      <c r="W302" s="14"/>
      <c r="X302" s="14"/>
      <c r="Y302" s="14"/>
      <c r="Z302" s="14"/>
    </row>
    <row r="303" spans="1:26" ht="28.5" customHeight="1">
      <c r="A303" s="14"/>
      <c r="B303" s="223"/>
      <c r="C303" s="1162"/>
      <c r="D303" s="456"/>
      <c r="E303" s="555"/>
      <c r="F303" s="555"/>
      <c r="G303" s="399"/>
      <c r="H303" s="1200"/>
      <c r="I303" s="558"/>
      <c r="J303" s="1161"/>
      <c r="K303" s="1161"/>
      <c r="L303" s="1161"/>
      <c r="M303" s="1161"/>
      <c r="N303" s="1162"/>
      <c r="O303" s="456"/>
      <c r="P303" s="1163"/>
      <c r="Q303" s="555"/>
      <c r="R303" s="1150"/>
      <c r="S303" s="14"/>
      <c r="T303" s="14"/>
      <c r="U303" s="14"/>
      <c r="V303" s="14"/>
      <c r="W303" s="14"/>
      <c r="X303" s="14"/>
      <c r="Y303" s="14"/>
      <c r="Z303" s="14"/>
    </row>
    <row r="304" spans="1:26" ht="28.5" customHeight="1">
      <c r="A304" s="14"/>
      <c r="B304" s="223"/>
      <c r="C304" s="1162"/>
      <c r="D304" s="456"/>
      <c r="E304" s="555"/>
      <c r="F304" s="555"/>
      <c r="G304" s="399"/>
      <c r="H304" s="1200"/>
      <c r="I304" s="558"/>
      <c r="J304" s="1161"/>
      <c r="K304" s="1161"/>
      <c r="L304" s="1161"/>
      <c r="M304" s="1161"/>
      <c r="N304" s="1162"/>
      <c r="O304" s="456"/>
      <c r="P304" s="1163"/>
      <c r="Q304" s="555"/>
      <c r="R304" s="1150"/>
      <c r="S304" s="14"/>
      <c r="T304" s="14"/>
      <c r="U304" s="14"/>
      <c r="V304" s="14"/>
      <c r="W304" s="14"/>
      <c r="X304" s="14"/>
      <c r="Y304" s="14"/>
      <c r="Z304" s="14"/>
    </row>
    <row r="305" spans="1:26" ht="28.5" customHeight="1">
      <c r="A305" s="14"/>
      <c r="B305" s="223"/>
      <c r="C305" s="1162"/>
      <c r="D305" s="456"/>
      <c r="E305" s="555"/>
      <c r="F305" s="555"/>
      <c r="G305" s="399"/>
      <c r="H305" s="1200"/>
      <c r="I305" s="558"/>
      <c r="J305" s="1161"/>
      <c r="K305" s="1161"/>
      <c r="L305" s="1161"/>
      <c r="M305" s="1161"/>
      <c r="N305" s="1162"/>
      <c r="O305" s="456"/>
      <c r="P305" s="1163"/>
      <c r="Q305" s="555"/>
      <c r="R305" s="1150"/>
      <c r="S305" s="14"/>
      <c r="T305" s="14"/>
      <c r="U305" s="14"/>
      <c r="V305" s="14"/>
      <c r="W305" s="14"/>
      <c r="X305" s="14"/>
      <c r="Y305" s="14"/>
      <c r="Z305" s="14"/>
    </row>
    <row r="306" spans="1:26" ht="28.5" customHeight="1">
      <c r="A306" s="14"/>
      <c r="B306" s="223"/>
      <c r="C306" s="1162"/>
      <c r="D306" s="456"/>
      <c r="E306" s="555"/>
      <c r="F306" s="555"/>
      <c r="G306" s="399"/>
      <c r="H306" s="1200"/>
      <c r="I306" s="558"/>
      <c r="J306" s="1161"/>
      <c r="K306" s="1161"/>
      <c r="L306" s="1161"/>
      <c r="M306" s="1161"/>
      <c r="N306" s="1162"/>
      <c r="O306" s="456"/>
      <c r="P306" s="1163"/>
      <c r="Q306" s="555"/>
      <c r="R306" s="1150"/>
      <c r="S306" s="14"/>
      <c r="T306" s="14"/>
      <c r="U306" s="14"/>
      <c r="V306" s="14"/>
      <c r="W306" s="14"/>
      <c r="X306" s="14"/>
      <c r="Y306" s="14"/>
      <c r="Z306" s="14"/>
    </row>
    <row r="307" spans="1:26" ht="28.5" customHeight="1">
      <c r="A307" s="14"/>
      <c r="B307" s="223"/>
      <c r="C307" s="1162"/>
      <c r="D307" s="456"/>
      <c r="E307" s="555"/>
      <c r="F307" s="555"/>
      <c r="G307" s="399"/>
      <c r="H307" s="1200"/>
      <c r="I307" s="558"/>
      <c r="J307" s="1161"/>
      <c r="K307" s="1161"/>
      <c r="L307" s="1161"/>
      <c r="M307" s="1161"/>
      <c r="N307" s="1162"/>
      <c r="O307" s="456"/>
      <c r="P307" s="1163"/>
      <c r="Q307" s="555"/>
      <c r="R307" s="1150"/>
      <c r="S307" s="14"/>
      <c r="T307" s="14"/>
      <c r="U307" s="14"/>
      <c r="V307" s="14"/>
      <c r="W307" s="14"/>
      <c r="X307" s="14"/>
      <c r="Y307" s="14"/>
      <c r="Z307" s="14"/>
    </row>
    <row r="308" spans="1:26" ht="28.5" customHeight="1">
      <c r="A308" s="14"/>
      <c r="B308" s="223"/>
      <c r="C308" s="1162"/>
      <c r="D308" s="456"/>
      <c r="E308" s="555"/>
      <c r="F308" s="555"/>
      <c r="G308" s="399"/>
      <c r="H308" s="1200"/>
      <c r="I308" s="558"/>
      <c r="J308" s="1161"/>
      <c r="K308" s="1161"/>
      <c r="L308" s="1161"/>
      <c r="M308" s="1161"/>
      <c r="N308" s="1162"/>
      <c r="O308" s="456"/>
      <c r="P308" s="1163"/>
      <c r="Q308" s="555"/>
      <c r="R308" s="1150"/>
      <c r="S308" s="14"/>
      <c r="T308" s="14"/>
      <c r="U308" s="14"/>
      <c r="V308" s="14"/>
      <c r="W308" s="14"/>
      <c r="X308" s="14"/>
      <c r="Y308" s="14"/>
      <c r="Z308" s="14"/>
    </row>
    <row r="309" spans="1:26" ht="28.5" customHeight="1">
      <c r="A309" s="14"/>
      <c r="B309" s="223"/>
      <c r="C309" s="1162"/>
      <c r="D309" s="456"/>
      <c r="E309" s="555"/>
      <c r="F309" s="555"/>
      <c r="G309" s="399"/>
      <c r="H309" s="1200"/>
      <c r="I309" s="558"/>
      <c r="J309" s="1161"/>
      <c r="K309" s="1161"/>
      <c r="L309" s="1161"/>
      <c r="M309" s="1161"/>
      <c r="N309" s="1162"/>
      <c r="O309" s="456"/>
      <c r="P309" s="1163"/>
      <c r="Q309" s="555"/>
      <c r="R309" s="1150"/>
      <c r="S309" s="14"/>
      <c r="T309" s="14"/>
      <c r="U309" s="14"/>
      <c r="V309" s="14"/>
      <c r="W309" s="14"/>
      <c r="X309" s="14"/>
      <c r="Y309" s="14"/>
      <c r="Z309" s="14"/>
    </row>
    <row r="310" spans="1:26" ht="28.5" customHeight="1">
      <c r="A310" s="14"/>
      <c r="B310" s="223"/>
      <c r="C310" s="1162"/>
      <c r="D310" s="456"/>
      <c r="E310" s="555"/>
      <c r="F310" s="555"/>
      <c r="G310" s="399"/>
      <c r="H310" s="1200"/>
      <c r="I310" s="558"/>
      <c r="J310" s="1161"/>
      <c r="K310" s="1161"/>
      <c r="L310" s="1161"/>
      <c r="M310" s="1161"/>
      <c r="N310" s="1162"/>
      <c r="O310" s="456"/>
      <c r="P310" s="1163"/>
      <c r="Q310" s="555"/>
      <c r="R310" s="1150"/>
      <c r="S310" s="14"/>
      <c r="T310" s="14"/>
      <c r="U310" s="14"/>
      <c r="V310" s="14"/>
      <c r="W310" s="14"/>
      <c r="X310" s="14"/>
      <c r="Y310" s="14"/>
      <c r="Z310" s="14"/>
    </row>
    <row r="311" spans="1:26" ht="28.5" customHeight="1">
      <c r="A311" s="14"/>
      <c r="B311" s="223"/>
      <c r="C311" s="1162"/>
      <c r="D311" s="456"/>
      <c r="E311" s="555"/>
      <c r="F311" s="555"/>
      <c r="G311" s="399"/>
      <c r="H311" s="1200"/>
      <c r="I311" s="558"/>
      <c r="J311" s="1161"/>
      <c r="K311" s="1161"/>
      <c r="L311" s="1161"/>
      <c r="M311" s="1161"/>
      <c r="N311" s="1162"/>
      <c r="O311" s="456"/>
      <c r="P311" s="1163"/>
      <c r="Q311" s="555"/>
      <c r="R311" s="1150"/>
      <c r="S311" s="14"/>
      <c r="T311" s="14"/>
      <c r="U311" s="14"/>
      <c r="V311" s="14"/>
      <c r="W311" s="14"/>
      <c r="X311" s="14"/>
      <c r="Y311" s="14"/>
      <c r="Z311" s="14"/>
    </row>
    <row r="312" spans="1:26" ht="28.5" customHeight="1">
      <c r="A312" s="14"/>
      <c r="B312" s="223"/>
      <c r="C312" s="1162"/>
      <c r="D312" s="456"/>
      <c r="E312" s="555"/>
      <c r="F312" s="555"/>
      <c r="G312" s="399"/>
      <c r="H312" s="1200"/>
      <c r="I312" s="558"/>
      <c r="J312" s="1161"/>
      <c r="K312" s="1161"/>
      <c r="L312" s="1161"/>
      <c r="M312" s="1161"/>
      <c r="N312" s="1162"/>
      <c r="O312" s="456"/>
      <c r="P312" s="1163"/>
      <c r="Q312" s="555"/>
      <c r="R312" s="1150"/>
      <c r="S312" s="14"/>
      <c r="T312" s="14"/>
      <c r="U312" s="14"/>
      <c r="V312" s="14"/>
      <c r="W312" s="14"/>
      <c r="X312" s="14"/>
      <c r="Y312" s="14"/>
      <c r="Z312" s="14"/>
    </row>
    <row r="313" spans="1:26" ht="28.5" customHeight="1">
      <c r="A313" s="14"/>
      <c r="B313" s="223"/>
      <c r="C313" s="1162"/>
      <c r="D313" s="456"/>
      <c r="E313" s="555"/>
      <c r="F313" s="555"/>
      <c r="G313" s="399"/>
      <c r="H313" s="1200"/>
      <c r="I313" s="558"/>
      <c r="J313" s="1161"/>
      <c r="K313" s="1161"/>
      <c r="L313" s="1161"/>
      <c r="M313" s="1161"/>
      <c r="N313" s="1162"/>
      <c r="O313" s="456"/>
      <c r="P313" s="1163"/>
      <c r="Q313" s="555"/>
      <c r="R313" s="1150"/>
      <c r="S313" s="14"/>
      <c r="T313" s="14"/>
      <c r="U313" s="14"/>
      <c r="V313" s="14"/>
      <c r="W313" s="14"/>
      <c r="X313" s="14"/>
      <c r="Y313" s="14"/>
      <c r="Z313" s="14"/>
    </row>
    <row r="314" spans="1:26" ht="28.5" customHeight="1">
      <c r="A314" s="14"/>
      <c r="B314" s="223"/>
      <c r="C314" s="1162"/>
      <c r="D314" s="456"/>
      <c r="E314" s="555"/>
      <c r="F314" s="555"/>
      <c r="G314" s="399"/>
      <c r="H314" s="1200"/>
      <c r="I314" s="558"/>
      <c r="J314" s="1161"/>
      <c r="K314" s="1161"/>
      <c r="L314" s="1161"/>
      <c r="M314" s="1161"/>
      <c r="N314" s="1162"/>
      <c r="O314" s="456"/>
      <c r="P314" s="1163"/>
      <c r="Q314" s="555"/>
      <c r="R314" s="1150"/>
      <c r="S314" s="14"/>
      <c r="T314" s="14"/>
      <c r="U314" s="14"/>
      <c r="V314" s="14"/>
      <c r="W314" s="14"/>
      <c r="X314" s="14"/>
      <c r="Y314" s="14"/>
      <c r="Z314" s="14"/>
    </row>
    <row r="315" spans="1:26" ht="28.5" customHeight="1">
      <c r="A315" s="14"/>
      <c r="B315" s="223"/>
      <c r="C315" s="1162"/>
      <c r="D315" s="456"/>
      <c r="E315" s="555"/>
      <c r="F315" s="555"/>
      <c r="G315" s="399"/>
      <c r="H315" s="1200"/>
      <c r="I315" s="558"/>
      <c r="J315" s="1161"/>
      <c r="K315" s="1161"/>
      <c r="L315" s="1161"/>
      <c r="M315" s="1161"/>
      <c r="N315" s="1162"/>
      <c r="O315" s="456"/>
      <c r="P315" s="1163"/>
      <c r="Q315" s="555"/>
      <c r="R315" s="1150"/>
      <c r="S315" s="14"/>
      <c r="T315" s="14"/>
      <c r="U315" s="14"/>
      <c r="V315" s="14"/>
      <c r="W315" s="14"/>
      <c r="X315" s="14"/>
      <c r="Y315" s="14"/>
      <c r="Z315" s="14"/>
    </row>
    <row r="316" spans="1:26" ht="28.5" customHeight="1">
      <c r="A316" s="14"/>
      <c r="B316" s="223"/>
      <c r="C316" s="1162"/>
      <c r="D316" s="456"/>
      <c r="E316" s="555"/>
      <c r="F316" s="555"/>
      <c r="G316" s="399"/>
      <c r="H316" s="1200"/>
      <c r="I316" s="558"/>
      <c r="J316" s="1161"/>
      <c r="K316" s="1161"/>
      <c r="L316" s="1161"/>
      <c r="M316" s="1161"/>
      <c r="N316" s="1162"/>
      <c r="O316" s="456"/>
      <c r="P316" s="1163"/>
      <c r="Q316" s="555"/>
      <c r="R316" s="1150"/>
      <c r="S316" s="14"/>
      <c r="T316" s="14"/>
      <c r="U316" s="14"/>
      <c r="V316" s="14"/>
      <c r="W316" s="14"/>
      <c r="X316" s="14"/>
      <c r="Y316" s="14"/>
      <c r="Z316" s="14"/>
    </row>
    <row r="317" spans="1:26" ht="28.5" customHeight="1">
      <c r="A317" s="14"/>
      <c r="B317" s="223"/>
      <c r="C317" s="1162"/>
      <c r="D317" s="456"/>
      <c r="E317" s="555"/>
      <c r="F317" s="555"/>
      <c r="G317" s="399"/>
      <c r="H317" s="1200"/>
      <c r="I317" s="558"/>
      <c r="J317" s="1161"/>
      <c r="K317" s="1161"/>
      <c r="L317" s="1161"/>
      <c r="M317" s="1161"/>
      <c r="N317" s="1162"/>
      <c r="O317" s="456"/>
      <c r="P317" s="1163"/>
      <c r="Q317" s="555"/>
      <c r="R317" s="1150"/>
      <c r="S317" s="14"/>
      <c r="T317" s="14"/>
      <c r="U317" s="14"/>
      <c r="V317" s="14"/>
      <c r="W317" s="14"/>
      <c r="X317" s="14"/>
      <c r="Y317" s="14"/>
      <c r="Z317" s="14"/>
    </row>
    <row r="318" spans="1:26" ht="15.75" customHeight="1"/>
    <row r="319" spans="1:26" ht="15.75" customHeight="1"/>
    <row r="320" spans="1:26"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3">
    <mergeCell ref="A110:C110"/>
    <mergeCell ref="A115:C115"/>
    <mergeCell ref="A116:C116"/>
    <mergeCell ref="A117:C117"/>
    <mergeCell ref="A39:C39"/>
    <mergeCell ref="A40:C40"/>
    <mergeCell ref="A66:C66"/>
    <mergeCell ref="A72:C72"/>
    <mergeCell ref="A73:C73"/>
    <mergeCell ref="A89:C89"/>
    <mergeCell ref="A104:A105"/>
    <mergeCell ref="L104:L105"/>
    <mergeCell ref="M104:M105"/>
    <mergeCell ref="N104:N105"/>
    <mergeCell ref="P104:P105"/>
    <mergeCell ref="Q104:Q105"/>
    <mergeCell ref="A27:C27"/>
    <mergeCell ref="A37:C37"/>
    <mergeCell ref="I104:I105"/>
    <mergeCell ref="J104:J105"/>
    <mergeCell ref="K104:K105"/>
    <mergeCell ref="B104:B105"/>
    <mergeCell ref="C104:C105"/>
    <mergeCell ref="D104:D105"/>
    <mergeCell ref="E104:E105"/>
    <mergeCell ref="F104:F105"/>
    <mergeCell ref="G104:G105"/>
    <mergeCell ref="H104:H105"/>
    <mergeCell ref="A1:P1"/>
    <mergeCell ref="A2:P2"/>
    <mergeCell ref="A3:P3"/>
    <mergeCell ref="A23:C23"/>
    <mergeCell ref="A26:C26"/>
  </mergeCells>
  <printOptions horizontalCentered="1"/>
  <pageMargins left="0.2" right="0.2" top="0.5" bottom="0.25" header="0" footer="0"/>
  <pageSetup paperSize="9" scale="39"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1000"/>
  <sheetViews>
    <sheetView workbookViewId="0">
      <pane xSplit="8" ySplit="4" topLeftCell="I5" activePane="bottomRight" state="frozen"/>
      <selection pane="topRight" activeCell="I1" sqref="I1"/>
      <selection pane="bottomLeft" activeCell="A5" sqref="A5"/>
      <selection pane="bottomRight" activeCell="I5" sqref="I5"/>
    </sheetView>
  </sheetViews>
  <sheetFormatPr defaultColWidth="12.625" defaultRowHeight="15" customHeight="1"/>
  <cols>
    <col min="1" max="1" width="7.625" customWidth="1"/>
    <col min="2" max="2" width="11.125" customWidth="1"/>
    <col min="3" max="3" width="15" customWidth="1"/>
    <col min="4" max="4" width="19.25" customWidth="1"/>
    <col min="5" max="5" width="28.875" customWidth="1"/>
    <col min="6" max="6" width="34.125" customWidth="1"/>
    <col min="7" max="7" width="28.125" customWidth="1"/>
    <col min="8" max="8" width="19.125" customWidth="1"/>
    <col min="9" max="13" width="8.5" customWidth="1"/>
    <col min="14" max="14" width="23.625" customWidth="1"/>
    <col min="15" max="15" width="24.25" customWidth="1"/>
    <col min="16" max="16" width="13.875" customWidth="1"/>
    <col min="17" max="17" width="10" customWidth="1"/>
    <col min="18" max="18" width="10.375" customWidth="1"/>
    <col min="19" max="26" width="8" customWidth="1"/>
  </cols>
  <sheetData>
    <row r="1" spans="1:26" ht="25.5" customHeight="1">
      <c r="A1" s="2046" t="s">
        <v>1908</v>
      </c>
      <c r="B1" s="1874"/>
      <c r="C1" s="1874"/>
      <c r="D1" s="1874"/>
      <c r="E1" s="1874"/>
      <c r="F1" s="1874"/>
      <c r="G1" s="1874"/>
      <c r="H1" s="1874"/>
      <c r="I1" s="1874"/>
      <c r="J1" s="1874"/>
      <c r="K1" s="1874"/>
      <c r="L1" s="1874"/>
      <c r="M1" s="1874"/>
      <c r="N1" s="1874"/>
      <c r="O1" s="1874"/>
      <c r="P1" s="1874"/>
      <c r="Q1" s="704"/>
      <c r="R1" s="1201"/>
      <c r="S1" s="1202"/>
      <c r="T1" s="847"/>
      <c r="U1" s="847"/>
      <c r="V1" s="847"/>
      <c r="W1" s="847"/>
      <c r="X1" s="847"/>
      <c r="Y1" s="847"/>
      <c r="Z1" s="847"/>
    </row>
    <row r="2" spans="1:26" ht="24.75" customHeight="1">
      <c r="A2" s="2046" t="s">
        <v>2081</v>
      </c>
      <c r="B2" s="1874"/>
      <c r="C2" s="1874"/>
      <c r="D2" s="1874"/>
      <c r="E2" s="1874"/>
      <c r="F2" s="1874"/>
      <c r="G2" s="1874"/>
      <c r="H2" s="1874"/>
      <c r="I2" s="1874"/>
      <c r="J2" s="1874"/>
      <c r="K2" s="1874"/>
      <c r="L2" s="1874"/>
      <c r="M2" s="1874"/>
      <c r="N2" s="1874"/>
      <c r="O2" s="1874"/>
      <c r="P2" s="1874"/>
      <c r="Q2" s="704"/>
      <c r="R2" s="1201"/>
      <c r="S2" s="1202"/>
      <c r="T2" s="847"/>
      <c r="U2" s="847"/>
      <c r="V2" s="847"/>
      <c r="W2" s="847"/>
      <c r="X2" s="847"/>
      <c r="Y2" s="847"/>
      <c r="Z2" s="847"/>
    </row>
    <row r="3" spans="1:26" ht="27.75" customHeight="1">
      <c r="A3" s="2108" t="str">
        <f>'2017 ADM-WATER'!A3:P3</f>
        <v>as of June 26, 2020</v>
      </c>
      <c r="B3" s="1943"/>
      <c r="C3" s="1943"/>
      <c r="D3" s="1943"/>
      <c r="E3" s="1943"/>
      <c r="F3" s="1943"/>
      <c r="G3" s="1943"/>
      <c r="H3" s="1943"/>
      <c r="I3" s="1943"/>
      <c r="J3" s="1943"/>
      <c r="K3" s="1943"/>
      <c r="L3" s="1943"/>
      <c r="M3" s="1943"/>
      <c r="N3" s="1943"/>
      <c r="O3" s="1943"/>
      <c r="P3" s="1943"/>
      <c r="Q3" s="704"/>
      <c r="R3" s="1201"/>
      <c r="S3" s="1202"/>
      <c r="T3" s="847"/>
      <c r="U3" s="847"/>
      <c r="V3" s="847"/>
      <c r="W3" s="847"/>
      <c r="X3" s="847"/>
      <c r="Y3" s="847"/>
      <c r="Z3" s="847"/>
    </row>
    <row r="4" spans="1:26" ht="126" customHeight="1">
      <c r="A4" s="1151" t="s">
        <v>123</v>
      </c>
      <c r="B4" s="1151" t="s">
        <v>262</v>
      </c>
      <c r="C4" s="818" t="s">
        <v>4</v>
      </c>
      <c r="D4" s="818" t="s">
        <v>125</v>
      </c>
      <c r="E4" s="818" t="s">
        <v>127</v>
      </c>
      <c r="F4" s="818" t="s">
        <v>1910</v>
      </c>
      <c r="G4" s="818" t="s">
        <v>126</v>
      </c>
      <c r="H4" s="1152" t="s">
        <v>263</v>
      </c>
      <c r="I4" s="1203" t="s">
        <v>173</v>
      </c>
      <c r="J4" s="1031" t="s">
        <v>1503</v>
      </c>
      <c r="K4" s="1032" t="s">
        <v>38</v>
      </c>
      <c r="L4" s="1032" t="s">
        <v>37</v>
      </c>
      <c r="M4" s="1032" t="s">
        <v>35</v>
      </c>
      <c r="N4" s="818" t="s">
        <v>130</v>
      </c>
      <c r="O4" s="1151" t="s">
        <v>131</v>
      </c>
      <c r="P4" s="1154" t="s">
        <v>176</v>
      </c>
      <c r="Q4" s="704"/>
      <c r="R4" s="1155" t="s">
        <v>1911</v>
      </c>
      <c r="S4" s="1202"/>
      <c r="T4" s="1204"/>
      <c r="U4" s="1204"/>
      <c r="V4" s="1204"/>
      <c r="W4" s="1204"/>
      <c r="X4" s="1204"/>
      <c r="Y4" s="1204"/>
      <c r="Z4" s="1204"/>
    </row>
    <row r="5" spans="1:26" ht="16.5" customHeight="1">
      <c r="A5" s="1205"/>
      <c r="B5" s="1206"/>
      <c r="C5" s="1206"/>
      <c r="D5" s="1206"/>
      <c r="E5" s="1207"/>
      <c r="F5" s="1208"/>
      <c r="G5" s="1209"/>
      <c r="H5" s="1210"/>
      <c r="I5" s="1211"/>
      <c r="J5" s="1212"/>
      <c r="K5" s="1213"/>
      <c r="L5" s="1212"/>
      <c r="M5" s="1212"/>
      <c r="N5" s="1214"/>
      <c r="O5" s="1207"/>
      <c r="P5" s="1215"/>
      <c r="Q5" s="704"/>
      <c r="R5" s="1216"/>
      <c r="S5" s="1202"/>
      <c r="T5" s="847"/>
      <c r="U5" s="847"/>
      <c r="V5" s="847"/>
      <c r="W5" s="847"/>
      <c r="X5" s="847"/>
      <c r="Y5" s="847"/>
      <c r="Z5" s="847"/>
    </row>
    <row r="6" spans="1:26" ht="49.5" customHeight="1">
      <c r="A6" s="539">
        <v>2018</v>
      </c>
      <c r="B6" s="539" t="s">
        <v>119</v>
      </c>
      <c r="C6" s="407" t="s">
        <v>15</v>
      </c>
      <c r="D6" s="407" t="s">
        <v>184</v>
      </c>
      <c r="E6" s="420" t="s">
        <v>2082</v>
      </c>
      <c r="F6" s="420" t="s">
        <v>2083</v>
      </c>
      <c r="G6" s="420" t="s">
        <v>2084</v>
      </c>
      <c r="H6" s="1217">
        <v>5789211.3899999997</v>
      </c>
      <c r="I6" s="1218"/>
      <c r="J6" s="540"/>
      <c r="K6" s="540"/>
      <c r="L6" s="540"/>
      <c r="M6" s="540">
        <v>1</v>
      </c>
      <c r="N6" s="578" t="s">
        <v>35</v>
      </c>
      <c r="O6" s="408" t="s">
        <v>2085</v>
      </c>
      <c r="P6" s="852">
        <v>43808</v>
      </c>
      <c r="Q6" s="704"/>
      <c r="R6" s="1219" t="s">
        <v>249</v>
      </c>
      <c r="S6" s="1202"/>
      <c r="T6" s="847"/>
      <c r="U6" s="847"/>
      <c r="V6" s="847"/>
      <c r="W6" s="847"/>
      <c r="X6" s="847"/>
      <c r="Y6" s="847"/>
      <c r="Z6" s="847"/>
    </row>
    <row r="7" spans="1:26" ht="49.5" customHeight="1">
      <c r="A7" s="539">
        <v>2018</v>
      </c>
      <c r="B7" s="539" t="s">
        <v>119</v>
      </c>
      <c r="C7" s="407" t="s">
        <v>15</v>
      </c>
      <c r="D7" s="407" t="s">
        <v>196</v>
      </c>
      <c r="E7" s="420" t="s">
        <v>2082</v>
      </c>
      <c r="F7" s="420" t="s">
        <v>2086</v>
      </c>
      <c r="G7" s="420" t="s">
        <v>2087</v>
      </c>
      <c r="H7" s="1217">
        <v>6063791.9900000002</v>
      </c>
      <c r="I7" s="1218"/>
      <c r="J7" s="540"/>
      <c r="K7" s="540"/>
      <c r="L7" s="540">
        <v>1</v>
      </c>
      <c r="M7" s="1220"/>
      <c r="N7" s="1192" t="s">
        <v>2088</v>
      </c>
      <c r="O7" s="1221" t="s">
        <v>2089</v>
      </c>
      <c r="P7" s="862">
        <v>43985</v>
      </c>
      <c r="Q7" s="704"/>
      <c r="R7" s="1222">
        <v>0</v>
      </c>
      <c r="S7" s="1202"/>
      <c r="T7" s="847"/>
      <c r="U7" s="847"/>
      <c r="V7" s="847"/>
      <c r="W7" s="847"/>
      <c r="X7" s="847"/>
      <c r="Y7" s="847"/>
      <c r="Z7" s="847"/>
    </row>
    <row r="8" spans="1:26" ht="49.5" customHeight="1">
      <c r="A8" s="1223">
        <v>2018</v>
      </c>
      <c r="B8" s="1223" t="s">
        <v>119</v>
      </c>
      <c r="C8" s="1224" t="s">
        <v>15</v>
      </c>
      <c r="D8" s="1224" t="s">
        <v>137</v>
      </c>
      <c r="E8" s="1225" t="s">
        <v>2082</v>
      </c>
      <c r="F8" s="1225" t="s">
        <v>2090</v>
      </c>
      <c r="G8" s="1225" t="s">
        <v>2091</v>
      </c>
      <c r="H8" s="1226">
        <v>7762936.7599999998</v>
      </c>
      <c r="I8" s="1227">
        <v>1</v>
      </c>
      <c r="J8" s="1228"/>
      <c r="K8" s="1228"/>
      <c r="L8" s="1229"/>
      <c r="M8" s="1229"/>
      <c r="N8" s="747" t="s">
        <v>250</v>
      </c>
      <c r="O8" s="1230"/>
      <c r="P8" s="1231"/>
      <c r="Q8" s="658"/>
      <c r="R8" s="1232" t="s">
        <v>249</v>
      </c>
      <c r="S8" s="1202"/>
      <c r="T8" s="1233"/>
      <c r="U8" s="1233"/>
      <c r="V8" s="1233"/>
      <c r="W8" s="1233"/>
      <c r="X8" s="1233"/>
      <c r="Y8" s="1233"/>
      <c r="Z8" s="1233"/>
    </row>
    <row r="9" spans="1:26" ht="49.5" customHeight="1">
      <c r="A9" s="539">
        <v>2018</v>
      </c>
      <c r="B9" s="539" t="s">
        <v>119</v>
      </c>
      <c r="C9" s="407" t="s">
        <v>15</v>
      </c>
      <c r="D9" s="407" t="s">
        <v>208</v>
      </c>
      <c r="E9" s="420" t="s">
        <v>2082</v>
      </c>
      <c r="F9" s="420" t="s">
        <v>2083</v>
      </c>
      <c r="G9" s="420" t="s">
        <v>2092</v>
      </c>
      <c r="H9" s="1217">
        <v>6697903.2800000003</v>
      </c>
      <c r="I9" s="1218"/>
      <c r="J9" s="540"/>
      <c r="K9" s="540"/>
      <c r="L9" s="540">
        <v>1</v>
      </c>
      <c r="M9" s="1220"/>
      <c r="N9" s="1192" t="s">
        <v>2093</v>
      </c>
      <c r="O9" s="1120" t="s">
        <v>2094</v>
      </c>
      <c r="P9" s="862">
        <v>44007</v>
      </c>
      <c r="Q9" s="704"/>
      <c r="R9" s="1234">
        <v>0</v>
      </c>
      <c r="S9" s="1202"/>
      <c r="T9" s="847"/>
      <c r="U9" s="847"/>
      <c r="V9" s="847"/>
      <c r="W9" s="847"/>
      <c r="X9" s="847"/>
      <c r="Y9" s="847"/>
      <c r="Z9" s="847"/>
    </row>
    <row r="10" spans="1:26" ht="44.25" customHeight="1">
      <c r="A10" s="539">
        <v>2018</v>
      </c>
      <c r="B10" s="539" t="s">
        <v>119</v>
      </c>
      <c r="C10" s="407" t="s">
        <v>15</v>
      </c>
      <c r="D10" s="801" t="s">
        <v>211</v>
      </c>
      <c r="E10" s="420" t="s">
        <v>2082</v>
      </c>
      <c r="F10" s="420" t="s">
        <v>2095</v>
      </c>
      <c r="G10" s="420" t="s">
        <v>2096</v>
      </c>
      <c r="H10" s="1217">
        <v>1104892.56</v>
      </c>
      <c r="I10" s="1218"/>
      <c r="J10" s="540"/>
      <c r="K10" s="540"/>
      <c r="L10" s="540"/>
      <c r="M10" s="540">
        <v>1</v>
      </c>
      <c r="N10" s="578" t="s">
        <v>35</v>
      </c>
      <c r="O10" s="408" t="s">
        <v>2097</v>
      </c>
      <c r="P10" s="852">
        <v>43731</v>
      </c>
      <c r="Q10" s="704"/>
      <c r="R10" s="1219" t="s">
        <v>249</v>
      </c>
      <c r="S10" s="1202"/>
      <c r="T10" s="847"/>
      <c r="U10" s="847"/>
      <c r="V10" s="847"/>
      <c r="W10" s="847"/>
      <c r="X10" s="847"/>
      <c r="Y10" s="847"/>
      <c r="Z10" s="847"/>
    </row>
    <row r="11" spans="1:26" ht="44.25" customHeight="1">
      <c r="A11" s="539">
        <v>2018</v>
      </c>
      <c r="B11" s="539" t="s">
        <v>119</v>
      </c>
      <c r="C11" s="407" t="s">
        <v>15</v>
      </c>
      <c r="D11" s="801" t="s">
        <v>211</v>
      </c>
      <c r="E11" s="420" t="s">
        <v>2082</v>
      </c>
      <c r="F11" s="420" t="s">
        <v>2095</v>
      </c>
      <c r="G11" s="420" t="s">
        <v>2098</v>
      </c>
      <c r="H11" s="1217">
        <v>2000000</v>
      </c>
      <c r="I11" s="1218"/>
      <c r="J11" s="540"/>
      <c r="K11" s="540"/>
      <c r="L11" s="540"/>
      <c r="M11" s="540">
        <v>1</v>
      </c>
      <c r="N11" s="578" t="s">
        <v>35</v>
      </c>
      <c r="O11" s="681" t="s">
        <v>2099</v>
      </c>
      <c r="P11" s="852">
        <v>43839</v>
      </c>
      <c r="Q11" s="704"/>
      <c r="R11" s="1219" t="s">
        <v>249</v>
      </c>
      <c r="S11" s="1202"/>
      <c r="T11" s="847"/>
      <c r="U11" s="847"/>
      <c r="V11" s="847"/>
      <c r="W11" s="847"/>
      <c r="X11" s="847"/>
      <c r="Y11" s="847"/>
      <c r="Z11" s="847"/>
    </row>
    <row r="12" spans="1:26" ht="44.25" customHeight="1">
      <c r="A12" s="539">
        <v>2018</v>
      </c>
      <c r="B12" s="539" t="s">
        <v>119</v>
      </c>
      <c r="C12" s="407" t="s">
        <v>15</v>
      </c>
      <c r="D12" s="801" t="s">
        <v>211</v>
      </c>
      <c r="E12" s="420" t="s">
        <v>2082</v>
      </c>
      <c r="F12" s="420" t="s">
        <v>2086</v>
      </c>
      <c r="G12" s="420" t="s">
        <v>2100</v>
      </c>
      <c r="H12" s="1217">
        <v>1500000</v>
      </c>
      <c r="I12" s="1218"/>
      <c r="J12" s="540"/>
      <c r="K12" s="540"/>
      <c r="L12" s="540"/>
      <c r="M12" s="540">
        <v>1</v>
      </c>
      <c r="N12" s="578" t="s">
        <v>35</v>
      </c>
      <c r="O12" s="681" t="s">
        <v>2101</v>
      </c>
      <c r="P12" s="852">
        <v>43696</v>
      </c>
      <c r="Q12" s="704"/>
      <c r="R12" s="1219" t="s">
        <v>249</v>
      </c>
      <c r="S12" s="1202"/>
      <c r="T12" s="847"/>
      <c r="U12" s="847"/>
      <c r="V12" s="847"/>
      <c r="W12" s="847"/>
      <c r="X12" s="847"/>
      <c r="Y12" s="847"/>
      <c r="Z12" s="847"/>
    </row>
    <row r="13" spans="1:26" ht="44.25" customHeight="1">
      <c r="A13" s="539">
        <v>2018</v>
      </c>
      <c r="B13" s="539" t="s">
        <v>119</v>
      </c>
      <c r="C13" s="407" t="s">
        <v>15</v>
      </c>
      <c r="D13" s="801" t="s">
        <v>211</v>
      </c>
      <c r="E13" s="420" t="s">
        <v>2082</v>
      </c>
      <c r="F13" s="420" t="s">
        <v>2086</v>
      </c>
      <c r="G13" s="420" t="s">
        <v>2102</v>
      </c>
      <c r="H13" s="1217">
        <v>2863213</v>
      </c>
      <c r="I13" s="1218"/>
      <c r="J13" s="540"/>
      <c r="K13" s="540"/>
      <c r="L13" s="540"/>
      <c r="M13" s="540">
        <v>1</v>
      </c>
      <c r="N13" s="578" t="s">
        <v>35</v>
      </c>
      <c r="O13" s="681" t="s">
        <v>2103</v>
      </c>
      <c r="P13" s="852">
        <v>43697</v>
      </c>
      <c r="Q13" s="704"/>
      <c r="R13" s="1219" t="s">
        <v>249</v>
      </c>
      <c r="S13" s="1202"/>
      <c r="T13" s="847"/>
      <c r="U13" s="847"/>
      <c r="V13" s="847"/>
      <c r="W13" s="847"/>
      <c r="X13" s="847"/>
      <c r="Y13" s="847"/>
      <c r="Z13" s="847"/>
    </row>
    <row r="14" spans="1:26" ht="49.5" customHeight="1">
      <c r="A14" s="539">
        <v>2018</v>
      </c>
      <c r="B14" s="539" t="s">
        <v>119</v>
      </c>
      <c r="C14" s="407" t="s">
        <v>15</v>
      </c>
      <c r="D14" s="407" t="s">
        <v>225</v>
      </c>
      <c r="E14" s="420" t="s">
        <v>2082</v>
      </c>
      <c r="F14" s="420" t="s">
        <v>2090</v>
      </c>
      <c r="G14" s="420" t="s">
        <v>2104</v>
      </c>
      <c r="H14" s="1217">
        <v>6472100.4699999997</v>
      </c>
      <c r="I14" s="1218"/>
      <c r="J14" s="540"/>
      <c r="K14" s="540"/>
      <c r="L14" s="540"/>
      <c r="M14" s="540">
        <v>1</v>
      </c>
      <c r="N14" s="578" t="s">
        <v>35</v>
      </c>
      <c r="O14" s="408" t="s">
        <v>2105</v>
      </c>
      <c r="P14" s="852" t="s">
        <v>2106</v>
      </c>
      <c r="Q14" s="704"/>
      <c r="R14" s="1219" t="s">
        <v>249</v>
      </c>
      <c r="S14" s="1202"/>
      <c r="T14" s="847"/>
      <c r="U14" s="847"/>
      <c r="V14" s="847"/>
      <c r="W14" s="847"/>
      <c r="X14" s="847"/>
      <c r="Y14" s="847"/>
      <c r="Z14" s="847"/>
    </row>
    <row r="15" spans="1:26" ht="21" customHeight="1">
      <c r="A15" s="2117" t="s">
        <v>75</v>
      </c>
      <c r="B15" s="1961"/>
      <c r="C15" s="735"/>
      <c r="D15" s="735">
        <v>6</v>
      </c>
      <c r="E15" s="1190">
        <v>8</v>
      </c>
      <c r="F15" s="1235"/>
      <c r="G15" s="1235"/>
      <c r="H15" s="1179">
        <f t="shared" ref="H15:M15" si="0">SUM(H6:H14)</f>
        <v>40254049.450000003</v>
      </c>
      <c r="I15" s="1181">
        <f t="shared" si="0"/>
        <v>1</v>
      </c>
      <c r="J15" s="1181">
        <f t="shared" si="0"/>
        <v>0</v>
      </c>
      <c r="K15" s="1181">
        <f t="shared" si="0"/>
        <v>0</v>
      </c>
      <c r="L15" s="1181">
        <f t="shared" si="0"/>
        <v>2</v>
      </c>
      <c r="M15" s="1181">
        <f t="shared" si="0"/>
        <v>6</v>
      </c>
      <c r="N15" s="1180"/>
      <c r="O15" s="1236"/>
      <c r="P15" s="1182"/>
      <c r="Q15" s="648"/>
      <c r="R15" s="1222"/>
      <c r="S15" s="1202"/>
      <c r="T15" s="1111"/>
      <c r="U15" s="1111"/>
      <c r="V15" s="1111"/>
      <c r="W15" s="1111"/>
      <c r="X15" s="1111"/>
      <c r="Y15" s="1111"/>
      <c r="Z15" s="1111"/>
    </row>
    <row r="16" spans="1:26" ht="44.25" customHeight="1">
      <c r="A16" s="539">
        <v>2018</v>
      </c>
      <c r="B16" s="539" t="s">
        <v>119</v>
      </c>
      <c r="C16" s="407" t="s">
        <v>16</v>
      </c>
      <c r="D16" s="801" t="s">
        <v>532</v>
      </c>
      <c r="E16" s="420" t="s">
        <v>2082</v>
      </c>
      <c r="F16" s="420" t="s">
        <v>2086</v>
      </c>
      <c r="G16" s="420" t="s">
        <v>2107</v>
      </c>
      <c r="H16" s="1217">
        <v>2921184.53</v>
      </c>
      <c r="I16" s="1218"/>
      <c r="J16" s="540"/>
      <c r="K16" s="540"/>
      <c r="L16" s="540"/>
      <c r="M16" s="540">
        <v>1</v>
      </c>
      <c r="N16" s="578" t="s">
        <v>35</v>
      </c>
      <c r="O16" s="681" t="s">
        <v>2108</v>
      </c>
      <c r="P16" s="852">
        <v>43580</v>
      </c>
      <c r="Q16" s="704"/>
      <c r="R16" s="1219" t="s">
        <v>249</v>
      </c>
      <c r="S16" s="1202"/>
      <c r="T16" s="847"/>
      <c r="U16" s="847"/>
      <c r="V16" s="847"/>
      <c r="W16" s="847"/>
      <c r="X16" s="847"/>
      <c r="Y16" s="847"/>
      <c r="Z16" s="847"/>
    </row>
    <row r="17" spans="1:26" ht="44.25" customHeight="1">
      <c r="A17" s="539">
        <v>2018</v>
      </c>
      <c r="B17" s="539" t="s">
        <v>119</v>
      </c>
      <c r="C17" s="407" t="s">
        <v>16</v>
      </c>
      <c r="D17" s="801" t="s">
        <v>532</v>
      </c>
      <c r="E17" s="420" t="s">
        <v>2082</v>
      </c>
      <c r="F17" s="420" t="s">
        <v>2086</v>
      </c>
      <c r="G17" s="420" t="s">
        <v>2109</v>
      </c>
      <c r="H17" s="1217">
        <v>1000000</v>
      </c>
      <c r="I17" s="1218"/>
      <c r="J17" s="540"/>
      <c r="K17" s="540"/>
      <c r="L17" s="540"/>
      <c r="M17" s="540">
        <v>1</v>
      </c>
      <c r="N17" s="578" t="s">
        <v>35</v>
      </c>
      <c r="O17" s="681" t="s">
        <v>2110</v>
      </c>
      <c r="P17" s="852">
        <v>43523</v>
      </c>
      <c r="Q17" s="704"/>
      <c r="R17" s="1219" t="s">
        <v>249</v>
      </c>
      <c r="S17" s="1202"/>
      <c r="T17" s="847"/>
      <c r="U17" s="847"/>
      <c r="V17" s="847"/>
      <c r="W17" s="847"/>
      <c r="X17" s="847"/>
      <c r="Y17" s="847"/>
      <c r="Z17" s="847"/>
    </row>
    <row r="18" spans="1:26" ht="21" customHeight="1">
      <c r="A18" s="2117" t="s">
        <v>75</v>
      </c>
      <c r="B18" s="1961"/>
      <c r="C18" s="735"/>
      <c r="D18" s="735">
        <v>1</v>
      </c>
      <c r="E18" s="735">
        <v>2</v>
      </c>
      <c r="F18" s="1235"/>
      <c r="G18" s="1235"/>
      <c r="H18" s="1179">
        <f t="shared" ref="H18:M18" si="1">SUM(H16:H17)</f>
        <v>3921184.53</v>
      </c>
      <c r="I18" s="1181">
        <f t="shared" si="1"/>
        <v>0</v>
      </c>
      <c r="J18" s="1181">
        <f t="shared" si="1"/>
        <v>0</v>
      </c>
      <c r="K18" s="1181">
        <f t="shared" si="1"/>
        <v>0</v>
      </c>
      <c r="L18" s="1181">
        <f t="shared" si="1"/>
        <v>0</v>
      </c>
      <c r="M18" s="1181">
        <f t="shared" si="1"/>
        <v>2</v>
      </c>
      <c r="N18" s="1180"/>
      <c r="O18" s="1236"/>
      <c r="P18" s="1182"/>
      <c r="Q18" s="648"/>
      <c r="R18" s="1222"/>
      <c r="S18" s="1202"/>
      <c r="T18" s="1111"/>
      <c r="U18" s="1111"/>
      <c r="V18" s="1111"/>
      <c r="W18" s="1111"/>
      <c r="X18" s="1111"/>
      <c r="Y18" s="1111"/>
      <c r="Z18" s="1111"/>
    </row>
    <row r="19" spans="1:26" ht="49.5" customHeight="1">
      <c r="A19" s="539">
        <v>2018</v>
      </c>
      <c r="B19" s="539" t="s">
        <v>119</v>
      </c>
      <c r="C19" s="407" t="s">
        <v>17</v>
      </c>
      <c r="D19" s="801" t="s">
        <v>279</v>
      </c>
      <c r="E19" s="420" t="s">
        <v>2082</v>
      </c>
      <c r="F19" s="420" t="s">
        <v>2083</v>
      </c>
      <c r="G19" s="420" t="s">
        <v>2111</v>
      </c>
      <c r="H19" s="1217">
        <v>219772.94</v>
      </c>
      <c r="I19" s="1218"/>
      <c r="J19" s="540"/>
      <c r="K19" s="540"/>
      <c r="L19" s="540"/>
      <c r="M19" s="540">
        <v>1</v>
      </c>
      <c r="N19" s="578" t="s">
        <v>35</v>
      </c>
      <c r="O19" s="681" t="s">
        <v>2112</v>
      </c>
      <c r="P19" s="852">
        <v>43549</v>
      </c>
      <c r="Q19" s="704"/>
      <c r="R19" s="1219" t="s">
        <v>249</v>
      </c>
      <c r="S19" s="1202"/>
      <c r="T19" s="847"/>
      <c r="U19" s="847"/>
      <c r="V19" s="847"/>
      <c r="W19" s="847"/>
      <c r="X19" s="847"/>
      <c r="Y19" s="847"/>
      <c r="Z19" s="847"/>
    </row>
    <row r="20" spans="1:26" ht="49.5" customHeight="1">
      <c r="A20" s="539">
        <v>2018</v>
      </c>
      <c r="B20" s="539" t="s">
        <v>119</v>
      </c>
      <c r="C20" s="407" t="s">
        <v>17</v>
      </c>
      <c r="D20" s="801" t="s">
        <v>279</v>
      </c>
      <c r="E20" s="420" t="s">
        <v>2082</v>
      </c>
      <c r="F20" s="420" t="s">
        <v>2083</v>
      </c>
      <c r="G20" s="420" t="s">
        <v>2113</v>
      </c>
      <c r="H20" s="1217">
        <v>219772.93</v>
      </c>
      <c r="I20" s="1218"/>
      <c r="J20" s="540"/>
      <c r="K20" s="540"/>
      <c r="L20" s="540"/>
      <c r="M20" s="540">
        <v>1</v>
      </c>
      <c r="N20" s="578" t="s">
        <v>35</v>
      </c>
      <c r="O20" s="681" t="s">
        <v>2112</v>
      </c>
      <c r="P20" s="852">
        <v>43549</v>
      </c>
      <c r="Q20" s="704"/>
      <c r="R20" s="1219" t="s">
        <v>249</v>
      </c>
      <c r="S20" s="1202"/>
      <c r="T20" s="847"/>
      <c r="U20" s="847"/>
      <c r="V20" s="847"/>
      <c r="W20" s="847"/>
      <c r="X20" s="847"/>
      <c r="Y20" s="847"/>
      <c r="Z20" s="847"/>
    </row>
    <row r="21" spans="1:26" ht="49.5" customHeight="1">
      <c r="A21" s="539">
        <v>2018</v>
      </c>
      <c r="B21" s="539" t="s">
        <v>119</v>
      </c>
      <c r="C21" s="407" t="s">
        <v>17</v>
      </c>
      <c r="D21" s="407" t="s">
        <v>426</v>
      </c>
      <c r="E21" s="420" t="s">
        <v>2082</v>
      </c>
      <c r="F21" s="420" t="s">
        <v>2090</v>
      </c>
      <c r="G21" s="420" t="s">
        <v>2114</v>
      </c>
      <c r="H21" s="1217">
        <v>3999887.14</v>
      </c>
      <c r="I21" s="1218"/>
      <c r="J21" s="540"/>
      <c r="K21" s="540"/>
      <c r="L21" s="540"/>
      <c r="M21" s="540">
        <v>1</v>
      </c>
      <c r="N21" s="578" t="s">
        <v>35</v>
      </c>
      <c r="O21" s="681" t="s">
        <v>1677</v>
      </c>
      <c r="P21" s="852">
        <v>43532</v>
      </c>
      <c r="Q21" s="704"/>
      <c r="R21" s="1219" t="s">
        <v>249</v>
      </c>
      <c r="S21" s="1202"/>
      <c r="T21" s="847"/>
      <c r="U21" s="847"/>
      <c r="V21" s="847"/>
      <c r="W21" s="847"/>
      <c r="X21" s="847"/>
      <c r="Y21" s="847"/>
      <c r="Z21" s="847"/>
    </row>
    <row r="22" spans="1:26" ht="49.5" customHeight="1">
      <c r="A22" s="539">
        <v>2018</v>
      </c>
      <c r="B22" s="539" t="s">
        <v>119</v>
      </c>
      <c r="C22" s="407" t="s">
        <v>17</v>
      </c>
      <c r="D22" s="801" t="s">
        <v>429</v>
      </c>
      <c r="E22" s="420" t="s">
        <v>2082</v>
      </c>
      <c r="F22" s="420" t="s">
        <v>2090</v>
      </c>
      <c r="G22" s="420" t="s">
        <v>2115</v>
      </c>
      <c r="H22" s="1217">
        <v>2000000</v>
      </c>
      <c r="I22" s="1218"/>
      <c r="J22" s="540"/>
      <c r="K22" s="540"/>
      <c r="L22" s="540"/>
      <c r="M22" s="540">
        <v>1</v>
      </c>
      <c r="N22" s="578" t="s">
        <v>35</v>
      </c>
      <c r="O22" s="681" t="s">
        <v>1673</v>
      </c>
      <c r="P22" s="852">
        <v>43822</v>
      </c>
      <c r="Q22" s="704"/>
      <c r="R22" s="1219" t="s">
        <v>249</v>
      </c>
      <c r="S22" s="1202"/>
      <c r="T22" s="847"/>
      <c r="U22" s="847"/>
      <c r="V22" s="847"/>
      <c r="W22" s="847"/>
      <c r="X22" s="847"/>
      <c r="Y22" s="847"/>
      <c r="Z22" s="847"/>
    </row>
    <row r="23" spans="1:26" ht="76.5" customHeight="1">
      <c r="A23" s="539">
        <v>2018</v>
      </c>
      <c r="B23" s="539" t="s">
        <v>119</v>
      </c>
      <c r="C23" s="407" t="s">
        <v>17</v>
      </c>
      <c r="D23" s="801" t="s">
        <v>429</v>
      </c>
      <c r="E23" s="420" t="s">
        <v>2082</v>
      </c>
      <c r="F23" s="420" t="s">
        <v>2090</v>
      </c>
      <c r="G23" s="420" t="s">
        <v>2116</v>
      </c>
      <c r="H23" s="1217">
        <v>2000000</v>
      </c>
      <c r="I23" s="1218"/>
      <c r="J23" s="540"/>
      <c r="K23" s="540"/>
      <c r="L23" s="540"/>
      <c r="M23" s="540">
        <v>1</v>
      </c>
      <c r="N23" s="578" t="s">
        <v>35</v>
      </c>
      <c r="O23" s="681" t="s">
        <v>1673</v>
      </c>
      <c r="P23" s="852">
        <v>43822</v>
      </c>
      <c r="Q23" s="704"/>
      <c r="R23" s="1219" t="s">
        <v>249</v>
      </c>
      <c r="S23" s="1202"/>
      <c r="T23" s="847"/>
      <c r="U23" s="847"/>
      <c r="V23" s="847"/>
      <c r="W23" s="847"/>
      <c r="X23" s="847"/>
      <c r="Y23" s="847"/>
      <c r="Z23" s="847"/>
    </row>
    <row r="24" spans="1:26" ht="43.5" customHeight="1">
      <c r="A24" s="2120">
        <v>2018</v>
      </c>
      <c r="B24" s="2062" t="s">
        <v>119</v>
      </c>
      <c r="C24" s="2116" t="s">
        <v>17</v>
      </c>
      <c r="D24" s="2116" t="s">
        <v>289</v>
      </c>
      <c r="E24" s="2116" t="s">
        <v>2082</v>
      </c>
      <c r="F24" s="2116" t="s">
        <v>2090</v>
      </c>
      <c r="G24" s="2116" t="s">
        <v>2117</v>
      </c>
      <c r="H24" s="2118">
        <v>7823212.1299999999</v>
      </c>
      <c r="I24" s="2119"/>
      <c r="J24" s="2064"/>
      <c r="K24" s="2064"/>
      <c r="L24" s="2064"/>
      <c r="M24" s="2064">
        <v>1</v>
      </c>
      <c r="N24" s="2080" t="s">
        <v>35</v>
      </c>
      <c r="O24" s="630" t="s">
        <v>2118</v>
      </c>
      <c r="P24" s="881">
        <v>43636</v>
      </c>
      <c r="Q24" s="704"/>
      <c r="R24" s="1219" t="s">
        <v>249</v>
      </c>
      <c r="S24" s="1202"/>
      <c r="T24" s="847"/>
      <c r="U24" s="847"/>
      <c r="V24" s="847"/>
      <c r="W24" s="847"/>
      <c r="X24" s="847"/>
      <c r="Y24" s="847"/>
      <c r="Z24" s="847"/>
    </row>
    <row r="25" spans="1:26" ht="39.75" customHeight="1">
      <c r="A25" s="1991"/>
      <c r="B25" s="1856"/>
      <c r="C25" s="1856"/>
      <c r="D25" s="1856"/>
      <c r="E25" s="1856"/>
      <c r="F25" s="1856"/>
      <c r="G25" s="1856"/>
      <c r="H25" s="1856"/>
      <c r="I25" s="1856"/>
      <c r="J25" s="1856"/>
      <c r="K25" s="1856"/>
      <c r="L25" s="1856"/>
      <c r="M25" s="1856"/>
      <c r="N25" s="1856"/>
      <c r="O25" s="1237" t="s">
        <v>2119</v>
      </c>
      <c r="P25" s="1238" t="s">
        <v>1733</v>
      </c>
      <c r="Q25" s="704"/>
      <c r="R25" s="1219"/>
      <c r="S25" s="1202"/>
      <c r="T25" s="847"/>
      <c r="U25" s="847"/>
      <c r="V25" s="847"/>
      <c r="W25" s="847"/>
      <c r="X25" s="847"/>
      <c r="Y25" s="847"/>
      <c r="Z25" s="847"/>
    </row>
    <row r="26" spans="1:26" ht="39.75" customHeight="1">
      <c r="A26" s="1992"/>
      <c r="B26" s="1976"/>
      <c r="C26" s="1976"/>
      <c r="D26" s="1976"/>
      <c r="E26" s="1976"/>
      <c r="F26" s="1976"/>
      <c r="G26" s="1976"/>
      <c r="H26" s="1976"/>
      <c r="I26" s="1976"/>
      <c r="J26" s="1976"/>
      <c r="K26" s="1976"/>
      <c r="L26" s="1976"/>
      <c r="M26" s="1976"/>
      <c r="N26" s="1976"/>
      <c r="O26" s="814" t="s">
        <v>2120</v>
      </c>
      <c r="P26" s="1239">
        <v>43636</v>
      </c>
      <c r="Q26" s="704"/>
      <c r="R26" s="1219"/>
      <c r="S26" s="1202"/>
      <c r="T26" s="847"/>
      <c r="U26" s="847"/>
      <c r="V26" s="847"/>
      <c r="W26" s="847"/>
      <c r="X26" s="847"/>
      <c r="Y26" s="847"/>
      <c r="Z26" s="847"/>
    </row>
    <row r="27" spans="1:26" ht="30" customHeight="1">
      <c r="A27" s="2117" t="s">
        <v>75</v>
      </c>
      <c r="B27" s="1961"/>
      <c r="C27" s="735"/>
      <c r="D27" s="735">
        <v>4</v>
      </c>
      <c r="E27" s="735">
        <v>6</v>
      </c>
      <c r="F27" s="1235"/>
      <c r="G27" s="1235"/>
      <c r="H27" s="1179">
        <f>SUM(H19:H26)</f>
        <v>16262645.140000001</v>
      </c>
      <c r="I27" s="1181">
        <f t="shared" ref="I27:K27" si="2">SUM(I19:I24)</f>
        <v>0</v>
      </c>
      <c r="J27" s="1181">
        <f t="shared" si="2"/>
        <v>0</v>
      </c>
      <c r="K27" s="1181">
        <f t="shared" si="2"/>
        <v>0</v>
      </c>
      <c r="L27" s="1181">
        <f>SUM(L19:L26)</f>
        <v>0</v>
      </c>
      <c r="M27" s="1181">
        <f>SUM(M19:M24)</f>
        <v>6</v>
      </c>
      <c r="N27" s="1180"/>
      <c r="O27" s="1236"/>
      <c r="P27" s="1182"/>
      <c r="Q27" s="648"/>
      <c r="R27" s="1222"/>
      <c r="S27" s="1202"/>
      <c r="T27" s="1111"/>
      <c r="U27" s="1111"/>
      <c r="V27" s="1111"/>
      <c r="W27" s="1111"/>
      <c r="X27" s="1111"/>
      <c r="Y27" s="1111"/>
      <c r="Z27" s="1111"/>
    </row>
    <row r="28" spans="1:26" ht="72.75" customHeight="1">
      <c r="A28" s="539">
        <v>2018</v>
      </c>
      <c r="B28" s="539" t="s">
        <v>119</v>
      </c>
      <c r="C28" s="407" t="s">
        <v>18</v>
      </c>
      <c r="D28" s="407" t="s">
        <v>450</v>
      </c>
      <c r="E28" s="420" t="s">
        <v>2082</v>
      </c>
      <c r="F28" s="420" t="s">
        <v>2083</v>
      </c>
      <c r="G28" s="420" t="s">
        <v>2121</v>
      </c>
      <c r="H28" s="1217">
        <v>12987707.439999999</v>
      </c>
      <c r="I28" s="1218"/>
      <c r="J28" s="540"/>
      <c r="K28" s="540"/>
      <c r="L28" s="540"/>
      <c r="M28" s="540">
        <v>1</v>
      </c>
      <c r="N28" s="578" t="s">
        <v>35</v>
      </c>
      <c r="O28" s="420"/>
      <c r="P28" s="852">
        <v>43840</v>
      </c>
      <c r="Q28" s="704"/>
      <c r="R28" s="1240">
        <v>0</v>
      </c>
      <c r="S28" s="1202"/>
      <c r="T28" s="847"/>
      <c r="U28" s="847"/>
      <c r="V28" s="847"/>
      <c r="W28" s="847"/>
      <c r="X28" s="847"/>
      <c r="Y28" s="847"/>
      <c r="Z28" s="847"/>
    </row>
    <row r="29" spans="1:26" ht="26.25" customHeight="1">
      <c r="A29" s="2117" t="s">
        <v>75</v>
      </c>
      <c r="B29" s="1961"/>
      <c r="C29" s="735"/>
      <c r="D29" s="735">
        <v>1</v>
      </c>
      <c r="E29" s="735">
        <v>1</v>
      </c>
      <c r="F29" s="1235"/>
      <c r="G29" s="1235"/>
      <c r="H29" s="1179">
        <f t="shared" ref="H29:M29" si="3">SUM(H28)</f>
        <v>12987707.439999999</v>
      </c>
      <c r="I29" s="1181">
        <f t="shared" si="3"/>
        <v>0</v>
      </c>
      <c r="J29" s="1181">
        <f t="shared" si="3"/>
        <v>0</v>
      </c>
      <c r="K29" s="1181">
        <f t="shared" si="3"/>
        <v>0</v>
      </c>
      <c r="L29" s="1181">
        <f t="shared" si="3"/>
        <v>0</v>
      </c>
      <c r="M29" s="1181">
        <f t="shared" si="3"/>
        <v>1</v>
      </c>
      <c r="N29" s="1180"/>
      <c r="O29" s="1236"/>
      <c r="P29" s="1182"/>
      <c r="Q29" s="648"/>
      <c r="R29" s="1222"/>
      <c r="S29" s="1202"/>
      <c r="T29" s="1111"/>
      <c r="U29" s="1111"/>
      <c r="V29" s="1111"/>
      <c r="W29" s="1111"/>
      <c r="X29" s="1111"/>
      <c r="Y29" s="1111"/>
      <c r="Z29" s="1111"/>
    </row>
    <row r="30" spans="1:26" ht="54" customHeight="1">
      <c r="A30" s="539">
        <v>2018</v>
      </c>
      <c r="B30" s="539" t="s">
        <v>119</v>
      </c>
      <c r="C30" s="407" t="s">
        <v>19</v>
      </c>
      <c r="D30" s="407" t="s">
        <v>762</v>
      </c>
      <c r="E30" s="409" t="s">
        <v>2082</v>
      </c>
      <c r="F30" s="420" t="s">
        <v>2095</v>
      </c>
      <c r="G30" s="420" t="s">
        <v>2122</v>
      </c>
      <c r="H30" s="1217">
        <v>15219428.42</v>
      </c>
      <c r="I30" s="1218"/>
      <c r="J30" s="540"/>
      <c r="K30" s="540"/>
      <c r="L30" s="540"/>
      <c r="M30" s="1241">
        <v>1</v>
      </c>
      <c r="N30" s="578" t="s">
        <v>35</v>
      </c>
      <c r="O30" s="668"/>
      <c r="P30" s="862">
        <v>44005</v>
      </c>
      <c r="Q30" s="704" t="s">
        <v>598</v>
      </c>
      <c r="R30" s="1222">
        <v>0</v>
      </c>
      <c r="S30" s="1202"/>
      <c r="T30" s="847"/>
      <c r="U30" s="847"/>
      <c r="V30" s="847"/>
      <c r="W30" s="847"/>
      <c r="X30" s="847"/>
      <c r="Y30" s="847"/>
      <c r="Z30" s="847"/>
    </row>
    <row r="31" spans="1:26" ht="66" customHeight="1">
      <c r="A31" s="539">
        <v>2018</v>
      </c>
      <c r="B31" s="539" t="s">
        <v>119</v>
      </c>
      <c r="C31" s="407" t="s">
        <v>19</v>
      </c>
      <c r="D31" s="407" t="s">
        <v>588</v>
      </c>
      <c r="E31" s="420" t="s">
        <v>2082</v>
      </c>
      <c r="F31" s="420" t="s">
        <v>2086</v>
      </c>
      <c r="G31" s="420" t="s">
        <v>2123</v>
      </c>
      <c r="H31" s="1217">
        <v>9219667.4299999997</v>
      </c>
      <c r="I31" s="1218"/>
      <c r="J31" s="540"/>
      <c r="K31" s="540"/>
      <c r="L31" s="540"/>
      <c r="M31" s="1241">
        <v>1</v>
      </c>
      <c r="N31" s="578" t="s">
        <v>35</v>
      </c>
      <c r="O31" s="1120" t="s">
        <v>2124</v>
      </c>
      <c r="P31" s="862">
        <v>43920</v>
      </c>
      <c r="Q31" s="704"/>
      <c r="R31" s="1222">
        <v>0</v>
      </c>
      <c r="S31" s="1202"/>
      <c r="T31" s="847"/>
      <c r="U31" s="847"/>
      <c r="V31" s="847"/>
      <c r="W31" s="847"/>
      <c r="X31" s="847"/>
      <c r="Y31" s="847"/>
      <c r="Z31" s="847"/>
    </row>
    <row r="32" spans="1:26" ht="57.75" customHeight="1">
      <c r="A32" s="539">
        <v>2018</v>
      </c>
      <c r="B32" s="539" t="s">
        <v>119</v>
      </c>
      <c r="C32" s="407" t="s">
        <v>19</v>
      </c>
      <c r="D32" s="407" t="s">
        <v>591</v>
      </c>
      <c r="E32" s="420" t="s">
        <v>2082</v>
      </c>
      <c r="F32" s="420" t="s">
        <v>2086</v>
      </c>
      <c r="G32" s="420" t="s">
        <v>2125</v>
      </c>
      <c r="H32" s="1217">
        <v>9472079.6799999997</v>
      </c>
      <c r="I32" s="1218"/>
      <c r="J32" s="540"/>
      <c r="K32" s="540"/>
      <c r="L32" s="540"/>
      <c r="M32" s="1242">
        <v>1</v>
      </c>
      <c r="N32" s="578" t="s">
        <v>35</v>
      </c>
      <c r="O32" s="668"/>
      <c r="P32" s="862">
        <v>44005</v>
      </c>
      <c r="Q32" s="704" t="s">
        <v>598</v>
      </c>
      <c r="R32" s="1222">
        <v>0</v>
      </c>
      <c r="S32" s="1202"/>
      <c r="T32" s="561"/>
      <c r="U32" s="561"/>
      <c r="V32" s="561"/>
      <c r="W32" s="561"/>
      <c r="X32" s="561"/>
      <c r="Y32" s="561"/>
      <c r="Z32" s="561"/>
    </row>
    <row r="33" spans="1:26" ht="44.25" customHeight="1">
      <c r="A33" s="539">
        <v>2018</v>
      </c>
      <c r="B33" s="539" t="s">
        <v>119</v>
      </c>
      <c r="C33" s="407" t="s">
        <v>19</v>
      </c>
      <c r="D33" s="407" t="s">
        <v>480</v>
      </c>
      <c r="E33" s="420" t="s">
        <v>2082</v>
      </c>
      <c r="F33" s="409" t="s">
        <v>2086</v>
      </c>
      <c r="G33" s="420" t="s">
        <v>1636</v>
      </c>
      <c r="H33" s="1217">
        <v>7979396.1600000001</v>
      </c>
      <c r="I33" s="1218"/>
      <c r="J33" s="540"/>
      <c r="K33" s="540"/>
      <c r="L33" s="540">
        <v>1</v>
      </c>
      <c r="M33" s="1220"/>
      <c r="N33" s="1192" t="s">
        <v>2126</v>
      </c>
      <c r="O33" s="1221" t="s">
        <v>2127</v>
      </c>
      <c r="P33" s="862">
        <v>43893</v>
      </c>
      <c r="Q33" s="704"/>
      <c r="R33" s="1222">
        <v>0</v>
      </c>
      <c r="S33" s="1202"/>
      <c r="T33" s="847"/>
      <c r="U33" s="847"/>
      <c r="V33" s="847"/>
      <c r="W33" s="847"/>
      <c r="X33" s="847"/>
      <c r="Y33" s="847"/>
      <c r="Z33" s="847"/>
    </row>
    <row r="34" spans="1:26" ht="56.25" customHeight="1">
      <c r="A34" s="539">
        <v>2018</v>
      </c>
      <c r="B34" s="539" t="s">
        <v>119</v>
      </c>
      <c r="C34" s="407" t="s">
        <v>19</v>
      </c>
      <c r="D34" s="407" t="s">
        <v>298</v>
      </c>
      <c r="E34" s="420" t="s">
        <v>2082</v>
      </c>
      <c r="F34" s="409" t="s">
        <v>2086</v>
      </c>
      <c r="G34" s="420" t="s">
        <v>2128</v>
      </c>
      <c r="H34" s="1217">
        <v>7412580.1399999997</v>
      </c>
      <c r="I34" s="1218"/>
      <c r="J34" s="540"/>
      <c r="K34" s="540"/>
      <c r="L34" s="540"/>
      <c r="M34" s="540">
        <v>1</v>
      </c>
      <c r="N34" s="578" t="s">
        <v>35</v>
      </c>
      <c r="O34" s="408" t="s">
        <v>2129</v>
      </c>
      <c r="P34" s="852">
        <v>43840</v>
      </c>
      <c r="Q34" s="704" t="s">
        <v>598</v>
      </c>
      <c r="R34" s="1222">
        <v>0</v>
      </c>
      <c r="S34" s="1202"/>
      <c r="T34" s="847"/>
      <c r="U34" s="847"/>
      <c r="V34" s="847"/>
      <c r="W34" s="847"/>
      <c r="X34" s="847"/>
      <c r="Y34" s="847"/>
      <c r="Z34" s="847"/>
    </row>
    <row r="35" spans="1:26" ht="69.75" customHeight="1">
      <c r="A35" s="539">
        <v>2018</v>
      </c>
      <c r="B35" s="539" t="s">
        <v>119</v>
      </c>
      <c r="C35" s="407" t="s">
        <v>19</v>
      </c>
      <c r="D35" s="407" t="s">
        <v>165</v>
      </c>
      <c r="E35" s="420" t="s">
        <v>2082</v>
      </c>
      <c r="F35" s="420" t="s">
        <v>2090</v>
      </c>
      <c r="G35" s="420" t="s">
        <v>2130</v>
      </c>
      <c r="H35" s="1217">
        <v>5809213</v>
      </c>
      <c r="I35" s="741">
        <v>1</v>
      </c>
      <c r="J35" s="540"/>
      <c r="K35" s="540"/>
      <c r="L35" s="1220"/>
      <c r="M35" s="1220"/>
      <c r="N35" s="584" t="s">
        <v>250</v>
      </c>
      <c r="O35" s="407" t="s">
        <v>1904</v>
      </c>
      <c r="P35" s="852">
        <v>43802</v>
      </c>
      <c r="Q35" s="704"/>
      <c r="R35" s="1232" t="s">
        <v>249</v>
      </c>
      <c r="S35" s="1202"/>
      <c r="T35" s="847"/>
      <c r="U35" s="847"/>
      <c r="V35" s="847"/>
      <c r="W35" s="847"/>
      <c r="X35" s="847"/>
      <c r="Y35" s="847"/>
      <c r="Z35" s="847"/>
    </row>
    <row r="36" spans="1:26" ht="24.75" customHeight="1">
      <c r="A36" s="2117" t="s">
        <v>75</v>
      </c>
      <c r="B36" s="1961"/>
      <c r="C36" s="735"/>
      <c r="D36" s="735">
        <v>6</v>
      </c>
      <c r="E36" s="1190">
        <v>5</v>
      </c>
      <c r="F36" s="1235"/>
      <c r="G36" s="1235"/>
      <c r="H36" s="1193">
        <f t="shared" ref="H36:M36" si="4">SUM(H30:H35)</f>
        <v>55112364.829999998</v>
      </c>
      <c r="I36" s="1194">
        <f t="shared" si="4"/>
        <v>1</v>
      </c>
      <c r="J36" s="1194">
        <f t="shared" si="4"/>
        <v>0</v>
      </c>
      <c r="K36" s="1194">
        <f t="shared" si="4"/>
        <v>0</v>
      </c>
      <c r="L36" s="1194">
        <f t="shared" si="4"/>
        <v>1</v>
      </c>
      <c r="M36" s="1194">
        <f t="shared" si="4"/>
        <v>4</v>
      </c>
      <c r="N36" s="1180"/>
      <c r="O36" s="1236"/>
      <c r="P36" s="1182"/>
      <c r="Q36" s="648"/>
      <c r="R36" s="1222">
        <f>SUM(R6:R35)</f>
        <v>0</v>
      </c>
      <c r="S36" s="1202"/>
      <c r="T36" s="1111"/>
      <c r="U36" s="1111"/>
      <c r="V36" s="1111"/>
      <c r="W36" s="1111"/>
      <c r="X36" s="1111"/>
      <c r="Y36" s="1111"/>
      <c r="Z36" s="1111"/>
    </row>
    <row r="37" spans="1:26" ht="28.5" customHeight="1">
      <c r="A37" s="2115" t="s">
        <v>43</v>
      </c>
      <c r="B37" s="1961"/>
      <c r="C37" s="549"/>
      <c r="D37" s="953">
        <f t="shared" ref="D37:E37" si="5">SUM(D36,D29,D27,D18,D15)</f>
        <v>18</v>
      </c>
      <c r="E37" s="953">
        <f t="shared" si="5"/>
        <v>22</v>
      </c>
      <c r="F37" s="1147"/>
      <c r="G37" s="1147"/>
      <c r="H37" s="1243">
        <f t="shared" ref="H37:M37" si="6">SUM(H36,H29,H27,H18,H15)</f>
        <v>128537951.39</v>
      </c>
      <c r="I37" s="953">
        <f t="shared" si="6"/>
        <v>2</v>
      </c>
      <c r="J37" s="953">
        <f t="shared" si="6"/>
        <v>0</v>
      </c>
      <c r="K37" s="953">
        <f t="shared" si="6"/>
        <v>0</v>
      </c>
      <c r="L37" s="953">
        <f t="shared" si="6"/>
        <v>3</v>
      </c>
      <c r="M37" s="953">
        <f t="shared" si="6"/>
        <v>19</v>
      </c>
      <c r="N37" s="784"/>
      <c r="O37" s="1244"/>
      <c r="P37" s="1245"/>
      <c r="Q37" s="648"/>
      <c r="S37" s="1202"/>
      <c r="T37" s="905"/>
      <c r="U37" s="905"/>
      <c r="V37" s="905"/>
      <c r="W37" s="905"/>
      <c r="X37" s="905"/>
      <c r="Y37" s="905"/>
      <c r="Z37" s="905"/>
    </row>
    <row r="38" spans="1:26" ht="33.75" customHeight="1">
      <c r="A38" s="847"/>
      <c r="B38" s="419"/>
      <c r="C38" s="419"/>
      <c r="D38" s="419"/>
      <c r="E38" s="1246"/>
      <c r="F38" s="704"/>
      <c r="G38" s="704"/>
      <c r="H38" s="1247"/>
      <c r="I38" s="1248"/>
      <c r="J38" s="905"/>
      <c r="K38" s="1113"/>
      <c r="L38" s="905"/>
      <c r="M38" s="905"/>
      <c r="N38" s="714"/>
      <c r="O38" s="847"/>
      <c r="P38" s="1249"/>
      <c r="Q38" s="704"/>
      <c r="R38" s="1201"/>
      <c r="S38" s="1202"/>
      <c r="T38" s="847"/>
      <c r="U38" s="847"/>
      <c r="V38" s="847"/>
      <c r="W38" s="847"/>
      <c r="X38" s="847"/>
      <c r="Y38" s="847"/>
      <c r="Z38" s="847"/>
    </row>
    <row r="39" spans="1:26" ht="33.75" customHeight="1">
      <c r="A39" s="847"/>
      <c r="B39" s="419"/>
      <c r="C39" s="419"/>
      <c r="D39" s="419"/>
      <c r="E39" s="1246"/>
      <c r="F39" s="704"/>
      <c r="G39" s="704"/>
      <c r="H39" s="1247"/>
      <c r="I39" s="1248"/>
      <c r="J39" s="905"/>
      <c r="K39" s="1113"/>
      <c r="L39" s="905"/>
      <c r="M39" s="905"/>
      <c r="N39" s="714"/>
      <c r="O39" s="847"/>
      <c r="P39" s="1249"/>
      <c r="Q39" s="704"/>
      <c r="R39" s="1201"/>
      <c r="S39" s="1202"/>
      <c r="T39" s="847"/>
      <c r="U39" s="847"/>
      <c r="V39" s="847"/>
      <c r="W39" s="847"/>
      <c r="X39" s="847"/>
      <c r="Y39" s="847"/>
      <c r="Z39" s="847"/>
    </row>
    <row r="40" spans="1:26" ht="33.75" customHeight="1">
      <c r="A40" s="847"/>
      <c r="B40" s="419"/>
      <c r="C40" s="419"/>
      <c r="D40" s="419"/>
      <c r="E40" s="1246"/>
      <c r="F40" s="704"/>
      <c r="G40" s="704"/>
      <c r="H40" s="1247"/>
      <c r="I40" s="1248"/>
      <c r="J40" s="905"/>
      <c r="K40" s="1113"/>
      <c r="L40" s="905"/>
      <c r="M40" s="905"/>
      <c r="N40" s="714"/>
      <c r="O40" s="847"/>
      <c r="P40" s="1249"/>
      <c r="Q40" s="704"/>
      <c r="R40" s="1201"/>
      <c r="S40" s="1202"/>
      <c r="T40" s="847"/>
      <c r="U40" s="847"/>
      <c r="V40" s="847"/>
      <c r="W40" s="847"/>
      <c r="X40" s="847"/>
      <c r="Y40" s="847"/>
      <c r="Z40" s="847"/>
    </row>
    <row r="41" spans="1:26" ht="33.75" customHeight="1">
      <c r="A41" s="847"/>
      <c r="B41" s="419"/>
      <c r="C41" s="419"/>
      <c r="D41" s="419"/>
      <c r="E41" s="1246"/>
      <c r="F41" s="704"/>
      <c r="G41" s="704"/>
      <c r="H41" s="1247"/>
      <c r="I41" s="1248"/>
      <c r="J41" s="905"/>
      <c r="K41" s="1113"/>
      <c r="L41" s="905"/>
      <c r="M41" s="905"/>
      <c r="N41" s="714"/>
      <c r="O41" s="847"/>
      <c r="P41" s="1249"/>
      <c r="Q41" s="704"/>
      <c r="R41" s="1201"/>
      <c r="S41" s="1202"/>
      <c r="T41" s="847"/>
      <c r="U41" s="847"/>
      <c r="V41" s="847"/>
      <c r="W41" s="847"/>
      <c r="X41" s="847"/>
      <c r="Y41" s="847"/>
      <c r="Z41" s="847"/>
    </row>
    <row r="42" spans="1:26" ht="33.75" customHeight="1">
      <c r="A42" s="847"/>
      <c r="B42" s="419"/>
      <c r="C42" s="419"/>
      <c r="D42" s="419"/>
      <c r="E42" s="1246"/>
      <c r="F42" s="704"/>
      <c r="G42" s="704"/>
      <c r="H42" s="1247"/>
      <c r="I42" s="1248"/>
      <c r="J42" s="905"/>
      <c r="K42" s="1113"/>
      <c r="L42" s="905"/>
      <c r="M42" s="905"/>
      <c r="N42" s="714"/>
      <c r="O42" s="847"/>
      <c r="P42" s="1249"/>
      <c r="Q42" s="704"/>
      <c r="R42" s="1201"/>
      <c r="S42" s="1202"/>
      <c r="T42" s="847"/>
      <c r="U42" s="847"/>
      <c r="V42" s="847"/>
      <c r="W42" s="847"/>
      <c r="X42" s="847"/>
      <c r="Y42" s="847"/>
      <c r="Z42" s="847"/>
    </row>
    <row r="43" spans="1:26" ht="33.75" customHeight="1">
      <c r="A43" s="847"/>
      <c r="B43" s="419"/>
      <c r="C43" s="419"/>
      <c r="D43" s="419"/>
      <c r="E43" s="1246"/>
      <c r="F43" s="704"/>
      <c r="G43" s="704"/>
      <c r="H43" s="1247"/>
      <c r="I43" s="1248"/>
      <c r="J43" s="905"/>
      <c r="K43" s="1113"/>
      <c r="L43" s="905"/>
      <c r="M43" s="905"/>
      <c r="N43" s="714"/>
      <c r="O43" s="847"/>
      <c r="P43" s="1249"/>
      <c r="Q43" s="704"/>
      <c r="R43" s="1201"/>
      <c r="S43" s="1202"/>
      <c r="T43" s="847"/>
      <c r="U43" s="847"/>
      <c r="V43" s="847"/>
      <c r="W43" s="847"/>
      <c r="X43" s="847"/>
      <c r="Y43" s="847"/>
      <c r="Z43" s="847"/>
    </row>
    <row r="44" spans="1:26" ht="33.75" customHeight="1">
      <c r="A44" s="847"/>
      <c r="B44" s="419"/>
      <c r="C44" s="419"/>
      <c r="D44" s="419"/>
      <c r="E44" s="1246"/>
      <c r="F44" s="704"/>
      <c r="G44" s="704"/>
      <c r="H44" s="1247"/>
      <c r="I44" s="1248"/>
      <c r="J44" s="905"/>
      <c r="K44" s="1113"/>
      <c r="L44" s="905"/>
      <c r="M44" s="905"/>
      <c r="N44" s="714"/>
      <c r="O44" s="847"/>
      <c r="P44" s="1249"/>
      <c r="Q44" s="704"/>
      <c r="R44" s="1201"/>
      <c r="S44" s="1202"/>
      <c r="T44" s="847"/>
      <c r="U44" s="847"/>
      <c r="V44" s="847"/>
      <c r="W44" s="847"/>
      <c r="X44" s="847"/>
      <c r="Y44" s="847"/>
      <c r="Z44" s="847"/>
    </row>
    <row r="45" spans="1:26" ht="33.75" customHeight="1">
      <c r="A45" s="847"/>
      <c r="B45" s="419"/>
      <c r="C45" s="419"/>
      <c r="D45" s="419"/>
      <c r="E45" s="1246"/>
      <c r="F45" s="704"/>
      <c r="G45" s="704"/>
      <c r="H45" s="1247"/>
      <c r="I45" s="1248"/>
      <c r="J45" s="905"/>
      <c r="K45" s="1113"/>
      <c r="L45" s="905"/>
      <c r="M45" s="905"/>
      <c r="N45" s="714"/>
      <c r="O45" s="847"/>
      <c r="P45" s="1249"/>
      <c r="Q45" s="704"/>
      <c r="R45" s="1201"/>
      <c r="S45" s="1202"/>
      <c r="T45" s="847"/>
      <c r="U45" s="847"/>
      <c r="V45" s="847"/>
      <c r="W45" s="847"/>
      <c r="X45" s="847"/>
      <c r="Y45" s="847"/>
      <c r="Z45" s="847"/>
    </row>
    <row r="46" spans="1:26" ht="33.75" customHeight="1">
      <c r="A46" s="847"/>
      <c r="B46" s="419"/>
      <c r="C46" s="419"/>
      <c r="D46" s="419"/>
      <c r="E46" s="1246"/>
      <c r="F46" s="704"/>
      <c r="G46" s="704"/>
      <c r="H46" s="1247"/>
      <c r="I46" s="1248"/>
      <c r="J46" s="905"/>
      <c r="K46" s="1113"/>
      <c r="L46" s="905"/>
      <c r="M46" s="905"/>
      <c r="N46" s="714"/>
      <c r="O46" s="847"/>
      <c r="P46" s="1249"/>
      <c r="Q46" s="704"/>
      <c r="R46" s="1201"/>
      <c r="S46" s="1202"/>
      <c r="T46" s="847"/>
      <c r="U46" s="847"/>
      <c r="V46" s="847"/>
      <c r="W46" s="847"/>
      <c r="X46" s="847"/>
      <c r="Y46" s="847"/>
      <c r="Z46" s="847"/>
    </row>
    <row r="47" spans="1:26" ht="33.75" customHeight="1">
      <c r="A47" s="847"/>
      <c r="B47" s="419"/>
      <c r="C47" s="419"/>
      <c r="D47" s="419"/>
      <c r="E47" s="1246"/>
      <c r="F47" s="704"/>
      <c r="G47" s="704"/>
      <c r="H47" s="1247"/>
      <c r="I47" s="1248"/>
      <c r="J47" s="905"/>
      <c r="K47" s="1113"/>
      <c r="L47" s="905"/>
      <c r="M47" s="905"/>
      <c r="N47" s="714"/>
      <c r="O47" s="847"/>
      <c r="P47" s="1249"/>
      <c r="Q47" s="704"/>
      <c r="R47" s="1201"/>
      <c r="S47" s="1202"/>
      <c r="T47" s="847"/>
      <c r="U47" s="847"/>
      <c r="V47" s="847"/>
      <c r="W47" s="847"/>
      <c r="X47" s="847"/>
      <c r="Y47" s="847"/>
      <c r="Z47" s="847"/>
    </row>
    <row r="48" spans="1:26" ht="33.75" customHeight="1">
      <c r="A48" s="847"/>
      <c r="B48" s="419"/>
      <c r="C48" s="419"/>
      <c r="D48" s="419"/>
      <c r="E48" s="1246"/>
      <c r="F48" s="704"/>
      <c r="G48" s="704"/>
      <c r="H48" s="1247"/>
      <c r="I48" s="1248"/>
      <c r="J48" s="905"/>
      <c r="K48" s="1113"/>
      <c r="L48" s="905"/>
      <c r="M48" s="905"/>
      <c r="N48" s="714"/>
      <c r="O48" s="847"/>
      <c r="P48" s="1249"/>
      <c r="Q48" s="704"/>
      <c r="R48" s="1201"/>
      <c r="S48" s="1202"/>
      <c r="T48" s="847"/>
      <c r="U48" s="847"/>
      <c r="V48" s="847"/>
      <c r="W48" s="847"/>
      <c r="X48" s="847"/>
      <c r="Y48" s="847"/>
      <c r="Z48" s="847"/>
    </row>
    <row r="49" spans="1:26" ht="33.75" customHeight="1">
      <c r="A49" s="847"/>
      <c r="B49" s="419"/>
      <c r="C49" s="419"/>
      <c r="D49" s="419"/>
      <c r="E49" s="1246"/>
      <c r="F49" s="704"/>
      <c r="G49" s="704"/>
      <c r="H49" s="1247"/>
      <c r="I49" s="1248"/>
      <c r="J49" s="905"/>
      <c r="K49" s="1113"/>
      <c r="L49" s="905"/>
      <c r="M49" s="905"/>
      <c r="N49" s="714"/>
      <c r="O49" s="847"/>
      <c r="P49" s="1249"/>
      <c r="Q49" s="704"/>
      <c r="R49" s="1201"/>
      <c r="S49" s="1202"/>
      <c r="T49" s="847"/>
      <c r="U49" s="847"/>
      <c r="V49" s="847"/>
      <c r="W49" s="847"/>
      <c r="X49" s="847"/>
      <c r="Y49" s="847"/>
      <c r="Z49" s="847"/>
    </row>
    <row r="50" spans="1:26" ht="33.75" customHeight="1">
      <c r="A50" s="847"/>
      <c r="B50" s="419"/>
      <c r="C50" s="419"/>
      <c r="D50" s="419"/>
      <c r="E50" s="1246"/>
      <c r="F50" s="704"/>
      <c r="G50" s="704"/>
      <c r="H50" s="1247"/>
      <c r="I50" s="1248"/>
      <c r="J50" s="905"/>
      <c r="K50" s="1113"/>
      <c r="L50" s="905"/>
      <c r="M50" s="905"/>
      <c r="N50" s="714"/>
      <c r="O50" s="847"/>
      <c r="P50" s="1249"/>
      <c r="Q50" s="704"/>
      <c r="R50" s="1201"/>
      <c r="S50" s="1202"/>
      <c r="T50" s="847"/>
      <c r="U50" s="847"/>
      <c r="V50" s="847"/>
      <c r="W50" s="847"/>
      <c r="X50" s="847"/>
      <c r="Y50" s="847"/>
      <c r="Z50" s="847"/>
    </row>
    <row r="51" spans="1:26" ht="33.75" customHeight="1">
      <c r="A51" s="847"/>
      <c r="B51" s="419"/>
      <c r="C51" s="419"/>
      <c r="D51" s="419"/>
      <c r="E51" s="1246"/>
      <c r="F51" s="704"/>
      <c r="G51" s="704"/>
      <c r="H51" s="1247"/>
      <c r="I51" s="1248"/>
      <c r="J51" s="905"/>
      <c r="K51" s="1113"/>
      <c r="L51" s="905"/>
      <c r="M51" s="905"/>
      <c r="N51" s="714"/>
      <c r="O51" s="847"/>
      <c r="P51" s="1249"/>
      <c r="Q51" s="704"/>
      <c r="R51" s="1201"/>
      <c r="S51" s="1202"/>
      <c r="T51" s="847"/>
      <c r="U51" s="847"/>
      <c r="V51" s="847"/>
      <c r="W51" s="847"/>
      <c r="X51" s="847"/>
      <c r="Y51" s="847"/>
      <c r="Z51" s="847"/>
    </row>
    <row r="52" spans="1:26" ht="33.75" customHeight="1">
      <c r="A52" s="847"/>
      <c r="B52" s="419"/>
      <c r="C52" s="419"/>
      <c r="D52" s="419"/>
      <c r="E52" s="1246"/>
      <c r="F52" s="704"/>
      <c r="G52" s="704"/>
      <c r="H52" s="1247"/>
      <c r="I52" s="1248"/>
      <c r="J52" s="905"/>
      <c r="K52" s="1113"/>
      <c r="L52" s="905"/>
      <c r="M52" s="905"/>
      <c r="N52" s="714"/>
      <c r="O52" s="847"/>
      <c r="P52" s="1249"/>
      <c r="Q52" s="704"/>
      <c r="R52" s="1201"/>
      <c r="S52" s="1202"/>
      <c r="T52" s="847"/>
      <c r="U52" s="847"/>
      <c r="V52" s="847"/>
      <c r="W52" s="847"/>
      <c r="X52" s="847"/>
      <c r="Y52" s="847"/>
      <c r="Z52" s="847"/>
    </row>
    <row r="53" spans="1:26" ht="33.75" customHeight="1">
      <c r="A53" s="847"/>
      <c r="B53" s="419"/>
      <c r="C53" s="419"/>
      <c r="D53" s="419"/>
      <c r="E53" s="1246"/>
      <c r="F53" s="704"/>
      <c r="G53" s="704"/>
      <c r="H53" s="1247"/>
      <c r="I53" s="1248"/>
      <c r="J53" s="905"/>
      <c r="K53" s="1113"/>
      <c r="L53" s="905"/>
      <c r="M53" s="905"/>
      <c r="N53" s="714"/>
      <c r="O53" s="847"/>
      <c r="P53" s="1249"/>
      <c r="Q53" s="704"/>
      <c r="R53" s="1201"/>
      <c r="S53" s="1202"/>
      <c r="T53" s="847"/>
      <c r="U53" s="847"/>
      <c r="V53" s="847"/>
      <c r="W53" s="847"/>
      <c r="X53" s="847"/>
      <c r="Y53" s="847"/>
      <c r="Z53" s="847"/>
    </row>
    <row r="54" spans="1:26" ht="33.75" customHeight="1">
      <c r="A54" s="847"/>
      <c r="B54" s="419"/>
      <c r="C54" s="419"/>
      <c r="D54" s="419"/>
      <c r="E54" s="1246"/>
      <c r="F54" s="704"/>
      <c r="G54" s="704"/>
      <c r="H54" s="1247"/>
      <c r="I54" s="1248"/>
      <c r="J54" s="905"/>
      <c r="K54" s="1113"/>
      <c r="L54" s="905"/>
      <c r="M54" s="905"/>
      <c r="N54" s="714"/>
      <c r="O54" s="847"/>
      <c r="P54" s="1249"/>
      <c r="Q54" s="704"/>
      <c r="R54" s="1201"/>
      <c r="S54" s="1202"/>
      <c r="T54" s="847"/>
      <c r="U54" s="847"/>
      <c r="V54" s="847"/>
      <c r="W54" s="847"/>
      <c r="X54" s="847"/>
      <c r="Y54" s="847"/>
      <c r="Z54" s="847"/>
    </row>
    <row r="55" spans="1:26" ht="33.75" customHeight="1">
      <c r="A55" s="847"/>
      <c r="B55" s="419"/>
      <c r="C55" s="419"/>
      <c r="D55" s="419"/>
      <c r="E55" s="1246"/>
      <c r="F55" s="704"/>
      <c r="G55" s="704"/>
      <c r="H55" s="1247"/>
      <c r="I55" s="1248"/>
      <c r="J55" s="905"/>
      <c r="K55" s="1113"/>
      <c r="L55" s="905"/>
      <c r="M55" s="905"/>
      <c r="N55" s="714"/>
      <c r="O55" s="847"/>
      <c r="P55" s="1249"/>
      <c r="Q55" s="704"/>
      <c r="R55" s="1201"/>
      <c r="S55" s="1202"/>
      <c r="T55" s="847"/>
      <c r="U55" s="847"/>
      <c r="V55" s="847"/>
      <c r="W55" s="847"/>
      <c r="X55" s="847"/>
      <c r="Y55" s="847"/>
      <c r="Z55" s="847"/>
    </row>
    <row r="56" spans="1:26" ht="33.75" customHeight="1">
      <c r="A56" s="847"/>
      <c r="B56" s="419"/>
      <c r="C56" s="419"/>
      <c r="D56" s="419"/>
      <c r="E56" s="1246"/>
      <c r="F56" s="704"/>
      <c r="G56" s="704"/>
      <c r="H56" s="1247"/>
      <c r="I56" s="1248"/>
      <c r="J56" s="905"/>
      <c r="K56" s="1113"/>
      <c r="L56" s="905"/>
      <c r="M56" s="905"/>
      <c r="N56" s="714"/>
      <c r="O56" s="847"/>
      <c r="P56" s="1249"/>
      <c r="Q56" s="704"/>
      <c r="R56" s="1201"/>
      <c r="S56" s="1202"/>
      <c r="T56" s="847"/>
      <c r="U56" s="847"/>
      <c r="V56" s="847"/>
      <c r="W56" s="847"/>
      <c r="X56" s="847"/>
      <c r="Y56" s="847"/>
      <c r="Z56" s="847"/>
    </row>
    <row r="57" spans="1:26" ht="33.75" customHeight="1">
      <c r="A57" s="847"/>
      <c r="B57" s="419"/>
      <c r="C57" s="419"/>
      <c r="D57" s="419"/>
      <c r="E57" s="1246"/>
      <c r="F57" s="704"/>
      <c r="G57" s="704"/>
      <c r="H57" s="1247"/>
      <c r="I57" s="1248"/>
      <c r="J57" s="905"/>
      <c r="K57" s="1113"/>
      <c r="L57" s="905"/>
      <c r="M57" s="905"/>
      <c r="N57" s="714"/>
      <c r="O57" s="847"/>
      <c r="P57" s="1249"/>
      <c r="Q57" s="704"/>
      <c r="R57" s="1201"/>
      <c r="S57" s="1202"/>
      <c r="T57" s="847"/>
      <c r="U57" s="847"/>
      <c r="V57" s="847"/>
      <c r="W57" s="847"/>
      <c r="X57" s="847"/>
      <c r="Y57" s="847"/>
      <c r="Z57" s="847"/>
    </row>
    <row r="58" spans="1:26" ht="33.75" customHeight="1">
      <c r="A58" s="847"/>
      <c r="B58" s="419"/>
      <c r="C58" s="419"/>
      <c r="D58" s="419"/>
      <c r="E58" s="1246"/>
      <c r="F58" s="704"/>
      <c r="G58" s="704"/>
      <c r="H58" s="1247"/>
      <c r="I58" s="1248"/>
      <c r="J58" s="905"/>
      <c r="K58" s="1113"/>
      <c r="L58" s="905"/>
      <c r="M58" s="905"/>
      <c r="N58" s="714"/>
      <c r="O58" s="847"/>
      <c r="P58" s="1249"/>
      <c r="Q58" s="704"/>
      <c r="R58" s="1201"/>
      <c r="S58" s="1202"/>
      <c r="T58" s="847"/>
      <c r="U58" s="847"/>
      <c r="V58" s="847"/>
      <c r="W58" s="847"/>
      <c r="X58" s="847"/>
      <c r="Y58" s="847"/>
      <c r="Z58" s="847"/>
    </row>
    <row r="59" spans="1:26" ht="33.75" customHeight="1">
      <c r="A59" s="847"/>
      <c r="B59" s="419"/>
      <c r="C59" s="419"/>
      <c r="D59" s="419"/>
      <c r="E59" s="1246"/>
      <c r="F59" s="704"/>
      <c r="G59" s="704"/>
      <c r="H59" s="1247"/>
      <c r="I59" s="1248"/>
      <c r="J59" s="905"/>
      <c r="K59" s="1113"/>
      <c r="L59" s="905"/>
      <c r="M59" s="905"/>
      <c r="N59" s="714"/>
      <c r="O59" s="847"/>
      <c r="P59" s="1249"/>
      <c r="Q59" s="704"/>
      <c r="R59" s="1201"/>
      <c r="S59" s="1202"/>
      <c r="T59" s="847"/>
      <c r="U59" s="847"/>
      <c r="V59" s="847"/>
      <c r="W59" s="847"/>
      <c r="X59" s="847"/>
      <c r="Y59" s="847"/>
      <c r="Z59" s="847"/>
    </row>
    <row r="60" spans="1:26" ht="33.75" customHeight="1">
      <c r="A60" s="847"/>
      <c r="B60" s="419"/>
      <c r="C60" s="419"/>
      <c r="D60" s="419"/>
      <c r="E60" s="1246"/>
      <c r="F60" s="704"/>
      <c r="G60" s="704"/>
      <c r="H60" s="1247"/>
      <c r="I60" s="1248"/>
      <c r="J60" s="905"/>
      <c r="K60" s="1113"/>
      <c r="L60" s="905"/>
      <c r="M60" s="905"/>
      <c r="N60" s="714"/>
      <c r="O60" s="847"/>
      <c r="P60" s="1249"/>
      <c r="Q60" s="704"/>
      <c r="R60" s="1201"/>
      <c r="S60" s="1202"/>
      <c r="T60" s="847"/>
      <c r="U60" s="847"/>
      <c r="V60" s="847"/>
      <c r="W60" s="847"/>
      <c r="X60" s="847"/>
      <c r="Y60" s="847"/>
      <c r="Z60" s="847"/>
    </row>
    <row r="61" spans="1:26" ht="33.75" customHeight="1">
      <c r="A61" s="847"/>
      <c r="B61" s="419"/>
      <c r="C61" s="419"/>
      <c r="D61" s="419"/>
      <c r="E61" s="1246"/>
      <c r="F61" s="704"/>
      <c r="G61" s="704"/>
      <c r="H61" s="1247"/>
      <c r="I61" s="1248"/>
      <c r="J61" s="905"/>
      <c r="K61" s="1113"/>
      <c r="L61" s="905"/>
      <c r="M61" s="905"/>
      <c r="N61" s="714"/>
      <c r="O61" s="847"/>
      <c r="P61" s="1249"/>
      <c r="Q61" s="704"/>
      <c r="R61" s="1201"/>
      <c r="S61" s="1202"/>
      <c r="T61" s="847"/>
      <c r="U61" s="847"/>
      <c r="V61" s="847"/>
      <c r="W61" s="847"/>
      <c r="X61" s="847"/>
      <c r="Y61" s="847"/>
      <c r="Z61" s="847"/>
    </row>
    <row r="62" spans="1:26" ht="33.75" customHeight="1">
      <c r="A62" s="847"/>
      <c r="B62" s="419"/>
      <c r="C62" s="419"/>
      <c r="D62" s="419"/>
      <c r="E62" s="1246"/>
      <c r="F62" s="704"/>
      <c r="G62" s="704"/>
      <c r="H62" s="1247"/>
      <c r="I62" s="1248"/>
      <c r="J62" s="905"/>
      <c r="K62" s="1113"/>
      <c r="L62" s="905"/>
      <c r="M62" s="905"/>
      <c r="N62" s="714"/>
      <c r="O62" s="847"/>
      <c r="P62" s="1249"/>
      <c r="Q62" s="704"/>
      <c r="R62" s="1201"/>
      <c r="S62" s="1202"/>
      <c r="T62" s="847"/>
      <c r="U62" s="847"/>
      <c r="V62" s="847"/>
      <c r="W62" s="847"/>
      <c r="X62" s="847"/>
      <c r="Y62" s="847"/>
      <c r="Z62" s="847"/>
    </row>
    <row r="63" spans="1:26" ht="33.75" customHeight="1">
      <c r="A63" s="847"/>
      <c r="B63" s="419"/>
      <c r="C63" s="419"/>
      <c r="D63" s="419"/>
      <c r="E63" s="1246"/>
      <c r="F63" s="704"/>
      <c r="G63" s="704"/>
      <c r="H63" s="1247"/>
      <c r="I63" s="1248"/>
      <c r="J63" s="905"/>
      <c r="K63" s="1113"/>
      <c r="L63" s="905"/>
      <c r="M63" s="905"/>
      <c r="N63" s="714"/>
      <c r="O63" s="847"/>
      <c r="P63" s="1249"/>
      <c r="Q63" s="704"/>
      <c r="R63" s="1201"/>
      <c r="S63" s="1202"/>
      <c r="T63" s="847"/>
      <c r="U63" s="847"/>
      <c r="V63" s="847"/>
      <c r="W63" s="847"/>
      <c r="X63" s="847"/>
      <c r="Y63" s="847"/>
      <c r="Z63" s="847"/>
    </row>
    <row r="64" spans="1:26" ht="33.75" customHeight="1">
      <c r="A64" s="847"/>
      <c r="B64" s="419"/>
      <c r="C64" s="419"/>
      <c r="D64" s="419"/>
      <c r="E64" s="1246"/>
      <c r="F64" s="704"/>
      <c r="G64" s="704"/>
      <c r="H64" s="1247"/>
      <c r="I64" s="1248"/>
      <c r="J64" s="905"/>
      <c r="K64" s="1113"/>
      <c r="L64" s="905"/>
      <c r="M64" s="905"/>
      <c r="N64" s="714"/>
      <c r="O64" s="847"/>
      <c r="P64" s="1249"/>
      <c r="Q64" s="704"/>
      <c r="R64" s="1201"/>
      <c r="S64" s="1202"/>
      <c r="T64" s="847"/>
      <c r="U64" s="847"/>
      <c r="V64" s="847"/>
      <c r="W64" s="847"/>
      <c r="X64" s="847"/>
      <c r="Y64" s="847"/>
      <c r="Z64" s="847"/>
    </row>
    <row r="65" spans="1:26" ht="33.75" customHeight="1">
      <c r="A65" s="847"/>
      <c r="B65" s="419"/>
      <c r="C65" s="419"/>
      <c r="D65" s="419"/>
      <c r="E65" s="1246"/>
      <c r="F65" s="704"/>
      <c r="G65" s="704"/>
      <c r="H65" s="1247"/>
      <c r="I65" s="1248"/>
      <c r="J65" s="905"/>
      <c r="K65" s="1113"/>
      <c r="L65" s="905"/>
      <c r="M65" s="905"/>
      <c r="N65" s="714"/>
      <c r="O65" s="847"/>
      <c r="P65" s="1249"/>
      <c r="Q65" s="704"/>
      <c r="R65" s="1201"/>
      <c r="S65" s="1202"/>
      <c r="T65" s="847"/>
      <c r="U65" s="847"/>
      <c r="V65" s="847"/>
      <c r="W65" s="847"/>
      <c r="X65" s="847"/>
      <c r="Y65" s="847"/>
      <c r="Z65" s="847"/>
    </row>
    <row r="66" spans="1:26" ht="33.75" customHeight="1">
      <c r="A66" s="847"/>
      <c r="B66" s="419"/>
      <c r="C66" s="419"/>
      <c r="D66" s="419"/>
      <c r="E66" s="1246"/>
      <c r="F66" s="704"/>
      <c r="G66" s="704"/>
      <c r="H66" s="1247"/>
      <c r="I66" s="1248"/>
      <c r="J66" s="905"/>
      <c r="K66" s="1113"/>
      <c r="L66" s="905"/>
      <c r="M66" s="905"/>
      <c r="N66" s="714"/>
      <c r="O66" s="847"/>
      <c r="P66" s="1249"/>
      <c r="Q66" s="704"/>
      <c r="R66" s="1201"/>
      <c r="S66" s="1202"/>
      <c r="T66" s="847"/>
      <c r="U66" s="847"/>
      <c r="V66" s="847"/>
      <c r="W66" s="847"/>
      <c r="X66" s="847"/>
      <c r="Y66" s="847"/>
      <c r="Z66" s="847"/>
    </row>
    <row r="67" spans="1:26" ht="33.75" customHeight="1">
      <c r="A67" s="847"/>
      <c r="B67" s="419"/>
      <c r="C67" s="419"/>
      <c r="D67" s="419"/>
      <c r="E67" s="1246"/>
      <c r="F67" s="704"/>
      <c r="G67" s="704"/>
      <c r="H67" s="1247"/>
      <c r="I67" s="1248"/>
      <c r="J67" s="905"/>
      <c r="K67" s="1113"/>
      <c r="L67" s="905"/>
      <c r="M67" s="905"/>
      <c r="N67" s="714"/>
      <c r="O67" s="847"/>
      <c r="P67" s="1249"/>
      <c r="Q67" s="704"/>
      <c r="R67" s="1201"/>
      <c r="S67" s="1202"/>
      <c r="T67" s="847"/>
      <c r="U67" s="847"/>
      <c r="V67" s="847"/>
      <c r="W67" s="847"/>
      <c r="X67" s="847"/>
      <c r="Y67" s="847"/>
      <c r="Z67" s="847"/>
    </row>
    <row r="68" spans="1:26" ht="33.75" customHeight="1">
      <c r="A68" s="847"/>
      <c r="B68" s="419"/>
      <c r="C68" s="419"/>
      <c r="D68" s="419"/>
      <c r="E68" s="1246"/>
      <c r="F68" s="704"/>
      <c r="G68" s="704"/>
      <c r="H68" s="1247"/>
      <c r="I68" s="1248"/>
      <c r="J68" s="905"/>
      <c r="K68" s="1113"/>
      <c r="L68" s="905"/>
      <c r="M68" s="905"/>
      <c r="N68" s="714"/>
      <c r="O68" s="847"/>
      <c r="P68" s="1249"/>
      <c r="Q68" s="704"/>
      <c r="R68" s="1201"/>
      <c r="S68" s="1202"/>
      <c r="T68" s="847"/>
      <c r="U68" s="847"/>
      <c r="V68" s="847"/>
      <c r="W68" s="847"/>
      <c r="X68" s="847"/>
      <c r="Y68" s="847"/>
      <c r="Z68" s="847"/>
    </row>
    <row r="69" spans="1:26" ht="33.75" customHeight="1">
      <c r="A69" s="847"/>
      <c r="B69" s="419"/>
      <c r="C69" s="419"/>
      <c r="D69" s="419"/>
      <c r="E69" s="1246"/>
      <c r="F69" s="704"/>
      <c r="G69" s="704"/>
      <c r="H69" s="1247"/>
      <c r="I69" s="1248"/>
      <c r="J69" s="905"/>
      <c r="K69" s="1113"/>
      <c r="L69" s="905"/>
      <c r="M69" s="905"/>
      <c r="N69" s="714"/>
      <c r="O69" s="847"/>
      <c r="P69" s="1249"/>
      <c r="Q69" s="704"/>
      <c r="R69" s="1201"/>
      <c r="S69" s="1202"/>
      <c r="T69" s="847"/>
      <c r="U69" s="847"/>
      <c r="V69" s="847"/>
      <c r="W69" s="847"/>
      <c r="X69" s="847"/>
      <c r="Y69" s="847"/>
      <c r="Z69" s="847"/>
    </row>
    <row r="70" spans="1:26" ht="33.75" customHeight="1">
      <c r="A70" s="847"/>
      <c r="B70" s="419"/>
      <c r="C70" s="419"/>
      <c r="D70" s="419"/>
      <c r="E70" s="1246"/>
      <c r="F70" s="704"/>
      <c r="G70" s="704"/>
      <c r="H70" s="1247"/>
      <c r="I70" s="1248"/>
      <c r="J70" s="905"/>
      <c r="K70" s="1113"/>
      <c r="L70" s="905"/>
      <c r="M70" s="905"/>
      <c r="N70" s="714"/>
      <c r="O70" s="847"/>
      <c r="P70" s="1249"/>
      <c r="Q70" s="704"/>
      <c r="R70" s="1201"/>
      <c r="S70" s="1202"/>
      <c r="T70" s="847"/>
      <c r="U70" s="847"/>
      <c r="V70" s="847"/>
      <c r="W70" s="847"/>
      <c r="X70" s="847"/>
      <c r="Y70" s="847"/>
      <c r="Z70" s="847"/>
    </row>
    <row r="71" spans="1:26" ht="33.75" customHeight="1">
      <c r="A71" s="847"/>
      <c r="B71" s="419"/>
      <c r="C71" s="419"/>
      <c r="D71" s="419"/>
      <c r="E71" s="1246"/>
      <c r="F71" s="704"/>
      <c r="G71" s="704"/>
      <c r="H71" s="1247"/>
      <c r="I71" s="1248"/>
      <c r="J71" s="905"/>
      <c r="K71" s="1113"/>
      <c r="L71" s="905"/>
      <c r="M71" s="905"/>
      <c r="N71" s="714"/>
      <c r="O71" s="847"/>
      <c r="P71" s="1249"/>
      <c r="Q71" s="704"/>
      <c r="R71" s="1201"/>
      <c r="S71" s="1202"/>
      <c r="T71" s="847"/>
      <c r="U71" s="847"/>
      <c r="V71" s="847"/>
      <c r="W71" s="847"/>
      <c r="X71" s="847"/>
      <c r="Y71" s="847"/>
      <c r="Z71" s="847"/>
    </row>
    <row r="72" spans="1:26" ht="33.75" customHeight="1">
      <c r="A72" s="847"/>
      <c r="B72" s="419"/>
      <c r="C72" s="419"/>
      <c r="D72" s="419"/>
      <c r="E72" s="1246"/>
      <c r="F72" s="704"/>
      <c r="G72" s="704"/>
      <c r="H72" s="1247"/>
      <c r="I72" s="1248"/>
      <c r="J72" s="905"/>
      <c r="K72" s="1113"/>
      <c r="L72" s="905"/>
      <c r="M72" s="905"/>
      <c r="N72" s="714"/>
      <c r="O72" s="847"/>
      <c r="P72" s="1249"/>
      <c r="Q72" s="704"/>
      <c r="R72" s="1201"/>
      <c r="S72" s="1202"/>
      <c r="T72" s="847"/>
      <c r="U72" s="847"/>
      <c r="V72" s="847"/>
      <c r="W72" s="847"/>
      <c r="X72" s="847"/>
      <c r="Y72" s="847"/>
      <c r="Z72" s="847"/>
    </row>
    <row r="73" spans="1:26" ht="33.75" customHeight="1">
      <c r="A73" s="847"/>
      <c r="B73" s="419"/>
      <c r="C73" s="419"/>
      <c r="D73" s="419"/>
      <c r="E73" s="1246"/>
      <c r="F73" s="704"/>
      <c r="G73" s="704"/>
      <c r="H73" s="1247"/>
      <c r="I73" s="1248"/>
      <c r="J73" s="905"/>
      <c r="K73" s="1113"/>
      <c r="L73" s="905"/>
      <c r="M73" s="905"/>
      <c r="N73" s="714"/>
      <c r="O73" s="847"/>
      <c r="P73" s="1249"/>
      <c r="Q73" s="704"/>
      <c r="R73" s="1201"/>
      <c r="S73" s="1202"/>
      <c r="T73" s="847"/>
      <c r="U73" s="847"/>
      <c r="V73" s="847"/>
      <c r="W73" s="847"/>
      <c r="X73" s="847"/>
      <c r="Y73" s="847"/>
      <c r="Z73" s="847"/>
    </row>
    <row r="74" spans="1:26" ht="33.75" customHeight="1">
      <c r="A74" s="847"/>
      <c r="B74" s="419"/>
      <c r="C74" s="419"/>
      <c r="D74" s="419"/>
      <c r="E74" s="1246"/>
      <c r="F74" s="704"/>
      <c r="G74" s="704"/>
      <c r="H74" s="1247"/>
      <c r="I74" s="1248"/>
      <c r="J74" s="905"/>
      <c r="K74" s="1113"/>
      <c r="L74" s="905"/>
      <c r="M74" s="905"/>
      <c r="N74" s="714"/>
      <c r="O74" s="847"/>
      <c r="P74" s="1249"/>
      <c r="Q74" s="704"/>
      <c r="R74" s="1201"/>
      <c r="S74" s="1202"/>
      <c r="T74" s="847"/>
      <c r="U74" s="847"/>
      <c r="V74" s="847"/>
      <c r="W74" s="847"/>
      <c r="X74" s="847"/>
      <c r="Y74" s="847"/>
      <c r="Z74" s="847"/>
    </row>
    <row r="75" spans="1:26" ht="33.75" customHeight="1">
      <c r="A75" s="847"/>
      <c r="B75" s="419"/>
      <c r="C75" s="419"/>
      <c r="D75" s="419"/>
      <c r="E75" s="1246"/>
      <c r="F75" s="704"/>
      <c r="G75" s="704"/>
      <c r="H75" s="1247"/>
      <c r="I75" s="1248"/>
      <c r="J75" s="905"/>
      <c r="K75" s="1113"/>
      <c r="L75" s="905"/>
      <c r="M75" s="905"/>
      <c r="N75" s="714"/>
      <c r="O75" s="847"/>
      <c r="P75" s="1249"/>
      <c r="Q75" s="704"/>
      <c r="R75" s="1201"/>
      <c r="S75" s="1202"/>
      <c r="T75" s="847"/>
      <c r="U75" s="847"/>
      <c r="V75" s="847"/>
      <c r="W75" s="847"/>
      <c r="X75" s="847"/>
      <c r="Y75" s="847"/>
      <c r="Z75" s="847"/>
    </row>
    <row r="76" spans="1:26" ht="33.75" customHeight="1">
      <c r="A76" s="847"/>
      <c r="B76" s="419"/>
      <c r="C76" s="419"/>
      <c r="D76" s="419"/>
      <c r="E76" s="1246"/>
      <c r="F76" s="704"/>
      <c r="G76" s="704"/>
      <c r="H76" s="1247"/>
      <c r="I76" s="1248"/>
      <c r="J76" s="905"/>
      <c r="K76" s="1113"/>
      <c r="L76" s="905"/>
      <c r="M76" s="905"/>
      <c r="N76" s="714"/>
      <c r="O76" s="847"/>
      <c r="P76" s="1249"/>
      <c r="Q76" s="704"/>
      <c r="R76" s="1201"/>
      <c r="S76" s="1202"/>
      <c r="T76" s="847"/>
      <c r="U76" s="847"/>
      <c r="V76" s="847"/>
      <c r="W76" s="847"/>
      <c r="X76" s="847"/>
      <c r="Y76" s="847"/>
      <c r="Z76" s="847"/>
    </row>
    <row r="77" spans="1:26" ht="33.75" customHeight="1">
      <c r="A77" s="847"/>
      <c r="B77" s="419"/>
      <c r="C77" s="419"/>
      <c r="D77" s="419"/>
      <c r="E77" s="1246"/>
      <c r="F77" s="704"/>
      <c r="G77" s="704"/>
      <c r="H77" s="1247"/>
      <c r="I77" s="1248"/>
      <c r="J77" s="905"/>
      <c r="K77" s="1113"/>
      <c r="L77" s="905"/>
      <c r="M77" s="905"/>
      <c r="N77" s="714"/>
      <c r="O77" s="847"/>
      <c r="P77" s="1249"/>
      <c r="Q77" s="704"/>
      <c r="R77" s="1201"/>
      <c r="S77" s="1202"/>
      <c r="T77" s="847"/>
      <c r="U77" s="847"/>
      <c r="V77" s="847"/>
      <c r="W77" s="847"/>
      <c r="X77" s="847"/>
      <c r="Y77" s="847"/>
      <c r="Z77" s="847"/>
    </row>
    <row r="78" spans="1:26" ht="33.75" customHeight="1">
      <c r="A78" s="847"/>
      <c r="B78" s="419"/>
      <c r="C78" s="419"/>
      <c r="D78" s="419"/>
      <c r="E78" s="1246"/>
      <c r="F78" s="704"/>
      <c r="G78" s="704"/>
      <c r="H78" s="1247"/>
      <c r="I78" s="1248"/>
      <c r="J78" s="905"/>
      <c r="K78" s="1113"/>
      <c r="L78" s="905"/>
      <c r="M78" s="905"/>
      <c r="N78" s="714"/>
      <c r="O78" s="847"/>
      <c r="P78" s="1249"/>
      <c r="Q78" s="704"/>
      <c r="R78" s="1201"/>
      <c r="S78" s="1202"/>
      <c r="T78" s="847"/>
      <c r="U78" s="847"/>
      <c r="V78" s="847"/>
      <c r="W78" s="847"/>
      <c r="X78" s="847"/>
      <c r="Y78" s="847"/>
      <c r="Z78" s="847"/>
    </row>
    <row r="79" spans="1:26" ht="33.75" customHeight="1">
      <c r="A79" s="847"/>
      <c r="B79" s="419"/>
      <c r="C79" s="419"/>
      <c r="D79" s="419"/>
      <c r="E79" s="1246"/>
      <c r="F79" s="704"/>
      <c r="G79" s="704"/>
      <c r="H79" s="1247"/>
      <c r="I79" s="1248"/>
      <c r="J79" s="905"/>
      <c r="K79" s="1113"/>
      <c r="L79" s="905"/>
      <c r="M79" s="905"/>
      <c r="N79" s="714"/>
      <c r="O79" s="847"/>
      <c r="P79" s="1249"/>
      <c r="Q79" s="704"/>
      <c r="R79" s="1201"/>
      <c r="S79" s="1202"/>
      <c r="T79" s="847"/>
      <c r="U79" s="847"/>
      <c r="V79" s="847"/>
      <c r="W79" s="847"/>
      <c r="X79" s="847"/>
      <c r="Y79" s="847"/>
      <c r="Z79" s="847"/>
    </row>
    <row r="80" spans="1:26" ht="33.75" customHeight="1">
      <c r="A80" s="847"/>
      <c r="B80" s="419"/>
      <c r="C80" s="419"/>
      <c r="D80" s="419"/>
      <c r="E80" s="1246"/>
      <c r="F80" s="704"/>
      <c r="G80" s="704"/>
      <c r="H80" s="1247"/>
      <c r="I80" s="1248"/>
      <c r="J80" s="905"/>
      <c r="K80" s="1113"/>
      <c r="L80" s="905"/>
      <c r="M80" s="905"/>
      <c r="N80" s="714"/>
      <c r="O80" s="847"/>
      <c r="P80" s="1249"/>
      <c r="Q80" s="704"/>
      <c r="R80" s="1201"/>
      <c r="S80" s="1202"/>
      <c r="T80" s="847"/>
      <c r="U80" s="847"/>
      <c r="V80" s="847"/>
      <c r="W80" s="847"/>
      <c r="X80" s="847"/>
      <c r="Y80" s="847"/>
      <c r="Z80" s="847"/>
    </row>
    <row r="81" spans="1:26" ht="33.75" customHeight="1">
      <c r="A81" s="847"/>
      <c r="B81" s="419"/>
      <c r="C81" s="419"/>
      <c r="D81" s="419"/>
      <c r="E81" s="1246"/>
      <c r="F81" s="704"/>
      <c r="G81" s="704"/>
      <c r="H81" s="1247"/>
      <c r="I81" s="1248"/>
      <c r="J81" s="905"/>
      <c r="K81" s="1113"/>
      <c r="L81" s="905"/>
      <c r="M81" s="905"/>
      <c r="N81" s="714"/>
      <c r="O81" s="847"/>
      <c r="P81" s="1249"/>
      <c r="Q81" s="704"/>
      <c r="R81" s="1201"/>
      <c r="S81" s="1202"/>
      <c r="T81" s="847"/>
      <c r="U81" s="847"/>
      <c r="V81" s="847"/>
      <c r="W81" s="847"/>
      <c r="X81" s="847"/>
      <c r="Y81" s="847"/>
      <c r="Z81" s="847"/>
    </row>
    <row r="82" spans="1:26" ht="33.75" customHeight="1">
      <c r="A82" s="847"/>
      <c r="B82" s="419"/>
      <c r="C82" s="419"/>
      <c r="D82" s="419"/>
      <c r="E82" s="1246"/>
      <c r="F82" s="704"/>
      <c r="G82" s="704"/>
      <c r="H82" s="1247"/>
      <c r="I82" s="1248"/>
      <c r="J82" s="905"/>
      <c r="K82" s="1113"/>
      <c r="L82" s="905"/>
      <c r="M82" s="905"/>
      <c r="N82" s="714"/>
      <c r="O82" s="847"/>
      <c r="P82" s="1249"/>
      <c r="Q82" s="704"/>
      <c r="R82" s="1201"/>
      <c r="S82" s="1202"/>
      <c r="T82" s="847"/>
      <c r="U82" s="847"/>
      <c r="V82" s="847"/>
      <c r="W82" s="847"/>
      <c r="X82" s="847"/>
      <c r="Y82" s="847"/>
      <c r="Z82" s="847"/>
    </row>
    <row r="83" spans="1:26" ht="33.75" customHeight="1">
      <c r="A83" s="847"/>
      <c r="B83" s="419"/>
      <c r="C83" s="419"/>
      <c r="D83" s="419"/>
      <c r="E83" s="1246"/>
      <c r="F83" s="704"/>
      <c r="G83" s="704"/>
      <c r="H83" s="1247"/>
      <c r="I83" s="1248"/>
      <c r="J83" s="905"/>
      <c r="K83" s="1113"/>
      <c r="L83" s="905"/>
      <c r="M83" s="905"/>
      <c r="N83" s="714"/>
      <c r="O83" s="847"/>
      <c r="P83" s="1249"/>
      <c r="Q83" s="704"/>
      <c r="R83" s="1201"/>
      <c r="S83" s="1202"/>
      <c r="T83" s="847"/>
      <c r="U83" s="847"/>
      <c r="V83" s="847"/>
      <c r="W83" s="847"/>
      <c r="X83" s="847"/>
      <c r="Y83" s="847"/>
      <c r="Z83" s="847"/>
    </row>
    <row r="84" spans="1:26" ht="33.75" customHeight="1">
      <c r="A84" s="847"/>
      <c r="B84" s="419"/>
      <c r="C84" s="419"/>
      <c r="D84" s="419"/>
      <c r="E84" s="1246"/>
      <c r="F84" s="704"/>
      <c r="G84" s="704"/>
      <c r="H84" s="1247"/>
      <c r="I84" s="1248"/>
      <c r="J84" s="905"/>
      <c r="K84" s="1113"/>
      <c r="L84" s="905"/>
      <c r="M84" s="905"/>
      <c r="N84" s="714"/>
      <c r="O84" s="847"/>
      <c r="P84" s="1249"/>
      <c r="Q84" s="704"/>
      <c r="R84" s="1201"/>
      <c r="S84" s="1202"/>
      <c r="T84" s="847"/>
      <c r="U84" s="847"/>
      <c r="V84" s="847"/>
      <c r="W84" s="847"/>
      <c r="X84" s="847"/>
      <c r="Y84" s="847"/>
      <c r="Z84" s="847"/>
    </row>
    <row r="85" spans="1:26" ht="33.75" customHeight="1">
      <c r="A85" s="847"/>
      <c r="B85" s="419"/>
      <c r="C85" s="419"/>
      <c r="D85" s="419"/>
      <c r="E85" s="1246"/>
      <c r="F85" s="704"/>
      <c r="G85" s="704"/>
      <c r="H85" s="1247"/>
      <c r="I85" s="1248"/>
      <c r="J85" s="905"/>
      <c r="K85" s="1113"/>
      <c r="L85" s="905"/>
      <c r="M85" s="905"/>
      <c r="N85" s="714"/>
      <c r="O85" s="847"/>
      <c r="P85" s="1249"/>
      <c r="Q85" s="704"/>
      <c r="R85" s="1201"/>
      <c r="S85" s="1202"/>
      <c r="T85" s="847"/>
      <c r="U85" s="847"/>
      <c r="V85" s="847"/>
      <c r="W85" s="847"/>
      <c r="X85" s="847"/>
      <c r="Y85" s="847"/>
      <c r="Z85" s="847"/>
    </row>
    <row r="86" spans="1:26" ht="33.75" customHeight="1">
      <c r="A86" s="847"/>
      <c r="B86" s="419"/>
      <c r="C86" s="419"/>
      <c r="D86" s="419"/>
      <c r="E86" s="1246"/>
      <c r="F86" s="704"/>
      <c r="G86" s="704"/>
      <c r="H86" s="1247"/>
      <c r="I86" s="1248"/>
      <c r="J86" s="905"/>
      <c r="K86" s="1113"/>
      <c r="L86" s="905"/>
      <c r="M86" s="905"/>
      <c r="N86" s="714"/>
      <c r="O86" s="847"/>
      <c r="P86" s="1249"/>
      <c r="Q86" s="704"/>
      <c r="R86" s="1201"/>
      <c r="S86" s="1202"/>
      <c r="T86" s="847"/>
      <c r="U86" s="847"/>
      <c r="V86" s="847"/>
      <c r="W86" s="847"/>
      <c r="X86" s="847"/>
      <c r="Y86" s="847"/>
      <c r="Z86" s="847"/>
    </row>
    <row r="87" spans="1:26" ht="33.75" customHeight="1">
      <c r="A87" s="847"/>
      <c r="B87" s="419"/>
      <c r="C87" s="419"/>
      <c r="D87" s="419"/>
      <c r="E87" s="1246"/>
      <c r="F87" s="704"/>
      <c r="G87" s="704"/>
      <c r="H87" s="1247"/>
      <c r="I87" s="1248"/>
      <c r="J87" s="905"/>
      <c r="K87" s="1113"/>
      <c r="L87" s="905"/>
      <c r="M87" s="905"/>
      <c r="N87" s="714"/>
      <c r="O87" s="847"/>
      <c r="P87" s="1249"/>
      <c r="Q87" s="704"/>
      <c r="R87" s="1201"/>
      <c r="S87" s="1202"/>
      <c r="T87" s="847"/>
      <c r="U87" s="847"/>
      <c r="V87" s="847"/>
      <c r="W87" s="847"/>
      <c r="X87" s="847"/>
      <c r="Y87" s="847"/>
      <c r="Z87" s="847"/>
    </row>
    <row r="88" spans="1:26" ht="33.75" customHeight="1">
      <c r="A88" s="847"/>
      <c r="B88" s="419"/>
      <c r="C88" s="419"/>
      <c r="D88" s="419"/>
      <c r="E88" s="1246"/>
      <c r="F88" s="704"/>
      <c r="G88" s="704"/>
      <c r="H88" s="1247"/>
      <c r="I88" s="1248"/>
      <c r="J88" s="905"/>
      <c r="K88" s="1113"/>
      <c r="L88" s="905"/>
      <c r="M88" s="905"/>
      <c r="N88" s="714"/>
      <c r="O88" s="847"/>
      <c r="P88" s="1249"/>
      <c r="Q88" s="704"/>
      <c r="R88" s="1201"/>
      <c r="S88" s="1202"/>
      <c r="T88" s="847"/>
      <c r="U88" s="847"/>
      <c r="V88" s="847"/>
      <c r="W88" s="847"/>
      <c r="X88" s="847"/>
      <c r="Y88" s="847"/>
      <c r="Z88" s="847"/>
    </row>
    <row r="89" spans="1:26" ht="33.75" customHeight="1">
      <c r="A89" s="847"/>
      <c r="B89" s="419"/>
      <c r="C89" s="419"/>
      <c r="D89" s="419"/>
      <c r="E89" s="1246"/>
      <c r="F89" s="704"/>
      <c r="G89" s="704"/>
      <c r="H89" s="1247"/>
      <c r="I89" s="1248"/>
      <c r="J89" s="905"/>
      <c r="K89" s="1113"/>
      <c r="L89" s="905"/>
      <c r="M89" s="905"/>
      <c r="N89" s="714"/>
      <c r="O89" s="847"/>
      <c r="P89" s="1249"/>
      <c r="Q89" s="704"/>
      <c r="R89" s="1201"/>
      <c r="S89" s="1202"/>
      <c r="T89" s="847"/>
      <c r="U89" s="847"/>
      <c r="V89" s="847"/>
      <c r="W89" s="847"/>
      <c r="X89" s="847"/>
      <c r="Y89" s="847"/>
      <c r="Z89" s="847"/>
    </row>
    <row r="90" spans="1:26" ht="33.75" customHeight="1">
      <c r="A90" s="847"/>
      <c r="B90" s="419"/>
      <c r="C90" s="419"/>
      <c r="D90" s="419"/>
      <c r="E90" s="1246"/>
      <c r="F90" s="704"/>
      <c r="G90" s="704"/>
      <c r="H90" s="1247"/>
      <c r="I90" s="1248"/>
      <c r="J90" s="905"/>
      <c r="K90" s="1113"/>
      <c r="L90" s="905"/>
      <c r="M90" s="905"/>
      <c r="N90" s="714"/>
      <c r="O90" s="847"/>
      <c r="P90" s="1249"/>
      <c r="Q90" s="704"/>
      <c r="R90" s="1201"/>
      <c r="S90" s="1202"/>
      <c r="T90" s="847"/>
      <c r="U90" s="847"/>
      <c r="V90" s="847"/>
      <c r="W90" s="847"/>
      <c r="X90" s="847"/>
      <c r="Y90" s="847"/>
      <c r="Z90" s="847"/>
    </row>
    <row r="91" spans="1:26" ht="33.75" customHeight="1">
      <c r="A91" s="847"/>
      <c r="B91" s="419"/>
      <c r="C91" s="419"/>
      <c r="D91" s="419"/>
      <c r="E91" s="1246"/>
      <c r="F91" s="704"/>
      <c r="G91" s="704"/>
      <c r="H91" s="1247"/>
      <c r="I91" s="1248"/>
      <c r="J91" s="905"/>
      <c r="K91" s="1113"/>
      <c r="L91" s="905"/>
      <c r="M91" s="905"/>
      <c r="N91" s="714"/>
      <c r="O91" s="847"/>
      <c r="P91" s="1249"/>
      <c r="Q91" s="704"/>
      <c r="R91" s="1201"/>
      <c r="S91" s="1202"/>
      <c r="T91" s="847"/>
      <c r="U91" s="847"/>
      <c r="V91" s="847"/>
      <c r="W91" s="847"/>
      <c r="X91" s="847"/>
      <c r="Y91" s="847"/>
      <c r="Z91" s="847"/>
    </row>
    <row r="92" spans="1:26" ht="33.75" customHeight="1">
      <c r="A92" s="847"/>
      <c r="B92" s="419"/>
      <c r="C92" s="419"/>
      <c r="D92" s="419"/>
      <c r="E92" s="1246"/>
      <c r="F92" s="704"/>
      <c r="G92" s="704"/>
      <c r="H92" s="1247"/>
      <c r="I92" s="1248"/>
      <c r="J92" s="905"/>
      <c r="K92" s="1113"/>
      <c r="L92" s="905"/>
      <c r="M92" s="905"/>
      <c r="N92" s="714"/>
      <c r="O92" s="847"/>
      <c r="P92" s="1249"/>
      <c r="Q92" s="704"/>
      <c r="R92" s="1201"/>
      <c r="S92" s="1202"/>
      <c r="T92" s="847"/>
      <c r="U92" s="847"/>
      <c r="V92" s="847"/>
      <c r="W92" s="847"/>
      <c r="X92" s="847"/>
      <c r="Y92" s="847"/>
      <c r="Z92" s="847"/>
    </row>
    <row r="93" spans="1:26" ht="33.75" customHeight="1">
      <c r="A93" s="847"/>
      <c r="B93" s="419"/>
      <c r="C93" s="419"/>
      <c r="D93" s="419"/>
      <c r="E93" s="1246"/>
      <c r="F93" s="704"/>
      <c r="G93" s="704"/>
      <c r="H93" s="1247"/>
      <c r="I93" s="1248"/>
      <c r="J93" s="905"/>
      <c r="K93" s="1113"/>
      <c r="L93" s="905"/>
      <c r="M93" s="905"/>
      <c r="N93" s="714"/>
      <c r="O93" s="847"/>
      <c r="P93" s="1249"/>
      <c r="Q93" s="704"/>
      <c r="R93" s="1201"/>
      <c r="S93" s="1202"/>
      <c r="T93" s="847"/>
      <c r="U93" s="847"/>
      <c r="V93" s="847"/>
      <c r="W93" s="847"/>
      <c r="X93" s="847"/>
      <c r="Y93" s="847"/>
      <c r="Z93" s="847"/>
    </row>
    <row r="94" spans="1:26" ht="33.75" customHeight="1">
      <c r="A94" s="847"/>
      <c r="B94" s="419"/>
      <c r="C94" s="419"/>
      <c r="D94" s="419"/>
      <c r="E94" s="1246"/>
      <c r="F94" s="704"/>
      <c r="G94" s="704"/>
      <c r="H94" s="1247"/>
      <c r="I94" s="1248"/>
      <c r="J94" s="905"/>
      <c r="K94" s="1113"/>
      <c r="L94" s="905"/>
      <c r="M94" s="905"/>
      <c r="N94" s="714"/>
      <c r="O94" s="847"/>
      <c r="P94" s="1249"/>
      <c r="Q94" s="704"/>
      <c r="R94" s="1201"/>
      <c r="S94" s="1202"/>
      <c r="T94" s="847"/>
      <c r="U94" s="847"/>
      <c r="V94" s="847"/>
      <c r="W94" s="847"/>
      <c r="X94" s="847"/>
      <c r="Y94" s="847"/>
      <c r="Z94" s="847"/>
    </row>
    <row r="95" spans="1:26" ht="33.75" customHeight="1">
      <c r="A95" s="847"/>
      <c r="B95" s="419"/>
      <c r="C95" s="419"/>
      <c r="D95" s="419"/>
      <c r="E95" s="1246"/>
      <c r="F95" s="704"/>
      <c r="G95" s="704"/>
      <c r="H95" s="1247"/>
      <c r="I95" s="1248"/>
      <c r="J95" s="905"/>
      <c r="K95" s="1113"/>
      <c r="L95" s="905"/>
      <c r="M95" s="905"/>
      <c r="N95" s="714"/>
      <c r="O95" s="847"/>
      <c r="P95" s="1249"/>
      <c r="Q95" s="704"/>
      <c r="R95" s="1201"/>
      <c r="S95" s="1202"/>
      <c r="T95" s="847"/>
      <c r="U95" s="847"/>
      <c r="V95" s="847"/>
      <c r="W95" s="847"/>
      <c r="X95" s="847"/>
      <c r="Y95" s="847"/>
      <c r="Z95" s="847"/>
    </row>
    <row r="96" spans="1:26" ht="33.75" customHeight="1">
      <c r="A96" s="847"/>
      <c r="B96" s="419"/>
      <c r="C96" s="419"/>
      <c r="D96" s="419"/>
      <c r="E96" s="1246"/>
      <c r="F96" s="704"/>
      <c r="G96" s="704"/>
      <c r="H96" s="1247"/>
      <c r="I96" s="1248"/>
      <c r="J96" s="905"/>
      <c r="K96" s="1113"/>
      <c r="L96" s="905"/>
      <c r="M96" s="905"/>
      <c r="N96" s="714"/>
      <c r="O96" s="847"/>
      <c r="P96" s="1249"/>
      <c r="Q96" s="704"/>
      <c r="R96" s="1201"/>
      <c r="S96" s="1202"/>
      <c r="T96" s="847"/>
      <c r="U96" s="847"/>
      <c r="V96" s="847"/>
      <c r="W96" s="847"/>
      <c r="X96" s="847"/>
      <c r="Y96" s="847"/>
      <c r="Z96" s="847"/>
    </row>
    <row r="97" spans="1:26" ht="33.75" customHeight="1">
      <c r="A97" s="847"/>
      <c r="B97" s="419"/>
      <c r="C97" s="419"/>
      <c r="D97" s="419"/>
      <c r="E97" s="1246"/>
      <c r="F97" s="704"/>
      <c r="G97" s="704"/>
      <c r="H97" s="1247"/>
      <c r="I97" s="1248"/>
      <c r="J97" s="905"/>
      <c r="K97" s="1113"/>
      <c r="L97" s="905"/>
      <c r="M97" s="905"/>
      <c r="N97" s="714"/>
      <c r="O97" s="847"/>
      <c r="P97" s="1249"/>
      <c r="Q97" s="704"/>
      <c r="R97" s="1201"/>
      <c r="S97" s="1202"/>
      <c r="T97" s="847"/>
      <c r="U97" s="847"/>
      <c r="V97" s="847"/>
      <c r="W97" s="847"/>
      <c r="X97" s="847"/>
      <c r="Y97" s="847"/>
      <c r="Z97" s="847"/>
    </row>
    <row r="98" spans="1:26" ht="33.75" customHeight="1">
      <c r="A98" s="847"/>
      <c r="B98" s="419"/>
      <c r="C98" s="419"/>
      <c r="D98" s="419"/>
      <c r="E98" s="1246"/>
      <c r="F98" s="704"/>
      <c r="G98" s="704"/>
      <c r="H98" s="1247"/>
      <c r="I98" s="1248"/>
      <c r="J98" s="905"/>
      <c r="K98" s="1113"/>
      <c r="L98" s="905"/>
      <c r="M98" s="905"/>
      <c r="N98" s="714"/>
      <c r="O98" s="847"/>
      <c r="P98" s="1249"/>
      <c r="Q98" s="704"/>
      <c r="R98" s="1201"/>
      <c r="S98" s="1202"/>
      <c r="T98" s="847"/>
      <c r="U98" s="847"/>
      <c r="V98" s="847"/>
      <c r="W98" s="847"/>
      <c r="X98" s="847"/>
      <c r="Y98" s="847"/>
      <c r="Z98" s="847"/>
    </row>
    <row r="99" spans="1:26" ht="33.75" customHeight="1">
      <c r="A99" s="847"/>
      <c r="B99" s="419"/>
      <c r="C99" s="419"/>
      <c r="D99" s="419"/>
      <c r="E99" s="1246"/>
      <c r="F99" s="704"/>
      <c r="G99" s="704"/>
      <c r="H99" s="1247"/>
      <c r="I99" s="1248"/>
      <c r="J99" s="905"/>
      <c r="K99" s="1113"/>
      <c r="L99" s="905"/>
      <c r="M99" s="905"/>
      <c r="N99" s="714"/>
      <c r="O99" s="847"/>
      <c r="P99" s="1249"/>
      <c r="Q99" s="704"/>
      <c r="R99" s="1201"/>
      <c r="S99" s="1202"/>
      <c r="T99" s="847"/>
      <c r="U99" s="847"/>
      <c r="V99" s="847"/>
      <c r="W99" s="847"/>
      <c r="X99" s="847"/>
      <c r="Y99" s="847"/>
      <c r="Z99" s="847"/>
    </row>
    <row r="100" spans="1:26" ht="33.75" customHeight="1">
      <c r="A100" s="847"/>
      <c r="B100" s="419"/>
      <c r="C100" s="419"/>
      <c r="D100" s="419"/>
      <c r="E100" s="1246"/>
      <c r="F100" s="704"/>
      <c r="G100" s="704"/>
      <c r="H100" s="1247"/>
      <c r="I100" s="1248"/>
      <c r="J100" s="905"/>
      <c r="K100" s="1113"/>
      <c r="L100" s="905"/>
      <c r="M100" s="905"/>
      <c r="N100" s="714"/>
      <c r="O100" s="847"/>
      <c r="P100" s="1249"/>
      <c r="Q100" s="704"/>
      <c r="R100" s="1201"/>
      <c r="S100" s="1202"/>
      <c r="T100" s="847"/>
      <c r="U100" s="847"/>
      <c r="V100" s="847"/>
      <c r="W100" s="847"/>
      <c r="X100" s="847"/>
      <c r="Y100" s="847"/>
      <c r="Z100" s="847"/>
    </row>
    <row r="101" spans="1:26" ht="33.75" customHeight="1">
      <c r="A101" s="847"/>
      <c r="B101" s="419"/>
      <c r="C101" s="419"/>
      <c r="D101" s="419"/>
      <c r="E101" s="1246"/>
      <c r="F101" s="704"/>
      <c r="G101" s="704"/>
      <c r="H101" s="1247"/>
      <c r="I101" s="1248"/>
      <c r="J101" s="905"/>
      <c r="K101" s="1113"/>
      <c r="L101" s="905"/>
      <c r="M101" s="905"/>
      <c r="N101" s="714"/>
      <c r="O101" s="847"/>
      <c r="P101" s="1249"/>
      <c r="Q101" s="704"/>
      <c r="R101" s="1201"/>
      <c r="S101" s="1202"/>
      <c r="T101" s="847"/>
      <c r="U101" s="847"/>
      <c r="V101" s="847"/>
      <c r="W101" s="847"/>
      <c r="X101" s="847"/>
      <c r="Y101" s="847"/>
      <c r="Z101" s="847"/>
    </row>
    <row r="102" spans="1:26" ht="33.75" customHeight="1">
      <c r="A102" s="847"/>
      <c r="B102" s="419"/>
      <c r="C102" s="419"/>
      <c r="D102" s="419"/>
      <c r="E102" s="1246"/>
      <c r="F102" s="704"/>
      <c r="G102" s="704"/>
      <c r="H102" s="1247"/>
      <c r="I102" s="1248"/>
      <c r="J102" s="905"/>
      <c r="K102" s="1113"/>
      <c r="L102" s="905"/>
      <c r="M102" s="905"/>
      <c r="N102" s="714"/>
      <c r="O102" s="847"/>
      <c r="P102" s="1249"/>
      <c r="Q102" s="704"/>
      <c r="R102" s="1201"/>
      <c r="S102" s="1202"/>
      <c r="T102" s="847"/>
      <c r="U102" s="847"/>
      <c r="V102" s="847"/>
      <c r="W102" s="847"/>
      <c r="X102" s="847"/>
      <c r="Y102" s="847"/>
      <c r="Z102" s="847"/>
    </row>
    <row r="103" spans="1:26" ht="33.75" customHeight="1">
      <c r="A103" s="847"/>
      <c r="B103" s="419"/>
      <c r="C103" s="419"/>
      <c r="D103" s="419"/>
      <c r="E103" s="1246"/>
      <c r="F103" s="704"/>
      <c r="G103" s="704"/>
      <c r="H103" s="1247"/>
      <c r="I103" s="1248"/>
      <c r="J103" s="905"/>
      <c r="K103" s="1113"/>
      <c r="L103" s="905"/>
      <c r="M103" s="905"/>
      <c r="N103" s="714"/>
      <c r="O103" s="847"/>
      <c r="P103" s="1249"/>
      <c r="Q103" s="704"/>
      <c r="R103" s="1201"/>
      <c r="S103" s="1202"/>
      <c r="T103" s="847"/>
      <c r="U103" s="847"/>
      <c r="V103" s="847"/>
      <c r="W103" s="847"/>
      <c r="X103" s="847"/>
      <c r="Y103" s="847"/>
      <c r="Z103" s="847"/>
    </row>
    <row r="104" spans="1:26" ht="33.75" customHeight="1">
      <c r="A104" s="847"/>
      <c r="B104" s="419"/>
      <c r="C104" s="419"/>
      <c r="D104" s="419"/>
      <c r="E104" s="1246"/>
      <c r="F104" s="704"/>
      <c r="G104" s="704"/>
      <c r="H104" s="1247"/>
      <c r="I104" s="1248"/>
      <c r="J104" s="905"/>
      <c r="K104" s="1113"/>
      <c r="L104" s="905"/>
      <c r="M104" s="905"/>
      <c r="N104" s="714"/>
      <c r="O104" s="847"/>
      <c r="P104" s="1249"/>
      <c r="Q104" s="704"/>
      <c r="R104" s="1201"/>
      <c r="S104" s="1202"/>
      <c r="T104" s="847"/>
      <c r="U104" s="847"/>
      <c r="V104" s="847"/>
      <c r="W104" s="847"/>
      <c r="X104" s="847"/>
      <c r="Y104" s="847"/>
      <c r="Z104" s="847"/>
    </row>
    <row r="105" spans="1:26" ht="33.75" customHeight="1">
      <c r="A105" s="847"/>
      <c r="B105" s="419"/>
      <c r="C105" s="419"/>
      <c r="D105" s="419"/>
      <c r="E105" s="1246"/>
      <c r="F105" s="704"/>
      <c r="G105" s="704"/>
      <c r="H105" s="1247"/>
      <c r="I105" s="1248"/>
      <c r="J105" s="905"/>
      <c r="K105" s="1113"/>
      <c r="L105" s="905"/>
      <c r="M105" s="905"/>
      <c r="N105" s="714"/>
      <c r="O105" s="847"/>
      <c r="P105" s="1249"/>
      <c r="Q105" s="704"/>
      <c r="R105" s="1201"/>
      <c r="S105" s="1202"/>
      <c r="T105" s="847"/>
      <c r="U105" s="847"/>
      <c r="V105" s="847"/>
      <c r="W105" s="847"/>
      <c r="X105" s="847"/>
      <c r="Y105" s="847"/>
      <c r="Z105" s="847"/>
    </row>
    <row r="106" spans="1:26" ht="33.75" customHeight="1">
      <c r="A106" s="847"/>
      <c r="B106" s="419"/>
      <c r="C106" s="419"/>
      <c r="D106" s="419"/>
      <c r="E106" s="1246"/>
      <c r="F106" s="704"/>
      <c r="G106" s="704"/>
      <c r="H106" s="1247"/>
      <c r="I106" s="1248"/>
      <c r="J106" s="905"/>
      <c r="K106" s="1113"/>
      <c r="L106" s="905"/>
      <c r="M106" s="905"/>
      <c r="N106" s="714"/>
      <c r="O106" s="847"/>
      <c r="P106" s="1249"/>
      <c r="Q106" s="704"/>
      <c r="R106" s="1201"/>
      <c r="S106" s="1202"/>
      <c r="T106" s="847"/>
      <c r="U106" s="847"/>
      <c r="V106" s="847"/>
      <c r="W106" s="847"/>
      <c r="X106" s="847"/>
      <c r="Y106" s="847"/>
      <c r="Z106" s="847"/>
    </row>
    <row r="107" spans="1:26" ht="33.75" customHeight="1">
      <c r="A107" s="847"/>
      <c r="B107" s="419"/>
      <c r="C107" s="419"/>
      <c r="D107" s="419"/>
      <c r="E107" s="1246"/>
      <c r="F107" s="704"/>
      <c r="G107" s="704"/>
      <c r="H107" s="1247"/>
      <c r="I107" s="1248"/>
      <c r="J107" s="905"/>
      <c r="K107" s="1113"/>
      <c r="L107" s="905"/>
      <c r="M107" s="905"/>
      <c r="N107" s="714"/>
      <c r="O107" s="847"/>
      <c r="P107" s="1249"/>
      <c r="Q107" s="704"/>
      <c r="R107" s="1201"/>
      <c r="S107" s="1202"/>
      <c r="T107" s="847"/>
      <c r="U107" s="847"/>
      <c r="V107" s="847"/>
      <c r="W107" s="847"/>
      <c r="X107" s="847"/>
      <c r="Y107" s="847"/>
      <c r="Z107" s="847"/>
    </row>
    <row r="108" spans="1:26" ht="33.75" customHeight="1">
      <c r="A108" s="847"/>
      <c r="B108" s="419"/>
      <c r="C108" s="419"/>
      <c r="D108" s="419"/>
      <c r="E108" s="1246"/>
      <c r="F108" s="704"/>
      <c r="G108" s="704"/>
      <c r="H108" s="1247"/>
      <c r="I108" s="1248"/>
      <c r="J108" s="905"/>
      <c r="K108" s="1113"/>
      <c r="L108" s="905"/>
      <c r="M108" s="905"/>
      <c r="N108" s="714"/>
      <c r="O108" s="847"/>
      <c r="P108" s="1249"/>
      <c r="Q108" s="704"/>
      <c r="R108" s="1201"/>
      <c r="S108" s="1202"/>
      <c r="T108" s="847"/>
      <c r="U108" s="847"/>
      <c r="V108" s="847"/>
      <c r="W108" s="847"/>
      <c r="X108" s="847"/>
      <c r="Y108" s="847"/>
      <c r="Z108" s="847"/>
    </row>
    <row r="109" spans="1:26" ht="33.75" customHeight="1">
      <c r="A109" s="847"/>
      <c r="B109" s="419"/>
      <c r="C109" s="419"/>
      <c r="D109" s="419"/>
      <c r="E109" s="1246"/>
      <c r="F109" s="704"/>
      <c r="G109" s="704"/>
      <c r="H109" s="1247"/>
      <c r="I109" s="1248"/>
      <c r="J109" s="905"/>
      <c r="K109" s="1113"/>
      <c r="L109" s="905"/>
      <c r="M109" s="905"/>
      <c r="N109" s="714"/>
      <c r="O109" s="847"/>
      <c r="P109" s="1249"/>
      <c r="Q109" s="704"/>
      <c r="R109" s="1201"/>
      <c r="S109" s="1202"/>
      <c r="T109" s="847"/>
      <c r="U109" s="847"/>
      <c r="V109" s="847"/>
      <c r="W109" s="847"/>
      <c r="X109" s="847"/>
      <c r="Y109" s="847"/>
      <c r="Z109" s="847"/>
    </row>
    <row r="110" spans="1:26" ht="33.75" customHeight="1">
      <c r="A110" s="847"/>
      <c r="B110" s="419"/>
      <c r="C110" s="419"/>
      <c r="D110" s="419"/>
      <c r="E110" s="1246"/>
      <c r="F110" s="704"/>
      <c r="G110" s="704"/>
      <c r="H110" s="1247"/>
      <c r="I110" s="1248"/>
      <c r="J110" s="905"/>
      <c r="K110" s="1113"/>
      <c r="L110" s="905"/>
      <c r="M110" s="905"/>
      <c r="N110" s="714"/>
      <c r="O110" s="847"/>
      <c r="P110" s="1249"/>
      <c r="Q110" s="704"/>
      <c r="R110" s="1201"/>
      <c r="S110" s="1202"/>
      <c r="T110" s="847"/>
      <c r="U110" s="847"/>
      <c r="V110" s="847"/>
      <c r="W110" s="847"/>
      <c r="X110" s="847"/>
      <c r="Y110" s="847"/>
      <c r="Z110" s="847"/>
    </row>
    <row r="111" spans="1:26" ht="33.75" customHeight="1">
      <c r="A111" s="847"/>
      <c r="B111" s="419"/>
      <c r="C111" s="419"/>
      <c r="D111" s="419"/>
      <c r="E111" s="1246"/>
      <c r="F111" s="704"/>
      <c r="G111" s="704"/>
      <c r="H111" s="1247"/>
      <c r="I111" s="1248"/>
      <c r="J111" s="905"/>
      <c r="K111" s="1113"/>
      <c r="L111" s="905"/>
      <c r="M111" s="905"/>
      <c r="N111" s="714"/>
      <c r="O111" s="847"/>
      <c r="P111" s="1249"/>
      <c r="Q111" s="704"/>
      <c r="R111" s="1201"/>
      <c r="S111" s="1202"/>
      <c r="T111" s="847"/>
      <c r="U111" s="847"/>
      <c r="V111" s="847"/>
      <c r="W111" s="847"/>
      <c r="X111" s="847"/>
      <c r="Y111" s="847"/>
      <c r="Z111" s="847"/>
    </row>
    <row r="112" spans="1:26" ht="33.75" customHeight="1">
      <c r="A112" s="847"/>
      <c r="B112" s="419"/>
      <c r="C112" s="419"/>
      <c r="D112" s="419"/>
      <c r="E112" s="1246"/>
      <c r="F112" s="704"/>
      <c r="G112" s="704"/>
      <c r="H112" s="1247"/>
      <c r="I112" s="1248"/>
      <c r="J112" s="905"/>
      <c r="K112" s="1113"/>
      <c r="L112" s="905"/>
      <c r="M112" s="905"/>
      <c r="N112" s="714"/>
      <c r="O112" s="847"/>
      <c r="P112" s="1249"/>
      <c r="Q112" s="704"/>
      <c r="R112" s="1201"/>
      <c r="S112" s="1202"/>
      <c r="T112" s="847"/>
      <c r="U112" s="847"/>
      <c r="V112" s="847"/>
      <c r="W112" s="847"/>
      <c r="X112" s="847"/>
      <c r="Y112" s="847"/>
      <c r="Z112" s="847"/>
    </row>
    <row r="113" spans="1:26" ht="33.75" customHeight="1">
      <c r="A113" s="847"/>
      <c r="B113" s="419"/>
      <c r="C113" s="419"/>
      <c r="D113" s="419"/>
      <c r="E113" s="1246"/>
      <c r="F113" s="704"/>
      <c r="G113" s="704"/>
      <c r="H113" s="1247"/>
      <c r="I113" s="1248"/>
      <c r="J113" s="905"/>
      <c r="K113" s="1113"/>
      <c r="L113" s="905"/>
      <c r="M113" s="905"/>
      <c r="N113" s="714"/>
      <c r="O113" s="847"/>
      <c r="P113" s="1249"/>
      <c r="Q113" s="704"/>
      <c r="R113" s="1201"/>
      <c r="S113" s="1202"/>
      <c r="T113" s="847"/>
      <c r="U113" s="847"/>
      <c r="V113" s="847"/>
      <c r="W113" s="847"/>
      <c r="X113" s="847"/>
      <c r="Y113" s="847"/>
      <c r="Z113" s="847"/>
    </row>
    <row r="114" spans="1:26" ht="33.75" customHeight="1">
      <c r="A114" s="847"/>
      <c r="B114" s="419"/>
      <c r="C114" s="419"/>
      <c r="D114" s="419"/>
      <c r="E114" s="1246"/>
      <c r="F114" s="704"/>
      <c r="G114" s="704"/>
      <c r="H114" s="1247"/>
      <c r="I114" s="1248"/>
      <c r="J114" s="905"/>
      <c r="K114" s="1113"/>
      <c r="L114" s="905"/>
      <c r="M114" s="905"/>
      <c r="N114" s="714"/>
      <c r="O114" s="847"/>
      <c r="P114" s="1249"/>
      <c r="Q114" s="704"/>
      <c r="R114" s="1201"/>
      <c r="S114" s="1202"/>
      <c r="T114" s="847"/>
      <c r="U114" s="847"/>
      <c r="V114" s="847"/>
      <c r="W114" s="847"/>
      <c r="X114" s="847"/>
      <c r="Y114" s="847"/>
      <c r="Z114" s="847"/>
    </row>
    <row r="115" spans="1:26" ht="33.75" customHeight="1">
      <c r="A115" s="847"/>
      <c r="B115" s="419"/>
      <c r="C115" s="419"/>
      <c r="D115" s="419"/>
      <c r="E115" s="1246"/>
      <c r="F115" s="704"/>
      <c r="G115" s="704"/>
      <c r="H115" s="1247"/>
      <c r="I115" s="1248"/>
      <c r="J115" s="905"/>
      <c r="K115" s="1113"/>
      <c r="L115" s="905"/>
      <c r="M115" s="905"/>
      <c r="N115" s="714"/>
      <c r="O115" s="847"/>
      <c r="P115" s="1249"/>
      <c r="Q115" s="704"/>
      <c r="R115" s="1201"/>
      <c r="S115" s="1202"/>
      <c r="T115" s="847"/>
      <c r="U115" s="847"/>
      <c r="V115" s="847"/>
      <c r="W115" s="847"/>
      <c r="X115" s="847"/>
      <c r="Y115" s="847"/>
      <c r="Z115" s="847"/>
    </row>
    <row r="116" spans="1:26" ht="33.75" customHeight="1">
      <c r="A116" s="847"/>
      <c r="B116" s="419"/>
      <c r="C116" s="419"/>
      <c r="D116" s="419"/>
      <c r="E116" s="1246"/>
      <c r="F116" s="704"/>
      <c r="G116" s="704"/>
      <c r="H116" s="1247"/>
      <c r="I116" s="1248"/>
      <c r="J116" s="905"/>
      <c r="K116" s="1113"/>
      <c r="L116" s="905"/>
      <c r="M116" s="905"/>
      <c r="N116" s="714"/>
      <c r="O116" s="847"/>
      <c r="P116" s="1249"/>
      <c r="Q116" s="704"/>
      <c r="R116" s="1201"/>
      <c r="S116" s="1202"/>
      <c r="T116" s="847"/>
      <c r="U116" s="847"/>
      <c r="V116" s="847"/>
      <c r="W116" s="847"/>
      <c r="X116" s="847"/>
      <c r="Y116" s="847"/>
      <c r="Z116" s="847"/>
    </row>
    <row r="117" spans="1:26" ht="33.75" customHeight="1">
      <c r="A117" s="847"/>
      <c r="B117" s="419"/>
      <c r="C117" s="419"/>
      <c r="D117" s="419"/>
      <c r="E117" s="1246"/>
      <c r="F117" s="704"/>
      <c r="G117" s="704"/>
      <c r="H117" s="1247"/>
      <c r="I117" s="1248"/>
      <c r="J117" s="905"/>
      <c r="K117" s="1113"/>
      <c r="L117" s="905"/>
      <c r="M117" s="905"/>
      <c r="N117" s="714"/>
      <c r="O117" s="847"/>
      <c r="P117" s="1249"/>
      <c r="Q117" s="704"/>
      <c r="R117" s="1201"/>
      <c r="S117" s="1202"/>
      <c r="T117" s="847"/>
      <c r="U117" s="847"/>
      <c r="V117" s="847"/>
      <c r="W117" s="847"/>
      <c r="X117" s="847"/>
      <c r="Y117" s="847"/>
      <c r="Z117" s="847"/>
    </row>
    <row r="118" spans="1:26" ht="33.75" customHeight="1">
      <c r="A118" s="847"/>
      <c r="B118" s="419"/>
      <c r="C118" s="419"/>
      <c r="D118" s="419"/>
      <c r="E118" s="1246"/>
      <c r="F118" s="704"/>
      <c r="G118" s="704"/>
      <c r="H118" s="1247"/>
      <c r="I118" s="1248"/>
      <c r="J118" s="905"/>
      <c r="K118" s="1113"/>
      <c r="L118" s="905"/>
      <c r="M118" s="905"/>
      <c r="N118" s="714"/>
      <c r="O118" s="847"/>
      <c r="P118" s="1249"/>
      <c r="Q118" s="704"/>
      <c r="R118" s="1201"/>
      <c r="S118" s="1202"/>
      <c r="T118" s="847"/>
      <c r="U118" s="847"/>
      <c r="V118" s="847"/>
      <c r="W118" s="847"/>
      <c r="X118" s="847"/>
      <c r="Y118" s="847"/>
      <c r="Z118" s="847"/>
    </row>
    <row r="119" spans="1:26" ht="33.75" customHeight="1">
      <c r="A119" s="847"/>
      <c r="B119" s="419"/>
      <c r="C119" s="419"/>
      <c r="D119" s="419"/>
      <c r="E119" s="1246"/>
      <c r="F119" s="704"/>
      <c r="G119" s="704"/>
      <c r="H119" s="1247"/>
      <c r="I119" s="1248"/>
      <c r="J119" s="905"/>
      <c r="K119" s="1113"/>
      <c r="L119" s="905"/>
      <c r="M119" s="905"/>
      <c r="N119" s="714"/>
      <c r="O119" s="847"/>
      <c r="P119" s="1249"/>
      <c r="Q119" s="704"/>
      <c r="R119" s="1201"/>
      <c r="S119" s="1202"/>
      <c r="T119" s="847"/>
      <c r="U119" s="847"/>
      <c r="V119" s="847"/>
      <c r="W119" s="847"/>
      <c r="X119" s="847"/>
      <c r="Y119" s="847"/>
      <c r="Z119" s="847"/>
    </row>
    <row r="120" spans="1:26" ht="33.75" customHeight="1">
      <c r="A120" s="847"/>
      <c r="B120" s="419"/>
      <c r="C120" s="419"/>
      <c r="D120" s="419"/>
      <c r="E120" s="1246"/>
      <c r="F120" s="704"/>
      <c r="G120" s="704"/>
      <c r="H120" s="1247"/>
      <c r="I120" s="1248"/>
      <c r="J120" s="905"/>
      <c r="K120" s="1113"/>
      <c r="L120" s="905"/>
      <c r="M120" s="905"/>
      <c r="N120" s="714"/>
      <c r="O120" s="847"/>
      <c r="P120" s="1249"/>
      <c r="Q120" s="704"/>
      <c r="R120" s="1201"/>
      <c r="S120" s="1202"/>
      <c r="T120" s="847"/>
      <c r="U120" s="847"/>
      <c r="V120" s="847"/>
      <c r="W120" s="847"/>
      <c r="X120" s="847"/>
      <c r="Y120" s="847"/>
      <c r="Z120" s="847"/>
    </row>
    <row r="121" spans="1:26" ht="33.75" customHeight="1">
      <c r="A121" s="847"/>
      <c r="B121" s="419"/>
      <c r="C121" s="419"/>
      <c r="D121" s="419"/>
      <c r="E121" s="1246"/>
      <c r="F121" s="704"/>
      <c r="G121" s="704"/>
      <c r="H121" s="1247"/>
      <c r="I121" s="1248"/>
      <c r="J121" s="905"/>
      <c r="K121" s="1113"/>
      <c r="L121" s="905"/>
      <c r="M121" s="905"/>
      <c r="N121" s="714"/>
      <c r="O121" s="847"/>
      <c r="P121" s="1249"/>
      <c r="Q121" s="704"/>
      <c r="R121" s="1201"/>
      <c r="S121" s="1202"/>
      <c r="T121" s="847"/>
      <c r="U121" s="847"/>
      <c r="V121" s="847"/>
      <c r="W121" s="847"/>
      <c r="X121" s="847"/>
      <c r="Y121" s="847"/>
      <c r="Z121" s="847"/>
    </row>
    <row r="122" spans="1:26" ht="33.75" customHeight="1">
      <c r="A122" s="847"/>
      <c r="B122" s="419"/>
      <c r="C122" s="419"/>
      <c r="D122" s="419"/>
      <c r="E122" s="1246"/>
      <c r="F122" s="704"/>
      <c r="G122" s="704"/>
      <c r="H122" s="1247"/>
      <c r="I122" s="1248"/>
      <c r="J122" s="905"/>
      <c r="K122" s="1113"/>
      <c r="L122" s="905"/>
      <c r="M122" s="905"/>
      <c r="N122" s="714"/>
      <c r="O122" s="847"/>
      <c r="P122" s="1249"/>
      <c r="Q122" s="704"/>
      <c r="R122" s="1201"/>
      <c r="S122" s="1202"/>
      <c r="T122" s="847"/>
      <c r="U122" s="847"/>
      <c r="V122" s="847"/>
      <c r="W122" s="847"/>
      <c r="X122" s="847"/>
      <c r="Y122" s="847"/>
      <c r="Z122" s="847"/>
    </row>
    <row r="123" spans="1:26" ht="33.75" customHeight="1">
      <c r="A123" s="847"/>
      <c r="B123" s="419"/>
      <c r="C123" s="419"/>
      <c r="D123" s="419"/>
      <c r="E123" s="1246"/>
      <c r="F123" s="704"/>
      <c r="G123" s="704"/>
      <c r="H123" s="1247"/>
      <c r="I123" s="1248"/>
      <c r="J123" s="905"/>
      <c r="K123" s="1113"/>
      <c r="L123" s="905"/>
      <c r="M123" s="905"/>
      <c r="N123" s="714"/>
      <c r="O123" s="847"/>
      <c r="P123" s="1249"/>
      <c r="Q123" s="704"/>
      <c r="R123" s="1201"/>
      <c r="S123" s="1202"/>
      <c r="T123" s="847"/>
      <c r="U123" s="847"/>
      <c r="V123" s="847"/>
      <c r="W123" s="847"/>
      <c r="X123" s="847"/>
      <c r="Y123" s="847"/>
      <c r="Z123" s="847"/>
    </row>
    <row r="124" spans="1:26" ht="33.75" customHeight="1">
      <c r="A124" s="847"/>
      <c r="B124" s="419"/>
      <c r="C124" s="419"/>
      <c r="D124" s="419"/>
      <c r="E124" s="1246"/>
      <c r="F124" s="704"/>
      <c r="G124" s="704"/>
      <c r="H124" s="1247"/>
      <c r="I124" s="1248"/>
      <c r="J124" s="905"/>
      <c r="K124" s="1113"/>
      <c r="L124" s="905"/>
      <c r="M124" s="905"/>
      <c r="N124" s="714"/>
      <c r="O124" s="847"/>
      <c r="P124" s="1249"/>
      <c r="Q124" s="704"/>
      <c r="R124" s="1201"/>
      <c r="S124" s="1202"/>
      <c r="T124" s="847"/>
      <c r="U124" s="847"/>
      <c r="V124" s="847"/>
      <c r="W124" s="847"/>
      <c r="X124" s="847"/>
      <c r="Y124" s="847"/>
      <c r="Z124" s="847"/>
    </row>
    <row r="125" spans="1:26" ht="33.75" customHeight="1">
      <c r="A125" s="847"/>
      <c r="B125" s="419"/>
      <c r="C125" s="419"/>
      <c r="D125" s="419"/>
      <c r="E125" s="1246"/>
      <c r="F125" s="704"/>
      <c r="G125" s="704"/>
      <c r="H125" s="1247"/>
      <c r="I125" s="1248"/>
      <c r="J125" s="905"/>
      <c r="K125" s="1113"/>
      <c r="L125" s="905"/>
      <c r="M125" s="905"/>
      <c r="N125" s="714"/>
      <c r="O125" s="847"/>
      <c r="P125" s="1249"/>
      <c r="Q125" s="704"/>
      <c r="R125" s="1201"/>
      <c r="S125" s="1202"/>
      <c r="T125" s="847"/>
      <c r="U125" s="847"/>
      <c r="V125" s="847"/>
      <c r="W125" s="847"/>
      <c r="X125" s="847"/>
      <c r="Y125" s="847"/>
      <c r="Z125" s="847"/>
    </row>
    <row r="126" spans="1:26" ht="33.75" customHeight="1">
      <c r="A126" s="847"/>
      <c r="B126" s="419"/>
      <c r="C126" s="419"/>
      <c r="D126" s="419"/>
      <c r="E126" s="1246"/>
      <c r="F126" s="704"/>
      <c r="G126" s="704"/>
      <c r="H126" s="1247"/>
      <c r="I126" s="1248"/>
      <c r="J126" s="905"/>
      <c r="K126" s="1113"/>
      <c r="L126" s="905"/>
      <c r="M126" s="905"/>
      <c r="N126" s="714"/>
      <c r="O126" s="847"/>
      <c r="P126" s="1249"/>
      <c r="Q126" s="704"/>
      <c r="R126" s="1201"/>
      <c r="S126" s="1202"/>
      <c r="T126" s="847"/>
      <c r="U126" s="847"/>
      <c r="V126" s="847"/>
      <c r="W126" s="847"/>
      <c r="X126" s="847"/>
      <c r="Y126" s="847"/>
      <c r="Z126" s="847"/>
    </row>
    <row r="127" spans="1:26" ht="33.75" customHeight="1">
      <c r="A127" s="847"/>
      <c r="B127" s="419"/>
      <c r="C127" s="419"/>
      <c r="D127" s="419"/>
      <c r="E127" s="1246"/>
      <c r="F127" s="704"/>
      <c r="G127" s="704"/>
      <c r="H127" s="1247"/>
      <c r="I127" s="1248"/>
      <c r="J127" s="905"/>
      <c r="K127" s="1113"/>
      <c r="L127" s="905"/>
      <c r="M127" s="905"/>
      <c r="N127" s="714"/>
      <c r="O127" s="847"/>
      <c r="P127" s="1249"/>
      <c r="Q127" s="704"/>
      <c r="R127" s="1201"/>
      <c r="S127" s="1202"/>
      <c r="T127" s="847"/>
      <c r="U127" s="847"/>
      <c r="V127" s="847"/>
      <c r="W127" s="847"/>
      <c r="X127" s="847"/>
      <c r="Y127" s="847"/>
      <c r="Z127" s="847"/>
    </row>
    <row r="128" spans="1:26" ht="33.75" customHeight="1">
      <c r="A128" s="847"/>
      <c r="B128" s="419"/>
      <c r="C128" s="419"/>
      <c r="D128" s="419"/>
      <c r="E128" s="1246"/>
      <c r="F128" s="704"/>
      <c r="G128" s="704"/>
      <c r="H128" s="1247"/>
      <c r="I128" s="1248"/>
      <c r="J128" s="905"/>
      <c r="K128" s="1113"/>
      <c r="L128" s="905"/>
      <c r="M128" s="905"/>
      <c r="N128" s="714"/>
      <c r="O128" s="847"/>
      <c r="P128" s="1249"/>
      <c r="Q128" s="704"/>
      <c r="R128" s="1201"/>
      <c r="S128" s="1202"/>
      <c r="T128" s="847"/>
      <c r="U128" s="847"/>
      <c r="V128" s="847"/>
      <c r="W128" s="847"/>
      <c r="X128" s="847"/>
      <c r="Y128" s="847"/>
      <c r="Z128" s="847"/>
    </row>
    <row r="129" spans="1:26" ht="33.75" customHeight="1">
      <c r="A129" s="847"/>
      <c r="B129" s="419"/>
      <c r="C129" s="419"/>
      <c r="D129" s="419"/>
      <c r="E129" s="1246"/>
      <c r="F129" s="704"/>
      <c r="G129" s="704"/>
      <c r="H129" s="1247"/>
      <c r="I129" s="1248"/>
      <c r="J129" s="905"/>
      <c r="K129" s="1113"/>
      <c r="L129" s="905"/>
      <c r="M129" s="905"/>
      <c r="N129" s="714"/>
      <c r="O129" s="847"/>
      <c r="P129" s="1249"/>
      <c r="Q129" s="704"/>
      <c r="R129" s="1201"/>
      <c r="S129" s="1202"/>
      <c r="T129" s="847"/>
      <c r="U129" s="847"/>
      <c r="V129" s="847"/>
      <c r="W129" s="847"/>
      <c r="X129" s="847"/>
      <c r="Y129" s="847"/>
      <c r="Z129" s="847"/>
    </row>
    <row r="130" spans="1:26" ht="33.75" customHeight="1">
      <c r="A130" s="847"/>
      <c r="B130" s="419"/>
      <c r="C130" s="419"/>
      <c r="D130" s="419"/>
      <c r="E130" s="1246"/>
      <c r="F130" s="704"/>
      <c r="G130" s="704"/>
      <c r="H130" s="1247"/>
      <c r="I130" s="1248"/>
      <c r="J130" s="905"/>
      <c r="K130" s="1113"/>
      <c r="L130" s="905"/>
      <c r="M130" s="905"/>
      <c r="N130" s="714"/>
      <c r="O130" s="847"/>
      <c r="P130" s="1249"/>
      <c r="Q130" s="704"/>
      <c r="R130" s="1201"/>
      <c r="S130" s="1202"/>
      <c r="T130" s="847"/>
      <c r="U130" s="847"/>
      <c r="V130" s="847"/>
      <c r="W130" s="847"/>
      <c r="X130" s="847"/>
      <c r="Y130" s="847"/>
      <c r="Z130" s="847"/>
    </row>
    <row r="131" spans="1:26" ht="33.75" customHeight="1">
      <c r="A131" s="847"/>
      <c r="B131" s="419"/>
      <c r="C131" s="419"/>
      <c r="D131" s="419"/>
      <c r="E131" s="1246"/>
      <c r="F131" s="704"/>
      <c r="G131" s="704"/>
      <c r="H131" s="1247"/>
      <c r="I131" s="1248"/>
      <c r="J131" s="905"/>
      <c r="K131" s="1113"/>
      <c r="L131" s="905"/>
      <c r="M131" s="905"/>
      <c r="N131" s="714"/>
      <c r="O131" s="847"/>
      <c r="P131" s="1249"/>
      <c r="Q131" s="704"/>
      <c r="R131" s="1201"/>
      <c r="S131" s="1202"/>
      <c r="T131" s="847"/>
      <c r="U131" s="847"/>
      <c r="V131" s="847"/>
      <c r="W131" s="847"/>
      <c r="X131" s="847"/>
      <c r="Y131" s="847"/>
      <c r="Z131" s="847"/>
    </row>
    <row r="132" spans="1:26" ht="33.75" customHeight="1">
      <c r="A132" s="847"/>
      <c r="B132" s="419"/>
      <c r="C132" s="419"/>
      <c r="D132" s="419"/>
      <c r="E132" s="1246"/>
      <c r="F132" s="704"/>
      <c r="G132" s="704"/>
      <c r="H132" s="1247"/>
      <c r="I132" s="1248"/>
      <c r="J132" s="905"/>
      <c r="K132" s="1113"/>
      <c r="L132" s="905"/>
      <c r="M132" s="905"/>
      <c r="N132" s="714"/>
      <c r="O132" s="847"/>
      <c r="P132" s="1249"/>
      <c r="Q132" s="704"/>
      <c r="R132" s="1201"/>
      <c r="S132" s="1202"/>
      <c r="T132" s="847"/>
      <c r="U132" s="847"/>
      <c r="V132" s="847"/>
      <c r="W132" s="847"/>
      <c r="X132" s="847"/>
      <c r="Y132" s="847"/>
      <c r="Z132" s="847"/>
    </row>
    <row r="133" spans="1:26" ht="33.75" customHeight="1">
      <c r="A133" s="847"/>
      <c r="B133" s="419"/>
      <c r="C133" s="419"/>
      <c r="D133" s="419"/>
      <c r="E133" s="1246"/>
      <c r="F133" s="704"/>
      <c r="G133" s="704"/>
      <c r="H133" s="1247"/>
      <c r="I133" s="1248"/>
      <c r="J133" s="905"/>
      <c r="K133" s="1113"/>
      <c r="L133" s="905"/>
      <c r="M133" s="905"/>
      <c r="N133" s="714"/>
      <c r="O133" s="847"/>
      <c r="P133" s="1249"/>
      <c r="Q133" s="704"/>
      <c r="R133" s="1201"/>
      <c r="S133" s="1202"/>
      <c r="T133" s="847"/>
      <c r="U133" s="847"/>
      <c r="V133" s="847"/>
      <c r="W133" s="847"/>
      <c r="X133" s="847"/>
      <c r="Y133" s="847"/>
      <c r="Z133" s="847"/>
    </row>
    <row r="134" spans="1:26" ht="33.75" customHeight="1">
      <c r="A134" s="847"/>
      <c r="B134" s="419"/>
      <c r="C134" s="419"/>
      <c r="D134" s="419"/>
      <c r="E134" s="1246"/>
      <c r="F134" s="704"/>
      <c r="G134" s="704"/>
      <c r="H134" s="1247"/>
      <c r="I134" s="1248"/>
      <c r="J134" s="905"/>
      <c r="K134" s="1113"/>
      <c r="L134" s="905"/>
      <c r="M134" s="905"/>
      <c r="N134" s="714"/>
      <c r="O134" s="847"/>
      <c r="P134" s="1249"/>
      <c r="Q134" s="704"/>
      <c r="R134" s="1201"/>
      <c r="S134" s="1202"/>
      <c r="T134" s="847"/>
      <c r="U134" s="847"/>
      <c r="V134" s="847"/>
      <c r="W134" s="847"/>
      <c r="X134" s="847"/>
      <c r="Y134" s="847"/>
      <c r="Z134" s="847"/>
    </row>
    <row r="135" spans="1:26" ht="33.75" customHeight="1">
      <c r="A135" s="847"/>
      <c r="B135" s="419"/>
      <c r="C135" s="419"/>
      <c r="D135" s="419"/>
      <c r="E135" s="1246"/>
      <c r="F135" s="704"/>
      <c r="G135" s="704"/>
      <c r="H135" s="1247"/>
      <c r="I135" s="1248"/>
      <c r="J135" s="905"/>
      <c r="K135" s="1113"/>
      <c r="L135" s="905"/>
      <c r="M135" s="905"/>
      <c r="N135" s="714"/>
      <c r="O135" s="847"/>
      <c r="P135" s="1249"/>
      <c r="Q135" s="704"/>
      <c r="R135" s="1201"/>
      <c r="S135" s="1202"/>
      <c r="T135" s="847"/>
      <c r="U135" s="847"/>
      <c r="V135" s="847"/>
      <c r="W135" s="847"/>
      <c r="X135" s="847"/>
      <c r="Y135" s="847"/>
      <c r="Z135" s="847"/>
    </row>
    <row r="136" spans="1:26" ht="33.75" customHeight="1">
      <c r="A136" s="847"/>
      <c r="B136" s="419"/>
      <c r="C136" s="419"/>
      <c r="D136" s="419"/>
      <c r="E136" s="1246"/>
      <c r="F136" s="704"/>
      <c r="G136" s="704"/>
      <c r="H136" s="1247"/>
      <c r="I136" s="1248"/>
      <c r="J136" s="905"/>
      <c r="K136" s="1113"/>
      <c r="L136" s="905"/>
      <c r="M136" s="905"/>
      <c r="N136" s="714"/>
      <c r="O136" s="847"/>
      <c r="P136" s="1249"/>
      <c r="Q136" s="704"/>
      <c r="R136" s="1201"/>
      <c r="S136" s="1202"/>
      <c r="T136" s="847"/>
      <c r="U136" s="847"/>
      <c r="V136" s="847"/>
      <c r="W136" s="847"/>
      <c r="X136" s="847"/>
      <c r="Y136" s="847"/>
      <c r="Z136" s="847"/>
    </row>
    <row r="137" spans="1:26" ht="33.75" customHeight="1">
      <c r="A137" s="847"/>
      <c r="B137" s="419"/>
      <c r="C137" s="419"/>
      <c r="D137" s="419"/>
      <c r="E137" s="1246"/>
      <c r="F137" s="704"/>
      <c r="G137" s="704"/>
      <c r="H137" s="1247"/>
      <c r="I137" s="1248"/>
      <c r="J137" s="905"/>
      <c r="K137" s="1113"/>
      <c r="L137" s="905"/>
      <c r="M137" s="905"/>
      <c r="N137" s="714"/>
      <c r="O137" s="847"/>
      <c r="P137" s="1249"/>
      <c r="Q137" s="704"/>
      <c r="R137" s="1201"/>
      <c r="S137" s="1202"/>
      <c r="T137" s="847"/>
      <c r="U137" s="847"/>
      <c r="V137" s="847"/>
      <c r="W137" s="847"/>
      <c r="X137" s="847"/>
      <c r="Y137" s="847"/>
      <c r="Z137" s="847"/>
    </row>
    <row r="138" spans="1:26" ht="33.75" customHeight="1">
      <c r="A138" s="847"/>
      <c r="B138" s="419"/>
      <c r="C138" s="419"/>
      <c r="D138" s="419"/>
      <c r="E138" s="1246"/>
      <c r="F138" s="704"/>
      <c r="G138" s="704"/>
      <c r="H138" s="1247"/>
      <c r="I138" s="1248"/>
      <c r="J138" s="905"/>
      <c r="K138" s="1113"/>
      <c r="L138" s="905"/>
      <c r="M138" s="905"/>
      <c r="N138" s="714"/>
      <c r="O138" s="847"/>
      <c r="P138" s="1249"/>
      <c r="Q138" s="704"/>
      <c r="R138" s="1201"/>
      <c r="S138" s="1202"/>
      <c r="T138" s="847"/>
      <c r="U138" s="847"/>
      <c r="V138" s="847"/>
      <c r="W138" s="847"/>
      <c r="X138" s="847"/>
      <c r="Y138" s="847"/>
      <c r="Z138" s="847"/>
    </row>
    <row r="139" spans="1:26" ht="33.75" customHeight="1">
      <c r="A139" s="847"/>
      <c r="B139" s="419"/>
      <c r="C139" s="419"/>
      <c r="D139" s="419"/>
      <c r="E139" s="1246"/>
      <c r="F139" s="704"/>
      <c r="G139" s="704"/>
      <c r="H139" s="1247"/>
      <c r="I139" s="1248"/>
      <c r="J139" s="905"/>
      <c r="K139" s="1113"/>
      <c r="L139" s="905"/>
      <c r="M139" s="905"/>
      <c r="N139" s="714"/>
      <c r="O139" s="847"/>
      <c r="P139" s="1249"/>
      <c r="Q139" s="704"/>
      <c r="R139" s="1201"/>
      <c r="S139" s="1202"/>
      <c r="T139" s="847"/>
      <c r="U139" s="847"/>
      <c r="V139" s="847"/>
      <c r="W139" s="847"/>
      <c r="X139" s="847"/>
      <c r="Y139" s="847"/>
      <c r="Z139" s="847"/>
    </row>
    <row r="140" spans="1:26" ht="33.75" customHeight="1">
      <c r="A140" s="847"/>
      <c r="B140" s="419"/>
      <c r="C140" s="419"/>
      <c r="D140" s="419"/>
      <c r="E140" s="1246"/>
      <c r="F140" s="704"/>
      <c r="G140" s="704"/>
      <c r="H140" s="1247"/>
      <c r="I140" s="1248"/>
      <c r="J140" s="905"/>
      <c r="K140" s="1113"/>
      <c r="L140" s="905"/>
      <c r="M140" s="905"/>
      <c r="N140" s="714"/>
      <c r="O140" s="847"/>
      <c r="P140" s="1249"/>
      <c r="Q140" s="704"/>
      <c r="R140" s="1201"/>
      <c r="S140" s="1202"/>
      <c r="T140" s="847"/>
      <c r="U140" s="847"/>
      <c r="V140" s="847"/>
      <c r="W140" s="847"/>
      <c r="X140" s="847"/>
      <c r="Y140" s="847"/>
      <c r="Z140" s="847"/>
    </row>
    <row r="141" spans="1:26" ht="33.75" customHeight="1">
      <c r="A141" s="847"/>
      <c r="B141" s="419"/>
      <c r="C141" s="419"/>
      <c r="D141" s="419"/>
      <c r="E141" s="1246"/>
      <c r="F141" s="704"/>
      <c r="G141" s="704"/>
      <c r="H141" s="1247"/>
      <c r="I141" s="1248"/>
      <c r="J141" s="905"/>
      <c r="K141" s="1113"/>
      <c r="L141" s="905"/>
      <c r="M141" s="905"/>
      <c r="N141" s="714"/>
      <c r="O141" s="847"/>
      <c r="P141" s="1249"/>
      <c r="Q141" s="704"/>
      <c r="R141" s="1201"/>
      <c r="S141" s="1202"/>
      <c r="T141" s="847"/>
      <c r="U141" s="847"/>
      <c r="V141" s="847"/>
      <c r="W141" s="847"/>
      <c r="X141" s="847"/>
      <c r="Y141" s="847"/>
      <c r="Z141" s="847"/>
    </row>
    <row r="142" spans="1:26" ht="33.75" customHeight="1">
      <c r="A142" s="847"/>
      <c r="B142" s="419"/>
      <c r="C142" s="419"/>
      <c r="D142" s="419"/>
      <c r="E142" s="1246"/>
      <c r="F142" s="704"/>
      <c r="G142" s="704"/>
      <c r="H142" s="1247"/>
      <c r="I142" s="1248"/>
      <c r="J142" s="905"/>
      <c r="K142" s="1113"/>
      <c r="L142" s="905"/>
      <c r="M142" s="905"/>
      <c r="N142" s="714"/>
      <c r="O142" s="847"/>
      <c r="P142" s="1249"/>
      <c r="Q142" s="704"/>
      <c r="R142" s="1201"/>
      <c r="S142" s="1202"/>
      <c r="T142" s="847"/>
      <c r="U142" s="847"/>
      <c r="V142" s="847"/>
      <c r="W142" s="847"/>
      <c r="X142" s="847"/>
      <c r="Y142" s="847"/>
      <c r="Z142" s="847"/>
    </row>
    <row r="143" spans="1:26" ht="33.75" customHeight="1">
      <c r="A143" s="847"/>
      <c r="B143" s="419"/>
      <c r="C143" s="419"/>
      <c r="D143" s="419"/>
      <c r="E143" s="1246"/>
      <c r="F143" s="704"/>
      <c r="G143" s="704"/>
      <c r="H143" s="1247"/>
      <c r="I143" s="1248"/>
      <c r="J143" s="905"/>
      <c r="K143" s="1113"/>
      <c r="L143" s="905"/>
      <c r="M143" s="905"/>
      <c r="N143" s="714"/>
      <c r="O143" s="847"/>
      <c r="P143" s="1249"/>
      <c r="Q143" s="704"/>
      <c r="R143" s="1201"/>
      <c r="S143" s="1202"/>
      <c r="T143" s="847"/>
      <c r="U143" s="847"/>
      <c r="V143" s="847"/>
      <c r="W143" s="847"/>
      <c r="X143" s="847"/>
      <c r="Y143" s="847"/>
      <c r="Z143" s="847"/>
    </row>
    <row r="144" spans="1:26" ht="33.75" customHeight="1">
      <c r="A144" s="847"/>
      <c r="B144" s="419"/>
      <c r="C144" s="419"/>
      <c r="D144" s="419"/>
      <c r="E144" s="1246"/>
      <c r="F144" s="704"/>
      <c r="G144" s="704"/>
      <c r="H144" s="1247"/>
      <c r="I144" s="1248"/>
      <c r="J144" s="905"/>
      <c r="K144" s="1113"/>
      <c r="L144" s="905"/>
      <c r="M144" s="905"/>
      <c r="N144" s="714"/>
      <c r="O144" s="847"/>
      <c r="P144" s="1249"/>
      <c r="Q144" s="704"/>
      <c r="R144" s="1201"/>
      <c r="S144" s="1202"/>
      <c r="T144" s="847"/>
      <c r="U144" s="847"/>
      <c r="V144" s="847"/>
      <c r="W144" s="847"/>
      <c r="X144" s="847"/>
      <c r="Y144" s="847"/>
      <c r="Z144" s="847"/>
    </row>
    <row r="145" spans="1:26" ht="33.75" customHeight="1">
      <c r="A145" s="847"/>
      <c r="B145" s="419"/>
      <c r="C145" s="419"/>
      <c r="D145" s="419"/>
      <c r="E145" s="1246"/>
      <c r="F145" s="704"/>
      <c r="G145" s="704"/>
      <c r="H145" s="1247"/>
      <c r="I145" s="1248"/>
      <c r="J145" s="905"/>
      <c r="K145" s="1113"/>
      <c r="L145" s="905"/>
      <c r="M145" s="905"/>
      <c r="N145" s="714"/>
      <c r="O145" s="847"/>
      <c r="P145" s="1249"/>
      <c r="Q145" s="704"/>
      <c r="R145" s="1201"/>
      <c r="S145" s="1202"/>
      <c r="T145" s="847"/>
      <c r="U145" s="847"/>
      <c r="V145" s="847"/>
      <c r="W145" s="847"/>
      <c r="X145" s="847"/>
      <c r="Y145" s="847"/>
      <c r="Z145" s="847"/>
    </row>
    <row r="146" spans="1:26" ht="33.75" customHeight="1">
      <c r="A146" s="847"/>
      <c r="B146" s="419"/>
      <c r="C146" s="419"/>
      <c r="D146" s="419"/>
      <c r="E146" s="1246"/>
      <c r="F146" s="704"/>
      <c r="G146" s="704"/>
      <c r="H146" s="1247"/>
      <c r="I146" s="1248"/>
      <c r="J146" s="905"/>
      <c r="K146" s="1113"/>
      <c r="L146" s="905"/>
      <c r="M146" s="905"/>
      <c r="N146" s="714"/>
      <c r="O146" s="847"/>
      <c r="P146" s="1249"/>
      <c r="Q146" s="704"/>
      <c r="R146" s="1201"/>
      <c r="S146" s="1202"/>
      <c r="T146" s="847"/>
      <c r="U146" s="847"/>
      <c r="V146" s="847"/>
      <c r="W146" s="847"/>
      <c r="X146" s="847"/>
      <c r="Y146" s="847"/>
      <c r="Z146" s="847"/>
    </row>
    <row r="147" spans="1:26" ht="33.75" customHeight="1">
      <c r="A147" s="847"/>
      <c r="B147" s="419"/>
      <c r="C147" s="419"/>
      <c r="D147" s="419"/>
      <c r="E147" s="1246"/>
      <c r="F147" s="704"/>
      <c r="G147" s="704"/>
      <c r="H147" s="1247"/>
      <c r="I147" s="1248"/>
      <c r="J147" s="905"/>
      <c r="K147" s="1113"/>
      <c r="L147" s="905"/>
      <c r="M147" s="905"/>
      <c r="N147" s="714"/>
      <c r="O147" s="847"/>
      <c r="P147" s="1249"/>
      <c r="Q147" s="704"/>
      <c r="R147" s="1201"/>
      <c r="S147" s="1202"/>
      <c r="T147" s="847"/>
      <c r="U147" s="847"/>
      <c r="V147" s="847"/>
      <c r="W147" s="847"/>
      <c r="X147" s="847"/>
      <c r="Y147" s="847"/>
      <c r="Z147" s="847"/>
    </row>
    <row r="148" spans="1:26" ht="33.75" customHeight="1">
      <c r="A148" s="847"/>
      <c r="B148" s="419"/>
      <c r="C148" s="419"/>
      <c r="D148" s="419"/>
      <c r="E148" s="1246"/>
      <c r="F148" s="704"/>
      <c r="G148" s="704"/>
      <c r="H148" s="1247"/>
      <c r="I148" s="1248"/>
      <c r="J148" s="905"/>
      <c r="K148" s="1113"/>
      <c r="L148" s="905"/>
      <c r="M148" s="905"/>
      <c r="N148" s="714"/>
      <c r="O148" s="847"/>
      <c r="P148" s="1249"/>
      <c r="Q148" s="704"/>
      <c r="R148" s="1201"/>
      <c r="S148" s="1202"/>
      <c r="T148" s="847"/>
      <c r="U148" s="847"/>
      <c r="V148" s="847"/>
      <c r="W148" s="847"/>
      <c r="X148" s="847"/>
      <c r="Y148" s="847"/>
      <c r="Z148" s="847"/>
    </row>
    <row r="149" spans="1:26" ht="33.75" customHeight="1">
      <c r="A149" s="847"/>
      <c r="B149" s="419"/>
      <c r="C149" s="419"/>
      <c r="D149" s="419"/>
      <c r="E149" s="1246"/>
      <c r="F149" s="704"/>
      <c r="G149" s="704"/>
      <c r="H149" s="1247"/>
      <c r="I149" s="1248"/>
      <c r="J149" s="905"/>
      <c r="K149" s="1113"/>
      <c r="L149" s="905"/>
      <c r="M149" s="905"/>
      <c r="N149" s="714"/>
      <c r="O149" s="847"/>
      <c r="P149" s="1249"/>
      <c r="Q149" s="704"/>
      <c r="R149" s="1201"/>
      <c r="S149" s="1202"/>
      <c r="T149" s="847"/>
      <c r="U149" s="847"/>
      <c r="V149" s="847"/>
      <c r="W149" s="847"/>
      <c r="X149" s="847"/>
      <c r="Y149" s="847"/>
      <c r="Z149" s="847"/>
    </row>
    <row r="150" spans="1:26" ht="33.75" customHeight="1">
      <c r="A150" s="847"/>
      <c r="B150" s="419"/>
      <c r="C150" s="419"/>
      <c r="D150" s="419"/>
      <c r="E150" s="1246"/>
      <c r="F150" s="704"/>
      <c r="G150" s="704"/>
      <c r="H150" s="1247"/>
      <c r="I150" s="1248"/>
      <c r="J150" s="905"/>
      <c r="K150" s="1113"/>
      <c r="L150" s="905"/>
      <c r="M150" s="905"/>
      <c r="N150" s="714"/>
      <c r="O150" s="847"/>
      <c r="P150" s="1249"/>
      <c r="Q150" s="704"/>
      <c r="R150" s="1201"/>
      <c r="S150" s="1202"/>
      <c r="T150" s="847"/>
      <c r="U150" s="847"/>
      <c r="V150" s="847"/>
      <c r="W150" s="847"/>
      <c r="X150" s="847"/>
      <c r="Y150" s="847"/>
      <c r="Z150" s="847"/>
    </row>
    <row r="151" spans="1:26" ht="33.75" customHeight="1">
      <c r="A151" s="847"/>
      <c r="B151" s="419"/>
      <c r="C151" s="419"/>
      <c r="D151" s="419"/>
      <c r="E151" s="1246"/>
      <c r="F151" s="704"/>
      <c r="G151" s="704"/>
      <c r="H151" s="1247"/>
      <c r="I151" s="1248"/>
      <c r="J151" s="905"/>
      <c r="K151" s="1113"/>
      <c r="L151" s="905"/>
      <c r="M151" s="905"/>
      <c r="N151" s="714"/>
      <c r="O151" s="847"/>
      <c r="P151" s="1249"/>
      <c r="Q151" s="704"/>
      <c r="R151" s="1201"/>
      <c r="S151" s="1202"/>
      <c r="T151" s="847"/>
      <c r="U151" s="847"/>
      <c r="V151" s="847"/>
      <c r="W151" s="847"/>
      <c r="X151" s="847"/>
      <c r="Y151" s="847"/>
      <c r="Z151" s="847"/>
    </row>
    <row r="152" spans="1:26" ht="33.75" customHeight="1">
      <c r="A152" s="847"/>
      <c r="B152" s="419"/>
      <c r="C152" s="419"/>
      <c r="D152" s="419"/>
      <c r="E152" s="1246"/>
      <c r="F152" s="704"/>
      <c r="G152" s="704"/>
      <c r="H152" s="1247"/>
      <c r="I152" s="1248"/>
      <c r="J152" s="905"/>
      <c r="K152" s="1113"/>
      <c r="L152" s="905"/>
      <c r="M152" s="905"/>
      <c r="N152" s="714"/>
      <c r="O152" s="847"/>
      <c r="P152" s="1249"/>
      <c r="Q152" s="704"/>
      <c r="R152" s="1201"/>
      <c r="S152" s="1202"/>
      <c r="T152" s="847"/>
      <c r="U152" s="847"/>
      <c r="V152" s="847"/>
      <c r="W152" s="847"/>
      <c r="X152" s="847"/>
      <c r="Y152" s="847"/>
      <c r="Z152" s="847"/>
    </row>
    <row r="153" spans="1:26" ht="33.75" customHeight="1">
      <c r="A153" s="847"/>
      <c r="B153" s="419"/>
      <c r="C153" s="419"/>
      <c r="D153" s="419"/>
      <c r="E153" s="1246"/>
      <c r="F153" s="704"/>
      <c r="G153" s="704"/>
      <c r="H153" s="1247"/>
      <c r="I153" s="1248"/>
      <c r="J153" s="905"/>
      <c r="K153" s="1113"/>
      <c r="L153" s="905"/>
      <c r="M153" s="905"/>
      <c r="N153" s="714"/>
      <c r="O153" s="847"/>
      <c r="P153" s="1249"/>
      <c r="Q153" s="704"/>
      <c r="R153" s="1201"/>
      <c r="S153" s="1202"/>
      <c r="T153" s="847"/>
      <c r="U153" s="847"/>
      <c r="V153" s="847"/>
      <c r="W153" s="847"/>
      <c r="X153" s="847"/>
      <c r="Y153" s="847"/>
      <c r="Z153" s="847"/>
    </row>
    <row r="154" spans="1:26" ht="33.75" customHeight="1">
      <c r="A154" s="847"/>
      <c r="B154" s="419"/>
      <c r="C154" s="419"/>
      <c r="D154" s="419"/>
      <c r="E154" s="1246"/>
      <c r="F154" s="704"/>
      <c r="G154" s="704"/>
      <c r="H154" s="1247"/>
      <c r="I154" s="1248"/>
      <c r="J154" s="905"/>
      <c r="K154" s="1113"/>
      <c r="L154" s="905"/>
      <c r="M154" s="905"/>
      <c r="N154" s="714"/>
      <c r="O154" s="847"/>
      <c r="P154" s="1249"/>
      <c r="Q154" s="704"/>
      <c r="R154" s="1201"/>
      <c r="S154" s="1202"/>
      <c r="T154" s="847"/>
      <c r="U154" s="847"/>
      <c r="V154" s="847"/>
      <c r="W154" s="847"/>
      <c r="X154" s="847"/>
      <c r="Y154" s="847"/>
      <c r="Z154" s="847"/>
    </row>
    <row r="155" spans="1:26" ht="33.75" customHeight="1">
      <c r="A155" s="847"/>
      <c r="B155" s="419"/>
      <c r="C155" s="419"/>
      <c r="D155" s="419"/>
      <c r="E155" s="1246"/>
      <c r="F155" s="704"/>
      <c r="G155" s="704"/>
      <c r="H155" s="1247"/>
      <c r="I155" s="1248"/>
      <c r="J155" s="905"/>
      <c r="K155" s="1113"/>
      <c r="L155" s="905"/>
      <c r="M155" s="905"/>
      <c r="N155" s="714"/>
      <c r="O155" s="847"/>
      <c r="P155" s="1249"/>
      <c r="Q155" s="704"/>
      <c r="R155" s="1201"/>
      <c r="S155" s="1202"/>
      <c r="T155" s="847"/>
      <c r="U155" s="847"/>
      <c r="V155" s="847"/>
      <c r="W155" s="847"/>
      <c r="X155" s="847"/>
      <c r="Y155" s="847"/>
      <c r="Z155" s="847"/>
    </row>
    <row r="156" spans="1:26" ht="33.75" customHeight="1">
      <c r="A156" s="847"/>
      <c r="B156" s="419"/>
      <c r="C156" s="419"/>
      <c r="D156" s="419"/>
      <c r="E156" s="1246"/>
      <c r="F156" s="704"/>
      <c r="G156" s="704"/>
      <c r="H156" s="1247"/>
      <c r="I156" s="1248"/>
      <c r="J156" s="905"/>
      <c r="K156" s="1113"/>
      <c r="L156" s="905"/>
      <c r="M156" s="905"/>
      <c r="N156" s="714"/>
      <c r="O156" s="847"/>
      <c r="P156" s="1249"/>
      <c r="Q156" s="704"/>
      <c r="R156" s="1201"/>
      <c r="S156" s="1202"/>
      <c r="T156" s="847"/>
      <c r="U156" s="847"/>
      <c r="V156" s="847"/>
      <c r="W156" s="847"/>
      <c r="X156" s="847"/>
      <c r="Y156" s="847"/>
      <c r="Z156" s="847"/>
    </row>
    <row r="157" spans="1:26" ht="33.75" customHeight="1">
      <c r="A157" s="847"/>
      <c r="B157" s="419"/>
      <c r="C157" s="419"/>
      <c r="D157" s="419"/>
      <c r="E157" s="1246"/>
      <c r="F157" s="704"/>
      <c r="G157" s="704"/>
      <c r="H157" s="1247"/>
      <c r="I157" s="1248"/>
      <c r="J157" s="905"/>
      <c r="K157" s="1113"/>
      <c r="L157" s="905"/>
      <c r="M157" s="905"/>
      <c r="N157" s="714"/>
      <c r="O157" s="847"/>
      <c r="P157" s="1249"/>
      <c r="Q157" s="704"/>
      <c r="R157" s="1201"/>
      <c r="S157" s="1202"/>
      <c r="T157" s="847"/>
      <c r="U157" s="847"/>
      <c r="V157" s="847"/>
      <c r="W157" s="847"/>
      <c r="X157" s="847"/>
      <c r="Y157" s="847"/>
      <c r="Z157" s="847"/>
    </row>
    <row r="158" spans="1:26" ht="33.75" customHeight="1">
      <c r="A158" s="847"/>
      <c r="B158" s="419"/>
      <c r="C158" s="419"/>
      <c r="D158" s="419"/>
      <c r="E158" s="1246"/>
      <c r="F158" s="704"/>
      <c r="G158" s="704"/>
      <c r="H158" s="1247"/>
      <c r="I158" s="1248"/>
      <c r="J158" s="905"/>
      <c r="K158" s="1113"/>
      <c r="L158" s="905"/>
      <c r="M158" s="905"/>
      <c r="N158" s="714"/>
      <c r="O158" s="847"/>
      <c r="P158" s="1249"/>
      <c r="Q158" s="704"/>
      <c r="R158" s="1201"/>
      <c r="S158" s="1202"/>
      <c r="T158" s="847"/>
      <c r="U158" s="847"/>
      <c r="V158" s="847"/>
      <c r="W158" s="847"/>
      <c r="X158" s="847"/>
      <c r="Y158" s="847"/>
      <c r="Z158" s="847"/>
    </row>
    <row r="159" spans="1:26" ht="33.75" customHeight="1">
      <c r="A159" s="847"/>
      <c r="B159" s="419"/>
      <c r="C159" s="419"/>
      <c r="D159" s="419"/>
      <c r="E159" s="1246"/>
      <c r="F159" s="704"/>
      <c r="G159" s="704"/>
      <c r="H159" s="1247"/>
      <c r="I159" s="1248"/>
      <c r="J159" s="905"/>
      <c r="K159" s="1113"/>
      <c r="L159" s="905"/>
      <c r="M159" s="905"/>
      <c r="N159" s="714"/>
      <c r="O159" s="847"/>
      <c r="P159" s="1249"/>
      <c r="Q159" s="704"/>
      <c r="R159" s="1201"/>
      <c r="S159" s="1202"/>
      <c r="T159" s="847"/>
      <c r="U159" s="847"/>
      <c r="V159" s="847"/>
      <c r="W159" s="847"/>
      <c r="X159" s="847"/>
      <c r="Y159" s="847"/>
      <c r="Z159" s="847"/>
    </row>
    <row r="160" spans="1:26" ht="33.75" customHeight="1">
      <c r="A160" s="847"/>
      <c r="B160" s="419"/>
      <c r="C160" s="419"/>
      <c r="D160" s="419"/>
      <c r="E160" s="1246"/>
      <c r="F160" s="704"/>
      <c r="G160" s="704"/>
      <c r="H160" s="1247"/>
      <c r="I160" s="1248"/>
      <c r="J160" s="905"/>
      <c r="K160" s="1113"/>
      <c r="L160" s="905"/>
      <c r="M160" s="905"/>
      <c r="N160" s="714"/>
      <c r="O160" s="847"/>
      <c r="P160" s="1249"/>
      <c r="Q160" s="704"/>
      <c r="R160" s="1201"/>
      <c r="S160" s="1202"/>
      <c r="T160" s="847"/>
      <c r="U160" s="847"/>
      <c r="V160" s="847"/>
      <c r="W160" s="847"/>
      <c r="X160" s="847"/>
      <c r="Y160" s="847"/>
      <c r="Z160" s="847"/>
    </row>
    <row r="161" spans="1:26" ht="33.75" customHeight="1">
      <c r="A161" s="847"/>
      <c r="B161" s="419"/>
      <c r="C161" s="419"/>
      <c r="D161" s="419"/>
      <c r="E161" s="1246"/>
      <c r="F161" s="704"/>
      <c r="G161" s="704"/>
      <c r="H161" s="1247"/>
      <c r="I161" s="1248"/>
      <c r="J161" s="905"/>
      <c r="K161" s="1113"/>
      <c r="L161" s="905"/>
      <c r="M161" s="905"/>
      <c r="N161" s="714"/>
      <c r="O161" s="847"/>
      <c r="P161" s="1249"/>
      <c r="Q161" s="704"/>
      <c r="R161" s="1201"/>
      <c r="S161" s="1202"/>
      <c r="T161" s="847"/>
      <c r="U161" s="847"/>
      <c r="V161" s="847"/>
      <c r="W161" s="847"/>
      <c r="X161" s="847"/>
      <c r="Y161" s="847"/>
      <c r="Z161" s="847"/>
    </row>
    <row r="162" spans="1:26" ht="33.75" customHeight="1">
      <c r="A162" s="847"/>
      <c r="B162" s="419"/>
      <c r="C162" s="419"/>
      <c r="D162" s="419"/>
      <c r="E162" s="1246"/>
      <c r="F162" s="704"/>
      <c r="G162" s="704"/>
      <c r="H162" s="1247"/>
      <c r="I162" s="1248"/>
      <c r="J162" s="905"/>
      <c r="K162" s="1113"/>
      <c r="L162" s="905"/>
      <c r="M162" s="905"/>
      <c r="N162" s="714"/>
      <c r="O162" s="847"/>
      <c r="P162" s="1249"/>
      <c r="Q162" s="704"/>
      <c r="R162" s="1201"/>
      <c r="S162" s="1202"/>
      <c r="T162" s="847"/>
      <c r="U162" s="847"/>
      <c r="V162" s="847"/>
      <c r="W162" s="847"/>
      <c r="X162" s="847"/>
      <c r="Y162" s="847"/>
      <c r="Z162" s="847"/>
    </row>
    <row r="163" spans="1:26" ht="33.75" customHeight="1">
      <c r="A163" s="847"/>
      <c r="B163" s="419"/>
      <c r="C163" s="419"/>
      <c r="D163" s="419"/>
      <c r="E163" s="1246"/>
      <c r="F163" s="704"/>
      <c r="G163" s="704"/>
      <c r="H163" s="1247"/>
      <c r="I163" s="1248"/>
      <c r="J163" s="905"/>
      <c r="K163" s="1113"/>
      <c r="L163" s="905"/>
      <c r="M163" s="905"/>
      <c r="N163" s="714"/>
      <c r="O163" s="847"/>
      <c r="P163" s="1249"/>
      <c r="Q163" s="704"/>
      <c r="R163" s="1201"/>
      <c r="S163" s="1202"/>
      <c r="T163" s="847"/>
      <c r="U163" s="847"/>
      <c r="V163" s="847"/>
      <c r="W163" s="847"/>
      <c r="X163" s="847"/>
      <c r="Y163" s="847"/>
      <c r="Z163" s="847"/>
    </row>
    <row r="164" spans="1:26" ht="33.75" customHeight="1">
      <c r="A164" s="847"/>
      <c r="B164" s="419"/>
      <c r="C164" s="419"/>
      <c r="D164" s="419"/>
      <c r="E164" s="1246"/>
      <c r="F164" s="704"/>
      <c r="G164" s="704"/>
      <c r="H164" s="1247"/>
      <c r="I164" s="1248"/>
      <c r="J164" s="905"/>
      <c r="K164" s="1113"/>
      <c r="L164" s="905"/>
      <c r="M164" s="905"/>
      <c r="N164" s="714"/>
      <c r="O164" s="847"/>
      <c r="P164" s="1249"/>
      <c r="Q164" s="704"/>
      <c r="R164" s="1201"/>
      <c r="S164" s="1202"/>
      <c r="T164" s="847"/>
      <c r="U164" s="847"/>
      <c r="V164" s="847"/>
      <c r="W164" s="847"/>
      <c r="X164" s="847"/>
      <c r="Y164" s="847"/>
      <c r="Z164" s="847"/>
    </row>
    <row r="165" spans="1:26" ht="33.75" customHeight="1">
      <c r="A165" s="847"/>
      <c r="B165" s="419"/>
      <c r="C165" s="419"/>
      <c r="D165" s="419"/>
      <c r="E165" s="1246"/>
      <c r="F165" s="704"/>
      <c r="G165" s="704"/>
      <c r="H165" s="1247"/>
      <c r="I165" s="1248"/>
      <c r="J165" s="905"/>
      <c r="K165" s="1113"/>
      <c r="L165" s="905"/>
      <c r="M165" s="905"/>
      <c r="N165" s="714"/>
      <c r="O165" s="847"/>
      <c r="P165" s="1249"/>
      <c r="Q165" s="704"/>
      <c r="R165" s="1201"/>
      <c r="S165" s="1202"/>
      <c r="T165" s="847"/>
      <c r="U165" s="847"/>
      <c r="V165" s="847"/>
      <c r="W165" s="847"/>
      <c r="X165" s="847"/>
      <c r="Y165" s="847"/>
      <c r="Z165" s="847"/>
    </row>
    <row r="166" spans="1:26" ht="33.75" customHeight="1">
      <c r="A166" s="847"/>
      <c r="B166" s="419"/>
      <c r="C166" s="419"/>
      <c r="D166" s="419"/>
      <c r="E166" s="1246"/>
      <c r="F166" s="704"/>
      <c r="G166" s="704"/>
      <c r="H166" s="1247"/>
      <c r="I166" s="1248"/>
      <c r="J166" s="905"/>
      <c r="K166" s="1113"/>
      <c r="L166" s="905"/>
      <c r="M166" s="905"/>
      <c r="N166" s="714"/>
      <c r="O166" s="847"/>
      <c r="P166" s="1249"/>
      <c r="Q166" s="704"/>
      <c r="R166" s="1201"/>
      <c r="S166" s="1202"/>
      <c r="T166" s="847"/>
      <c r="U166" s="847"/>
      <c r="V166" s="847"/>
      <c r="W166" s="847"/>
      <c r="X166" s="847"/>
      <c r="Y166" s="847"/>
      <c r="Z166" s="847"/>
    </row>
    <row r="167" spans="1:26" ht="33.75" customHeight="1">
      <c r="A167" s="847"/>
      <c r="B167" s="419"/>
      <c r="C167" s="419"/>
      <c r="D167" s="419"/>
      <c r="E167" s="1246"/>
      <c r="F167" s="704"/>
      <c r="G167" s="704"/>
      <c r="H167" s="1247"/>
      <c r="I167" s="1248"/>
      <c r="J167" s="905"/>
      <c r="K167" s="1113"/>
      <c r="L167" s="905"/>
      <c r="M167" s="905"/>
      <c r="N167" s="714"/>
      <c r="O167" s="847"/>
      <c r="P167" s="1249"/>
      <c r="Q167" s="704"/>
      <c r="R167" s="1201"/>
      <c r="S167" s="1202"/>
      <c r="T167" s="847"/>
      <c r="U167" s="847"/>
      <c r="V167" s="847"/>
      <c r="W167" s="847"/>
      <c r="X167" s="847"/>
      <c r="Y167" s="847"/>
      <c r="Z167" s="847"/>
    </row>
    <row r="168" spans="1:26" ht="33.75" customHeight="1">
      <c r="A168" s="847"/>
      <c r="B168" s="419"/>
      <c r="C168" s="419"/>
      <c r="D168" s="419"/>
      <c r="E168" s="1246"/>
      <c r="F168" s="704"/>
      <c r="G168" s="704"/>
      <c r="H168" s="1247"/>
      <c r="I168" s="1248"/>
      <c r="J168" s="905"/>
      <c r="K168" s="1113"/>
      <c r="L168" s="905"/>
      <c r="M168" s="905"/>
      <c r="N168" s="714"/>
      <c r="O168" s="847"/>
      <c r="P168" s="1249"/>
      <c r="Q168" s="704"/>
      <c r="R168" s="1201"/>
      <c r="S168" s="1202"/>
      <c r="T168" s="847"/>
      <c r="U168" s="847"/>
      <c r="V168" s="847"/>
      <c r="W168" s="847"/>
      <c r="X168" s="847"/>
      <c r="Y168" s="847"/>
      <c r="Z168" s="847"/>
    </row>
    <row r="169" spans="1:26" ht="33.75" customHeight="1">
      <c r="A169" s="847"/>
      <c r="B169" s="419"/>
      <c r="C169" s="419"/>
      <c r="D169" s="419"/>
      <c r="E169" s="1246"/>
      <c r="F169" s="704"/>
      <c r="G169" s="704"/>
      <c r="H169" s="1247"/>
      <c r="I169" s="1248"/>
      <c r="J169" s="905"/>
      <c r="K169" s="1113"/>
      <c r="L169" s="905"/>
      <c r="M169" s="905"/>
      <c r="N169" s="714"/>
      <c r="O169" s="847"/>
      <c r="P169" s="1249"/>
      <c r="Q169" s="704"/>
      <c r="R169" s="1201"/>
      <c r="S169" s="1202"/>
      <c r="T169" s="847"/>
      <c r="U169" s="847"/>
      <c r="V169" s="847"/>
      <c r="W169" s="847"/>
      <c r="X169" s="847"/>
      <c r="Y169" s="847"/>
      <c r="Z169" s="847"/>
    </row>
    <row r="170" spans="1:26" ht="33.75" customHeight="1">
      <c r="A170" s="847"/>
      <c r="B170" s="419"/>
      <c r="C170" s="419"/>
      <c r="D170" s="419"/>
      <c r="E170" s="1246"/>
      <c r="F170" s="704"/>
      <c r="G170" s="704"/>
      <c r="H170" s="1247"/>
      <c r="I170" s="1248"/>
      <c r="J170" s="905"/>
      <c r="K170" s="1113"/>
      <c r="L170" s="905"/>
      <c r="M170" s="905"/>
      <c r="N170" s="714"/>
      <c r="O170" s="847"/>
      <c r="P170" s="1249"/>
      <c r="Q170" s="704"/>
      <c r="R170" s="1201"/>
      <c r="S170" s="1202"/>
      <c r="T170" s="847"/>
      <c r="U170" s="847"/>
      <c r="V170" s="847"/>
      <c r="W170" s="847"/>
      <c r="X170" s="847"/>
      <c r="Y170" s="847"/>
      <c r="Z170" s="847"/>
    </row>
    <row r="171" spans="1:26" ht="33.75" customHeight="1">
      <c r="A171" s="847"/>
      <c r="B171" s="419"/>
      <c r="C171" s="419"/>
      <c r="D171" s="419"/>
      <c r="E171" s="1246"/>
      <c r="F171" s="704"/>
      <c r="G171" s="704"/>
      <c r="H171" s="1247"/>
      <c r="I171" s="1248"/>
      <c r="J171" s="905"/>
      <c r="K171" s="1113"/>
      <c r="L171" s="905"/>
      <c r="M171" s="905"/>
      <c r="N171" s="714"/>
      <c r="O171" s="847"/>
      <c r="P171" s="1249"/>
      <c r="Q171" s="704"/>
      <c r="R171" s="1201"/>
      <c r="S171" s="1202"/>
      <c r="T171" s="847"/>
      <c r="U171" s="847"/>
      <c r="V171" s="847"/>
      <c r="W171" s="847"/>
      <c r="X171" s="847"/>
      <c r="Y171" s="847"/>
      <c r="Z171" s="847"/>
    </row>
    <row r="172" spans="1:26" ht="33.75" customHeight="1">
      <c r="A172" s="847"/>
      <c r="B172" s="419"/>
      <c r="C172" s="419"/>
      <c r="D172" s="419"/>
      <c r="E172" s="1246"/>
      <c r="F172" s="704"/>
      <c r="G172" s="704"/>
      <c r="H172" s="1247"/>
      <c r="I172" s="1248"/>
      <c r="J172" s="905"/>
      <c r="K172" s="1113"/>
      <c r="L172" s="905"/>
      <c r="M172" s="905"/>
      <c r="N172" s="714"/>
      <c r="O172" s="847"/>
      <c r="P172" s="1249"/>
      <c r="Q172" s="704"/>
      <c r="R172" s="1201"/>
      <c r="S172" s="1202"/>
      <c r="T172" s="847"/>
      <c r="U172" s="847"/>
      <c r="V172" s="847"/>
      <c r="W172" s="847"/>
      <c r="X172" s="847"/>
      <c r="Y172" s="847"/>
      <c r="Z172" s="847"/>
    </row>
    <row r="173" spans="1:26" ht="33.75" customHeight="1">
      <c r="A173" s="847"/>
      <c r="B173" s="419"/>
      <c r="C173" s="419"/>
      <c r="D173" s="419"/>
      <c r="E173" s="1246"/>
      <c r="F173" s="704"/>
      <c r="G173" s="704"/>
      <c r="H173" s="1247"/>
      <c r="I173" s="1248"/>
      <c r="J173" s="905"/>
      <c r="K173" s="1113"/>
      <c r="L173" s="905"/>
      <c r="M173" s="905"/>
      <c r="N173" s="714"/>
      <c r="O173" s="847"/>
      <c r="P173" s="1249"/>
      <c r="Q173" s="704"/>
      <c r="R173" s="1201"/>
      <c r="S173" s="1202"/>
      <c r="T173" s="847"/>
      <c r="U173" s="847"/>
      <c r="V173" s="847"/>
      <c r="W173" s="847"/>
      <c r="X173" s="847"/>
      <c r="Y173" s="847"/>
      <c r="Z173" s="847"/>
    </row>
    <row r="174" spans="1:26" ht="33.75" customHeight="1">
      <c r="A174" s="847"/>
      <c r="B174" s="419"/>
      <c r="C174" s="419"/>
      <c r="D174" s="419"/>
      <c r="E174" s="1246"/>
      <c r="F174" s="704"/>
      <c r="G174" s="704"/>
      <c r="H174" s="1247"/>
      <c r="I174" s="1248"/>
      <c r="J174" s="905"/>
      <c r="K174" s="1113"/>
      <c r="L174" s="905"/>
      <c r="M174" s="905"/>
      <c r="N174" s="714"/>
      <c r="O174" s="847"/>
      <c r="P174" s="1249"/>
      <c r="Q174" s="704"/>
      <c r="R174" s="1201"/>
      <c r="S174" s="1202"/>
      <c r="T174" s="847"/>
      <c r="U174" s="847"/>
      <c r="V174" s="847"/>
      <c r="W174" s="847"/>
      <c r="X174" s="847"/>
      <c r="Y174" s="847"/>
      <c r="Z174" s="847"/>
    </row>
    <row r="175" spans="1:26" ht="33.75" customHeight="1">
      <c r="A175" s="847"/>
      <c r="B175" s="419"/>
      <c r="C175" s="419"/>
      <c r="D175" s="419"/>
      <c r="E175" s="1246"/>
      <c r="F175" s="704"/>
      <c r="G175" s="704"/>
      <c r="H175" s="1247"/>
      <c r="I175" s="1248"/>
      <c r="J175" s="905"/>
      <c r="K175" s="1113"/>
      <c r="L175" s="905"/>
      <c r="M175" s="905"/>
      <c r="N175" s="714"/>
      <c r="O175" s="847"/>
      <c r="P175" s="1249"/>
      <c r="Q175" s="704"/>
      <c r="R175" s="1201"/>
      <c r="S175" s="1202"/>
      <c r="T175" s="847"/>
      <c r="U175" s="847"/>
      <c r="V175" s="847"/>
      <c r="W175" s="847"/>
      <c r="X175" s="847"/>
      <c r="Y175" s="847"/>
      <c r="Z175" s="847"/>
    </row>
    <row r="176" spans="1:26" ht="33.75" customHeight="1">
      <c r="A176" s="847"/>
      <c r="B176" s="419"/>
      <c r="C176" s="419"/>
      <c r="D176" s="419"/>
      <c r="E176" s="1246"/>
      <c r="F176" s="704"/>
      <c r="G176" s="704"/>
      <c r="H176" s="1247"/>
      <c r="I176" s="1248"/>
      <c r="J176" s="905"/>
      <c r="K176" s="1113"/>
      <c r="L176" s="905"/>
      <c r="M176" s="905"/>
      <c r="N176" s="714"/>
      <c r="O176" s="847"/>
      <c r="P176" s="1249"/>
      <c r="Q176" s="704"/>
      <c r="R176" s="1201"/>
      <c r="S176" s="1202"/>
      <c r="T176" s="847"/>
      <c r="U176" s="847"/>
      <c r="V176" s="847"/>
      <c r="W176" s="847"/>
      <c r="X176" s="847"/>
      <c r="Y176" s="847"/>
      <c r="Z176" s="847"/>
    </row>
    <row r="177" spans="1:26" ht="33.75" customHeight="1">
      <c r="A177" s="847"/>
      <c r="B177" s="419"/>
      <c r="C177" s="419"/>
      <c r="D177" s="419"/>
      <c r="E177" s="1246"/>
      <c r="F177" s="704"/>
      <c r="G177" s="704"/>
      <c r="H177" s="1247"/>
      <c r="I177" s="1248"/>
      <c r="J177" s="905"/>
      <c r="K177" s="1113"/>
      <c r="L177" s="905"/>
      <c r="M177" s="905"/>
      <c r="N177" s="714"/>
      <c r="O177" s="847"/>
      <c r="P177" s="1249"/>
      <c r="Q177" s="704"/>
      <c r="R177" s="1201"/>
      <c r="S177" s="1202"/>
      <c r="T177" s="847"/>
      <c r="U177" s="847"/>
      <c r="V177" s="847"/>
      <c r="W177" s="847"/>
      <c r="X177" s="847"/>
      <c r="Y177" s="847"/>
      <c r="Z177" s="847"/>
    </row>
    <row r="178" spans="1:26" ht="33.75" customHeight="1">
      <c r="A178" s="847"/>
      <c r="B178" s="419"/>
      <c r="C178" s="419"/>
      <c r="D178" s="419"/>
      <c r="E178" s="1246"/>
      <c r="F178" s="704"/>
      <c r="G178" s="704"/>
      <c r="H178" s="1247"/>
      <c r="I178" s="1248"/>
      <c r="J178" s="905"/>
      <c r="K178" s="1113"/>
      <c r="L178" s="905"/>
      <c r="M178" s="905"/>
      <c r="N178" s="714"/>
      <c r="O178" s="847"/>
      <c r="P178" s="1249"/>
      <c r="Q178" s="704"/>
      <c r="R178" s="1201"/>
      <c r="S178" s="1202"/>
      <c r="T178" s="847"/>
      <c r="U178" s="847"/>
      <c r="V178" s="847"/>
      <c r="W178" s="847"/>
      <c r="X178" s="847"/>
      <c r="Y178" s="847"/>
      <c r="Z178" s="847"/>
    </row>
    <row r="179" spans="1:26" ht="33.75" customHeight="1">
      <c r="A179" s="847"/>
      <c r="B179" s="419"/>
      <c r="C179" s="419"/>
      <c r="D179" s="419"/>
      <c r="E179" s="1246"/>
      <c r="F179" s="704"/>
      <c r="G179" s="704"/>
      <c r="H179" s="1247"/>
      <c r="I179" s="1248"/>
      <c r="J179" s="905"/>
      <c r="K179" s="1113"/>
      <c r="L179" s="905"/>
      <c r="M179" s="905"/>
      <c r="N179" s="714"/>
      <c r="O179" s="847"/>
      <c r="P179" s="1249"/>
      <c r="Q179" s="704"/>
      <c r="R179" s="1201"/>
      <c r="S179" s="1202"/>
      <c r="T179" s="847"/>
      <c r="U179" s="847"/>
      <c r="V179" s="847"/>
      <c r="W179" s="847"/>
      <c r="X179" s="847"/>
      <c r="Y179" s="847"/>
      <c r="Z179" s="847"/>
    </row>
    <row r="180" spans="1:26" ht="33.75" customHeight="1">
      <c r="A180" s="847"/>
      <c r="B180" s="419"/>
      <c r="C180" s="419"/>
      <c r="D180" s="419"/>
      <c r="E180" s="1246"/>
      <c r="F180" s="704"/>
      <c r="G180" s="704"/>
      <c r="H180" s="1247"/>
      <c r="I180" s="1248"/>
      <c r="J180" s="905"/>
      <c r="K180" s="1113"/>
      <c r="L180" s="905"/>
      <c r="M180" s="905"/>
      <c r="N180" s="714"/>
      <c r="O180" s="847"/>
      <c r="P180" s="1249"/>
      <c r="Q180" s="704"/>
      <c r="R180" s="1201"/>
      <c r="S180" s="1202"/>
      <c r="T180" s="847"/>
      <c r="U180" s="847"/>
      <c r="V180" s="847"/>
      <c r="W180" s="847"/>
      <c r="X180" s="847"/>
      <c r="Y180" s="847"/>
      <c r="Z180" s="847"/>
    </row>
    <row r="181" spans="1:26" ht="33.75" customHeight="1">
      <c r="A181" s="847"/>
      <c r="B181" s="419"/>
      <c r="C181" s="419"/>
      <c r="D181" s="419"/>
      <c r="E181" s="1246"/>
      <c r="F181" s="704"/>
      <c r="G181" s="704"/>
      <c r="H181" s="1247"/>
      <c r="I181" s="1248"/>
      <c r="J181" s="905"/>
      <c r="K181" s="1113"/>
      <c r="L181" s="905"/>
      <c r="M181" s="905"/>
      <c r="N181" s="714"/>
      <c r="O181" s="847"/>
      <c r="P181" s="1249"/>
      <c r="Q181" s="704"/>
      <c r="R181" s="1201"/>
      <c r="S181" s="1202"/>
      <c r="T181" s="847"/>
      <c r="U181" s="847"/>
      <c r="V181" s="847"/>
      <c r="W181" s="847"/>
      <c r="X181" s="847"/>
      <c r="Y181" s="847"/>
      <c r="Z181" s="847"/>
    </row>
    <row r="182" spans="1:26" ht="33.75" customHeight="1">
      <c r="A182" s="847"/>
      <c r="B182" s="419"/>
      <c r="C182" s="419"/>
      <c r="D182" s="419"/>
      <c r="E182" s="1246"/>
      <c r="F182" s="704"/>
      <c r="G182" s="704"/>
      <c r="H182" s="1247"/>
      <c r="I182" s="1248"/>
      <c r="J182" s="905"/>
      <c r="K182" s="1113"/>
      <c r="L182" s="905"/>
      <c r="M182" s="905"/>
      <c r="N182" s="714"/>
      <c r="O182" s="847"/>
      <c r="P182" s="1249"/>
      <c r="Q182" s="704"/>
      <c r="R182" s="1201"/>
      <c r="S182" s="1202"/>
      <c r="T182" s="847"/>
      <c r="U182" s="847"/>
      <c r="V182" s="847"/>
      <c r="W182" s="847"/>
      <c r="X182" s="847"/>
      <c r="Y182" s="847"/>
      <c r="Z182" s="847"/>
    </row>
    <row r="183" spans="1:26" ht="33.75" customHeight="1">
      <c r="A183" s="847"/>
      <c r="B183" s="419"/>
      <c r="C183" s="419"/>
      <c r="D183" s="419"/>
      <c r="E183" s="1246"/>
      <c r="F183" s="704"/>
      <c r="G183" s="704"/>
      <c r="H183" s="1247"/>
      <c r="I183" s="1248"/>
      <c r="J183" s="905"/>
      <c r="K183" s="1113"/>
      <c r="L183" s="905"/>
      <c r="M183" s="905"/>
      <c r="N183" s="714"/>
      <c r="O183" s="847"/>
      <c r="P183" s="1249"/>
      <c r="Q183" s="704"/>
      <c r="R183" s="1201"/>
      <c r="S183" s="1202"/>
      <c r="T183" s="847"/>
      <c r="U183" s="847"/>
      <c r="V183" s="847"/>
      <c r="W183" s="847"/>
      <c r="X183" s="847"/>
      <c r="Y183" s="847"/>
      <c r="Z183" s="847"/>
    </row>
    <row r="184" spans="1:26" ht="33.75" customHeight="1">
      <c r="A184" s="847"/>
      <c r="B184" s="419"/>
      <c r="C184" s="419"/>
      <c r="D184" s="419"/>
      <c r="E184" s="1246"/>
      <c r="F184" s="704"/>
      <c r="G184" s="704"/>
      <c r="H184" s="1247"/>
      <c r="I184" s="1248"/>
      <c r="J184" s="905"/>
      <c r="K184" s="1113"/>
      <c r="L184" s="905"/>
      <c r="M184" s="905"/>
      <c r="N184" s="714"/>
      <c r="O184" s="847"/>
      <c r="P184" s="1249"/>
      <c r="Q184" s="704"/>
      <c r="R184" s="1201"/>
      <c r="S184" s="1202"/>
      <c r="T184" s="847"/>
      <c r="U184" s="847"/>
      <c r="V184" s="847"/>
      <c r="W184" s="847"/>
      <c r="X184" s="847"/>
      <c r="Y184" s="847"/>
      <c r="Z184" s="847"/>
    </row>
    <row r="185" spans="1:26" ht="33.75" customHeight="1">
      <c r="A185" s="847"/>
      <c r="B185" s="419"/>
      <c r="C185" s="419"/>
      <c r="D185" s="419"/>
      <c r="E185" s="1246"/>
      <c r="F185" s="704"/>
      <c r="G185" s="704"/>
      <c r="H185" s="1247"/>
      <c r="I185" s="1248"/>
      <c r="J185" s="905"/>
      <c r="K185" s="1113"/>
      <c r="L185" s="905"/>
      <c r="M185" s="905"/>
      <c r="N185" s="714"/>
      <c r="O185" s="847"/>
      <c r="P185" s="1249"/>
      <c r="Q185" s="704"/>
      <c r="R185" s="1201"/>
      <c r="S185" s="1202"/>
      <c r="T185" s="847"/>
      <c r="U185" s="847"/>
      <c r="V185" s="847"/>
      <c r="W185" s="847"/>
      <c r="X185" s="847"/>
      <c r="Y185" s="847"/>
      <c r="Z185" s="847"/>
    </row>
    <row r="186" spans="1:26" ht="33.75" customHeight="1">
      <c r="A186" s="847"/>
      <c r="B186" s="419"/>
      <c r="C186" s="419"/>
      <c r="D186" s="419"/>
      <c r="E186" s="1246"/>
      <c r="F186" s="704"/>
      <c r="G186" s="704"/>
      <c r="H186" s="1247"/>
      <c r="I186" s="1248"/>
      <c r="J186" s="905"/>
      <c r="K186" s="1113"/>
      <c r="L186" s="905"/>
      <c r="M186" s="905"/>
      <c r="N186" s="714"/>
      <c r="O186" s="847"/>
      <c r="P186" s="1249"/>
      <c r="Q186" s="704"/>
      <c r="R186" s="1201"/>
      <c r="S186" s="1202"/>
      <c r="T186" s="847"/>
      <c r="U186" s="847"/>
      <c r="V186" s="847"/>
      <c r="W186" s="847"/>
      <c r="X186" s="847"/>
      <c r="Y186" s="847"/>
      <c r="Z186" s="847"/>
    </row>
    <row r="187" spans="1:26" ht="33.75" customHeight="1">
      <c r="A187" s="847"/>
      <c r="B187" s="419"/>
      <c r="C187" s="419"/>
      <c r="D187" s="419"/>
      <c r="E187" s="1246"/>
      <c r="F187" s="704"/>
      <c r="G187" s="704"/>
      <c r="H187" s="1247"/>
      <c r="I187" s="1248"/>
      <c r="J187" s="905"/>
      <c r="K187" s="1113"/>
      <c r="L187" s="905"/>
      <c r="M187" s="905"/>
      <c r="N187" s="714"/>
      <c r="O187" s="847"/>
      <c r="P187" s="1249"/>
      <c r="Q187" s="704"/>
      <c r="R187" s="1201"/>
      <c r="S187" s="1202"/>
      <c r="T187" s="847"/>
      <c r="U187" s="847"/>
      <c r="V187" s="847"/>
      <c r="W187" s="847"/>
      <c r="X187" s="847"/>
      <c r="Y187" s="847"/>
      <c r="Z187" s="847"/>
    </row>
    <row r="188" spans="1:26" ht="33.75" customHeight="1">
      <c r="A188" s="847"/>
      <c r="B188" s="419"/>
      <c r="C188" s="419"/>
      <c r="D188" s="419"/>
      <c r="E188" s="1246"/>
      <c r="F188" s="704"/>
      <c r="G188" s="704"/>
      <c r="H188" s="1247"/>
      <c r="I188" s="1248"/>
      <c r="J188" s="905"/>
      <c r="K188" s="1113"/>
      <c r="L188" s="905"/>
      <c r="M188" s="905"/>
      <c r="N188" s="714"/>
      <c r="O188" s="847"/>
      <c r="P188" s="1249"/>
      <c r="Q188" s="704"/>
      <c r="R188" s="1201"/>
      <c r="S188" s="1202"/>
      <c r="T188" s="847"/>
      <c r="U188" s="847"/>
      <c r="V188" s="847"/>
      <c r="W188" s="847"/>
      <c r="X188" s="847"/>
      <c r="Y188" s="847"/>
      <c r="Z188" s="847"/>
    </row>
    <row r="189" spans="1:26" ht="33.75" customHeight="1">
      <c r="A189" s="847"/>
      <c r="B189" s="419"/>
      <c r="C189" s="419"/>
      <c r="D189" s="419"/>
      <c r="E189" s="1246"/>
      <c r="F189" s="704"/>
      <c r="G189" s="704"/>
      <c r="H189" s="1247"/>
      <c r="I189" s="1248"/>
      <c r="J189" s="905"/>
      <c r="K189" s="1113"/>
      <c r="L189" s="905"/>
      <c r="M189" s="905"/>
      <c r="N189" s="714"/>
      <c r="O189" s="847"/>
      <c r="P189" s="1249"/>
      <c r="Q189" s="704"/>
      <c r="R189" s="1201"/>
      <c r="S189" s="1202"/>
      <c r="T189" s="847"/>
      <c r="U189" s="847"/>
      <c r="V189" s="847"/>
      <c r="W189" s="847"/>
      <c r="X189" s="847"/>
      <c r="Y189" s="847"/>
      <c r="Z189" s="847"/>
    </row>
    <row r="190" spans="1:26" ht="33.75" customHeight="1">
      <c r="A190" s="847"/>
      <c r="B190" s="419"/>
      <c r="C190" s="419"/>
      <c r="D190" s="419"/>
      <c r="E190" s="1246"/>
      <c r="F190" s="704"/>
      <c r="G190" s="704"/>
      <c r="H190" s="1247"/>
      <c r="I190" s="1248"/>
      <c r="J190" s="905"/>
      <c r="K190" s="1113"/>
      <c r="L190" s="905"/>
      <c r="M190" s="905"/>
      <c r="N190" s="714"/>
      <c r="O190" s="847"/>
      <c r="P190" s="1249"/>
      <c r="Q190" s="704"/>
      <c r="R190" s="1201"/>
      <c r="S190" s="1202"/>
      <c r="T190" s="847"/>
      <c r="U190" s="847"/>
      <c r="V190" s="847"/>
      <c r="W190" s="847"/>
      <c r="X190" s="847"/>
      <c r="Y190" s="847"/>
      <c r="Z190" s="847"/>
    </row>
    <row r="191" spans="1:26" ht="33.75" customHeight="1">
      <c r="A191" s="847"/>
      <c r="B191" s="419"/>
      <c r="C191" s="419"/>
      <c r="D191" s="419"/>
      <c r="E191" s="1246"/>
      <c r="F191" s="704"/>
      <c r="G191" s="704"/>
      <c r="H191" s="1247"/>
      <c r="I191" s="1248"/>
      <c r="J191" s="905"/>
      <c r="K191" s="1113"/>
      <c r="L191" s="905"/>
      <c r="M191" s="905"/>
      <c r="N191" s="714"/>
      <c r="O191" s="847"/>
      <c r="P191" s="1249"/>
      <c r="Q191" s="704"/>
      <c r="R191" s="1201"/>
      <c r="S191" s="1202"/>
      <c r="T191" s="847"/>
      <c r="U191" s="847"/>
      <c r="V191" s="847"/>
      <c r="W191" s="847"/>
      <c r="X191" s="847"/>
      <c r="Y191" s="847"/>
      <c r="Z191" s="847"/>
    </row>
    <row r="192" spans="1:26" ht="33.75" customHeight="1">
      <c r="A192" s="847"/>
      <c r="B192" s="419"/>
      <c r="C192" s="419"/>
      <c r="D192" s="419"/>
      <c r="E192" s="1246"/>
      <c r="F192" s="704"/>
      <c r="G192" s="704"/>
      <c r="H192" s="1247"/>
      <c r="I192" s="1248"/>
      <c r="J192" s="905"/>
      <c r="K192" s="1113"/>
      <c r="L192" s="905"/>
      <c r="M192" s="905"/>
      <c r="N192" s="714"/>
      <c r="O192" s="847"/>
      <c r="P192" s="1249"/>
      <c r="Q192" s="704"/>
      <c r="R192" s="1201"/>
      <c r="S192" s="1202"/>
      <c r="T192" s="847"/>
      <c r="U192" s="847"/>
      <c r="V192" s="847"/>
      <c r="W192" s="847"/>
      <c r="X192" s="847"/>
      <c r="Y192" s="847"/>
      <c r="Z192" s="847"/>
    </row>
    <row r="193" spans="1:26" ht="33.75" customHeight="1">
      <c r="A193" s="847"/>
      <c r="B193" s="419"/>
      <c r="C193" s="419"/>
      <c r="D193" s="419"/>
      <c r="E193" s="1246"/>
      <c r="F193" s="704"/>
      <c r="G193" s="704"/>
      <c r="H193" s="1247"/>
      <c r="I193" s="1248"/>
      <c r="J193" s="905"/>
      <c r="K193" s="1113"/>
      <c r="L193" s="905"/>
      <c r="M193" s="905"/>
      <c r="N193" s="714"/>
      <c r="O193" s="847"/>
      <c r="P193" s="1249"/>
      <c r="Q193" s="704"/>
      <c r="R193" s="1201"/>
      <c r="S193" s="1202"/>
      <c r="T193" s="847"/>
      <c r="U193" s="847"/>
      <c r="V193" s="847"/>
      <c r="W193" s="847"/>
      <c r="X193" s="847"/>
      <c r="Y193" s="847"/>
      <c r="Z193" s="847"/>
    </row>
    <row r="194" spans="1:26" ht="33.75" customHeight="1">
      <c r="A194" s="847"/>
      <c r="B194" s="419"/>
      <c r="C194" s="419"/>
      <c r="D194" s="419"/>
      <c r="E194" s="1246"/>
      <c r="F194" s="704"/>
      <c r="G194" s="704"/>
      <c r="H194" s="1247"/>
      <c r="I194" s="1248"/>
      <c r="J194" s="905"/>
      <c r="K194" s="1113"/>
      <c r="L194" s="905"/>
      <c r="M194" s="905"/>
      <c r="N194" s="714"/>
      <c r="O194" s="847"/>
      <c r="P194" s="1249"/>
      <c r="Q194" s="704"/>
      <c r="R194" s="1201"/>
      <c r="S194" s="1202"/>
      <c r="T194" s="847"/>
      <c r="U194" s="847"/>
      <c r="V194" s="847"/>
      <c r="W194" s="847"/>
      <c r="X194" s="847"/>
      <c r="Y194" s="847"/>
      <c r="Z194" s="847"/>
    </row>
    <row r="195" spans="1:26" ht="33.75" customHeight="1">
      <c r="A195" s="847"/>
      <c r="B195" s="419"/>
      <c r="C195" s="419"/>
      <c r="D195" s="419"/>
      <c r="E195" s="1246"/>
      <c r="F195" s="704"/>
      <c r="G195" s="704"/>
      <c r="H195" s="1247"/>
      <c r="I195" s="1248"/>
      <c r="J195" s="905"/>
      <c r="K195" s="1113"/>
      <c r="L195" s="905"/>
      <c r="M195" s="905"/>
      <c r="N195" s="714"/>
      <c r="O195" s="847"/>
      <c r="P195" s="1249"/>
      <c r="Q195" s="704"/>
      <c r="R195" s="1201"/>
      <c r="S195" s="1202"/>
      <c r="T195" s="847"/>
      <c r="U195" s="847"/>
      <c r="V195" s="847"/>
      <c r="W195" s="847"/>
      <c r="X195" s="847"/>
      <c r="Y195" s="847"/>
      <c r="Z195" s="847"/>
    </row>
    <row r="196" spans="1:26" ht="33.75" customHeight="1">
      <c r="A196" s="847"/>
      <c r="B196" s="419"/>
      <c r="C196" s="419"/>
      <c r="D196" s="419"/>
      <c r="E196" s="1246"/>
      <c r="F196" s="704"/>
      <c r="G196" s="704"/>
      <c r="H196" s="1247"/>
      <c r="I196" s="1248"/>
      <c r="J196" s="905"/>
      <c r="K196" s="1113"/>
      <c r="L196" s="905"/>
      <c r="M196" s="905"/>
      <c r="N196" s="714"/>
      <c r="O196" s="847"/>
      <c r="P196" s="1249"/>
      <c r="Q196" s="704"/>
      <c r="R196" s="1201"/>
      <c r="S196" s="1202"/>
      <c r="T196" s="847"/>
      <c r="U196" s="847"/>
      <c r="V196" s="847"/>
      <c r="W196" s="847"/>
      <c r="X196" s="847"/>
      <c r="Y196" s="847"/>
      <c r="Z196" s="847"/>
    </row>
    <row r="197" spans="1:26" ht="33.75" customHeight="1">
      <c r="A197" s="847"/>
      <c r="B197" s="419"/>
      <c r="C197" s="419"/>
      <c r="D197" s="419"/>
      <c r="E197" s="1246"/>
      <c r="F197" s="704"/>
      <c r="G197" s="704"/>
      <c r="H197" s="1247"/>
      <c r="I197" s="1248"/>
      <c r="J197" s="905"/>
      <c r="K197" s="1113"/>
      <c r="L197" s="905"/>
      <c r="M197" s="905"/>
      <c r="N197" s="714"/>
      <c r="O197" s="847"/>
      <c r="P197" s="1249"/>
      <c r="Q197" s="704"/>
      <c r="R197" s="1201"/>
      <c r="S197" s="1202"/>
      <c r="T197" s="847"/>
      <c r="U197" s="847"/>
      <c r="V197" s="847"/>
      <c r="W197" s="847"/>
      <c r="X197" s="847"/>
      <c r="Y197" s="847"/>
      <c r="Z197" s="847"/>
    </row>
    <row r="198" spans="1:26" ht="33.75" customHeight="1">
      <c r="A198" s="847"/>
      <c r="B198" s="419"/>
      <c r="C198" s="419"/>
      <c r="D198" s="419"/>
      <c r="E198" s="1246"/>
      <c r="F198" s="704"/>
      <c r="G198" s="704"/>
      <c r="H198" s="1247"/>
      <c r="I198" s="1248"/>
      <c r="J198" s="905"/>
      <c r="K198" s="1113"/>
      <c r="L198" s="905"/>
      <c r="M198" s="905"/>
      <c r="N198" s="714"/>
      <c r="O198" s="847"/>
      <c r="P198" s="1249"/>
      <c r="Q198" s="704"/>
      <c r="R198" s="1201"/>
      <c r="S198" s="1202"/>
      <c r="T198" s="847"/>
      <c r="U198" s="847"/>
      <c r="V198" s="847"/>
      <c r="W198" s="847"/>
      <c r="X198" s="847"/>
      <c r="Y198" s="847"/>
      <c r="Z198" s="847"/>
    </row>
    <row r="199" spans="1:26" ht="33.75" customHeight="1">
      <c r="A199" s="847"/>
      <c r="B199" s="419"/>
      <c r="C199" s="419"/>
      <c r="D199" s="419"/>
      <c r="E199" s="1246"/>
      <c r="F199" s="704"/>
      <c r="G199" s="704"/>
      <c r="H199" s="1247"/>
      <c r="I199" s="1248"/>
      <c r="J199" s="905"/>
      <c r="K199" s="1113"/>
      <c r="L199" s="905"/>
      <c r="M199" s="905"/>
      <c r="N199" s="714"/>
      <c r="O199" s="847"/>
      <c r="P199" s="1249"/>
      <c r="Q199" s="704"/>
      <c r="R199" s="1201"/>
      <c r="S199" s="1202"/>
      <c r="T199" s="847"/>
      <c r="U199" s="847"/>
      <c r="V199" s="847"/>
      <c r="W199" s="847"/>
      <c r="X199" s="847"/>
      <c r="Y199" s="847"/>
      <c r="Z199" s="847"/>
    </row>
    <row r="200" spans="1:26" ht="33.75" customHeight="1">
      <c r="A200" s="847"/>
      <c r="B200" s="419"/>
      <c r="C200" s="419"/>
      <c r="D200" s="419"/>
      <c r="E200" s="1246"/>
      <c r="F200" s="704"/>
      <c r="G200" s="704"/>
      <c r="H200" s="1247"/>
      <c r="I200" s="1248"/>
      <c r="J200" s="905"/>
      <c r="K200" s="1113"/>
      <c r="L200" s="905"/>
      <c r="M200" s="905"/>
      <c r="N200" s="714"/>
      <c r="O200" s="847"/>
      <c r="P200" s="1249"/>
      <c r="Q200" s="704"/>
      <c r="R200" s="1201"/>
      <c r="S200" s="1202"/>
      <c r="T200" s="847"/>
      <c r="U200" s="847"/>
      <c r="V200" s="847"/>
      <c r="W200" s="847"/>
      <c r="X200" s="847"/>
      <c r="Y200" s="847"/>
      <c r="Z200" s="847"/>
    </row>
    <row r="201" spans="1:26" ht="33.75" customHeight="1">
      <c r="A201" s="847"/>
      <c r="B201" s="419"/>
      <c r="C201" s="419"/>
      <c r="D201" s="419"/>
      <c r="E201" s="1246"/>
      <c r="F201" s="704"/>
      <c r="G201" s="704"/>
      <c r="H201" s="1247"/>
      <c r="I201" s="1248"/>
      <c r="J201" s="905"/>
      <c r="K201" s="1113"/>
      <c r="L201" s="905"/>
      <c r="M201" s="905"/>
      <c r="N201" s="714"/>
      <c r="O201" s="847"/>
      <c r="P201" s="1249"/>
      <c r="Q201" s="704"/>
      <c r="R201" s="1201"/>
      <c r="S201" s="1202"/>
      <c r="T201" s="847"/>
      <c r="U201" s="847"/>
      <c r="V201" s="847"/>
      <c r="W201" s="847"/>
      <c r="X201" s="847"/>
      <c r="Y201" s="847"/>
      <c r="Z201" s="847"/>
    </row>
    <row r="202" spans="1:26" ht="33.75" customHeight="1">
      <c r="A202" s="847"/>
      <c r="B202" s="419"/>
      <c r="C202" s="419"/>
      <c r="D202" s="419"/>
      <c r="E202" s="1246"/>
      <c r="F202" s="704"/>
      <c r="G202" s="704"/>
      <c r="H202" s="1247"/>
      <c r="I202" s="1248"/>
      <c r="J202" s="905"/>
      <c r="K202" s="1113"/>
      <c r="L202" s="905"/>
      <c r="M202" s="905"/>
      <c r="N202" s="714"/>
      <c r="O202" s="847"/>
      <c r="P202" s="1249"/>
      <c r="Q202" s="704"/>
      <c r="R202" s="1201"/>
      <c r="S202" s="1202"/>
      <c r="T202" s="847"/>
      <c r="U202" s="847"/>
      <c r="V202" s="847"/>
      <c r="W202" s="847"/>
      <c r="X202" s="847"/>
      <c r="Y202" s="847"/>
      <c r="Z202" s="847"/>
    </row>
    <row r="203" spans="1:26" ht="33.75" customHeight="1">
      <c r="A203" s="847"/>
      <c r="B203" s="419"/>
      <c r="C203" s="419"/>
      <c r="D203" s="419"/>
      <c r="E203" s="1246"/>
      <c r="F203" s="704"/>
      <c r="G203" s="704"/>
      <c r="H203" s="1247"/>
      <c r="I203" s="1248"/>
      <c r="J203" s="905"/>
      <c r="K203" s="1113"/>
      <c r="L203" s="905"/>
      <c r="M203" s="905"/>
      <c r="N203" s="714"/>
      <c r="O203" s="847"/>
      <c r="P203" s="1249"/>
      <c r="Q203" s="704"/>
      <c r="R203" s="1201"/>
      <c r="S203" s="1202"/>
      <c r="T203" s="847"/>
      <c r="U203" s="847"/>
      <c r="V203" s="847"/>
      <c r="W203" s="847"/>
      <c r="X203" s="847"/>
      <c r="Y203" s="847"/>
      <c r="Z203" s="847"/>
    </row>
    <row r="204" spans="1:26" ht="33.75" customHeight="1">
      <c r="A204" s="847"/>
      <c r="B204" s="419"/>
      <c r="C204" s="419"/>
      <c r="D204" s="419"/>
      <c r="E204" s="1246"/>
      <c r="F204" s="704"/>
      <c r="G204" s="704"/>
      <c r="H204" s="1247"/>
      <c r="I204" s="1248"/>
      <c r="J204" s="905"/>
      <c r="K204" s="1113"/>
      <c r="L204" s="905"/>
      <c r="M204" s="905"/>
      <c r="N204" s="714"/>
      <c r="O204" s="847"/>
      <c r="P204" s="1249"/>
      <c r="Q204" s="704"/>
      <c r="R204" s="1201"/>
      <c r="S204" s="1202"/>
      <c r="T204" s="847"/>
      <c r="U204" s="847"/>
      <c r="V204" s="847"/>
      <c r="W204" s="847"/>
      <c r="X204" s="847"/>
      <c r="Y204" s="847"/>
      <c r="Z204" s="847"/>
    </row>
    <row r="205" spans="1:26" ht="33.75" customHeight="1">
      <c r="A205" s="847"/>
      <c r="B205" s="419"/>
      <c r="C205" s="419"/>
      <c r="D205" s="419"/>
      <c r="E205" s="1246"/>
      <c r="F205" s="704"/>
      <c r="G205" s="704"/>
      <c r="H205" s="1247"/>
      <c r="I205" s="1248"/>
      <c r="J205" s="905"/>
      <c r="K205" s="1113"/>
      <c r="L205" s="905"/>
      <c r="M205" s="905"/>
      <c r="N205" s="714"/>
      <c r="O205" s="847"/>
      <c r="P205" s="1249"/>
      <c r="Q205" s="704"/>
      <c r="R205" s="1201"/>
      <c r="S205" s="1202"/>
      <c r="T205" s="847"/>
      <c r="U205" s="847"/>
      <c r="V205" s="847"/>
      <c r="W205" s="847"/>
      <c r="X205" s="847"/>
      <c r="Y205" s="847"/>
      <c r="Z205" s="847"/>
    </row>
    <row r="206" spans="1:26" ht="33.75" customHeight="1">
      <c r="A206" s="847"/>
      <c r="B206" s="419"/>
      <c r="C206" s="419"/>
      <c r="D206" s="419"/>
      <c r="E206" s="1246"/>
      <c r="F206" s="704"/>
      <c r="G206" s="704"/>
      <c r="H206" s="1247"/>
      <c r="I206" s="1248"/>
      <c r="J206" s="905"/>
      <c r="K206" s="1113"/>
      <c r="L206" s="905"/>
      <c r="M206" s="905"/>
      <c r="N206" s="714"/>
      <c r="O206" s="847"/>
      <c r="P206" s="1249"/>
      <c r="Q206" s="704"/>
      <c r="R206" s="1201"/>
      <c r="S206" s="1202"/>
      <c r="T206" s="847"/>
      <c r="U206" s="847"/>
      <c r="V206" s="847"/>
      <c r="W206" s="847"/>
      <c r="X206" s="847"/>
      <c r="Y206" s="847"/>
      <c r="Z206" s="847"/>
    </row>
    <row r="207" spans="1:26" ht="33.75" customHeight="1">
      <c r="A207" s="847"/>
      <c r="B207" s="419"/>
      <c r="C207" s="419"/>
      <c r="D207" s="419"/>
      <c r="E207" s="1246"/>
      <c r="F207" s="704"/>
      <c r="G207" s="704"/>
      <c r="H207" s="1247"/>
      <c r="I207" s="1248"/>
      <c r="J207" s="905"/>
      <c r="K207" s="1113"/>
      <c r="L207" s="905"/>
      <c r="M207" s="905"/>
      <c r="N207" s="714"/>
      <c r="O207" s="847"/>
      <c r="P207" s="1249"/>
      <c r="Q207" s="704"/>
      <c r="R207" s="1201"/>
      <c r="S207" s="1202"/>
      <c r="T207" s="847"/>
      <c r="U207" s="847"/>
      <c r="V207" s="847"/>
      <c r="W207" s="847"/>
      <c r="X207" s="847"/>
      <c r="Y207" s="847"/>
      <c r="Z207" s="847"/>
    </row>
    <row r="208" spans="1:26" ht="33.75" customHeight="1">
      <c r="A208" s="847"/>
      <c r="B208" s="419"/>
      <c r="C208" s="419"/>
      <c r="D208" s="419"/>
      <c r="E208" s="1246"/>
      <c r="F208" s="704"/>
      <c r="G208" s="704"/>
      <c r="H208" s="1247"/>
      <c r="I208" s="1248"/>
      <c r="J208" s="905"/>
      <c r="K208" s="1113"/>
      <c r="L208" s="905"/>
      <c r="M208" s="905"/>
      <c r="N208" s="714"/>
      <c r="O208" s="847"/>
      <c r="P208" s="1249"/>
      <c r="Q208" s="704"/>
      <c r="R208" s="1201"/>
      <c r="S208" s="1202"/>
      <c r="T208" s="847"/>
      <c r="U208" s="847"/>
      <c r="V208" s="847"/>
      <c r="W208" s="847"/>
      <c r="X208" s="847"/>
      <c r="Y208" s="847"/>
      <c r="Z208" s="847"/>
    </row>
    <row r="209" spans="1:26" ht="33.75" customHeight="1">
      <c r="A209" s="847"/>
      <c r="B209" s="419"/>
      <c r="C209" s="419"/>
      <c r="D209" s="419"/>
      <c r="E209" s="1246"/>
      <c r="F209" s="704"/>
      <c r="G209" s="704"/>
      <c r="H209" s="1247"/>
      <c r="I209" s="1248"/>
      <c r="J209" s="905"/>
      <c r="K209" s="1113"/>
      <c r="L209" s="905"/>
      <c r="M209" s="905"/>
      <c r="N209" s="714"/>
      <c r="O209" s="847"/>
      <c r="P209" s="1249"/>
      <c r="Q209" s="704"/>
      <c r="R209" s="1201"/>
      <c r="S209" s="1202"/>
      <c r="T209" s="847"/>
      <c r="U209" s="847"/>
      <c r="V209" s="847"/>
      <c r="W209" s="847"/>
      <c r="X209" s="847"/>
      <c r="Y209" s="847"/>
      <c r="Z209" s="847"/>
    </row>
    <row r="210" spans="1:26" ht="33.75" customHeight="1">
      <c r="A210" s="847"/>
      <c r="B210" s="419"/>
      <c r="C210" s="419"/>
      <c r="D210" s="419"/>
      <c r="E210" s="1246"/>
      <c r="F210" s="704"/>
      <c r="G210" s="704"/>
      <c r="H210" s="1247"/>
      <c r="I210" s="1248"/>
      <c r="J210" s="905"/>
      <c r="K210" s="1113"/>
      <c r="L210" s="905"/>
      <c r="M210" s="905"/>
      <c r="N210" s="714"/>
      <c r="O210" s="847"/>
      <c r="P210" s="1249"/>
      <c r="Q210" s="704"/>
      <c r="R210" s="1201"/>
      <c r="S210" s="1202"/>
      <c r="T210" s="847"/>
      <c r="U210" s="847"/>
      <c r="V210" s="847"/>
      <c r="W210" s="847"/>
      <c r="X210" s="847"/>
      <c r="Y210" s="847"/>
      <c r="Z210" s="847"/>
    </row>
    <row r="211" spans="1:26" ht="33.75" customHeight="1">
      <c r="A211" s="847"/>
      <c r="B211" s="419"/>
      <c r="C211" s="419"/>
      <c r="D211" s="419"/>
      <c r="E211" s="1246"/>
      <c r="F211" s="704"/>
      <c r="G211" s="704"/>
      <c r="H211" s="1247"/>
      <c r="I211" s="1248"/>
      <c r="J211" s="905"/>
      <c r="K211" s="1113"/>
      <c r="L211" s="905"/>
      <c r="M211" s="905"/>
      <c r="N211" s="714"/>
      <c r="O211" s="847"/>
      <c r="P211" s="1249"/>
      <c r="Q211" s="704"/>
      <c r="R211" s="1201"/>
      <c r="S211" s="1202"/>
      <c r="T211" s="847"/>
      <c r="U211" s="847"/>
      <c r="V211" s="847"/>
      <c r="W211" s="847"/>
      <c r="X211" s="847"/>
      <c r="Y211" s="847"/>
      <c r="Z211" s="847"/>
    </row>
    <row r="212" spans="1:26" ht="33.75" customHeight="1">
      <c r="A212" s="847"/>
      <c r="B212" s="419"/>
      <c r="C212" s="419"/>
      <c r="D212" s="419"/>
      <c r="E212" s="1246"/>
      <c r="F212" s="704"/>
      <c r="G212" s="704"/>
      <c r="H212" s="1247"/>
      <c r="I212" s="1248"/>
      <c r="J212" s="905"/>
      <c r="K212" s="1113"/>
      <c r="L212" s="905"/>
      <c r="M212" s="905"/>
      <c r="N212" s="714"/>
      <c r="O212" s="847"/>
      <c r="P212" s="1249"/>
      <c r="Q212" s="704"/>
      <c r="R212" s="1201"/>
      <c r="S212" s="1202"/>
      <c r="T212" s="847"/>
      <c r="U212" s="847"/>
      <c r="V212" s="847"/>
      <c r="W212" s="847"/>
      <c r="X212" s="847"/>
      <c r="Y212" s="847"/>
      <c r="Z212" s="847"/>
    </row>
    <row r="213" spans="1:26" ht="33.75" customHeight="1">
      <c r="A213" s="847"/>
      <c r="B213" s="419"/>
      <c r="C213" s="419"/>
      <c r="D213" s="419"/>
      <c r="E213" s="1246"/>
      <c r="F213" s="704"/>
      <c r="G213" s="704"/>
      <c r="H213" s="1247"/>
      <c r="I213" s="1248"/>
      <c r="J213" s="905"/>
      <c r="K213" s="1113"/>
      <c r="L213" s="905"/>
      <c r="M213" s="905"/>
      <c r="N213" s="714"/>
      <c r="O213" s="847"/>
      <c r="P213" s="1249"/>
      <c r="Q213" s="704"/>
      <c r="R213" s="1201"/>
      <c r="S213" s="1202"/>
      <c r="T213" s="847"/>
      <c r="U213" s="847"/>
      <c r="V213" s="847"/>
      <c r="W213" s="847"/>
      <c r="X213" s="847"/>
      <c r="Y213" s="847"/>
      <c r="Z213" s="847"/>
    </row>
    <row r="214" spans="1:26" ht="33.75" customHeight="1">
      <c r="A214" s="847"/>
      <c r="B214" s="419"/>
      <c r="C214" s="419"/>
      <c r="D214" s="419"/>
      <c r="E214" s="1246"/>
      <c r="F214" s="704"/>
      <c r="G214" s="704"/>
      <c r="H214" s="1247"/>
      <c r="I214" s="1248"/>
      <c r="J214" s="905"/>
      <c r="K214" s="1113"/>
      <c r="L214" s="905"/>
      <c r="M214" s="905"/>
      <c r="N214" s="714"/>
      <c r="O214" s="847"/>
      <c r="P214" s="1249"/>
      <c r="Q214" s="704"/>
      <c r="R214" s="1201"/>
      <c r="S214" s="1202"/>
      <c r="T214" s="847"/>
      <c r="U214" s="847"/>
      <c r="V214" s="847"/>
      <c r="W214" s="847"/>
      <c r="X214" s="847"/>
      <c r="Y214" s="847"/>
      <c r="Z214" s="847"/>
    </row>
    <row r="215" spans="1:26" ht="33.75" customHeight="1">
      <c r="A215" s="847"/>
      <c r="B215" s="419"/>
      <c r="C215" s="419"/>
      <c r="D215" s="419"/>
      <c r="E215" s="1246"/>
      <c r="F215" s="704"/>
      <c r="G215" s="704"/>
      <c r="H215" s="1247"/>
      <c r="I215" s="1248"/>
      <c r="J215" s="905"/>
      <c r="K215" s="1113"/>
      <c r="L215" s="905"/>
      <c r="M215" s="905"/>
      <c r="N215" s="714"/>
      <c r="O215" s="847"/>
      <c r="P215" s="1249"/>
      <c r="Q215" s="704"/>
      <c r="R215" s="1201"/>
      <c r="S215" s="1202"/>
      <c r="T215" s="847"/>
      <c r="U215" s="847"/>
      <c r="V215" s="847"/>
      <c r="W215" s="847"/>
      <c r="X215" s="847"/>
      <c r="Y215" s="847"/>
      <c r="Z215" s="847"/>
    </row>
    <row r="216" spans="1:26" ht="33.75" customHeight="1">
      <c r="A216" s="847"/>
      <c r="B216" s="419"/>
      <c r="C216" s="419"/>
      <c r="D216" s="419"/>
      <c r="E216" s="1246"/>
      <c r="F216" s="704"/>
      <c r="G216" s="704"/>
      <c r="H216" s="1247"/>
      <c r="I216" s="1248"/>
      <c r="J216" s="905"/>
      <c r="K216" s="1113"/>
      <c r="L216" s="905"/>
      <c r="M216" s="905"/>
      <c r="N216" s="714"/>
      <c r="O216" s="847"/>
      <c r="P216" s="1249"/>
      <c r="Q216" s="704"/>
      <c r="R216" s="1201"/>
      <c r="S216" s="1202"/>
      <c r="T216" s="847"/>
      <c r="U216" s="847"/>
      <c r="V216" s="847"/>
      <c r="W216" s="847"/>
      <c r="X216" s="847"/>
      <c r="Y216" s="847"/>
      <c r="Z216" s="847"/>
    </row>
    <row r="217" spans="1:26" ht="33.75" customHeight="1">
      <c r="A217" s="847"/>
      <c r="B217" s="419"/>
      <c r="C217" s="419"/>
      <c r="D217" s="419"/>
      <c r="E217" s="1246"/>
      <c r="F217" s="704"/>
      <c r="G217" s="704"/>
      <c r="H217" s="1247"/>
      <c r="I217" s="1248"/>
      <c r="J217" s="905"/>
      <c r="K217" s="1113"/>
      <c r="L217" s="905"/>
      <c r="M217" s="905"/>
      <c r="N217" s="714"/>
      <c r="O217" s="847"/>
      <c r="P217" s="1249"/>
      <c r="Q217" s="704"/>
      <c r="R217" s="1201"/>
      <c r="S217" s="1202"/>
      <c r="T217" s="847"/>
      <c r="U217" s="847"/>
      <c r="V217" s="847"/>
      <c r="W217" s="847"/>
      <c r="X217" s="847"/>
      <c r="Y217" s="847"/>
      <c r="Z217" s="847"/>
    </row>
    <row r="218" spans="1:26" ht="33.75" customHeight="1">
      <c r="A218" s="847"/>
      <c r="B218" s="419"/>
      <c r="C218" s="419"/>
      <c r="D218" s="419"/>
      <c r="E218" s="1246"/>
      <c r="F218" s="704"/>
      <c r="G218" s="704"/>
      <c r="H218" s="1247"/>
      <c r="I218" s="1248"/>
      <c r="J218" s="905"/>
      <c r="K218" s="1113"/>
      <c r="L218" s="905"/>
      <c r="M218" s="905"/>
      <c r="N218" s="714"/>
      <c r="O218" s="847"/>
      <c r="P218" s="1249"/>
      <c r="Q218" s="704"/>
      <c r="R218" s="1201"/>
      <c r="S218" s="1202"/>
      <c r="T218" s="847"/>
      <c r="U218" s="847"/>
      <c r="V218" s="847"/>
      <c r="W218" s="847"/>
      <c r="X218" s="847"/>
      <c r="Y218" s="847"/>
      <c r="Z218" s="847"/>
    </row>
    <row r="219" spans="1:26" ht="33.75" customHeight="1">
      <c r="A219" s="847"/>
      <c r="B219" s="419"/>
      <c r="C219" s="419"/>
      <c r="D219" s="419"/>
      <c r="E219" s="1246"/>
      <c r="F219" s="704"/>
      <c r="G219" s="704"/>
      <c r="H219" s="1247"/>
      <c r="I219" s="1248"/>
      <c r="J219" s="905"/>
      <c r="K219" s="1113"/>
      <c r="L219" s="905"/>
      <c r="M219" s="905"/>
      <c r="N219" s="714"/>
      <c r="O219" s="847"/>
      <c r="P219" s="1249"/>
      <c r="Q219" s="704"/>
      <c r="R219" s="1201"/>
      <c r="S219" s="1202"/>
      <c r="T219" s="847"/>
      <c r="U219" s="847"/>
      <c r="V219" s="847"/>
      <c r="W219" s="847"/>
      <c r="X219" s="847"/>
      <c r="Y219" s="847"/>
      <c r="Z219" s="847"/>
    </row>
    <row r="220" spans="1:26" ht="33.75" customHeight="1">
      <c r="A220" s="847"/>
      <c r="B220" s="419"/>
      <c r="C220" s="419"/>
      <c r="D220" s="419"/>
      <c r="E220" s="1246"/>
      <c r="F220" s="704"/>
      <c r="G220" s="704"/>
      <c r="H220" s="1247"/>
      <c r="I220" s="1248"/>
      <c r="J220" s="905"/>
      <c r="K220" s="1113"/>
      <c r="L220" s="905"/>
      <c r="M220" s="905"/>
      <c r="N220" s="714"/>
      <c r="O220" s="847"/>
      <c r="P220" s="1249"/>
      <c r="Q220" s="704"/>
      <c r="R220" s="1201"/>
      <c r="S220" s="1202"/>
      <c r="T220" s="847"/>
      <c r="U220" s="847"/>
      <c r="V220" s="847"/>
      <c r="W220" s="847"/>
      <c r="X220" s="847"/>
      <c r="Y220" s="847"/>
      <c r="Z220" s="847"/>
    </row>
    <row r="221" spans="1:26" ht="33.75" customHeight="1">
      <c r="A221" s="847"/>
      <c r="B221" s="419"/>
      <c r="C221" s="419"/>
      <c r="D221" s="419"/>
      <c r="E221" s="1246"/>
      <c r="F221" s="704"/>
      <c r="G221" s="704"/>
      <c r="H221" s="1247"/>
      <c r="I221" s="1248"/>
      <c r="J221" s="905"/>
      <c r="K221" s="1113"/>
      <c r="L221" s="905"/>
      <c r="M221" s="905"/>
      <c r="N221" s="714"/>
      <c r="O221" s="847"/>
      <c r="P221" s="1249"/>
      <c r="Q221" s="704"/>
      <c r="R221" s="1201"/>
      <c r="S221" s="1202"/>
      <c r="T221" s="847"/>
      <c r="U221" s="847"/>
      <c r="V221" s="847"/>
      <c r="W221" s="847"/>
      <c r="X221" s="847"/>
      <c r="Y221" s="847"/>
      <c r="Z221" s="847"/>
    </row>
    <row r="222" spans="1:26" ht="33.75" customHeight="1">
      <c r="A222" s="847"/>
      <c r="B222" s="419"/>
      <c r="C222" s="419"/>
      <c r="D222" s="419"/>
      <c r="E222" s="1246"/>
      <c r="F222" s="704"/>
      <c r="G222" s="704"/>
      <c r="H222" s="1247"/>
      <c r="I222" s="1248"/>
      <c r="J222" s="905"/>
      <c r="K222" s="1113"/>
      <c r="L222" s="905"/>
      <c r="M222" s="905"/>
      <c r="N222" s="714"/>
      <c r="O222" s="847"/>
      <c r="P222" s="1249"/>
      <c r="Q222" s="704"/>
      <c r="R222" s="1201"/>
      <c r="S222" s="1202"/>
      <c r="T222" s="847"/>
      <c r="U222" s="847"/>
      <c r="V222" s="847"/>
      <c r="W222" s="847"/>
      <c r="X222" s="847"/>
      <c r="Y222" s="847"/>
      <c r="Z222" s="847"/>
    </row>
    <row r="223" spans="1:26" ht="33.75" customHeight="1">
      <c r="A223" s="847"/>
      <c r="B223" s="419"/>
      <c r="C223" s="419"/>
      <c r="D223" s="419"/>
      <c r="E223" s="1246"/>
      <c r="F223" s="704"/>
      <c r="G223" s="704"/>
      <c r="H223" s="1247"/>
      <c r="I223" s="1248"/>
      <c r="J223" s="905"/>
      <c r="K223" s="1113"/>
      <c r="L223" s="905"/>
      <c r="M223" s="905"/>
      <c r="N223" s="714"/>
      <c r="O223" s="847"/>
      <c r="P223" s="1249"/>
      <c r="Q223" s="704"/>
      <c r="R223" s="1201"/>
      <c r="S223" s="1202"/>
      <c r="T223" s="847"/>
      <c r="U223" s="847"/>
      <c r="V223" s="847"/>
      <c r="W223" s="847"/>
      <c r="X223" s="847"/>
      <c r="Y223" s="847"/>
      <c r="Z223" s="847"/>
    </row>
    <row r="224" spans="1:26" ht="33.75" customHeight="1">
      <c r="A224" s="847"/>
      <c r="B224" s="419"/>
      <c r="C224" s="419"/>
      <c r="D224" s="419"/>
      <c r="E224" s="1246"/>
      <c r="F224" s="704"/>
      <c r="G224" s="704"/>
      <c r="H224" s="1247"/>
      <c r="I224" s="1248"/>
      <c r="J224" s="905"/>
      <c r="K224" s="1113"/>
      <c r="L224" s="905"/>
      <c r="M224" s="905"/>
      <c r="N224" s="714"/>
      <c r="O224" s="847"/>
      <c r="P224" s="1249"/>
      <c r="Q224" s="704"/>
      <c r="R224" s="1201"/>
      <c r="S224" s="1202"/>
      <c r="T224" s="847"/>
      <c r="U224" s="847"/>
      <c r="V224" s="847"/>
      <c r="W224" s="847"/>
      <c r="X224" s="847"/>
      <c r="Y224" s="847"/>
      <c r="Z224" s="847"/>
    </row>
    <row r="225" spans="1:26" ht="33.75" customHeight="1">
      <c r="A225" s="847"/>
      <c r="B225" s="419"/>
      <c r="C225" s="419"/>
      <c r="D225" s="419"/>
      <c r="E225" s="1246"/>
      <c r="F225" s="704"/>
      <c r="G225" s="704"/>
      <c r="H225" s="1247"/>
      <c r="I225" s="1248"/>
      <c r="J225" s="905"/>
      <c r="K225" s="1113"/>
      <c r="L225" s="905"/>
      <c r="M225" s="905"/>
      <c r="N225" s="714"/>
      <c r="O225" s="847"/>
      <c r="P225" s="1249"/>
      <c r="Q225" s="704"/>
      <c r="R225" s="1201"/>
      <c r="S225" s="1202"/>
      <c r="T225" s="847"/>
      <c r="U225" s="847"/>
      <c r="V225" s="847"/>
      <c r="W225" s="847"/>
      <c r="X225" s="847"/>
      <c r="Y225" s="847"/>
      <c r="Z225" s="847"/>
    </row>
    <row r="226" spans="1:26" ht="33.75" customHeight="1">
      <c r="A226" s="847"/>
      <c r="B226" s="419"/>
      <c r="C226" s="419"/>
      <c r="D226" s="419"/>
      <c r="E226" s="1246"/>
      <c r="F226" s="704"/>
      <c r="G226" s="704"/>
      <c r="H226" s="1247"/>
      <c r="I226" s="1248"/>
      <c r="J226" s="905"/>
      <c r="K226" s="1113"/>
      <c r="L226" s="905"/>
      <c r="M226" s="905"/>
      <c r="N226" s="714"/>
      <c r="O226" s="847"/>
      <c r="P226" s="1249"/>
      <c r="Q226" s="704"/>
      <c r="R226" s="1201"/>
      <c r="S226" s="1202"/>
      <c r="T226" s="847"/>
      <c r="U226" s="847"/>
      <c r="V226" s="847"/>
      <c r="W226" s="847"/>
      <c r="X226" s="847"/>
      <c r="Y226" s="847"/>
      <c r="Z226" s="847"/>
    </row>
    <row r="227" spans="1:26" ht="33.75" customHeight="1">
      <c r="A227" s="847"/>
      <c r="B227" s="419"/>
      <c r="C227" s="419"/>
      <c r="D227" s="419"/>
      <c r="E227" s="1246"/>
      <c r="F227" s="704"/>
      <c r="G227" s="704"/>
      <c r="H227" s="1247"/>
      <c r="I227" s="1248"/>
      <c r="J227" s="905"/>
      <c r="K227" s="1113"/>
      <c r="L227" s="905"/>
      <c r="M227" s="905"/>
      <c r="N227" s="714"/>
      <c r="O227" s="847"/>
      <c r="P227" s="1249"/>
      <c r="Q227" s="704"/>
      <c r="R227" s="1201"/>
      <c r="S227" s="1202"/>
      <c r="T227" s="847"/>
      <c r="U227" s="847"/>
      <c r="V227" s="847"/>
      <c r="W227" s="847"/>
      <c r="X227" s="847"/>
      <c r="Y227" s="847"/>
      <c r="Z227" s="847"/>
    </row>
    <row r="228" spans="1:26" ht="33.75" customHeight="1">
      <c r="A228" s="847"/>
      <c r="B228" s="419"/>
      <c r="C228" s="419"/>
      <c r="D228" s="419"/>
      <c r="E228" s="1246"/>
      <c r="F228" s="704"/>
      <c r="G228" s="704"/>
      <c r="H228" s="1247"/>
      <c r="I228" s="1248"/>
      <c r="J228" s="905"/>
      <c r="K228" s="1113"/>
      <c r="L228" s="905"/>
      <c r="M228" s="905"/>
      <c r="N228" s="714"/>
      <c r="O228" s="847"/>
      <c r="P228" s="1249"/>
      <c r="Q228" s="704"/>
      <c r="R228" s="1201"/>
      <c r="S228" s="1202"/>
      <c r="T228" s="847"/>
      <c r="U228" s="847"/>
      <c r="V228" s="847"/>
      <c r="W228" s="847"/>
      <c r="X228" s="847"/>
      <c r="Y228" s="847"/>
      <c r="Z228" s="847"/>
    </row>
    <row r="229" spans="1:26" ht="33.75" customHeight="1">
      <c r="A229" s="847"/>
      <c r="B229" s="419"/>
      <c r="C229" s="419"/>
      <c r="D229" s="419"/>
      <c r="E229" s="1246"/>
      <c r="F229" s="704"/>
      <c r="G229" s="704"/>
      <c r="H229" s="1247"/>
      <c r="I229" s="1248"/>
      <c r="J229" s="905"/>
      <c r="K229" s="1113"/>
      <c r="L229" s="905"/>
      <c r="M229" s="905"/>
      <c r="N229" s="714"/>
      <c r="O229" s="847"/>
      <c r="P229" s="1249"/>
      <c r="Q229" s="704"/>
      <c r="R229" s="1201"/>
      <c r="S229" s="1202"/>
      <c r="T229" s="847"/>
      <c r="U229" s="847"/>
      <c r="V229" s="847"/>
      <c r="W229" s="847"/>
      <c r="X229" s="847"/>
      <c r="Y229" s="847"/>
      <c r="Z229" s="847"/>
    </row>
    <row r="230" spans="1:26" ht="33.75" customHeight="1">
      <c r="A230" s="847"/>
      <c r="B230" s="419"/>
      <c r="C230" s="419"/>
      <c r="D230" s="419"/>
      <c r="E230" s="1246"/>
      <c r="F230" s="704"/>
      <c r="G230" s="704"/>
      <c r="H230" s="1247"/>
      <c r="I230" s="1248"/>
      <c r="J230" s="905"/>
      <c r="K230" s="1113"/>
      <c r="L230" s="905"/>
      <c r="M230" s="905"/>
      <c r="N230" s="714"/>
      <c r="O230" s="847"/>
      <c r="P230" s="1249"/>
      <c r="Q230" s="704"/>
      <c r="R230" s="1201"/>
      <c r="S230" s="1202"/>
      <c r="T230" s="847"/>
      <c r="U230" s="847"/>
      <c r="V230" s="847"/>
      <c r="W230" s="847"/>
      <c r="X230" s="847"/>
      <c r="Y230" s="847"/>
      <c r="Z230" s="847"/>
    </row>
    <row r="231" spans="1:26" ht="33.75" customHeight="1">
      <c r="A231" s="847"/>
      <c r="B231" s="419"/>
      <c r="C231" s="419"/>
      <c r="D231" s="419"/>
      <c r="E231" s="1246"/>
      <c r="F231" s="704"/>
      <c r="G231" s="704"/>
      <c r="H231" s="1247"/>
      <c r="I231" s="1248"/>
      <c r="J231" s="905"/>
      <c r="K231" s="1113"/>
      <c r="L231" s="905"/>
      <c r="M231" s="905"/>
      <c r="N231" s="714"/>
      <c r="O231" s="847"/>
      <c r="P231" s="1249"/>
      <c r="Q231" s="704"/>
      <c r="R231" s="1201"/>
      <c r="S231" s="1202"/>
      <c r="T231" s="847"/>
      <c r="U231" s="847"/>
      <c r="V231" s="847"/>
      <c r="W231" s="847"/>
      <c r="X231" s="847"/>
      <c r="Y231" s="847"/>
      <c r="Z231" s="847"/>
    </row>
    <row r="232" spans="1:26" ht="33.75" customHeight="1">
      <c r="A232" s="847"/>
      <c r="B232" s="419"/>
      <c r="C232" s="419"/>
      <c r="D232" s="419"/>
      <c r="E232" s="1246"/>
      <c r="F232" s="704"/>
      <c r="G232" s="704"/>
      <c r="H232" s="1247"/>
      <c r="I232" s="1248"/>
      <c r="J232" s="905"/>
      <c r="K232" s="1113"/>
      <c r="L232" s="905"/>
      <c r="M232" s="905"/>
      <c r="N232" s="714"/>
      <c r="O232" s="847"/>
      <c r="P232" s="1249"/>
      <c r="Q232" s="704"/>
      <c r="R232" s="1201"/>
      <c r="S232" s="1202"/>
      <c r="T232" s="847"/>
      <c r="U232" s="847"/>
      <c r="V232" s="847"/>
      <c r="W232" s="847"/>
      <c r="X232" s="847"/>
      <c r="Y232" s="847"/>
      <c r="Z232" s="847"/>
    </row>
    <row r="233" spans="1:26" ht="33.75" customHeight="1">
      <c r="A233" s="847"/>
      <c r="B233" s="419"/>
      <c r="C233" s="419"/>
      <c r="D233" s="419"/>
      <c r="E233" s="1246"/>
      <c r="F233" s="704"/>
      <c r="G233" s="704"/>
      <c r="H233" s="1247"/>
      <c r="I233" s="1248"/>
      <c r="J233" s="905"/>
      <c r="K233" s="1113"/>
      <c r="L233" s="905"/>
      <c r="M233" s="905"/>
      <c r="N233" s="714"/>
      <c r="O233" s="847"/>
      <c r="P233" s="1249"/>
      <c r="Q233" s="704"/>
      <c r="R233" s="1201"/>
      <c r="S233" s="1202"/>
      <c r="T233" s="847"/>
      <c r="U233" s="847"/>
      <c r="V233" s="847"/>
      <c r="W233" s="847"/>
      <c r="X233" s="847"/>
      <c r="Y233" s="847"/>
      <c r="Z233" s="847"/>
    </row>
    <row r="234" spans="1:26" ht="33.75" customHeight="1">
      <c r="A234" s="847"/>
      <c r="B234" s="419"/>
      <c r="C234" s="419"/>
      <c r="D234" s="419"/>
      <c r="E234" s="1246"/>
      <c r="F234" s="704"/>
      <c r="G234" s="704"/>
      <c r="H234" s="1247"/>
      <c r="I234" s="1248"/>
      <c r="J234" s="905"/>
      <c r="K234" s="1113"/>
      <c r="L234" s="905"/>
      <c r="M234" s="905"/>
      <c r="N234" s="714"/>
      <c r="O234" s="847"/>
      <c r="P234" s="1249"/>
      <c r="Q234" s="704"/>
      <c r="R234" s="1201"/>
      <c r="S234" s="1202"/>
      <c r="T234" s="847"/>
      <c r="U234" s="847"/>
      <c r="V234" s="847"/>
      <c r="W234" s="847"/>
      <c r="X234" s="847"/>
      <c r="Y234" s="847"/>
      <c r="Z234" s="847"/>
    </row>
    <row r="235" spans="1:26" ht="33.75" customHeight="1">
      <c r="A235" s="847"/>
      <c r="B235" s="419"/>
      <c r="C235" s="419"/>
      <c r="D235" s="419"/>
      <c r="E235" s="1246"/>
      <c r="F235" s="704"/>
      <c r="G235" s="704"/>
      <c r="H235" s="1247"/>
      <c r="I235" s="1248"/>
      <c r="J235" s="905"/>
      <c r="K235" s="1113"/>
      <c r="L235" s="905"/>
      <c r="M235" s="905"/>
      <c r="N235" s="714"/>
      <c r="O235" s="847"/>
      <c r="P235" s="1249"/>
      <c r="Q235" s="704"/>
      <c r="R235" s="1201"/>
      <c r="S235" s="1202"/>
      <c r="T235" s="847"/>
      <c r="U235" s="847"/>
      <c r="V235" s="847"/>
      <c r="W235" s="847"/>
      <c r="X235" s="847"/>
      <c r="Y235" s="847"/>
      <c r="Z235" s="847"/>
    </row>
    <row r="236" spans="1:26" ht="33.75" customHeight="1">
      <c r="A236" s="847"/>
      <c r="B236" s="419"/>
      <c r="C236" s="419"/>
      <c r="D236" s="419"/>
      <c r="E236" s="1246"/>
      <c r="F236" s="704"/>
      <c r="G236" s="704"/>
      <c r="H236" s="1247"/>
      <c r="I236" s="1248"/>
      <c r="J236" s="905"/>
      <c r="K236" s="1113"/>
      <c r="L236" s="905"/>
      <c r="M236" s="905"/>
      <c r="N236" s="714"/>
      <c r="O236" s="847"/>
      <c r="P236" s="1249"/>
      <c r="Q236" s="704"/>
      <c r="R236" s="1201"/>
      <c r="S236" s="1202"/>
      <c r="T236" s="847"/>
      <c r="U236" s="847"/>
      <c r="V236" s="847"/>
      <c r="W236" s="847"/>
      <c r="X236" s="847"/>
      <c r="Y236" s="847"/>
      <c r="Z236" s="847"/>
    </row>
    <row r="237" spans="1:26" ht="33.75" customHeight="1">
      <c r="A237" s="847"/>
      <c r="B237" s="419"/>
      <c r="C237" s="419"/>
      <c r="D237" s="419"/>
      <c r="E237" s="1246"/>
      <c r="F237" s="704"/>
      <c r="G237" s="704"/>
      <c r="H237" s="1247"/>
      <c r="I237" s="1248"/>
      <c r="J237" s="905"/>
      <c r="K237" s="1113"/>
      <c r="L237" s="905"/>
      <c r="M237" s="905"/>
      <c r="N237" s="714"/>
      <c r="O237" s="847"/>
      <c r="P237" s="1249"/>
      <c r="Q237" s="704"/>
      <c r="R237" s="1201"/>
      <c r="S237" s="1202"/>
      <c r="T237" s="847"/>
      <c r="U237" s="847"/>
      <c r="V237" s="847"/>
      <c r="W237" s="847"/>
      <c r="X237" s="847"/>
      <c r="Y237" s="847"/>
      <c r="Z237" s="847"/>
    </row>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
    <mergeCell ref="N24:N26"/>
    <mergeCell ref="A1:P1"/>
    <mergeCell ref="A2:P2"/>
    <mergeCell ref="A3:P3"/>
    <mergeCell ref="A15:B15"/>
    <mergeCell ref="A18:B18"/>
    <mergeCell ref="A24:A26"/>
    <mergeCell ref="B24:B26"/>
    <mergeCell ref="I24:I26"/>
    <mergeCell ref="J24:J26"/>
    <mergeCell ref="K24:K26"/>
    <mergeCell ref="L24:L26"/>
    <mergeCell ref="M24:M26"/>
    <mergeCell ref="A37:B37"/>
    <mergeCell ref="E24:E26"/>
    <mergeCell ref="F24:F26"/>
    <mergeCell ref="G24:G26"/>
    <mergeCell ref="H24:H26"/>
    <mergeCell ref="C24:C26"/>
    <mergeCell ref="D24:D26"/>
    <mergeCell ref="A27:B27"/>
    <mergeCell ref="A29:B29"/>
    <mergeCell ref="A36:B36"/>
  </mergeCells>
  <printOptions horizontalCentered="1"/>
  <pageMargins left="0.2" right="0.2" top="0.75" bottom="0.5" header="0" footer="0"/>
  <pageSetup scale="42"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A1002"/>
  <sheetViews>
    <sheetView workbookViewId="0">
      <pane xSplit="6" ySplit="4" topLeftCell="G5" activePane="bottomRight" state="frozen"/>
      <selection pane="topRight" activeCell="G1" sqref="G1"/>
      <selection pane="bottomLeft" activeCell="A5" sqref="A5"/>
      <selection pane="bottomRight" activeCell="G5" sqref="G5"/>
    </sheetView>
  </sheetViews>
  <sheetFormatPr defaultColWidth="12.625" defaultRowHeight="15" customHeight="1"/>
  <cols>
    <col min="1" max="1" width="8" customWidth="1"/>
    <col min="2" max="2" width="12.125" customWidth="1"/>
    <col min="3" max="3" width="20.375" customWidth="1"/>
    <col min="4" max="4" width="24.375" customWidth="1"/>
    <col min="5" max="5" width="44.75" customWidth="1"/>
    <col min="6" max="6" width="27" customWidth="1"/>
    <col min="7" max="7" width="28.75" customWidth="1"/>
    <col min="8" max="8" width="21.125" customWidth="1"/>
    <col min="9" max="14" width="7.625" customWidth="1"/>
    <col min="15" max="15" width="32.125" customWidth="1"/>
    <col min="16" max="16" width="28.125" customWidth="1"/>
    <col min="17" max="17" width="12.875" customWidth="1"/>
    <col min="18" max="18" width="8.625" customWidth="1"/>
    <col min="19" max="27" width="8" customWidth="1"/>
  </cols>
  <sheetData>
    <row r="1" spans="1:27" ht="22.5" customHeight="1">
      <c r="A1" s="2046" t="s">
        <v>1908</v>
      </c>
      <c r="B1" s="1874"/>
      <c r="C1" s="1874"/>
      <c r="D1" s="1874"/>
      <c r="E1" s="1874"/>
      <c r="F1" s="1874"/>
      <c r="G1" s="1874"/>
      <c r="H1" s="1874"/>
      <c r="I1" s="1874"/>
      <c r="J1" s="1874"/>
      <c r="K1" s="1874"/>
      <c r="L1" s="1874"/>
      <c r="M1" s="1874"/>
      <c r="N1" s="1874"/>
      <c r="O1" s="1874"/>
      <c r="P1" s="1874"/>
      <c r="Q1" s="1874"/>
      <c r="R1" s="86"/>
      <c r="S1" s="86"/>
      <c r="T1" s="86"/>
      <c r="U1" s="86"/>
      <c r="V1" s="86"/>
      <c r="W1" s="86"/>
      <c r="X1" s="86"/>
      <c r="Y1" s="86"/>
      <c r="Z1" s="86"/>
      <c r="AA1" s="86"/>
    </row>
    <row r="2" spans="1:27" ht="24" customHeight="1">
      <c r="A2" s="2046" t="s">
        <v>2131</v>
      </c>
      <c r="B2" s="1874"/>
      <c r="C2" s="1874"/>
      <c r="D2" s="1874"/>
      <c r="E2" s="1874"/>
      <c r="F2" s="1874"/>
      <c r="G2" s="1874"/>
      <c r="H2" s="1874"/>
      <c r="I2" s="1874"/>
      <c r="J2" s="1874"/>
      <c r="K2" s="1874"/>
      <c r="L2" s="1874"/>
      <c r="M2" s="1874"/>
      <c r="N2" s="1874"/>
      <c r="O2" s="1874"/>
      <c r="P2" s="1874"/>
      <c r="Q2" s="1874"/>
      <c r="R2" s="86"/>
      <c r="S2" s="86"/>
      <c r="T2" s="86"/>
      <c r="U2" s="86"/>
      <c r="V2" s="86"/>
      <c r="W2" s="86"/>
      <c r="X2" s="86"/>
      <c r="Y2" s="86"/>
      <c r="Z2" s="86"/>
      <c r="AA2" s="86"/>
    </row>
    <row r="3" spans="1:27" ht="24.75" customHeight="1">
      <c r="A3" s="2046" t="str">
        <f>'2018 AM-Others'!A3:P3</f>
        <v>as of June 26, 2020</v>
      </c>
      <c r="B3" s="1874"/>
      <c r="C3" s="1874"/>
      <c r="D3" s="1874"/>
      <c r="E3" s="1874"/>
      <c r="F3" s="1874"/>
      <c r="G3" s="1874"/>
      <c r="H3" s="1874"/>
      <c r="I3" s="1874"/>
      <c r="J3" s="1874"/>
      <c r="K3" s="1874"/>
      <c r="L3" s="1874"/>
      <c r="M3" s="1874"/>
      <c r="N3" s="1874"/>
      <c r="O3" s="1874"/>
      <c r="P3" s="1874"/>
      <c r="Q3" s="1874"/>
      <c r="R3" s="86"/>
      <c r="S3" s="86"/>
      <c r="T3" s="86"/>
      <c r="U3" s="86"/>
      <c r="V3" s="86"/>
      <c r="W3" s="86"/>
      <c r="X3" s="86"/>
      <c r="Y3" s="86"/>
      <c r="Z3" s="86"/>
      <c r="AA3" s="86"/>
    </row>
    <row r="4" spans="1:27" ht="120.75" customHeight="1">
      <c r="A4" s="540" t="s">
        <v>123</v>
      </c>
      <c r="B4" s="540" t="s">
        <v>262</v>
      </c>
      <c r="C4" s="436" t="s">
        <v>4</v>
      </c>
      <c r="D4" s="436" t="s">
        <v>2132</v>
      </c>
      <c r="E4" s="436" t="s">
        <v>127</v>
      </c>
      <c r="F4" s="436" t="s">
        <v>1910</v>
      </c>
      <c r="G4" s="436" t="s">
        <v>126</v>
      </c>
      <c r="H4" s="1250" t="s">
        <v>263</v>
      </c>
      <c r="I4" s="1031" t="s">
        <v>250</v>
      </c>
      <c r="J4" s="1031" t="s">
        <v>2133</v>
      </c>
      <c r="K4" s="1031" t="s">
        <v>39</v>
      </c>
      <c r="L4" s="1031" t="s">
        <v>38</v>
      </c>
      <c r="M4" s="1031" t="s">
        <v>37</v>
      </c>
      <c r="N4" s="1031" t="s">
        <v>35</v>
      </c>
      <c r="O4" s="436" t="s">
        <v>130</v>
      </c>
      <c r="P4" s="540" t="s">
        <v>131</v>
      </c>
      <c r="Q4" s="1154" t="s">
        <v>176</v>
      </c>
      <c r="R4" s="86"/>
      <c r="S4" s="86"/>
      <c r="T4" s="86"/>
      <c r="U4" s="86"/>
      <c r="V4" s="86"/>
      <c r="W4" s="86"/>
      <c r="X4" s="86"/>
      <c r="Y4" s="86"/>
      <c r="Z4" s="86"/>
      <c r="AA4" s="86"/>
    </row>
    <row r="5" spans="1:27" ht="45" customHeight="1">
      <c r="A5" s="1251">
        <v>2019</v>
      </c>
      <c r="B5" s="1252" t="s">
        <v>119</v>
      </c>
      <c r="C5" s="1252" t="s">
        <v>15</v>
      </c>
      <c r="D5" s="1253" t="s">
        <v>187</v>
      </c>
      <c r="E5" s="1252" t="s">
        <v>2134</v>
      </c>
      <c r="F5" s="1252" t="s">
        <v>1912</v>
      </c>
      <c r="G5" s="1252" t="s">
        <v>2135</v>
      </c>
      <c r="H5" s="1254">
        <v>5302000</v>
      </c>
      <c r="I5" s="1255"/>
      <c r="J5" s="1255"/>
      <c r="K5" s="1255"/>
      <c r="L5" s="1255"/>
      <c r="M5" s="1256"/>
      <c r="N5" s="1256">
        <v>1</v>
      </c>
      <c r="O5" s="1257" t="s">
        <v>35</v>
      </c>
      <c r="P5" s="1253" t="s">
        <v>2136</v>
      </c>
      <c r="Q5" s="1258">
        <v>44008</v>
      </c>
      <c r="R5" s="86"/>
      <c r="S5" s="86"/>
      <c r="T5" s="86"/>
      <c r="U5" s="86"/>
      <c r="V5" s="86"/>
      <c r="W5" s="86"/>
      <c r="X5" s="86"/>
      <c r="Y5" s="86"/>
      <c r="Z5" s="86"/>
      <c r="AA5" s="86"/>
    </row>
    <row r="6" spans="1:27" ht="36" customHeight="1">
      <c r="A6" s="1251">
        <v>2019</v>
      </c>
      <c r="B6" s="1252" t="s">
        <v>119</v>
      </c>
      <c r="C6" s="1252" t="s">
        <v>15</v>
      </c>
      <c r="D6" s="1253" t="s">
        <v>608</v>
      </c>
      <c r="E6" s="1252" t="s">
        <v>2137</v>
      </c>
      <c r="F6" s="1252" t="s">
        <v>1912</v>
      </c>
      <c r="G6" s="1252" t="s">
        <v>2138</v>
      </c>
      <c r="H6" s="1254">
        <v>6180000</v>
      </c>
      <c r="I6" s="1259"/>
      <c r="J6" s="1255"/>
      <c r="K6" s="1255"/>
      <c r="L6" s="1259"/>
      <c r="M6" s="1260">
        <v>1</v>
      </c>
      <c r="N6" s="1259"/>
      <c r="O6" s="1261" t="s">
        <v>2139</v>
      </c>
      <c r="P6" s="1253" t="s">
        <v>2140</v>
      </c>
      <c r="Q6" s="1258">
        <v>43978</v>
      </c>
      <c r="R6" s="86"/>
      <c r="S6" s="86"/>
      <c r="T6" s="86"/>
      <c r="U6" s="86"/>
      <c r="V6" s="86"/>
      <c r="W6" s="86"/>
      <c r="X6" s="86"/>
      <c r="Y6" s="86"/>
      <c r="Z6" s="86"/>
      <c r="AA6" s="86"/>
    </row>
    <row r="7" spans="1:27" ht="37.5" customHeight="1">
      <c r="A7" s="1251">
        <v>2019</v>
      </c>
      <c r="B7" s="1252" t="s">
        <v>119</v>
      </c>
      <c r="C7" s="1252" t="s">
        <v>15</v>
      </c>
      <c r="D7" s="1252" t="s">
        <v>608</v>
      </c>
      <c r="E7" s="1252" t="s">
        <v>2141</v>
      </c>
      <c r="F7" s="1252" t="s">
        <v>1912</v>
      </c>
      <c r="G7" s="1252" t="s">
        <v>2142</v>
      </c>
      <c r="H7" s="1254">
        <v>3736000</v>
      </c>
      <c r="I7" s="1259"/>
      <c r="J7" s="1255"/>
      <c r="K7" s="1255"/>
      <c r="L7" s="1259"/>
      <c r="M7" s="1260">
        <v>1</v>
      </c>
      <c r="N7" s="1259"/>
      <c r="O7" s="1261" t="s">
        <v>2143</v>
      </c>
      <c r="P7" s="1253" t="s">
        <v>2140</v>
      </c>
      <c r="Q7" s="1258">
        <v>43978</v>
      </c>
      <c r="R7" s="86"/>
      <c r="S7" s="86"/>
      <c r="T7" s="86"/>
      <c r="U7" s="86"/>
      <c r="V7" s="86"/>
      <c r="W7" s="86"/>
      <c r="X7" s="86"/>
      <c r="Y7" s="86"/>
      <c r="Z7" s="86"/>
      <c r="AA7" s="86"/>
    </row>
    <row r="8" spans="1:27" ht="30" customHeight="1">
      <c r="A8" s="1251">
        <v>2019</v>
      </c>
      <c r="B8" s="1252" t="s">
        <v>119</v>
      </c>
      <c r="C8" s="1252" t="s">
        <v>15</v>
      </c>
      <c r="D8" s="1252" t="s">
        <v>494</v>
      </c>
      <c r="E8" s="1252" t="s">
        <v>2144</v>
      </c>
      <c r="F8" s="1252" t="s">
        <v>1912</v>
      </c>
      <c r="G8" s="1252" t="s">
        <v>1577</v>
      </c>
      <c r="H8" s="1254">
        <v>4889500</v>
      </c>
      <c r="I8" s="1259"/>
      <c r="J8" s="1255"/>
      <c r="K8" s="1255"/>
      <c r="L8" s="1259"/>
      <c r="M8" s="1259">
        <v>1</v>
      </c>
      <c r="N8" s="1259"/>
      <c r="O8" s="1261" t="s">
        <v>2145</v>
      </c>
      <c r="P8" s="1253" t="s">
        <v>2146</v>
      </c>
      <c r="Q8" s="1258">
        <v>43973</v>
      </c>
      <c r="R8" s="86"/>
      <c r="S8" s="86"/>
      <c r="T8" s="86"/>
      <c r="U8" s="86"/>
      <c r="V8" s="86"/>
      <c r="W8" s="86"/>
      <c r="X8" s="86"/>
      <c r="Y8" s="86"/>
      <c r="Z8" s="86"/>
      <c r="AA8" s="86"/>
    </row>
    <row r="9" spans="1:27" ht="30" customHeight="1">
      <c r="A9" s="1251">
        <v>2019</v>
      </c>
      <c r="B9" s="1252" t="s">
        <v>119</v>
      </c>
      <c r="C9" s="1252" t="s">
        <v>15</v>
      </c>
      <c r="D9" s="1252" t="s">
        <v>494</v>
      </c>
      <c r="E9" s="1252" t="s">
        <v>2147</v>
      </c>
      <c r="F9" s="1252" t="s">
        <v>1912</v>
      </c>
      <c r="G9" s="1252" t="s">
        <v>1579</v>
      </c>
      <c r="H9" s="1254">
        <v>4889500</v>
      </c>
      <c r="I9" s="1259"/>
      <c r="J9" s="1255"/>
      <c r="K9" s="1255"/>
      <c r="L9" s="1259"/>
      <c r="M9" s="1259">
        <v>1</v>
      </c>
      <c r="N9" s="1259"/>
      <c r="O9" s="1261" t="s">
        <v>2148</v>
      </c>
      <c r="P9" s="1253" t="s">
        <v>2146</v>
      </c>
      <c r="Q9" s="1258">
        <v>43973</v>
      </c>
      <c r="R9" s="86"/>
      <c r="S9" s="86"/>
      <c r="T9" s="86"/>
      <c r="U9" s="86"/>
      <c r="V9" s="86"/>
      <c r="W9" s="86"/>
      <c r="X9" s="86"/>
      <c r="Y9" s="86"/>
      <c r="Z9" s="86"/>
      <c r="AA9" s="86"/>
    </row>
    <row r="10" spans="1:27" ht="30" customHeight="1">
      <c r="A10" s="1251">
        <v>2019</v>
      </c>
      <c r="B10" s="1252" t="s">
        <v>119</v>
      </c>
      <c r="C10" s="1262" t="s">
        <v>15</v>
      </c>
      <c r="D10" s="1262" t="s">
        <v>67</v>
      </c>
      <c r="E10" s="1262" t="s">
        <v>2149</v>
      </c>
      <c r="F10" s="1262" t="s">
        <v>1912</v>
      </c>
      <c r="G10" s="1262" t="s">
        <v>2150</v>
      </c>
      <c r="H10" s="1263" t="s">
        <v>2151</v>
      </c>
      <c r="I10" s="1259"/>
      <c r="J10" s="1255"/>
      <c r="K10" s="1255"/>
      <c r="L10" s="1259">
        <v>1</v>
      </c>
      <c r="M10" s="1259"/>
      <c r="N10" s="1259"/>
      <c r="O10" s="1252" t="s">
        <v>265</v>
      </c>
      <c r="P10" s="1253" t="s">
        <v>2152</v>
      </c>
      <c r="Q10" s="1258">
        <v>43949</v>
      </c>
      <c r="R10" s="956"/>
      <c r="S10" s="956"/>
      <c r="T10" s="956"/>
      <c r="U10" s="956"/>
      <c r="V10" s="956"/>
      <c r="W10" s="956"/>
      <c r="X10" s="956"/>
      <c r="Y10" s="956"/>
      <c r="Z10" s="956"/>
      <c r="AA10" s="956"/>
    </row>
    <row r="11" spans="1:27" ht="30" customHeight="1">
      <c r="A11" s="1251">
        <v>2019</v>
      </c>
      <c r="B11" s="1252" t="s">
        <v>119</v>
      </c>
      <c r="C11" s="1252" t="s">
        <v>15</v>
      </c>
      <c r="D11" s="1252" t="s">
        <v>500</v>
      </c>
      <c r="E11" s="1252" t="s">
        <v>2153</v>
      </c>
      <c r="F11" s="1252" t="s">
        <v>1912</v>
      </c>
      <c r="G11" s="1252" t="s">
        <v>2154</v>
      </c>
      <c r="H11" s="1254">
        <v>6466000</v>
      </c>
      <c r="I11" s="1259"/>
      <c r="J11" s="1255"/>
      <c r="K11" s="1255"/>
      <c r="L11" s="1259"/>
      <c r="M11" s="1259">
        <v>1</v>
      </c>
      <c r="N11" s="1259"/>
      <c r="O11" s="1261" t="s">
        <v>2155</v>
      </c>
      <c r="P11" s="1253" t="s">
        <v>2156</v>
      </c>
      <c r="Q11" s="1258">
        <v>44008</v>
      </c>
      <c r="R11" s="86"/>
      <c r="S11" s="86"/>
      <c r="T11" s="86"/>
      <c r="U11" s="86"/>
      <c r="V11" s="86"/>
      <c r="W11" s="86"/>
      <c r="X11" s="86"/>
      <c r="Y11" s="86"/>
      <c r="Z11" s="86"/>
      <c r="AA11" s="86"/>
    </row>
    <row r="12" spans="1:27" ht="30" customHeight="1">
      <c r="A12" s="1251">
        <v>2019</v>
      </c>
      <c r="B12" s="1252" t="s">
        <v>119</v>
      </c>
      <c r="C12" s="1252" t="s">
        <v>15</v>
      </c>
      <c r="D12" s="1252" t="s">
        <v>202</v>
      </c>
      <c r="E12" s="1252" t="s">
        <v>2157</v>
      </c>
      <c r="F12" s="1252" t="s">
        <v>1912</v>
      </c>
      <c r="G12" s="1252" t="s">
        <v>2158</v>
      </c>
      <c r="H12" s="1254">
        <v>6587000</v>
      </c>
      <c r="I12" s="1259"/>
      <c r="J12" s="1255"/>
      <c r="K12" s="1255"/>
      <c r="L12" s="1259"/>
      <c r="M12" s="1260"/>
      <c r="N12" s="1260">
        <v>1</v>
      </c>
      <c r="O12" s="1257" t="s">
        <v>35</v>
      </c>
      <c r="P12" s="1253"/>
      <c r="Q12" s="1258">
        <v>44005</v>
      </c>
      <c r="R12" s="1264" t="s">
        <v>2159</v>
      </c>
      <c r="S12" s="86"/>
      <c r="T12" s="86"/>
      <c r="U12" s="86"/>
      <c r="V12" s="86"/>
      <c r="W12" s="86"/>
      <c r="X12" s="86"/>
      <c r="Y12" s="86"/>
      <c r="Z12" s="86"/>
      <c r="AA12" s="86"/>
    </row>
    <row r="13" spans="1:27" ht="38.25" customHeight="1">
      <c r="A13" s="1251">
        <v>2019</v>
      </c>
      <c r="B13" s="1252" t="s">
        <v>119</v>
      </c>
      <c r="C13" s="1252" t="s">
        <v>15</v>
      </c>
      <c r="D13" s="1252" t="s">
        <v>392</v>
      </c>
      <c r="E13" s="1252" t="s">
        <v>2160</v>
      </c>
      <c r="F13" s="1252" t="s">
        <v>1912</v>
      </c>
      <c r="G13" s="1252" t="s">
        <v>2161</v>
      </c>
      <c r="H13" s="1254">
        <v>5927000</v>
      </c>
      <c r="I13" s="1255"/>
      <c r="J13" s="1255"/>
      <c r="K13" s="1255"/>
      <c r="L13" s="1255"/>
      <c r="M13" s="1256">
        <v>1</v>
      </c>
      <c r="N13" s="1255"/>
      <c r="O13" s="1261" t="s">
        <v>2162</v>
      </c>
      <c r="P13" s="1253" t="s">
        <v>2163</v>
      </c>
      <c r="Q13" s="1258">
        <v>43965</v>
      </c>
      <c r="R13" s="86"/>
      <c r="S13" s="86"/>
      <c r="T13" s="86"/>
      <c r="U13" s="86"/>
      <c r="V13" s="86"/>
      <c r="W13" s="86"/>
      <c r="X13" s="86"/>
      <c r="Y13" s="86"/>
      <c r="Z13" s="86"/>
      <c r="AA13" s="86"/>
    </row>
    <row r="14" spans="1:27" ht="30" customHeight="1">
      <c r="A14" s="1251">
        <v>2019</v>
      </c>
      <c r="B14" s="1252" t="s">
        <v>119</v>
      </c>
      <c r="C14" s="1252" t="s">
        <v>15</v>
      </c>
      <c r="D14" s="1252" t="s">
        <v>210</v>
      </c>
      <c r="E14" s="1252" t="s">
        <v>2164</v>
      </c>
      <c r="F14" s="1252" t="s">
        <v>1912</v>
      </c>
      <c r="G14" s="1252" t="s">
        <v>2165</v>
      </c>
      <c r="H14" s="1254">
        <v>5105000</v>
      </c>
      <c r="I14" s="1259"/>
      <c r="J14" s="1255"/>
      <c r="K14" s="1255"/>
      <c r="L14" s="1259"/>
      <c r="M14" s="1260">
        <v>1</v>
      </c>
      <c r="N14" s="1259"/>
      <c r="O14" s="1261" t="s">
        <v>2166</v>
      </c>
      <c r="P14" s="1253" t="s">
        <v>2167</v>
      </c>
      <c r="Q14" s="1258">
        <v>43985</v>
      </c>
      <c r="R14" s="86"/>
      <c r="S14" s="86"/>
      <c r="T14" s="86"/>
      <c r="U14" s="86"/>
      <c r="V14" s="86"/>
      <c r="W14" s="86"/>
      <c r="X14" s="86"/>
      <c r="Y14" s="86"/>
      <c r="Z14" s="86"/>
      <c r="AA14" s="86"/>
    </row>
    <row r="15" spans="1:27" ht="30" customHeight="1">
      <c r="A15" s="1251">
        <v>2019</v>
      </c>
      <c r="B15" s="1252" t="s">
        <v>119</v>
      </c>
      <c r="C15" s="1252" t="s">
        <v>15</v>
      </c>
      <c r="D15" s="1252" t="s">
        <v>217</v>
      </c>
      <c r="E15" s="1252" t="s">
        <v>2168</v>
      </c>
      <c r="F15" s="1252" t="s">
        <v>1912</v>
      </c>
      <c r="G15" s="1252" t="s">
        <v>2169</v>
      </c>
      <c r="H15" s="1254">
        <v>5698000</v>
      </c>
      <c r="I15" s="1259"/>
      <c r="J15" s="1255"/>
      <c r="K15" s="1255"/>
      <c r="L15" s="1259"/>
      <c r="M15" s="1260">
        <v>1</v>
      </c>
      <c r="N15" s="1259"/>
      <c r="O15" s="1261" t="s">
        <v>2170</v>
      </c>
      <c r="P15" s="1253" t="s">
        <v>2171</v>
      </c>
      <c r="Q15" s="1258">
        <v>43993</v>
      </c>
      <c r="R15" s="86"/>
      <c r="S15" s="86"/>
      <c r="T15" s="86"/>
      <c r="U15" s="86"/>
      <c r="V15" s="86"/>
      <c r="W15" s="86"/>
      <c r="X15" s="86"/>
      <c r="Y15" s="86"/>
      <c r="Z15" s="86"/>
      <c r="AA15" s="86"/>
    </row>
    <row r="16" spans="1:27" ht="30" customHeight="1">
      <c r="A16" s="1251">
        <v>2019</v>
      </c>
      <c r="B16" s="1252" t="s">
        <v>119</v>
      </c>
      <c r="C16" s="1252" t="s">
        <v>15</v>
      </c>
      <c r="D16" s="1252" t="s">
        <v>404</v>
      </c>
      <c r="E16" s="1252" t="s">
        <v>2160</v>
      </c>
      <c r="F16" s="1252" t="s">
        <v>1912</v>
      </c>
      <c r="G16" s="1252" t="s">
        <v>1636</v>
      </c>
      <c r="H16" s="1254">
        <v>11445000</v>
      </c>
      <c r="I16" s="1259"/>
      <c r="J16" s="1255"/>
      <c r="K16" s="1255"/>
      <c r="L16" s="1259"/>
      <c r="M16" s="1259">
        <v>1</v>
      </c>
      <c r="N16" s="1259"/>
      <c r="O16" s="1261" t="s">
        <v>2172</v>
      </c>
      <c r="P16" s="1253" t="s">
        <v>2173</v>
      </c>
      <c r="Q16" s="1258">
        <v>43949</v>
      </c>
      <c r="R16" s="86"/>
      <c r="S16" s="86"/>
      <c r="T16" s="86"/>
      <c r="U16" s="86"/>
      <c r="V16" s="86"/>
      <c r="W16" s="86"/>
      <c r="X16" s="86"/>
      <c r="Y16" s="86"/>
      <c r="Z16" s="86"/>
      <c r="AA16" s="86"/>
    </row>
    <row r="17" spans="1:27" ht="30" customHeight="1">
      <c r="A17" s="1251">
        <v>2019</v>
      </c>
      <c r="B17" s="1252" t="s">
        <v>119</v>
      </c>
      <c r="C17" s="1252" t="s">
        <v>15</v>
      </c>
      <c r="D17" s="1252" t="s">
        <v>410</v>
      </c>
      <c r="E17" s="1252" t="s">
        <v>2174</v>
      </c>
      <c r="F17" s="1252" t="s">
        <v>1912</v>
      </c>
      <c r="G17" s="1252" t="s">
        <v>2175</v>
      </c>
      <c r="H17" s="1254">
        <v>2894000</v>
      </c>
      <c r="I17" s="1259"/>
      <c r="J17" s="1255"/>
      <c r="K17" s="1255"/>
      <c r="L17" s="1259"/>
      <c r="M17" s="1259"/>
      <c r="N17" s="1260">
        <v>1</v>
      </c>
      <c r="O17" s="1257" t="s">
        <v>35</v>
      </c>
      <c r="P17" s="1253" t="s">
        <v>2176</v>
      </c>
      <c r="Q17" s="1258">
        <v>43929</v>
      </c>
      <c r="R17" s="86"/>
      <c r="S17" s="86"/>
      <c r="T17" s="86"/>
      <c r="U17" s="86"/>
      <c r="V17" s="86"/>
      <c r="W17" s="86"/>
      <c r="X17" s="86"/>
      <c r="Y17" s="86"/>
      <c r="Z17" s="86"/>
      <c r="AA17" s="86"/>
    </row>
    <row r="18" spans="1:27" ht="30" customHeight="1">
      <c r="A18" s="1251">
        <v>2019</v>
      </c>
      <c r="B18" s="1252" t="s">
        <v>119</v>
      </c>
      <c r="C18" s="1252" t="s">
        <v>15</v>
      </c>
      <c r="D18" s="1252" t="s">
        <v>410</v>
      </c>
      <c r="E18" s="1252" t="s">
        <v>2177</v>
      </c>
      <c r="F18" s="1252" t="s">
        <v>1912</v>
      </c>
      <c r="G18" s="1252" t="s">
        <v>1613</v>
      </c>
      <c r="H18" s="1254">
        <v>2894000</v>
      </c>
      <c r="I18" s="1259"/>
      <c r="J18" s="1255"/>
      <c r="K18" s="1255"/>
      <c r="L18" s="1259"/>
      <c r="M18" s="1259"/>
      <c r="N18" s="1260">
        <v>1</v>
      </c>
      <c r="O18" s="1257" t="s">
        <v>35</v>
      </c>
      <c r="P18" s="1253" t="s">
        <v>2178</v>
      </c>
      <c r="Q18" s="1258">
        <v>43929</v>
      </c>
      <c r="R18" s="86"/>
      <c r="S18" s="86"/>
      <c r="T18" s="86"/>
      <c r="U18" s="86"/>
      <c r="V18" s="86"/>
      <c r="W18" s="86"/>
      <c r="X18" s="86"/>
      <c r="Y18" s="86"/>
      <c r="Z18" s="86"/>
      <c r="AA18" s="86"/>
    </row>
    <row r="19" spans="1:27" ht="30" customHeight="1">
      <c r="A19" s="1251">
        <v>2019</v>
      </c>
      <c r="B19" s="1252" t="s">
        <v>119</v>
      </c>
      <c r="C19" s="1252" t="s">
        <v>15</v>
      </c>
      <c r="D19" s="1252" t="s">
        <v>410</v>
      </c>
      <c r="E19" s="1252" t="s">
        <v>2179</v>
      </c>
      <c r="F19" s="1252" t="s">
        <v>1912</v>
      </c>
      <c r="G19" s="1252" t="s">
        <v>2180</v>
      </c>
      <c r="H19" s="1254">
        <v>2895000</v>
      </c>
      <c r="I19" s="1259"/>
      <c r="J19" s="1255"/>
      <c r="K19" s="1255"/>
      <c r="L19" s="1259"/>
      <c r="M19" s="1259"/>
      <c r="N19" s="1260">
        <v>1</v>
      </c>
      <c r="O19" s="1257" t="s">
        <v>35</v>
      </c>
      <c r="P19" s="1253" t="s">
        <v>2178</v>
      </c>
      <c r="Q19" s="1258">
        <v>43929</v>
      </c>
      <c r="R19" s="86"/>
      <c r="S19" s="86"/>
      <c r="T19" s="86"/>
      <c r="U19" s="86"/>
      <c r="V19" s="86"/>
      <c r="W19" s="86"/>
      <c r="X19" s="86"/>
      <c r="Y19" s="86"/>
      <c r="Z19" s="86"/>
      <c r="AA19" s="86"/>
    </row>
    <row r="20" spans="1:27" ht="30" customHeight="1">
      <c r="A20" s="1251">
        <v>2019</v>
      </c>
      <c r="B20" s="1252" t="s">
        <v>119</v>
      </c>
      <c r="C20" s="1252" t="s">
        <v>15</v>
      </c>
      <c r="D20" s="1252" t="s">
        <v>159</v>
      </c>
      <c r="E20" s="1252" t="s">
        <v>2181</v>
      </c>
      <c r="F20" s="1252" t="s">
        <v>1912</v>
      </c>
      <c r="G20" s="1252" t="s">
        <v>2182</v>
      </c>
      <c r="H20" s="1254">
        <v>6082000</v>
      </c>
      <c r="I20" s="1259"/>
      <c r="J20" s="1255"/>
      <c r="K20" s="1255"/>
      <c r="L20" s="1259"/>
      <c r="M20" s="1260">
        <v>1</v>
      </c>
      <c r="N20" s="1259"/>
      <c r="O20" s="1261" t="s">
        <v>2183</v>
      </c>
      <c r="P20" s="1253" t="s">
        <v>2184</v>
      </c>
      <c r="Q20" s="1258">
        <v>43949</v>
      </c>
      <c r="R20" s="86"/>
      <c r="S20" s="86"/>
      <c r="T20" s="86"/>
      <c r="U20" s="86"/>
      <c r="V20" s="86"/>
      <c r="W20" s="86"/>
      <c r="X20" s="86"/>
      <c r="Y20" s="86"/>
      <c r="Z20" s="86"/>
      <c r="AA20" s="86"/>
    </row>
    <row r="21" spans="1:27" ht="24.75" customHeight="1">
      <c r="A21" s="2121" t="s">
        <v>2185</v>
      </c>
      <c r="B21" s="1964"/>
      <c r="C21" s="1961"/>
      <c r="D21" s="1265">
        <v>12</v>
      </c>
      <c r="E21" s="1265">
        <v>16</v>
      </c>
      <c r="F21" s="1266"/>
      <c r="G21" s="1266"/>
      <c r="H21" s="1267">
        <f t="shared" ref="H21:N21" si="0">SUM(H5:H20)</f>
        <v>80990000</v>
      </c>
      <c r="I21" s="1268">
        <f t="shared" si="0"/>
        <v>0</v>
      </c>
      <c r="J21" s="1268">
        <f t="shared" si="0"/>
        <v>0</v>
      </c>
      <c r="K21" s="1268">
        <f t="shared" si="0"/>
        <v>0</v>
      </c>
      <c r="L21" s="1268">
        <f t="shared" si="0"/>
        <v>1</v>
      </c>
      <c r="M21" s="1268">
        <f t="shared" si="0"/>
        <v>10</v>
      </c>
      <c r="N21" s="1268">
        <f t="shared" si="0"/>
        <v>5</v>
      </c>
      <c r="O21" s="1266"/>
      <c r="P21" s="1266"/>
      <c r="Q21" s="1266"/>
      <c r="R21" s="1269"/>
      <c r="S21" s="1269"/>
      <c r="T21" s="1269"/>
      <c r="U21" s="1269"/>
      <c r="V21" s="1269"/>
      <c r="W21" s="1269"/>
      <c r="X21" s="1269"/>
      <c r="Y21" s="1269"/>
      <c r="Z21" s="1269"/>
      <c r="AA21" s="1269"/>
    </row>
    <row r="22" spans="1:27" ht="34.5" customHeight="1">
      <c r="A22" s="1251">
        <v>2019</v>
      </c>
      <c r="B22" s="1252" t="s">
        <v>119</v>
      </c>
      <c r="C22" s="1252" t="s">
        <v>15</v>
      </c>
      <c r="D22" s="1252" t="s">
        <v>184</v>
      </c>
      <c r="E22" s="1252" t="s">
        <v>2186</v>
      </c>
      <c r="F22" s="1252" t="s">
        <v>2187</v>
      </c>
      <c r="G22" s="1252"/>
      <c r="H22" s="1254">
        <v>6477000</v>
      </c>
      <c r="I22" s="1259"/>
      <c r="J22" s="1259"/>
      <c r="K22" s="1259"/>
      <c r="L22" s="1259">
        <v>1</v>
      </c>
      <c r="M22" s="1259"/>
      <c r="N22" s="1259"/>
      <c r="O22" s="1252" t="s">
        <v>265</v>
      </c>
      <c r="P22" s="1252" t="s">
        <v>2188</v>
      </c>
      <c r="Q22" s="1270">
        <v>43861</v>
      </c>
      <c r="R22" s="86"/>
      <c r="S22" s="86"/>
      <c r="T22" s="86"/>
      <c r="U22" s="86"/>
      <c r="V22" s="86"/>
      <c r="W22" s="86"/>
      <c r="X22" s="86"/>
      <c r="Y22" s="86"/>
      <c r="Z22" s="86"/>
      <c r="AA22" s="86"/>
    </row>
    <row r="23" spans="1:27" ht="34.5" customHeight="1">
      <c r="A23" s="1251">
        <v>2019</v>
      </c>
      <c r="B23" s="1252" t="s">
        <v>119</v>
      </c>
      <c r="C23" s="1252" t="s">
        <v>15</v>
      </c>
      <c r="D23" s="1252" t="s">
        <v>184</v>
      </c>
      <c r="E23" s="1253" t="s">
        <v>2189</v>
      </c>
      <c r="F23" s="1252" t="s">
        <v>2187</v>
      </c>
      <c r="G23" s="1253" t="s">
        <v>2190</v>
      </c>
      <c r="H23" s="1271">
        <v>770000</v>
      </c>
      <c r="I23" s="1259"/>
      <c r="J23" s="1259"/>
      <c r="K23" s="1260">
        <v>1</v>
      </c>
      <c r="L23" s="1259"/>
      <c r="M23" s="1259"/>
      <c r="N23" s="1259"/>
      <c r="O23" s="1253" t="s">
        <v>2191</v>
      </c>
      <c r="P23" s="1252"/>
      <c r="Q23" s="1258">
        <v>43973</v>
      </c>
      <c r="R23" s="86"/>
      <c r="S23" s="86"/>
      <c r="T23" s="86"/>
      <c r="U23" s="86"/>
      <c r="V23" s="86"/>
      <c r="W23" s="86"/>
      <c r="X23" s="86"/>
      <c r="Y23" s="86"/>
      <c r="Z23" s="86"/>
      <c r="AA23" s="86"/>
    </row>
    <row r="24" spans="1:27" ht="34.5" customHeight="1">
      <c r="A24" s="1251">
        <v>2019</v>
      </c>
      <c r="B24" s="1252" t="s">
        <v>119</v>
      </c>
      <c r="C24" s="1252" t="s">
        <v>15</v>
      </c>
      <c r="D24" s="1252" t="s">
        <v>184</v>
      </c>
      <c r="E24" s="1253" t="s">
        <v>2189</v>
      </c>
      <c r="F24" s="1252" t="s">
        <v>2187</v>
      </c>
      <c r="G24" s="1253" t="s">
        <v>2192</v>
      </c>
      <c r="H24" s="1271">
        <v>4800000</v>
      </c>
      <c r="I24" s="1259"/>
      <c r="J24" s="1259"/>
      <c r="K24" s="1260">
        <v>1</v>
      </c>
      <c r="L24" s="1259"/>
      <c r="M24" s="1259"/>
      <c r="N24" s="1259"/>
      <c r="O24" s="1253" t="s">
        <v>2191</v>
      </c>
      <c r="P24" s="1252"/>
      <c r="Q24" s="1258">
        <v>43973</v>
      </c>
      <c r="R24" s="86"/>
      <c r="S24" s="86"/>
      <c r="T24" s="86"/>
      <c r="U24" s="86"/>
      <c r="V24" s="86"/>
      <c r="W24" s="86"/>
      <c r="X24" s="86"/>
      <c r="Y24" s="86"/>
      <c r="Z24" s="86"/>
      <c r="AA24" s="86"/>
    </row>
    <row r="25" spans="1:27" ht="34.5" customHeight="1">
      <c r="A25" s="1251">
        <v>2019</v>
      </c>
      <c r="B25" s="1252" t="s">
        <v>119</v>
      </c>
      <c r="C25" s="1252" t="s">
        <v>15</v>
      </c>
      <c r="D25" s="1252" t="s">
        <v>212</v>
      </c>
      <c r="E25" s="1252" t="s">
        <v>2193</v>
      </c>
      <c r="F25" s="1252" t="s">
        <v>603</v>
      </c>
      <c r="G25" s="1252" t="s">
        <v>1935</v>
      </c>
      <c r="H25" s="1254">
        <v>7881000</v>
      </c>
      <c r="I25" s="1259"/>
      <c r="J25" s="1259"/>
      <c r="K25" s="1259"/>
      <c r="L25" s="1259"/>
      <c r="M25" s="1272">
        <v>1</v>
      </c>
      <c r="N25" s="1259"/>
      <c r="O25" s="1261" t="s">
        <v>2194</v>
      </c>
      <c r="P25" s="1253" t="s">
        <v>1936</v>
      </c>
      <c r="Q25" s="1258">
        <v>43951</v>
      </c>
      <c r="R25" s="86"/>
      <c r="S25" s="86"/>
      <c r="T25" s="86"/>
      <c r="U25" s="86"/>
      <c r="V25" s="86"/>
      <c r="W25" s="86"/>
      <c r="X25" s="86"/>
      <c r="Y25" s="86"/>
      <c r="Z25" s="86"/>
      <c r="AA25" s="86"/>
    </row>
    <row r="26" spans="1:27" ht="34.5" customHeight="1">
      <c r="A26" s="1251">
        <v>2019</v>
      </c>
      <c r="B26" s="1252" t="s">
        <v>119</v>
      </c>
      <c r="C26" s="1252" t="s">
        <v>15</v>
      </c>
      <c r="D26" s="1252" t="s">
        <v>225</v>
      </c>
      <c r="E26" s="1252" t="s">
        <v>2186</v>
      </c>
      <c r="F26" s="1252" t="s">
        <v>2187</v>
      </c>
      <c r="G26" s="1252"/>
      <c r="H26" s="1254">
        <v>5761000</v>
      </c>
      <c r="I26" s="1259"/>
      <c r="J26" s="1259"/>
      <c r="K26" s="1259"/>
      <c r="L26" s="1259"/>
      <c r="M26" s="1259"/>
      <c r="N26" s="1260">
        <v>1</v>
      </c>
      <c r="O26" s="1257" t="s">
        <v>35</v>
      </c>
      <c r="P26" s="1252"/>
      <c r="Q26" s="1258">
        <v>44005</v>
      </c>
      <c r="R26" s="1264" t="s">
        <v>2195</v>
      </c>
      <c r="S26" s="86"/>
      <c r="T26" s="86"/>
      <c r="U26" s="86"/>
      <c r="V26" s="86"/>
      <c r="W26" s="86"/>
      <c r="X26" s="86"/>
      <c r="Y26" s="86"/>
      <c r="Z26" s="86"/>
      <c r="AA26" s="86"/>
    </row>
    <row r="27" spans="1:27" ht="24.75" customHeight="1">
      <c r="A27" s="2121" t="s">
        <v>2196</v>
      </c>
      <c r="B27" s="1964"/>
      <c r="C27" s="1961"/>
      <c r="D27" s="1265">
        <v>3</v>
      </c>
      <c r="E27" s="1273">
        <v>5</v>
      </c>
      <c r="F27" s="1266"/>
      <c r="G27" s="1266"/>
      <c r="H27" s="1267">
        <f t="shared" ref="H27:N27" si="1">SUM(H22:H26)</f>
        <v>25689000</v>
      </c>
      <c r="I27" s="1268">
        <f t="shared" si="1"/>
        <v>0</v>
      </c>
      <c r="J27" s="1268">
        <f t="shared" si="1"/>
        <v>0</v>
      </c>
      <c r="K27" s="1268">
        <f t="shared" si="1"/>
        <v>2</v>
      </c>
      <c r="L27" s="1268">
        <f t="shared" si="1"/>
        <v>1</v>
      </c>
      <c r="M27" s="1268">
        <f t="shared" si="1"/>
        <v>1</v>
      </c>
      <c r="N27" s="1268">
        <f t="shared" si="1"/>
        <v>1</v>
      </c>
      <c r="O27" s="1266"/>
      <c r="P27" s="1266"/>
      <c r="Q27" s="1266"/>
      <c r="R27" s="1269"/>
      <c r="S27" s="1269"/>
      <c r="T27" s="1269"/>
      <c r="U27" s="1269"/>
      <c r="V27" s="1269"/>
      <c r="W27" s="1269"/>
      <c r="X27" s="1269"/>
      <c r="Y27" s="1269"/>
      <c r="Z27" s="1269"/>
      <c r="AA27" s="1269"/>
    </row>
    <row r="28" spans="1:27" ht="24.75" customHeight="1">
      <c r="A28" s="2117" t="s">
        <v>75</v>
      </c>
      <c r="B28" s="1961"/>
      <c r="C28" s="1274"/>
      <c r="D28" s="1274">
        <f t="shared" ref="D28:E28" si="2">D27+D21</f>
        <v>15</v>
      </c>
      <c r="E28" s="1274">
        <f t="shared" si="2"/>
        <v>21</v>
      </c>
      <c r="F28" s="1275"/>
      <c r="G28" s="1275"/>
      <c r="H28" s="1276">
        <f t="shared" ref="H28:N28" si="3">H21+H27</f>
        <v>106679000</v>
      </c>
      <c r="I28" s="1277">
        <f t="shared" si="3"/>
        <v>0</v>
      </c>
      <c r="J28" s="1277">
        <f t="shared" si="3"/>
        <v>0</v>
      </c>
      <c r="K28" s="1277">
        <f t="shared" si="3"/>
        <v>2</v>
      </c>
      <c r="L28" s="1277">
        <f t="shared" si="3"/>
        <v>2</v>
      </c>
      <c r="M28" s="1277">
        <f t="shared" si="3"/>
        <v>11</v>
      </c>
      <c r="N28" s="1277">
        <f t="shared" si="3"/>
        <v>6</v>
      </c>
      <c r="O28" s="1274"/>
      <c r="P28" s="1278"/>
      <c r="Q28" s="1279"/>
      <c r="R28" s="1280"/>
      <c r="S28" s="1280"/>
      <c r="T28" s="1280"/>
      <c r="U28" s="1280"/>
      <c r="V28" s="1280"/>
      <c r="W28" s="1280"/>
      <c r="X28" s="1280"/>
      <c r="Y28" s="1280"/>
      <c r="Z28" s="1280"/>
      <c r="AA28" s="1280"/>
    </row>
    <row r="29" spans="1:27" ht="30" customHeight="1">
      <c r="A29" s="1251">
        <v>2019</v>
      </c>
      <c r="B29" s="1252" t="s">
        <v>119</v>
      </c>
      <c r="C29" s="1252" t="s">
        <v>16</v>
      </c>
      <c r="D29" s="1252" t="s">
        <v>413</v>
      </c>
      <c r="E29" s="1252" t="s">
        <v>2197</v>
      </c>
      <c r="F29" s="1252" t="s">
        <v>1912</v>
      </c>
      <c r="G29" s="1252" t="s">
        <v>2198</v>
      </c>
      <c r="H29" s="1254">
        <v>5000000</v>
      </c>
      <c r="I29" s="1259"/>
      <c r="J29" s="1259"/>
      <c r="K29" s="1259"/>
      <c r="L29" s="1259"/>
      <c r="M29" s="1260">
        <v>1</v>
      </c>
      <c r="N29" s="1259"/>
      <c r="O29" s="1261" t="s">
        <v>2199</v>
      </c>
      <c r="P29" s="1253" t="s">
        <v>1936</v>
      </c>
      <c r="Q29" s="1258">
        <v>43956</v>
      </c>
      <c r="R29" s="86"/>
      <c r="S29" s="86"/>
      <c r="T29" s="86"/>
      <c r="U29" s="86"/>
      <c r="V29" s="86"/>
      <c r="W29" s="86"/>
      <c r="X29" s="86"/>
      <c r="Y29" s="86"/>
      <c r="Z29" s="86"/>
      <c r="AA29" s="86"/>
    </row>
    <row r="30" spans="1:27" ht="30" customHeight="1">
      <c r="A30" s="1251">
        <v>2019</v>
      </c>
      <c r="B30" s="1252" t="s">
        <v>119</v>
      </c>
      <c r="C30" s="1252" t="s">
        <v>16</v>
      </c>
      <c r="D30" s="1252" t="s">
        <v>413</v>
      </c>
      <c r="E30" s="1252" t="s">
        <v>2160</v>
      </c>
      <c r="F30" s="1252" t="s">
        <v>1912</v>
      </c>
      <c r="G30" s="1252" t="s">
        <v>1636</v>
      </c>
      <c r="H30" s="1254">
        <v>5804000</v>
      </c>
      <c r="I30" s="1259"/>
      <c r="J30" s="1259"/>
      <c r="K30" s="1259"/>
      <c r="L30" s="1259">
        <v>1</v>
      </c>
      <c r="M30" s="1259"/>
      <c r="N30" s="1259"/>
      <c r="O30" s="1253" t="s">
        <v>2200</v>
      </c>
      <c r="P30" s="1253" t="s">
        <v>1936</v>
      </c>
      <c r="Q30" s="1258">
        <v>43956</v>
      </c>
      <c r="R30" s="86"/>
      <c r="S30" s="86"/>
      <c r="T30" s="86"/>
      <c r="U30" s="86"/>
      <c r="V30" s="86"/>
      <c r="W30" s="86"/>
      <c r="X30" s="86"/>
      <c r="Y30" s="86"/>
      <c r="Z30" s="86"/>
      <c r="AA30" s="86"/>
    </row>
    <row r="31" spans="1:27" ht="35.25" customHeight="1">
      <c r="A31" s="1251">
        <v>2019</v>
      </c>
      <c r="B31" s="1252" t="s">
        <v>119</v>
      </c>
      <c r="C31" s="1252" t="s">
        <v>16</v>
      </c>
      <c r="D31" s="1252" t="s">
        <v>147</v>
      </c>
      <c r="E31" s="1252" t="s">
        <v>2201</v>
      </c>
      <c r="F31" s="1252" t="s">
        <v>1912</v>
      </c>
      <c r="G31" s="1252" t="s">
        <v>2202</v>
      </c>
      <c r="H31" s="1254">
        <v>5146000</v>
      </c>
      <c r="I31" s="1272">
        <v>1</v>
      </c>
      <c r="J31" s="1259"/>
      <c r="K31" s="1259"/>
      <c r="L31" s="1259"/>
      <c r="M31" s="1259"/>
      <c r="N31" s="1259"/>
      <c r="O31" s="1281" t="s">
        <v>250</v>
      </c>
      <c r="P31" s="1252" t="s">
        <v>2203</v>
      </c>
      <c r="Q31" s="1282">
        <v>43885</v>
      </c>
      <c r="R31" s="86" t="s">
        <v>1131</v>
      </c>
      <c r="S31" s="86"/>
      <c r="T31" s="86"/>
      <c r="U31" s="86"/>
      <c r="V31" s="86"/>
      <c r="W31" s="86"/>
      <c r="X31" s="86"/>
      <c r="Y31" s="86"/>
      <c r="Z31" s="86"/>
      <c r="AA31" s="86"/>
    </row>
    <row r="32" spans="1:27" ht="30" customHeight="1">
      <c r="A32" s="1251">
        <v>2019</v>
      </c>
      <c r="B32" s="1252" t="s">
        <v>119</v>
      </c>
      <c r="C32" s="1252" t="s">
        <v>16</v>
      </c>
      <c r="D32" s="1252" t="s">
        <v>228</v>
      </c>
      <c r="E32" s="1252" t="s">
        <v>2204</v>
      </c>
      <c r="F32" s="1252" t="s">
        <v>1912</v>
      </c>
      <c r="G32" s="1252" t="s">
        <v>1958</v>
      </c>
      <c r="H32" s="1254">
        <v>3730000</v>
      </c>
      <c r="I32" s="1259"/>
      <c r="J32" s="1259"/>
      <c r="K32" s="1259"/>
      <c r="L32" s="1259"/>
      <c r="M32" s="1259"/>
      <c r="N32" s="1260">
        <v>1</v>
      </c>
      <c r="O32" s="1257" t="s">
        <v>35</v>
      </c>
      <c r="P32" s="1253" t="s">
        <v>2205</v>
      </c>
      <c r="Q32" s="1258">
        <v>43955</v>
      </c>
      <c r="R32" s="86"/>
      <c r="S32" s="86"/>
      <c r="T32" s="86"/>
      <c r="U32" s="86"/>
      <c r="V32" s="86"/>
      <c r="W32" s="86"/>
      <c r="X32" s="86"/>
      <c r="Y32" s="86"/>
      <c r="Z32" s="86"/>
      <c r="AA32" s="86"/>
    </row>
    <row r="33" spans="1:27" ht="30" customHeight="1">
      <c r="A33" s="1251">
        <v>2019</v>
      </c>
      <c r="B33" s="1252" t="s">
        <v>119</v>
      </c>
      <c r="C33" s="1252" t="s">
        <v>16</v>
      </c>
      <c r="D33" s="1252" t="s">
        <v>228</v>
      </c>
      <c r="E33" s="1252" t="s">
        <v>2206</v>
      </c>
      <c r="F33" s="1252" t="s">
        <v>1912</v>
      </c>
      <c r="G33" s="1252" t="s">
        <v>1636</v>
      </c>
      <c r="H33" s="1254">
        <v>3501000</v>
      </c>
      <c r="I33" s="1259"/>
      <c r="J33" s="1259"/>
      <c r="K33" s="1259"/>
      <c r="L33" s="1259"/>
      <c r="M33" s="1259"/>
      <c r="N33" s="1260">
        <v>1</v>
      </c>
      <c r="O33" s="1257" t="s">
        <v>35</v>
      </c>
      <c r="P33" s="1253" t="s">
        <v>2205</v>
      </c>
      <c r="Q33" s="1258">
        <v>43955</v>
      </c>
      <c r="R33" s="86"/>
      <c r="S33" s="86"/>
      <c r="T33" s="86"/>
      <c r="U33" s="86"/>
      <c r="V33" s="86"/>
      <c r="W33" s="86"/>
      <c r="X33" s="86"/>
      <c r="Y33" s="86"/>
      <c r="Z33" s="86"/>
      <c r="AA33" s="86"/>
    </row>
    <row r="34" spans="1:27" ht="24.75" customHeight="1">
      <c r="A34" s="2121" t="s">
        <v>20</v>
      </c>
      <c r="B34" s="1961"/>
      <c r="C34" s="1266"/>
      <c r="D34" s="1265">
        <v>3</v>
      </c>
      <c r="E34" s="1273">
        <v>4</v>
      </c>
      <c r="F34" s="1266"/>
      <c r="G34" s="1266"/>
      <c r="H34" s="1267">
        <f t="shared" ref="H34:N34" si="4">SUM(H29:H33)</f>
        <v>23181000</v>
      </c>
      <c r="I34" s="1268">
        <f t="shared" si="4"/>
        <v>1</v>
      </c>
      <c r="J34" s="1268">
        <f t="shared" si="4"/>
        <v>0</v>
      </c>
      <c r="K34" s="1268">
        <f t="shared" si="4"/>
        <v>0</v>
      </c>
      <c r="L34" s="1268">
        <f t="shared" si="4"/>
        <v>1</v>
      </c>
      <c r="M34" s="1268">
        <f t="shared" si="4"/>
        <v>1</v>
      </c>
      <c r="N34" s="1268">
        <f t="shared" si="4"/>
        <v>2</v>
      </c>
      <c r="O34" s="1266"/>
      <c r="P34" s="1266"/>
      <c r="Q34" s="1266"/>
      <c r="R34" s="1269"/>
      <c r="S34" s="1269"/>
      <c r="T34" s="1269"/>
      <c r="U34" s="1269"/>
      <c r="V34" s="1269"/>
      <c r="W34" s="1269"/>
      <c r="X34" s="1269"/>
      <c r="Y34" s="1269"/>
      <c r="Z34" s="1269"/>
      <c r="AA34" s="1269"/>
    </row>
    <row r="35" spans="1:27" ht="34.5" customHeight="1">
      <c r="A35" s="1251">
        <v>2019</v>
      </c>
      <c r="B35" s="1252" t="s">
        <v>119</v>
      </c>
      <c r="C35" s="1252" t="s">
        <v>16</v>
      </c>
      <c r="D35" s="1252" t="s">
        <v>529</v>
      </c>
      <c r="E35" s="1252" t="s">
        <v>2207</v>
      </c>
      <c r="F35" s="1252" t="s">
        <v>625</v>
      </c>
      <c r="G35" s="1252"/>
      <c r="H35" s="1254">
        <v>2500000</v>
      </c>
      <c r="I35" s="1259"/>
      <c r="J35" s="1259"/>
      <c r="K35" s="1272"/>
      <c r="L35" s="1260">
        <v>1</v>
      </c>
      <c r="M35" s="1259"/>
      <c r="N35" s="1259"/>
      <c r="O35" s="1252" t="s">
        <v>2208</v>
      </c>
      <c r="P35" s="1252"/>
      <c r="Q35" s="1258">
        <v>43993</v>
      </c>
      <c r="R35" s="86" t="s">
        <v>1131</v>
      </c>
      <c r="S35" s="86"/>
      <c r="T35" s="86"/>
      <c r="U35" s="86"/>
      <c r="V35" s="86"/>
      <c r="W35" s="86"/>
      <c r="X35" s="86"/>
      <c r="Y35" s="86"/>
      <c r="Z35" s="86"/>
      <c r="AA35" s="86"/>
    </row>
    <row r="36" spans="1:27" ht="34.5" customHeight="1">
      <c r="A36" s="1251">
        <v>2019</v>
      </c>
      <c r="B36" s="1252" t="s">
        <v>119</v>
      </c>
      <c r="C36" s="1252" t="s">
        <v>16</v>
      </c>
      <c r="D36" s="1252" t="s">
        <v>529</v>
      </c>
      <c r="E36" s="1252" t="s">
        <v>2209</v>
      </c>
      <c r="F36" s="1252" t="s">
        <v>2210</v>
      </c>
      <c r="G36" s="1252"/>
      <c r="H36" s="1254">
        <v>2068000</v>
      </c>
      <c r="I36" s="1259"/>
      <c r="J36" s="1259"/>
      <c r="K36" s="1272"/>
      <c r="L36" s="1260">
        <v>1</v>
      </c>
      <c r="M36" s="1259"/>
      <c r="N36" s="1259"/>
      <c r="O36" s="1252" t="s">
        <v>2208</v>
      </c>
      <c r="P36" s="1252"/>
      <c r="Q36" s="1258">
        <v>43993</v>
      </c>
      <c r="R36" s="86" t="s">
        <v>1131</v>
      </c>
      <c r="S36" s="86"/>
      <c r="T36" s="86"/>
      <c r="U36" s="86"/>
      <c r="V36" s="86"/>
      <c r="W36" s="86"/>
      <c r="X36" s="86"/>
      <c r="Y36" s="86"/>
      <c r="Z36" s="86"/>
      <c r="AA36" s="86"/>
    </row>
    <row r="37" spans="1:27" ht="24.75" customHeight="1">
      <c r="A37" s="2121" t="s">
        <v>20</v>
      </c>
      <c r="B37" s="1961"/>
      <c r="C37" s="1266"/>
      <c r="D37" s="1265">
        <v>1</v>
      </c>
      <c r="E37" s="1265">
        <v>2</v>
      </c>
      <c r="F37" s="1266"/>
      <c r="G37" s="1266"/>
      <c r="H37" s="1267">
        <f t="shared" ref="H37:N37" si="5">SUM(H35:H36)</f>
        <v>4568000</v>
      </c>
      <c r="I37" s="1268">
        <f t="shared" si="5"/>
        <v>0</v>
      </c>
      <c r="J37" s="1268">
        <f t="shared" si="5"/>
        <v>0</v>
      </c>
      <c r="K37" s="1268">
        <f t="shared" si="5"/>
        <v>0</v>
      </c>
      <c r="L37" s="1268">
        <f t="shared" si="5"/>
        <v>2</v>
      </c>
      <c r="M37" s="1268">
        <f t="shared" si="5"/>
        <v>0</v>
      </c>
      <c r="N37" s="1268">
        <f t="shared" si="5"/>
        <v>0</v>
      </c>
      <c r="O37" s="1266"/>
      <c r="P37" s="1266"/>
      <c r="Q37" s="1266" t="s">
        <v>48</v>
      </c>
      <c r="R37" s="1269"/>
      <c r="S37" s="1269"/>
      <c r="T37" s="1269"/>
      <c r="U37" s="1269"/>
      <c r="V37" s="1269"/>
      <c r="W37" s="1269"/>
      <c r="X37" s="1269"/>
      <c r="Y37" s="1269"/>
      <c r="Z37" s="1269"/>
      <c r="AA37" s="1269"/>
    </row>
    <row r="38" spans="1:27" ht="24.75" customHeight="1">
      <c r="A38" s="2117" t="s">
        <v>75</v>
      </c>
      <c r="B38" s="1961"/>
      <c r="C38" s="1274"/>
      <c r="D38" s="1274">
        <f t="shared" ref="D38:E38" si="6">D34+D37</f>
        <v>4</v>
      </c>
      <c r="E38" s="1274">
        <f t="shared" si="6"/>
        <v>6</v>
      </c>
      <c r="F38" s="1275"/>
      <c r="G38" s="1275"/>
      <c r="H38" s="1276">
        <f t="shared" ref="H38:N38" si="7">H34+H37</f>
        <v>27749000</v>
      </c>
      <c r="I38" s="1277">
        <f t="shared" si="7"/>
        <v>1</v>
      </c>
      <c r="J38" s="1277">
        <f t="shared" si="7"/>
        <v>0</v>
      </c>
      <c r="K38" s="1277">
        <f t="shared" si="7"/>
        <v>0</v>
      </c>
      <c r="L38" s="1277">
        <f t="shared" si="7"/>
        <v>3</v>
      </c>
      <c r="M38" s="1277">
        <f t="shared" si="7"/>
        <v>1</v>
      </c>
      <c r="N38" s="1277">
        <f t="shared" si="7"/>
        <v>2</v>
      </c>
      <c r="O38" s="1274"/>
      <c r="P38" s="1278"/>
      <c r="Q38" s="1279"/>
      <c r="R38" s="1280"/>
      <c r="S38" s="1280"/>
      <c r="T38" s="1280"/>
      <c r="U38" s="1280"/>
      <c r="V38" s="1280"/>
      <c r="W38" s="1280"/>
      <c r="X38" s="1280"/>
      <c r="Y38" s="1280"/>
      <c r="Z38" s="1280"/>
      <c r="AA38" s="1280"/>
    </row>
    <row r="39" spans="1:27" ht="31.5" customHeight="1">
      <c r="A39" s="1251">
        <v>2019</v>
      </c>
      <c r="B39" s="1252" t="s">
        <v>119</v>
      </c>
      <c r="C39" s="1252" t="s">
        <v>17</v>
      </c>
      <c r="D39" s="1252" t="s">
        <v>418</v>
      </c>
      <c r="E39" s="1252" t="s">
        <v>2211</v>
      </c>
      <c r="F39" s="1252" t="s">
        <v>1912</v>
      </c>
      <c r="G39" s="1252" t="s">
        <v>2212</v>
      </c>
      <c r="H39" s="1254">
        <v>9765000</v>
      </c>
      <c r="I39" s="1259"/>
      <c r="J39" s="1259"/>
      <c r="K39" s="1259"/>
      <c r="L39" s="1259">
        <v>1</v>
      </c>
      <c r="M39" s="1259"/>
      <c r="N39" s="1259"/>
      <c r="O39" s="1252" t="s">
        <v>265</v>
      </c>
      <c r="P39" s="1252"/>
      <c r="Q39" s="1270">
        <v>43840</v>
      </c>
      <c r="R39" s="86" t="s">
        <v>417</v>
      </c>
      <c r="S39" s="86"/>
      <c r="T39" s="86"/>
      <c r="U39" s="86"/>
      <c r="V39" s="86"/>
      <c r="W39" s="86"/>
      <c r="X39" s="86"/>
      <c r="Y39" s="86"/>
      <c r="Z39" s="86"/>
      <c r="AA39" s="86"/>
    </row>
    <row r="40" spans="1:27" ht="31.5" customHeight="1">
      <c r="A40" s="1251">
        <v>2019</v>
      </c>
      <c r="B40" s="1252" t="s">
        <v>119</v>
      </c>
      <c r="C40" s="1252" t="s">
        <v>17</v>
      </c>
      <c r="D40" s="1252" t="s">
        <v>415</v>
      </c>
      <c r="E40" s="1252" t="s">
        <v>2213</v>
      </c>
      <c r="F40" s="1252" t="s">
        <v>1912</v>
      </c>
      <c r="G40" s="1252" t="s">
        <v>2214</v>
      </c>
      <c r="H40" s="1254">
        <v>5500000</v>
      </c>
      <c r="I40" s="1259"/>
      <c r="J40" s="1259"/>
      <c r="K40" s="1259"/>
      <c r="L40" s="1259">
        <v>1</v>
      </c>
      <c r="M40" s="1259"/>
      <c r="N40" s="1259"/>
      <c r="O40" s="1252" t="s">
        <v>2208</v>
      </c>
      <c r="P40" s="1252" t="s">
        <v>2215</v>
      </c>
      <c r="Q40" s="1270">
        <v>43840</v>
      </c>
      <c r="R40" s="86" t="s">
        <v>417</v>
      </c>
      <c r="S40" s="86"/>
      <c r="T40" s="86"/>
      <c r="U40" s="86"/>
      <c r="V40" s="86"/>
      <c r="W40" s="86"/>
      <c r="X40" s="86"/>
      <c r="Y40" s="86"/>
      <c r="Z40" s="86"/>
      <c r="AA40" s="86"/>
    </row>
    <row r="41" spans="1:27" ht="31.5" customHeight="1">
      <c r="A41" s="1251">
        <v>2019</v>
      </c>
      <c r="B41" s="1252" t="s">
        <v>119</v>
      </c>
      <c r="C41" s="1252" t="s">
        <v>17</v>
      </c>
      <c r="D41" s="1252" t="s">
        <v>415</v>
      </c>
      <c r="E41" s="1252" t="s">
        <v>2216</v>
      </c>
      <c r="F41" s="1252" t="s">
        <v>1912</v>
      </c>
      <c r="G41" s="1252" t="s">
        <v>2217</v>
      </c>
      <c r="H41" s="1254">
        <v>4997000</v>
      </c>
      <c r="I41" s="1259"/>
      <c r="J41" s="1259"/>
      <c r="K41" s="1259"/>
      <c r="L41" s="1259">
        <v>1</v>
      </c>
      <c r="M41" s="1259"/>
      <c r="N41" s="1259"/>
      <c r="O41" s="1252" t="s">
        <v>2208</v>
      </c>
      <c r="P41" s="1252" t="s">
        <v>2215</v>
      </c>
      <c r="Q41" s="1270">
        <v>43840</v>
      </c>
      <c r="R41" s="86" t="s">
        <v>417</v>
      </c>
      <c r="S41" s="86"/>
      <c r="T41" s="86"/>
      <c r="U41" s="86"/>
      <c r="V41" s="86"/>
      <c r="W41" s="86"/>
      <c r="X41" s="86"/>
      <c r="Y41" s="86"/>
      <c r="Z41" s="86"/>
      <c r="AA41" s="86"/>
    </row>
    <row r="42" spans="1:27" ht="31.5" customHeight="1">
      <c r="A42" s="1251">
        <v>2019</v>
      </c>
      <c r="B42" s="1252" t="s">
        <v>119</v>
      </c>
      <c r="C42" s="1252" t="s">
        <v>17</v>
      </c>
      <c r="D42" s="1253" t="s">
        <v>230</v>
      </c>
      <c r="E42" s="1252" t="s">
        <v>2218</v>
      </c>
      <c r="F42" s="1252" t="s">
        <v>1912</v>
      </c>
      <c r="G42" s="1252" t="s">
        <v>2219</v>
      </c>
      <c r="H42" s="1254">
        <v>9756000</v>
      </c>
      <c r="I42" s="1259"/>
      <c r="J42" s="1259"/>
      <c r="K42" s="1259"/>
      <c r="L42" s="1259"/>
      <c r="M42" s="1259">
        <v>1</v>
      </c>
      <c r="N42" s="1259"/>
      <c r="O42" s="1261" t="s">
        <v>2220</v>
      </c>
      <c r="P42" s="1253" t="s">
        <v>2184</v>
      </c>
      <c r="Q42" s="1258">
        <v>43963</v>
      </c>
      <c r="R42" s="86"/>
      <c r="S42" s="86"/>
      <c r="T42" s="86"/>
      <c r="U42" s="86"/>
      <c r="V42" s="86"/>
      <c r="W42" s="86"/>
      <c r="X42" s="86"/>
      <c r="Y42" s="86"/>
      <c r="Z42" s="86"/>
      <c r="AA42" s="86"/>
    </row>
    <row r="43" spans="1:27" ht="31.5" customHeight="1">
      <c r="A43" s="1251">
        <v>2019</v>
      </c>
      <c r="B43" s="1252" t="s">
        <v>119</v>
      </c>
      <c r="C43" s="1252" t="s">
        <v>17</v>
      </c>
      <c r="D43" s="1252" t="s">
        <v>231</v>
      </c>
      <c r="E43" s="1252" t="s">
        <v>2206</v>
      </c>
      <c r="F43" s="1252" t="s">
        <v>1912</v>
      </c>
      <c r="G43" s="1252" t="s">
        <v>1636</v>
      </c>
      <c r="H43" s="1254">
        <v>10590000</v>
      </c>
      <c r="I43" s="1259"/>
      <c r="J43" s="1259"/>
      <c r="K43" s="1259"/>
      <c r="L43" s="1259"/>
      <c r="M43" s="1259">
        <v>1</v>
      </c>
      <c r="N43" s="1259"/>
      <c r="O43" s="1261" t="s">
        <v>2221</v>
      </c>
      <c r="P43" s="1253" t="s">
        <v>2222</v>
      </c>
      <c r="Q43" s="1258">
        <v>44001</v>
      </c>
      <c r="R43" s="86"/>
      <c r="S43" s="86"/>
      <c r="T43" s="86"/>
      <c r="U43" s="86"/>
      <c r="V43" s="86"/>
      <c r="W43" s="86"/>
      <c r="X43" s="86"/>
      <c r="Y43" s="86"/>
      <c r="Z43" s="86"/>
      <c r="AA43" s="86"/>
    </row>
    <row r="44" spans="1:27" ht="31.5" customHeight="1">
      <c r="A44" s="1251">
        <v>2019</v>
      </c>
      <c r="B44" s="1252" t="s">
        <v>119</v>
      </c>
      <c r="C44" s="1252" t="s">
        <v>17</v>
      </c>
      <c r="D44" s="1252" t="s">
        <v>279</v>
      </c>
      <c r="E44" s="1252" t="s">
        <v>2223</v>
      </c>
      <c r="F44" s="1252" t="s">
        <v>1912</v>
      </c>
      <c r="G44" s="1252" t="s">
        <v>1976</v>
      </c>
      <c r="H44" s="1254">
        <v>2000000</v>
      </c>
      <c r="I44" s="1259"/>
      <c r="J44" s="1259"/>
      <c r="K44" s="1259"/>
      <c r="L44" s="1259"/>
      <c r="M44" s="1259"/>
      <c r="N44" s="1260">
        <v>1</v>
      </c>
      <c r="O44" s="1257" t="s">
        <v>35</v>
      </c>
      <c r="P44" s="1253" t="s">
        <v>2224</v>
      </c>
      <c r="Q44" s="1258">
        <v>43893</v>
      </c>
      <c r="R44" s="1283"/>
      <c r="S44" s="86"/>
      <c r="T44" s="86"/>
      <c r="U44" s="86"/>
      <c r="V44" s="86"/>
      <c r="W44" s="86"/>
      <c r="X44" s="86"/>
      <c r="Y44" s="86"/>
      <c r="Z44" s="86"/>
      <c r="AA44" s="86"/>
    </row>
    <row r="45" spans="1:27" ht="31.5" customHeight="1">
      <c r="A45" s="1251">
        <v>2019</v>
      </c>
      <c r="B45" s="1252" t="s">
        <v>119</v>
      </c>
      <c r="C45" s="1252" t="s">
        <v>17</v>
      </c>
      <c r="D45" s="1252" t="s">
        <v>279</v>
      </c>
      <c r="E45" s="1252" t="s">
        <v>2206</v>
      </c>
      <c r="F45" s="1252" t="s">
        <v>1912</v>
      </c>
      <c r="G45" s="1252" t="s">
        <v>1636</v>
      </c>
      <c r="H45" s="1254">
        <v>3000000</v>
      </c>
      <c r="I45" s="1259"/>
      <c r="J45" s="1259"/>
      <c r="K45" s="1259"/>
      <c r="L45" s="1259"/>
      <c r="M45" s="1259">
        <v>1</v>
      </c>
      <c r="N45" s="1259"/>
      <c r="O45" s="1284" t="s">
        <v>2225</v>
      </c>
      <c r="P45" s="1285" t="s">
        <v>2226</v>
      </c>
      <c r="Q45" s="1282">
        <v>43888</v>
      </c>
      <c r="R45" s="86"/>
      <c r="S45" s="86"/>
      <c r="T45" s="86"/>
      <c r="U45" s="86"/>
      <c r="V45" s="86"/>
      <c r="W45" s="86"/>
      <c r="X45" s="86"/>
      <c r="Y45" s="86"/>
      <c r="Z45" s="86"/>
      <c r="AA45" s="86"/>
    </row>
    <row r="46" spans="1:27" ht="31.5" customHeight="1">
      <c r="A46" s="1251">
        <v>2019</v>
      </c>
      <c r="B46" s="1252" t="s">
        <v>119</v>
      </c>
      <c r="C46" s="1252" t="s">
        <v>17</v>
      </c>
      <c r="D46" s="1252" t="s">
        <v>279</v>
      </c>
      <c r="E46" s="1252" t="s">
        <v>2227</v>
      </c>
      <c r="F46" s="1252" t="s">
        <v>1912</v>
      </c>
      <c r="G46" s="1252" t="s">
        <v>1975</v>
      </c>
      <c r="H46" s="1254">
        <v>2484000</v>
      </c>
      <c r="I46" s="1259"/>
      <c r="J46" s="1259"/>
      <c r="K46" s="1259"/>
      <c r="L46" s="1259"/>
      <c r="M46" s="1259"/>
      <c r="N46" s="1259">
        <v>1</v>
      </c>
      <c r="O46" s="1286" t="s">
        <v>35</v>
      </c>
      <c r="P46" s="1252" t="s">
        <v>2228</v>
      </c>
      <c r="Q46" s="1270">
        <v>43850</v>
      </c>
      <c r="R46" s="86"/>
      <c r="S46" s="86"/>
      <c r="T46" s="86"/>
      <c r="U46" s="86"/>
      <c r="V46" s="86"/>
      <c r="W46" s="86"/>
      <c r="X46" s="86"/>
      <c r="Y46" s="86"/>
      <c r="Z46" s="86"/>
      <c r="AA46" s="86"/>
    </row>
    <row r="47" spans="1:27" ht="35.25" customHeight="1">
      <c r="A47" s="1251">
        <v>2019</v>
      </c>
      <c r="B47" s="1252" t="s">
        <v>119</v>
      </c>
      <c r="C47" s="1252" t="s">
        <v>17</v>
      </c>
      <c r="D47" s="1252" t="s">
        <v>675</v>
      </c>
      <c r="E47" s="1252" t="s">
        <v>2229</v>
      </c>
      <c r="F47" s="1252" t="s">
        <v>1912</v>
      </c>
      <c r="G47" s="1252" t="s">
        <v>2230</v>
      </c>
      <c r="H47" s="1254">
        <v>10691000</v>
      </c>
      <c r="I47" s="1259"/>
      <c r="J47" s="1259"/>
      <c r="K47" s="1259"/>
      <c r="L47" s="1259"/>
      <c r="M47" s="1259"/>
      <c r="N47" s="1260">
        <v>1</v>
      </c>
      <c r="O47" s="1286" t="s">
        <v>35</v>
      </c>
      <c r="P47" s="1253" t="s">
        <v>2231</v>
      </c>
      <c r="Q47" s="1258">
        <v>43909</v>
      </c>
      <c r="R47" s="86"/>
      <c r="S47" s="86"/>
      <c r="T47" s="86"/>
      <c r="U47" s="86"/>
      <c r="V47" s="86"/>
      <c r="W47" s="86"/>
      <c r="X47" s="86"/>
      <c r="Y47" s="86"/>
      <c r="Z47" s="86"/>
      <c r="AA47" s="86"/>
    </row>
    <row r="48" spans="1:27" ht="31.5" customHeight="1">
      <c r="A48" s="1251">
        <v>2019</v>
      </c>
      <c r="B48" s="1252" t="s">
        <v>119</v>
      </c>
      <c r="C48" s="1252" t="s">
        <v>17</v>
      </c>
      <c r="D48" s="1252" t="s">
        <v>232</v>
      </c>
      <c r="E48" s="1252" t="s">
        <v>2232</v>
      </c>
      <c r="F48" s="1252" t="s">
        <v>1912</v>
      </c>
      <c r="G48" s="1252" t="s">
        <v>2233</v>
      </c>
      <c r="H48" s="1254">
        <v>4992000</v>
      </c>
      <c r="I48" s="1259"/>
      <c r="J48" s="1259"/>
      <c r="K48" s="1259"/>
      <c r="L48" s="1259"/>
      <c r="M48" s="1259"/>
      <c r="N48" s="1272">
        <v>1</v>
      </c>
      <c r="O48" s="1287" t="s">
        <v>35</v>
      </c>
      <c r="P48" s="1285" t="s">
        <v>2234</v>
      </c>
      <c r="Q48" s="1282">
        <v>43888</v>
      </c>
      <c r="R48" s="86" t="s">
        <v>417</v>
      </c>
      <c r="S48" s="86"/>
      <c r="T48" s="86"/>
      <c r="U48" s="86"/>
      <c r="V48" s="86"/>
      <c r="W48" s="86"/>
      <c r="X48" s="86"/>
      <c r="Y48" s="86"/>
      <c r="Z48" s="86"/>
      <c r="AA48" s="86"/>
    </row>
    <row r="49" spans="1:27" ht="31.5" customHeight="1">
      <c r="A49" s="1251">
        <v>2019</v>
      </c>
      <c r="B49" s="1252" t="s">
        <v>119</v>
      </c>
      <c r="C49" s="1252" t="s">
        <v>17</v>
      </c>
      <c r="D49" s="1252" t="s">
        <v>544</v>
      </c>
      <c r="E49" s="1252" t="s">
        <v>2235</v>
      </c>
      <c r="F49" s="1252" t="s">
        <v>1912</v>
      </c>
      <c r="G49" s="1252" t="s">
        <v>2236</v>
      </c>
      <c r="H49" s="1254">
        <v>10905000</v>
      </c>
      <c r="I49" s="1259"/>
      <c r="J49" s="1259"/>
      <c r="K49" s="1259"/>
      <c r="L49" s="1259"/>
      <c r="M49" s="1272">
        <v>1</v>
      </c>
      <c r="N49" s="1259"/>
      <c r="O49" s="1261" t="s">
        <v>2237</v>
      </c>
      <c r="P49" s="1253" t="s">
        <v>2146</v>
      </c>
      <c r="Q49" s="1258">
        <v>43949</v>
      </c>
      <c r="R49" s="86"/>
      <c r="S49" s="86"/>
      <c r="T49" s="86"/>
      <c r="U49" s="86"/>
      <c r="V49" s="86"/>
      <c r="W49" s="86"/>
      <c r="X49" s="86"/>
      <c r="Y49" s="86"/>
      <c r="Z49" s="86"/>
      <c r="AA49" s="86"/>
    </row>
    <row r="50" spans="1:27" ht="31.5" customHeight="1">
      <c r="A50" s="1251">
        <v>2019</v>
      </c>
      <c r="B50" s="1252" t="s">
        <v>119</v>
      </c>
      <c r="C50" s="1252" t="s">
        <v>17</v>
      </c>
      <c r="D50" s="1252" t="s">
        <v>425</v>
      </c>
      <c r="E50" s="1252" t="s">
        <v>2238</v>
      </c>
      <c r="F50" s="1252" t="s">
        <v>1912</v>
      </c>
      <c r="G50" s="1252" t="s">
        <v>2239</v>
      </c>
      <c r="H50" s="1254">
        <v>9577000</v>
      </c>
      <c r="I50" s="1259"/>
      <c r="J50" s="1259"/>
      <c r="K50" s="1259"/>
      <c r="L50" s="1259"/>
      <c r="M50" s="1272">
        <v>1</v>
      </c>
      <c r="N50" s="1259"/>
      <c r="O50" s="1261" t="s">
        <v>2240</v>
      </c>
      <c r="P50" s="1253" t="s">
        <v>2241</v>
      </c>
      <c r="Q50" s="1258">
        <v>43928</v>
      </c>
      <c r="R50" s="86"/>
      <c r="S50" s="86"/>
      <c r="T50" s="86"/>
      <c r="U50" s="86"/>
      <c r="V50" s="86"/>
      <c r="W50" s="86"/>
      <c r="X50" s="86"/>
      <c r="Y50" s="86"/>
      <c r="Z50" s="86"/>
      <c r="AA50" s="86"/>
    </row>
    <row r="51" spans="1:27" ht="31.5" customHeight="1">
      <c r="A51" s="1251">
        <v>2019</v>
      </c>
      <c r="B51" s="1252" t="s">
        <v>119</v>
      </c>
      <c r="C51" s="1252" t="s">
        <v>17</v>
      </c>
      <c r="D51" s="1252" t="s">
        <v>233</v>
      </c>
      <c r="E51" s="1252" t="s">
        <v>2242</v>
      </c>
      <c r="F51" s="1252" t="s">
        <v>1912</v>
      </c>
      <c r="G51" s="1252" t="s">
        <v>2243</v>
      </c>
      <c r="H51" s="1254">
        <v>9971000</v>
      </c>
      <c r="I51" s="1259"/>
      <c r="J51" s="1259"/>
      <c r="K51" s="1259"/>
      <c r="L51" s="1259"/>
      <c r="M51" s="1259">
        <v>1</v>
      </c>
      <c r="N51" s="1259"/>
      <c r="O51" s="1261" t="s">
        <v>2244</v>
      </c>
      <c r="P51" s="1253" t="s">
        <v>2245</v>
      </c>
      <c r="Q51" s="1258">
        <v>43956</v>
      </c>
      <c r="R51" s="86"/>
      <c r="S51" s="86"/>
      <c r="T51" s="86"/>
      <c r="U51" s="86"/>
      <c r="V51" s="86"/>
      <c r="W51" s="86"/>
      <c r="X51" s="86"/>
      <c r="Y51" s="86"/>
      <c r="Z51" s="86"/>
      <c r="AA51" s="86"/>
    </row>
    <row r="52" spans="1:27" ht="31.5" customHeight="1">
      <c r="A52" s="1251">
        <v>2019</v>
      </c>
      <c r="B52" s="1252" t="s">
        <v>119</v>
      </c>
      <c r="C52" s="1252" t="s">
        <v>17</v>
      </c>
      <c r="D52" s="1252" t="s">
        <v>426</v>
      </c>
      <c r="E52" s="1252" t="s">
        <v>2246</v>
      </c>
      <c r="F52" s="1252" t="s">
        <v>1912</v>
      </c>
      <c r="G52" s="1252" t="s">
        <v>426</v>
      </c>
      <c r="H52" s="1254">
        <v>10086000</v>
      </c>
      <c r="I52" s="1259"/>
      <c r="J52" s="1259"/>
      <c r="K52" s="1259"/>
      <c r="L52" s="1259"/>
      <c r="M52" s="1259"/>
      <c r="N52" s="1260">
        <v>1</v>
      </c>
      <c r="O52" s="1257" t="s">
        <v>35</v>
      </c>
      <c r="P52" s="1253" t="s">
        <v>2247</v>
      </c>
      <c r="Q52" s="1258">
        <v>43909</v>
      </c>
      <c r="R52" s="86"/>
      <c r="S52" s="86"/>
      <c r="T52" s="86"/>
      <c r="U52" s="86"/>
      <c r="V52" s="86"/>
      <c r="W52" s="86"/>
      <c r="X52" s="86"/>
      <c r="Y52" s="86"/>
      <c r="Z52" s="86"/>
      <c r="AA52" s="86"/>
    </row>
    <row r="53" spans="1:27" ht="31.5" customHeight="1">
      <c r="A53" s="1251">
        <v>2019</v>
      </c>
      <c r="B53" s="1252" t="s">
        <v>119</v>
      </c>
      <c r="C53" s="1252" t="s">
        <v>17</v>
      </c>
      <c r="D53" s="1252" t="s">
        <v>689</v>
      </c>
      <c r="E53" s="1252" t="s">
        <v>2248</v>
      </c>
      <c r="F53" s="1252" t="s">
        <v>1912</v>
      </c>
      <c r="G53" s="1252" t="s">
        <v>2249</v>
      </c>
      <c r="H53" s="1254">
        <v>4815000</v>
      </c>
      <c r="I53" s="1272">
        <v>1</v>
      </c>
      <c r="J53" s="1259"/>
      <c r="K53" s="1259"/>
      <c r="L53" s="1259"/>
      <c r="M53" s="1259"/>
      <c r="N53" s="1259"/>
      <c r="O53" s="1281" t="s">
        <v>250</v>
      </c>
      <c r="P53" s="1252" t="s">
        <v>2203</v>
      </c>
      <c r="Q53" s="1282">
        <v>43885</v>
      </c>
      <c r="R53" s="86" t="s">
        <v>417</v>
      </c>
      <c r="S53" s="86"/>
      <c r="T53" s="86"/>
      <c r="U53" s="86"/>
      <c r="V53" s="86"/>
      <c r="W53" s="86"/>
      <c r="X53" s="86"/>
      <c r="Y53" s="86"/>
      <c r="Z53" s="86"/>
      <c r="AA53" s="86"/>
    </row>
    <row r="54" spans="1:27" ht="31.5" customHeight="1">
      <c r="A54" s="1251">
        <v>2019</v>
      </c>
      <c r="B54" s="1252" t="s">
        <v>119</v>
      </c>
      <c r="C54" s="1252" t="s">
        <v>17</v>
      </c>
      <c r="D54" s="1252" t="s">
        <v>689</v>
      </c>
      <c r="E54" s="1252" t="s">
        <v>2250</v>
      </c>
      <c r="F54" s="1252" t="s">
        <v>1912</v>
      </c>
      <c r="G54" s="1252" t="s">
        <v>2251</v>
      </c>
      <c r="H54" s="1254">
        <v>5050000</v>
      </c>
      <c r="I54" s="1272">
        <v>1</v>
      </c>
      <c r="J54" s="1259"/>
      <c r="K54" s="1259"/>
      <c r="L54" s="1259"/>
      <c r="M54" s="1259"/>
      <c r="N54" s="1259"/>
      <c r="O54" s="1281" t="s">
        <v>250</v>
      </c>
      <c r="P54" s="1252" t="s">
        <v>2203</v>
      </c>
      <c r="Q54" s="1282">
        <v>43885</v>
      </c>
      <c r="R54" s="86" t="s">
        <v>417</v>
      </c>
      <c r="S54" s="86"/>
      <c r="T54" s="86"/>
      <c r="U54" s="86"/>
      <c r="V54" s="86"/>
      <c r="W54" s="86"/>
      <c r="X54" s="86"/>
      <c r="Y54" s="86"/>
      <c r="Z54" s="86"/>
      <c r="AA54" s="86"/>
    </row>
    <row r="55" spans="1:27" ht="31.5" customHeight="1">
      <c r="A55" s="1251">
        <v>2019</v>
      </c>
      <c r="B55" s="1252" t="s">
        <v>119</v>
      </c>
      <c r="C55" s="1252" t="s">
        <v>17</v>
      </c>
      <c r="D55" s="1252" t="s">
        <v>429</v>
      </c>
      <c r="E55" s="1252" t="s">
        <v>2252</v>
      </c>
      <c r="F55" s="1252" t="s">
        <v>1912</v>
      </c>
      <c r="G55" s="1252" t="s">
        <v>2253</v>
      </c>
      <c r="H55" s="1254">
        <v>5739000</v>
      </c>
      <c r="I55" s="1259"/>
      <c r="J55" s="1259"/>
      <c r="K55" s="1259"/>
      <c r="L55" s="1259"/>
      <c r="M55" s="1260">
        <v>1</v>
      </c>
      <c r="N55" s="1259"/>
      <c r="O55" s="1261" t="s">
        <v>2254</v>
      </c>
      <c r="P55" s="1253" t="s">
        <v>2146</v>
      </c>
      <c r="Q55" s="1258">
        <v>43978</v>
      </c>
      <c r="R55" s="86"/>
      <c r="S55" s="86"/>
      <c r="T55" s="86"/>
      <c r="U55" s="86"/>
      <c r="V55" s="86"/>
      <c r="W55" s="86"/>
      <c r="X55" s="86"/>
      <c r="Y55" s="86"/>
      <c r="Z55" s="86"/>
      <c r="AA55" s="86"/>
    </row>
    <row r="56" spans="1:27" ht="35.25" customHeight="1">
      <c r="A56" s="1251">
        <v>2019</v>
      </c>
      <c r="B56" s="1252" t="s">
        <v>119</v>
      </c>
      <c r="C56" s="1252" t="s">
        <v>17</v>
      </c>
      <c r="D56" s="1252" t="s">
        <v>429</v>
      </c>
      <c r="E56" s="1252" t="s">
        <v>2255</v>
      </c>
      <c r="F56" s="1252" t="s">
        <v>1912</v>
      </c>
      <c r="G56" s="1252" t="s">
        <v>2256</v>
      </c>
      <c r="H56" s="1254">
        <v>2000000</v>
      </c>
      <c r="I56" s="1259"/>
      <c r="J56" s="1259"/>
      <c r="K56" s="1259"/>
      <c r="L56" s="1259"/>
      <c r="M56" s="1260">
        <v>1</v>
      </c>
      <c r="N56" s="1259"/>
      <c r="O56" s="1261" t="s">
        <v>2257</v>
      </c>
      <c r="P56" s="1253" t="s">
        <v>2146</v>
      </c>
      <c r="Q56" s="1258">
        <v>43978</v>
      </c>
      <c r="R56" s="86" t="s">
        <v>417</v>
      </c>
      <c r="S56" s="86"/>
      <c r="T56" s="86"/>
      <c r="U56" s="86"/>
      <c r="V56" s="86"/>
      <c r="W56" s="86"/>
      <c r="X56" s="86"/>
      <c r="Y56" s="86"/>
      <c r="Z56" s="86"/>
      <c r="AA56" s="86"/>
    </row>
    <row r="57" spans="1:27" ht="30" customHeight="1">
      <c r="A57" s="1251">
        <v>2019</v>
      </c>
      <c r="B57" s="1252" t="s">
        <v>119</v>
      </c>
      <c r="C57" s="1252" t="s">
        <v>17</v>
      </c>
      <c r="D57" s="1252" t="s">
        <v>431</v>
      </c>
      <c r="E57" s="1252" t="s">
        <v>2258</v>
      </c>
      <c r="F57" s="1252" t="s">
        <v>1912</v>
      </c>
      <c r="G57" s="1252" t="s">
        <v>2259</v>
      </c>
      <c r="H57" s="1254">
        <v>10266000</v>
      </c>
      <c r="I57" s="1259"/>
      <c r="J57" s="1259"/>
      <c r="K57" s="1259"/>
      <c r="L57" s="1259"/>
      <c r="M57" s="1260">
        <v>1</v>
      </c>
      <c r="N57" s="1259"/>
      <c r="O57" s="1261" t="s">
        <v>2260</v>
      </c>
      <c r="P57" s="1253" t="s">
        <v>2261</v>
      </c>
      <c r="Q57" s="1258">
        <v>43949</v>
      </c>
      <c r="R57" s="86"/>
      <c r="S57" s="86"/>
      <c r="T57" s="86"/>
      <c r="U57" s="86"/>
      <c r="V57" s="86"/>
      <c r="W57" s="86"/>
      <c r="X57" s="86"/>
      <c r="Y57" s="86"/>
      <c r="Z57" s="86"/>
      <c r="AA57" s="86"/>
    </row>
    <row r="58" spans="1:27" ht="33.75" customHeight="1">
      <c r="A58" s="1251">
        <v>2019</v>
      </c>
      <c r="B58" s="1252" t="s">
        <v>119</v>
      </c>
      <c r="C58" s="1252" t="s">
        <v>17</v>
      </c>
      <c r="D58" s="1252" t="s">
        <v>434</v>
      </c>
      <c r="E58" s="1252" t="s">
        <v>2262</v>
      </c>
      <c r="F58" s="1252" t="s">
        <v>1912</v>
      </c>
      <c r="G58" s="1253" t="s">
        <v>2263</v>
      </c>
      <c r="H58" s="1254">
        <v>2763689</v>
      </c>
      <c r="I58" s="1259"/>
      <c r="J58" s="1259"/>
      <c r="K58" s="1259"/>
      <c r="L58" s="1259"/>
      <c r="M58" s="1260">
        <v>1</v>
      </c>
      <c r="N58" s="1259"/>
      <c r="O58" s="1261" t="s">
        <v>2264</v>
      </c>
      <c r="P58" s="1253" t="s">
        <v>2265</v>
      </c>
      <c r="Q58" s="1258">
        <v>43993</v>
      </c>
      <c r="R58" s="86" t="s">
        <v>417</v>
      </c>
      <c r="S58" s="86"/>
      <c r="T58" s="86"/>
      <c r="U58" s="86"/>
      <c r="V58" s="86"/>
      <c r="W58" s="86"/>
      <c r="X58" s="86"/>
      <c r="Y58" s="86"/>
      <c r="Z58" s="86"/>
      <c r="AA58" s="86"/>
    </row>
    <row r="59" spans="1:27" ht="32.25" customHeight="1">
      <c r="A59" s="1251">
        <v>2019</v>
      </c>
      <c r="B59" s="1252" t="s">
        <v>119</v>
      </c>
      <c r="C59" s="1252" t="s">
        <v>17</v>
      </c>
      <c r="D59" s="1252" t="s">
        <v>434</v>
      </c>
      <c r="E59" s="1253" t="s">
        <v>2266</v>
      </c>
      <c r="F59" s="1252" t="s">
        <v>1912</v>
      </c>
      <c r="G59" s="1253" t="s">
        <v>2267</v>
      </c>
      <c r="H59" s="1254">
        <v>3816523</v>
      </c>
      <c r="I59" s="1259"/>
      <c r="J59" s="1259"/>
      <c r="K59" s="1259"/>
      <c r="L59" s="1259"/>
      <c r="M59" s="1260">
        <v>1</v>
      </c>
      <c r="N59" s="1259"/>
      <c r="O59" s="1261" t="s">
        <v>2268</v>
      </c>
      <c r="P59" s="1253" t="s">
        <v>2265</v>
      </c>
      <c r="Q59" s="1258">
        <v>43993</v>
      </c>
      <c r="R59" s="86" t="s">
        <v>417</v>
      </c>
      <c r="S59" s="86"/>
      <c r="T59" s="86"/>
      <c r="U59" s="86"/>
      <c r="V59" s="86"/>
      <c r="W59" s="86"/>
      <c r="X59" s="86"/>
      <c r="Y59" s="86"/>
      <c r="Z59" s="86"/>
      <c r="AA59" s="86"/>
    </row>
    <row r="60" spans="1:27" ht="30" customHeight="1">
      <c r="A60" s="1251">
        <v>2019</v>
      </c>
      <c r="B60" s="1252" t="s">
        <v>119</v>
      </c>
      <c r="C60" s="1252" t="s">
        <v>17</v>
      </c>
      <c r="D60" s="1252" t="s">
        <v>165</v>
      </c>
      <c r="E60" s="1252" t="s">
        <v>2269</v>
      </c>
      <c r="F60" s="1252" t="s">
        <v>1912</v>
      </c>
      <c r="G60" s="1252" t="s">
        <v>2270</v>
      </c>
      <c r="H60" s="1254">
        <v>4873000</v>
      </c>
      <c r="I60" s="1272">
        <v>1</v>
      </c>
      <c r="J60" s="1259"/>
      <c r="K60" s="1259"/>
      <c r="L60" s="1259"/>
      <c r="M60" s="1259"/>
      <c r="N60" s="1259"/>
      <c r="O60" s="1281" t="s">
        <v>250</v>
      </c>
      <c r="P60" s="1252" t="s">
        <v>2203</v>
      </c>
      <c r="Q60" s="1282">
        <v>43885</v>
      </c>
      <c r="R60" s="86" t="s">
        <v>417</v>
      </c>
      <c r="S60" s="86"/>
      <c r="T60" s="86"/>
      <c r="U60" s="86"/>
      <c r="V60" s="86"/>
      <c r="W60" s="86"/>
      <c r="X60" s="86"/>
      <c r="Y60" s="86"/>
      <c r="Z60" s="86"/>
      <c r="AA60" s="86"/>
    </row>
    <row r="61" spans="1:27" ht="30" customHeight="1">
      <c r="A61" s="1251">
        <v>2019</v>
      </c>
      <c r="B61" s="1252" t="s">
        <v>119</v>
      </c>
      <c r="C61" s="1252" t="s">
        <v>17</v>
      </c>
      <c r="D61" s="1252" t="s">
        <v>699</v>
      </c>
      <c r="E61" s="1252" t="s">
        <v>2271</v>
      </c>
      <c r="F61" s="1252" t="s">
        <v>1912</v>
      </c>
      <c r="G61" s="1252" t="s">
        <v>2272</v>
      </c>
      <c r="H61" s="1254">
        <v>11433000</v>
      </c>
      <c r="I61" s="1259"/>
      <c r="J61" s="1259"/>
      <c r="K61" s="1259"/>
      <c r="L61" s="1259"/>
      <c r="M61" s="1259">
        <v>1</v>
      </c>
      <c r="N61" s="1259"/>
      <c r="O61" s="1261" t="s">
        <v>2273</v>
      </c>
      <c r="P61" s="1253" t="s">
        <v>2146</v>
      </c>
      <c r="Q61" s="1258">
        <v>43985</v>
      </c>
      <c r="R61" s="86"/>
      <c r="S61" s="86"/>
      <c r="T61" s="86"/>
      <c r="U61" s="86"/>
      <c r="V61" s="86"/>
      <c r="W61" s="86"/>
      <c r="X61" s="86"/>
      <c r="Y61" s="86"/>
      <c r="Z61" s="86"/>
      <c r="AA61" s="86"/>
    </row>
    <row r="62" spans="1:27" ht="24.75" customHeight="1">
      <c r="A62" s="2121" t="s">
        <v>20</v>
      </c>
      <c r="B62" s="1961"/>
      <c r="C62" s="1266"/>
      <c r="D62" s="1265">
        <v>17</v>
      </c>
      <c r="E62" s="1273">
        <v>20</v>
      </c>
      <c r="F62" s="1266"/>
      <c r="G62" s="1266"/>
      <c r="H62" s="1267">
        <f t="shared" ref="H62:N62" si="8">SUM(H39:H61)</f>
        <v>155070212</v>
      </c>
      <c r="I62" s="1268">
        <f t="shared" si="8"/>
        <v>3</v>
      </c>
      <c r="J62" s="1268">
        <f t="shared" si="8"/>
        <v>0</v>
      </c>
      <c r="K62" s="1268">
        <f t="shared" si="8"/>
        <v>0</v>
      </c>
      <c r="L62" s="1268">
        <f t="shared" si="8"/>
        <v>3</v>
      </c>
      <c r="M62" s="1268">
        <f t="shared" si="8"/>
        <v>12</v>
      </c>
      <c r="N62" s="1268">
        <f t="shared" si="8"/>
        <v>5</v>
      </c>
      <c r="O62" s="1266"/>
      <c r="P62" s="1266"/>
      <c r="Q62" s="1266"/>
      <c r="R62" s="1269"/>
      <c r="S62" s="1269"/>
      <c r="T62" s="1269"/>
      <c r="U62" s="1269"/>
      <c r="V62" s="1269"/>
      <c r="W62" s="1269"/>
      <c r="X62" s="1269"/>
      <c r="Y62" s="1269"/>
      <c r="Z62" s="1269"/>
      <c r="AA62" s="1269"/>
    </row>
    <row r="63" spans="1:27" ht="63.75" customHeight="1">
      <c r="A63" s="1251">
        <v>2019</v>
      </c>
      <c r="B63" s="1252" t="s">
        <v>119</v>
      </c>
      <c r="C63" s="1252" t="s">
        <v>17</v>
      </c>
      <c r="D63" s="1252" t="s">
        <v>670</v>
      </c>
      <c r="E63" s="1252" t="s">
        <v>2274</v>
      </c>
      <c r="F63" s="1252" t="s">
        <v>2210</v>
      </c>
      <c r="G63" s="1252"/>
      <c r="H63" s="1254">
        <v>5000000</v>
      </c>
      <c r="I63" s="1259"/>
      <c r="J63" s="1259"/>
      <c r="K63" s="1259"/>
      <c r="L63" s="1259"/>
      <c r="M63" s="1272">
        <v>1</v>
      </c>
      <c r="N63" s="1259"/>
      <c r="O63" s="1261" t="s">
        <v>2275</v>
      </c>
      <c r="P63" s="1253" t="s">
        <v>2146</v>
      </c>
      <c r="Q63" s="1258">
        <v>43987</v>
      </c>
      <c r="R63" s="86"/>
      <c r="S63" s="86"/>
      <c r="T63" s="86"/>
      <c r="U63" s="86"/>
      <c r="V63" s="86"/>
      <c r="W63" s="86"/>
      <c r="X63" s="86"/>
      <c r="Y63" s="86"/>
      <c r="Z63" s="86"/>
      <c r="AA63" s="86"/>
    </row>
    <row r="64" spans="1:27" ht="33.75" customHeight="1">
      <c r="A64" s="1251">
        <v>2019</v>
      </c>
      <c r="B64" s="1252" t="s">
        <v>119</v>
      </c>
      <c r="C64" s="1252" t="s">
        <v>17</v>
      </c>
      <c r="D64" s="1252" t="s">
        <v>670</v>
      </c>
      <c r="E64" s="1252" t="s">
        <v>1945</v>
      </c>
      <c r="F64" s="1252" t="s">
        <v>2210</v>
      </c>
      <c r="G64" s="1252"/>
      <c r="H64" s="1254">
        <v>1847000</v>
      </c>
      <c r="I64" s="1259"/>
      <c r="J64" s="1259"/>
      <c r="K64" s="1259"/>
      <c r="L64" s="1259">
        <v>1</v>
      </c>
      <c r="M64" s="1259"/>
      <c r="N64" s="1259"/>
      <c r="O64" s="1252" t="s">
        <v>265</v>
      </c>
      <c r="P64" s="1252"/>
      <c r="Q64" s="1270">
        <v>43840</v>
      </c>
      <c r="R64" s="86" t="s">
        <v>417</v>
      </c>
      <c r="S64" s="86"/>
      <c r="T64" s="86"/>
      <c r="U64" s="86"/>
      <c r="V64" s="86"/>
      <c r="W64" s="86"/>
      <c r="X64" s="86"/>
      <c r="Y64" s="86"/>
      <c r="Z64" s="86"/>
      <c r="AA64" s="86"/>
    </row>
    <row r="65" spans="1:27" ht="30" customHeight="1">
      <c r="A65" s="1251">
        <v>2019</v>
      </c>
      <c r="B65" s="1252" t="s">
        <v>119</v>
      </c>
      <c r="C65" s="1252" t="s">
        <v>17</v>
      </c>
      <c r="D65" s="1252" t="s">
        <v>236</v>
      </c>
      <c r="E65" s="1252" t="s">
        <v>2276</v>
      </c>
      <c r="F65" s="1252" t="s">
        <v>603</v>
      </c>
      <c r="G65" s="1252" t="s">
        <v>2276</v>
      </c>
      <c r="H65" s="1254">
        <v>8648000</v>
      </c>
      <c r="I65" s="1259"/>
      <c r="J65" s="1259"/>
      <c r="K65" s="1259"/>
      <c r="L65" s="1259">
        <v>1</v>
      </c>
      <c r="M65" s="1259"/>
      <c r="N65" s="1259"/>
      <c r="O65" s="1252" t="s">
        <v>2208</v>
      </c>
      <c r="P65" s="1252" t="s">
        <v>2215</v>
      </c>
      <c r="Q65" s="1270">
        <v>43840</v>
      </c>
      <c r="R65" s="86" t="s">
        <v>417</v>
      </c>
      <c r="S65" s="86"/>
      <c r="T65" s="86"/>
      <c r="U65" s="86"/>
      <c r="V65" s="86"/>
      <c r="W65" s="86"/>
      <c r="X65" s="86"/>
      <c r="Y65" s="86"/>
      <c r="Z65" s="86"/>
      <c r="AA65" s="86"/>
    </row>
    <row r="66" spans="1:27" ht="30" customHeight="1">
      <c r="A66" s="1251">
        <v>2019</v>
      </c>
      <c r="B66" s="1252" t="s">
        <v>119</v>
      </c>
      <c r="C66" s="1252" t="s">
        <v>17</v>
      </c>
      <c r="D66" s="1252" t="s">
        <v>236</v>
      </c>
      <c r="E66" s="1252" t="s">
        <v>2277</v>
      </c>
      <c r="F66" s="1252" t="s">
        <v>2187</v>
      </c>
      <c r="G66" s="1252" t="s">
        <v>2277</v>
      </c>
      <c r="H66" s="1254">
        <v>1300000</v>
      </c>
      <c r="I66" s="1259"/>
      <c r="J66" s="1259"/>
      <c r="K66" s="1259"/>
      <c r="L66" s="1259"/>
      <c r="M66" s="1259">
        <v>1</v>
      </c>
      <c r="N66" s="1259"/>
      <c r="O66" s="1284" t="s">
        <v>2278</v>
      </c>
      <c r="P66" s="1252" t="s">
        <v>2279</v>
      </c>
      <c r="Q66" s="1270">
        <v>43840</v>
      </c>
      <c r="R66" s="86" t="s">
        <v>417</v>
      </c>
      <c r="S66" s="86"/>
      <c r="T66" s="86"/>
      <c r="U66" s="86"/>
      <c r="V66" s="86"/>
      <c r="W66" s="86"/>
      <c r="X66" s="86"/>
      <c r="Y66" s="86"/>
      <c r="Z66" s="86"/>
      <c r="AA66" s="86"/>
    </row>
    <row r="67" spans="1:27" ht="30" customHeight="1">
      <c r="A67" s="1251">
        <v>2019</v>
      </c>
      <c r="B67" s="1252" t="s">
        <v>119</v>
      </c>
      <c r="C67" s="1252" t="s">
        <v>17</v>
      </c>
      <c r="D67" s="1252" t="s">
        <v>434</v>
      </c>
      <c r="E67" s="1252" t="s">
        <v>694</v>
      </c>
      <c r="F67" s="1252" t="s">
        <v>625</v>
      </c>
      <c r="G67" s="1252" t="s">
        <v>694</v>
      </c>
      <c r="H67" s="1254">
        <v>3148788</v>
      </c>
      <c r="I67" s="1259"/>
      <c r="J67" s="1259"/>
      <c r="K67" s="1259"/>
      <c r="L67" s="1259"/>
      <c r="M67" s="1260">
        <v>1</v>
      </c>
      <c r="N67" s="1259"/>
      <c r="O67" s="1261" t="s">
        <v>2280</v>
      </c>
      <c r="P67" s="1253" t="s">
        <v>2265</v>
      </c>
      <c r="Q67" s="1258">
        <v>43993</v>
      </c>
      <c r="R67" s="86"/>
      <c r="S67" s="86"/>
      <c r="T67" s="86"/>
      <c r="U67" s="86"/>
      <c r="V67" s="86"/>
      <c r="W67" s="86"/>
      <c r="X67" s="86"/>
      <c r="Y67" s="86"/>
      <c r="Z67" s="86"/>
      <c r="AA67" s="86"/>
    </row>
    <row r="68" spans="1:27" ht="30" customHeight="1">
      <c r="A68" s="1251">
        <v>2019</v>
      </c>
      <c r="B68" s="1252" t="s">
        <v>119</v>
      </c>
      <c r="C68" s="1252" t="s">
        <v>17</v>
      </c>
      <c r="D68" s="1252" t="s">
        <v>237</v>
      </c>
      <c r="E68" s="1253" t="s">
        <v>2281</v>
      </c>
      <c r="F68" s="1253" t="s">
        <v>1912</v>
      </c>
      <c r="G68" s="1253" t="s">
        <v>2282</v>
      </c>
      <c r="H68" s="1254">
        <v>4000000</v>
      </c>
      <c r="I68" s="1259"/>
      <c r="J68" s="1259"/>
      <c r="K68" s="1259"/>
      <c r="L68" s="1259"/>
      <c r="M68" s="1259">
        <v>1</v>
      </c>
      <c r="N68" s="1259"/>
      <c r="O68" s="2123" t="s">
        <v>2283</v>
      </c>
      <c r="P68" s="2124" t="s">
        <v>2224</v>
      </c>
      <c r="Q68" s="2125">
        <v>43893</v>
      </c>
      <c r="R68" s="86"/>
      <c r="S68" s="86"/>
      <c r="T68" s="86"/>
      <c r="U68" s="86"/>
      <c r="V68" s="86"/>
      <c r="W68" s="86"/>
      <c r="X68" s="86"/>
      <c r="Y68" s="86"/>
      <c r="Z68" s="86"/>
      <c r="AA68" s="86"/>
    </row>
    <row r="69" spans="1:27" ht="30" customHeight="1">
      <c r="A69" s="1251">
        <v>2019</v>
      </c>
      <c r="B69" s="1252" t="s">
        <v>119</v>
      </c>
      <c r="C69" s="1252" t="s">
        <v>17</v>
      </c>
      <c r="D69" s="1252" t="s">
        <v>237</v>
      </c>
      <c r="E69" s="1253" t="s">
        <v>2284</v>
      </c>
      <c r="F69" s="1253" t="s">
        <v>1912</v>
      </c>
      <c r="G69" s="1253" t="s">
        <v>2285</v>
      </c>
      <c r="H69" s="1254">
        <v>5602000</v>
      </c>
      <c r="I69" s="1259"/>
      <c r="J69" s="1259"/>
      <c r="K69" s="1259"/>
      <c r="L69" s="1259"/>
      <c r="M69" s="1259">
        <v>1</v>
      </c>
      <c r="N69" s="1259"/>
      <c r="O69" s="1976"/>
      <c r="P69" s="1976"/>
      <c r="Q69" s="1976"/>
      <c r="R69" s="86"/>
      <c r="S69" s="86"/>
      <c r="T69" s="86"/>
      <c r="U69" s="86"/>
      <c r="V69" s="86"/>
      <c r="W69" s="86"/>
      <c r="X69" s="86"/>
      <c r="Y69" s="86"/>
      <c r="Z69" s="86"/>
      <c r="AA69" s="86"/>
    </row>
    <row r="70" spans="1:27" ht="24.75" customHeight="1">
      <c r="A70" s="2121" t="s">
        <v>20</v>
      </c>
      <c r="B70" s="1961"/>
      <c r="C70" s="1266"/>
      <c r="D70" s="1265">
        <v>4</v>
      </c>
      <c r="E70" s="1265">
        <v>7</v>
      </c>
      <c r="F70" s="1266"/>
      <c r="G70" s="1266"/>
      <c r="H70" s="1267">
        <f t="shared" ref="H70:N70" si="9">SUM(H63:H69)</f>
        <v>29545788</v>
      </c>
      <c r="I70" s="1268">
        <f t="shared" si="9"/>
        <v>0</v>
      </c>
      <c r="J70" s="1268">
        <f t="shared" si="9"/>
        <v>0</v>
      </c>
      <c r="K70" s="1268">
        <f t="shared" si="9"/>
        <v>0</v>
      </c>
      <c r="L70" s="1268">
        <f t="shared" si="9"/>
        <v>2</v>
      </c>
      <c r="M70" s="1268">
        <f t="shared" si="9"/>
        <v>5</v>
      </c>
      <c r="N70" s="1268">
        <f t="shared" si="9"/>
        <v>0</v>
      </c>
      <c r="O70" s="1266"/>
      <c r="P70" s="1266"/>
      <c r="Q70" s="1266"/>
      <c r="R70" s="1269"/>
      <c r="S70" s="1269"/>
      <c r="T70" s="1269"/>
      <c r="U70" s="1269"/>
      <c r="V70" s="1269"/>
      <c r="W70" s="1269"/>
      <c r="X70" s="1269"/>
      <c r="Y70" s="1269"/>
      <c r="Z70" s="1269"/>
      <c r="AA70" s="1269"/>
    </row>
    <row r="71" spans="1:27" ht="24.75" customHeight="1">
      <c r="A71" s="2117" t="s">
        <v>75</v>
      </c>
      <c r="B71" s="1961"/>
      <c r="C71" s="1274"/>
      <c r="D71" s="1274">
        <f t="shared" ref="D71:E71" si="10">D70+D62</f>
        <v>21</v>
      </c>
      <c r="E71" s="1274">
        <f t="shared" si="10"/>
        <v>27</v>
      </c>
      <c r="F71" s="1275"/>
      <c r="G71" s="1275"/>
      <c r="H71" s="1276">
        <f>H62+H70</f>
        <v>184616000</v>
      </c>
      <c r="I71" s="1277">
        <f t="shared" ref="I71:N71" si="11">I70+I62</f>
        <v>3</v>
      </c>
      <c r="J71" s="1277">
        <f t="shared" si="11"/>
        <v>0</v>
      </c>
      <c r="K71" s="1277">
        <f t="shared" si="11"/>
        <v>0</v>
      </c>
      <c r="L71" s="1277">
        <f t="shared" si="11"/>
        <v>5</v>
      </c>
      <c r="M71" s="1277">
        <f t="shared" si="11"/>
        <v>17</v>
      </c>
      <c r="N71" s="1277">
        <f t="shared" si="11"/>
        <v>5</v>
      </c>
      <c r="O71" s="1274"/>
      <c r="P71" s="1278"/>
      <c r="Q71" s="1279"/>
      <c r="R71" s="1280"/>
      <c r="S71" s="1280"/>
      <c r="T71" s="1280"/>
      <c r="U71" s="1280"/>
      <c r="V71" s="1280"/>
      <c r="W71" s="1280"/>
      <c r="X71" s="1280"/>
      <c r="Y71" s="1280"/>
      <c r="Z71" s="1280"/>
      <c r="AA71" s="1280"/>
    </row>
    <row r="72" spans="1:27" ht="50.25" customHeight="1">
      <c r="A72" s="1251">
        <v>2019</v>
      </c>
      <c r="B72" s="1252" t="s">
        <v>119</v>
      </c>
      <c r="C72" s="1252" t="s">
        <v>18</v>
      </c>
      <c r="D72" s="1252" t="s">
        <v>140</v>
      </c>
      <c r="E72" s="1252" t="s">
        <v>2286</v>
      </c>
      <c r="F72" s="1252" t="s">
        <v>1912</v>
      </c>
      <c r="G72" s="1252" t="s">
        <v>1838</v>
      </c>
      <c r="H72" s="1254">
        <v>6338000</v>
      </c>
      <c r="I72" s="1259"/>
      <c r="J72" s="1255"/>
      <c r="K72" s="1255"/>
      <c r="L72" s="1259"/>
      <c r="M72" s="1259">
        <v>1</v>
      </c>
      <c r="N72" s="1259"/>
      <c r="O72" s="1284" t="s">
        <v>2278</v>
      </c>
      <c r="P72" s="980" t="s">
        <v>2287</v>
      </c>
      <c r="Q72" s="1288">
        <v>43861</v>
      </c>
      <c r="R72" s="86"/>
      <c r="S72" s="86"/>
      <c r="T72" s="86"/>
      <c r="U72" s="86"/>
      <c r="V72" s="86"/>
      <c r="W72" s="86"/>
      <c r="X72" s="86"/>
      <c r="Y72" s="86"/>
      <c r="Z72" s="86"/>
      <c r="AA72" s="86"/>
    </row>
    <row r="73" spans="1:27" ht="30" customHeight="1">
      <c r="A73" s="1251">
        <v>2019</v>
      </c>
      <c r="B73" s="1252" t="s">
        <v>119</v>
      </c>
      <c r="C73" s="1252" t="s">
        <v>18</v>
      </c>
      <c r="D73" s="1252" t="s">
        <v>239</v>
      </c>
      <c r="E73" s="1252" t="s">
        <v>2288</v>
      </c>
      <c r="F73" s="1252" t="s">
        <v>1912</v>
      </c>
      <c r="G73" s="1252" t="s">
        <v>2289</v>
      </c>
      <c r="H73" s="1254">
        <v>4952000</v>
      </c>
      <c r="I73" s="1272">
        <v>1</v>
      </c>
      <c r="J73" s="1255"/>
      <c r="K73" s="1255"/>
      <c r="L73" s="1259"/>
      <c r="M73" s="1259"/>
      <c r="N73" s="1259"/>
      <c r="O73" s="1281" t="s">
        <v>250</v>
      </c>
      <c r="P73" s="1289" t="s">
        <v>2203</v>
      </c>
      <c r="Q73" s="1290">
        <v>43885</v>
      </c>
      <c r="R73" s="86" t="s">
        <v>1357</v>
      </c>
      <c r="S73" s="86"/>
      <c r="T73" s="86"/>
      <c r="U73" s="86"/>
      <c r="V73" s="86"/>
      <c r="W73" s="86"/>
      <c r="X73" s="86"/>
      <c r="Y73" s="86"/>
      <c r="Z73" s="86"/>
      <c r="AA73" s="86"/>
    </row>
    <row r="74" spans="1:27" ht="30" customHeight="1">
      <c r="A74" s="1251">
        <v>2019</v>
      </c>
      <c r="B74" s="1252" t="s">
        <v>119</v>
      </c>
      <c r="C74" s="1252" t="s">
        <v>18</v>
      </c>
      <c r="D74" s="1252" t="s">
        <v>241</v>
      </c>
      <c r="E74" s="1252" t="s">
        <v>2290</v>
      </c>
      <c r="F74" s="1252" t="s">
        <v>1912</v>
      </c>
      <c r="G74" s="1252" t="s">
        <v>2291</v>
      </c>
      <c r="H74" s="1254">
        <v>9958000</v>
      </c>
      <c r="I74" s="1259"/>
      <c r="J74" s="1255"/>
      <c r="K74" s="1255"/>
      <c r="L74" s="1259"/>
      <c r="M74" s="1259"/>
      <c r="N74" s="1260">
        <v>1</v>
      </c>
      <c r="O74" s="1291" t="s">
        <v>35</v>
      </c>
      <c r="P74" s="1292" t="s">
        <v>2292</v>
      </c>
      <c r="Q74" s="1293">
        <v>43924</v>
      </c>
      <c r="R74" s="86"/>
      <c r="S74" s="86"/>
      <c r="T74" s="86"/>
      <c r="U74" s="86"/>
      <c r="V74" s="86"/>
      <c r="W74" s="86"/>
      <c r="X74" s="86"/>
      <c r="Y74" s="86"/>
      <c r="Z74" s="86"/>
      <c r="AA74" s="86"/>
    </row>
    <row r="75" spans="1:27" ht="30" customHeight="1">
      <c r="A75" s="1251">
        <v>2019</v>
      </c>
      <c r="B75" s="1252" t="s">
        <v>119</v>
      </c>
      <c r="C75" s="1252" t="s">
        <v>18</v>
      </c>
      <c r="D75" s="1252" t="s">
        <v>447</v>
      </c>
      <c r="E75" s="1252" t="s">
        <v>2293</v>
      </c>
      <c r="F75" s="1252" t="s">
        <v>1912</v>
      </c>
      <c r="G75" s="1252" t="s">
        <v>2294</v>
      </c>
      <c r="H75" s="1254">
        <v>7889000</v>
      </c>
      <c r="I75" s="1259"/>
      <c r="J75" s="1255"/>
      <c r="K75" s="1255"/>
      <c r="L75" s="1259"/>
      <c r="M75" s="1260">
        <v>1</v>
      </c>
      <c r="N75" s="1259"/>
      <c r="O75" s="1294" t="s">
        <v>2295</v>
      </c>
      <c r="P75" s="1292" t="s">
        <v>2296</v>
      </c>
      <c r="Q75" s="1293">
        <v>43956</v>
      </c>
      <c r="R75" s="86"/>
      <c r="S75" s="86"/>
      <c r="T75" s="86"/>
      <c r="U75" s="86"/>
      <c r="V75" s="86"/>
      <c r="W75" s="86"/>
      <c r="X75" s="86"/>
      <c r="Y75" s="86"/>
      <c r="Z75" s="86"/>
      <c r="AA75" s="86"/>
    </row>
    <row r="76" spans="1:27" ht="37.5" customHeight="1">
      <c r="A76" s="1251">
        <v>2019</v>
      </c>
      <c r="B76" s="1252" t="s">
        <v>119</v>
      </c>
      <c r="C76" s="1252" t="s">
        <v>18</v>
      </c>
      <c r="D76" s="1252" t="s">
        <v>292</v>
      </c>
      <c r="E76" s="1252" t="s">
        <v>2297</v>
      </c>
      <c r="F76" s="1252" t="s">
        <v>1912</v>
      </c>
      <c r="G76" s="1252" t="s">
        <v>2298</v>
      </c>
      <c r="H76" s="1254">
        <v>11734000</v>
      </c>
      <c r="I76" s="1255"/>
      <c r="J76" s="1255"/>
      <c r="K76" s="1255"/>
      <c r="L76" s="1255"/>
      <c r="M76" s="1256">
        <v>1</v>
      </c>
      <c r="N76" s="1255"/>
      <c r="O76" s="1294" t="s">
        <v>2299</v>
      </c>
      <c r="P76" s="1292" t="s">
        <v>2300</v>
      </c>
      <c r="Q76" s="1293">
        <v>43924</v>
      </c>
      <c r="R76" s="86" t="s">
        <v>1357</v>
      </c>
      <c r="S76" s="86"/>
      <c r="T76" s="86"/>
      <c r="U76" s="86"/>
      <c r="V76" s="86"/>
      <c r="W76" s="86"/>
      <c r="X76" s="86"/>
      <c r="Y76" s="86"/>
      <c r="Z76" s="86"/>
      <c r="AA76" s="86"/>
    </row>
    <row r="77" spans="1:27" ht="30" customHeight="1">
      <c r="A77" s="1251">
        <v>2019</v>
      </c>
      <c r="B77" s="1252" t="s">
        <v>119</v>
      </c>
      <c r="C77" s="1252" t="s">
        <v>18</v>
      </c>
      <c r="D77" s="1252" t="s">
        <v>151</v>
      </c>
      <c r="E77" s="1252" t="s">
        <v>2301</v>
      </c>
      <c r="F77" s="1252" t="s">
        <v>1912</v>
      </c>
      <c r="G77" s="1252" t="s">
        <v>2302</v>
      </c>
      <c r="H77" s="1254">
        <v>4825000</v>
      </c>
      <c r="I77" s="1256">
        <v>1</v>
      </c>
      <c r="J77" s="1255"/>
      <c r="K77" s="1255"/>
      <c r="L77" s="1255"/>
      <c r="M77" s="1255"/>
      <c r="N77" s="1255"/>
      <c r="O77" s="1295" t="s">
        <v>250</v>
      </c>
      <c r="P77" s="1292" t="s">
        <v>2303</v>
      </c>
      <c r="Q77" s="1293">
        <v>43969</v>
      </c>
      <c r="R77" s="86" t="s">
        <v>1357</v>
      </c>
      <c r="S77" s="86"/>
      <c r="T77" s="86"/>
      <c r="U77" s="86"/>
      <c r="V77" s="86"/>
      <c r="W77" s="86"/>
      <c r="X77" s="86"/>
      <c r="Y77" s="86"/>
      <c r="Z77" s="86"/>
      <c r="AA77" s="86"/>
    </row>
    <row r="78" spans="1:27" ht="37.5" customHeight="1">
      <c r="A78" s="1251">
        <v>2019</v>
      </c>
      <c r="B78" s="1252" t="s">
        <v>119</v>
      </c>
      <c r="C78" s="1252" t="s">
        <v>18</v>
      </c>
      <c r="D78" s="1252" t="s">
        <v>2304</v>
      </c>
      <c r="E78" s="1252" t="s">
        <v>2305</v>
      </c>
      <c r="F78" s="1252" t="s">
        <v>1912</v>
      </c>
      <c r="G78" s="1252" t="s">
        <v>2306</v>
      </c>
      <c r="H78" s="1254">
        <v>4809000</v>
      </c>
      <c r="I78" s="1255"/>
      <c r="J78" s="1255"/>
      <c r="K78" s="1255"/>
      <c r="L78" s="1255">
        <v>1</v>
      </c>
      <c r="M78" s="1255"/>
      <c r="N78" s="1255"/>
      <c r="O78" s="1296" t="s">
        <v>265</v>
      </c>
      <c r="P78" s="1289"/>
      <c r="Q78" s="1288">
        <v>43840</v>
      </c>
      <c r="R78" s="86" t="s">
        <v>1357</v>
      </c>
      <c r="S78" s="86"/>
      <c r="T78" s="86"/>
      <c r="U78" s="86"/>
      <c r="V78" s="86"/>
      <c r="W78" s="86"/>
      <c r="X78" s="86"/>
      <c r="Y78" s="86"/>
      <c r="Z78" s="86"/>
      <c r="AA78" s="86"/>
    </row>
    <row r="79" spans="1:27" ht="30" customHeight="1">
      <c r="A79" s="1251">
        <v>2019</v>
      </c>
      <c r="B79" s="1252" t="s">
        <v>119</v>
      </c>
      <c r="C79" s="1252" t="s">
        <v>18</v>
      </c>
      <c r="D79" s="1252" t="s">
        <v>254</v>
      </c>
      <c r="E79" s="1252" t="s">
        <v>2307</v>
      </c>
      <c r="F79" s="1252" t="s">
        <v>1912</v>
      </c>
      <c r="G79" s="1252" t="s">
        <v>2308</v>
      </c>
      <c r="H79" s="1254">
        <v>5117000</v>
      </c>
      <c r="I79" s="1255"/>
      <c r="J79" s="1255"/>
      <c r="K79" s="1255"/>
      <c r="L79" s="1256">
        <v>1</v>
      </c>
      <c r="M79" s="1255"/>
      <c r="N79" s="1255"/>
      <c r="O79" s="1297" t="s">
        <v>2309</v>
      </c>
      <c r="P79" s="1289"/>
      <c r="Q79" s="1293">
        <v>43969</v>
      </c>
      <c r="R79" s="86" t="s">
        <v>1357</v>
      </c>
      <c r="S79" s="86"/>
      <c r="T79" s="86"/>
      <c r="U79" s="86"/>
      <c r="V79" s="86"/>
      <c r="W79" s="86"/>
      <c r="X79" s="86"/>
      <c r="Y79" s="86"/>
      <c r="Z79" s="86"/>
      <c r="AA79" s="86"/>
    </row>
    <row r="80" spans="1:27" ht="30" customHeight="1">
      <c r="A80" s="1251">
        <v>2019</v>
      </c>
      <c r="B80" s="1252" t="s">
        <v>119</v>
      </c>
      <c r="C80" s="1252" t="s">
        <v>18</v>
      </c>
      <c r="D80" s="1252" t="s">
        <v>143</v>
      </c>
      <c r="E80" s="1252" t="s">
        <v>2310</v>
      </c>
      <c r="F80" s="1252" t="s">
        <v>1912</v>
      </c>
      <c r="G80" s="1252" t="s">
        <v>1636</v>
      </c>
      <c r="H80" s="1254">
        <v>3277000</v>
      </c>
      <c r="I80" s="1259"/>
      <c r="J80" s="1255"/>
      <c r="K80" s="1255"/>
      <c r="L80" s="1259"/>
      <c r="M80" s="1260">
        <v>1</v>
      </c>
      <c r="N80" s="1259"/>
      <c r="O80" s="1294" t="s">
        <v>2311</v>
      </c>
      <c r="P80" s="1292" t="s">
        <v>2312</v>
      </c>
      <c r="Q80" s="1293">
        <v>43924</v>
      </c>
      <c r="R80" s="86"/>
      <c r="S80" s="86"/>
      <c r="T80" s="86"/>
      <c r="U80" s="86"/>
      <c r="V80" s="86"/>
      <c r="W80" s="86"/>
      <c r="X80" s="86"/>
      <c r="Y80" s="86"/>
      <c r="Z80" s="86"/>
      <c r="AA80" s="86"/>
    </row>
    <row r="81" spans="1:27" ht="30" customHeight="1">
      <c r="A81" s="1251">
        <v>2019</v>
      </c>
      <c r="B81" s="1252" t="s">
        <v>119</v>
      </c>
      <c r="C81" s="1252" t="s">
        <v>18</v>
      </c>
      <c r="D81" s="1252" t="s">
        <v>143</v>
      </c>
      <c r="E81" s="1252" t="s">
        <v>2313</v>
      </c>
      <c r="F81" s="1252" t="s">
        <v>1912</v>
      </c>
      <c r="G81" s="1252" t="s">
        <v>2314</v>
      </c>
      <c r="H81" s="1254">
        <v>3200000</v>
      </c>
      <c r="I81" s="1259"/>
      <c r="J81" s="1255"/>
      <c r="K81" s="1255"/>
      <c r="L81" s="1259"/>
      <c r="M81" s="1260">
        <v>1</v>
      </c>
      <c r="N81" s="1259"/>
      <c r="O81" s="1294" t="s">
        <v>2315</v>
      </c>
      <c r="P81" s="1292" t="s">
        <v>2316</v>
      </c>
      <c r="Q81" s="1293">
        <v>43924</v>
      </c>
      <c r="R81" s="86"/>
      <c r="S81" s="86"/>
      <c r="T81" s="86"/>
      <c r="U81" s="86"/>
      <c r="V81" s="86"/>
      <c r="W81" s="86"/>
      <c r="X81" s="86"/>
      <c r="Y81" s="86"/>
      <c r="Z81" s="86"/>
      <c r="AA81" s="86"/>
    </row>
    <row r="82" spans="1:27" ht="30" customHeight="1">
      <c r="A82" s="1251">
        <v>2019</v>
      </c>
      <c r="B82" s="1252" t="s">
        <v>119</v>
      </c>
      <c r="C82" s="1252" t="s">
        <v>18</v>
      </c>
      <c r="D82" s="1252" t="s">
        <v>255</v>
      </c>
      <c r="E82" s="1252" t="s">
        <v>2317</v>
      </c>
      <c r="F82" s="1252" t="s">
        <v>1912</v>
      </c>
      <c r="G82" s="1252" t="s">
        <v>2318</v>
      </c>
      <c r="H82" s="1254">
        <v>11262000</v>
      </c>
      <c r="I82" s="1255"/>
      <c r="J82" s="1255"/>
      <c r="K82" s="1255"/>
      <c r="L82" s="1255"/>
      <c r="M82" s="1255"/>
      <c r="N82" s="1256">
        <v>1</v>
      </c>
      <c r="O82" s="1298" t="s">
        <v>35</v>
      </c>
      <c r="P82" s="1292" t="s">
        <v>2319</v>
      </c>
      <c r="Q82" s="1293">
        <v>43927</v>
      </c>
      <c r="R82" s="86"/>
      <c r="S82" s="86"/>
      <c r="T82" s="86"/>
      <c r="U82" s="86"/>
      <c r="V82" s="86"/>
      <c r="W82" s="86"/>
      <c r="X82" s="86"/>
      <c r="Y82" s="86"/>
      <c r="Z82" s="86"/>
      <c r="AA82" s="86"/>
    </row>
    <row r="83" spans="1:27" ht="30" customHeight="1">
      <c r="A83" s="1251">
        <v>2019</v>
      </c>
      <c r="B83" s="1252" t="s">
        <v>119</v>
      </c>
      <c r="C83" s="1252" t="s">
        <v>18</v>
      </c>
      <c r="D83" s="1252" t="s">
        <v>1342</v>
      </c>
      <c r="E83" s="1252" t="s">
        <v>2320</v>
      </c>
      <c r="F83" s="1252" t="s">
        <v>1912</v>
      </c>
      <c r="G83" s="1252" t="s">
        <v>2321</v>
      </c>
      <c r="H83" s="1254">
        <v>6180000</v>
      </c>
      <c r="I83" s="1259"/>
      <c r="J83" s="1255"/>
      <c r="K83" s="1255"/>
      <c r="L83" s="1259">
        <v>1</v>
      </c>
      <c r="M83" s="1259"/>
      <c r="N83" s="1259"/>
      <c r="O83" s="1296" t="s">
        <v>265</v>
      </c>
      <c r="P83" s="1289"/>
      <c r="Q83" s="1288">
        <v>43840</v>
      </c>
      <c r="R83" s="86" t="s">
        <v>1357</v>
      </c>
      <c r="S83" s="86"/>
      <c r="T83" s="86"/>
      <c r="U83" s="86"/>
      <c r="V83" s="86"/>
      <c r="W83" s="86"/>
      <c r="X83" s="86"/>
      <c r="Y83" s="86"/>
      <c r="Z83" s="86"/>
      <c r="AA83" s="86"/>
    </row>
    <row r="84" spans="1:27" ht="30" customHeight="1">
      <c r="A84" s="1251">
        <v>2019</v>
      </c>
      <c r="B84" s="1252" t="s">
        <v>119</v>
      </c>
      <c r="C84" s="1252" t="s">
        <v>18</v>
      </c>
      <c r="D84" s="1252" t="s">
        <v>460</v>
      </c>
      <c r="E84" s="1252" t="s">
        <v>2322</v>
      </c>
      <c r="F84" s="1252" t="s">
        <v>1912</v>
      </c>
      <c r="G84" s="1252" t="s">
        <v>2323</v>
      </c>
      <c r="H84" s="1254">
        <v>6147000</v>
      </c>
      <c r="I84" s="1259"/>
      <c r="J84" s="1255"/>
      <c r="K84" s="1255"/>
      <c r="L84" s="1259"/>
      <c r="M84" s="1259"/>
      <c r="N84" s="1260">
        <v>1</v>
      </c>
      <c r="O84" s="1298" t="s">
        <v>35</v>
      </c>
      <c r="P84" s="1292" t="s">
        <v>2324</v>
      </c>
      <c r="Q84" s="1293">
        <v>43902</v>
      </c>
      <c r="R84" s="86"/>
      <c r="S84" s="86"/>
      <c r="T84" s="86"/>
      <c r="U84" s="86"/>
      <c r="V84" s="86"/>
      <c r="W84" s="86"/>
      <c r="X84" s="86"/>
      <c r="Y84" s="86"/>
      <c r="Z84" s="86"/>
      <c r="AA84" s="86"/>
    </row>
    <row r="85" spans="1:27" ht="30" customHeight="1">
      <c r="A85" s="1251">
        <v>2019</v>
      </c>
      <c r="B85" s="1252" t="s">
        <v>119</v>
      </c>
      <c r="C85" s="1252" t="s">
        <v>18</v>
      </c>
      <c r="D85" s="1252" t="s">
        <v>256</v>
      </c>
      <c r="E85" s="1252" t="s">
        <v>2325</v>
      </c>
      <c r="F85" s="1252" t="s">
        <v>1912</v>
      </c>
      <c r="G85" s="1252" t="s">
        <v>2326</v>
      </c>
      <c r="H85" s="1254">
        <v>6365000</v>
      </c>
      <c r="I85" s="1259"/>
      <c r="J85" s="1255"/>
      <c r="K85" s="1255"/>
      <c r="L85" s="1259">
        <v>1</v>
      </c>
      <c r="M85" s="1259"/>
      <c r="N85" s="1259"/>
      <c r="O85" s="1296" t="s">
        <v>265</v>
      </c>
      <c r="P85" s="1289"/>
      <c r="Q85" s="1288">
        <v>43840</v>
      </c>
      <c r="R85" s="86" t="s">
        <v>1357</v>
      </c>
      <c r="S85" s="86"/>
      <c r="T85" s="86"/>
      <c r="U85" s="86"/>
      <c r="V85" s="86"/>
      <c r="W85" s="86"/>
      <c r="X85" s="86"/>
      <c r="Y85" s="86"/>
      <c r="Z85" s="86"/>
      <c r="AA85" s="86"/>
    </row>
    <row r="86" spans="1:27" ht="24.75" customHeight="1">
      <c r="A86" s="2117" t="s">
        <v>75</v>
      </c>
      <c r="B86" s="1961"/>
      <c r="C86" s="1274"/>
      <c r="D86" s="1274">
        <v>13</v>
      </c>
      <c r="E86" s="1299">
        <v>12</v>
      </c>
      <c r="F86" s="1274"/>
      <c r="G86" s="1275"/>
      <c r="H86" s="1276">
        <f t="shared" ref="H86:N86" si="12">SUM(H72:H85)</f>
        <v>92053000</v>
      </c>
      <c r="I86" s="1300">
        <f t="shared" si="12"/>
        <v>2</v>
      </c>
      <c r="J86" s="1300">
        <f t="shared" si="12"/>
        <v>0</v>
      </c>
      <c r="K86" s="1300">
        <f t="shared" si="12"/>
        <v>0</v>
      </c>
      <c r="L86" s="1300">
        <f t="shared" si="12"/>
        <v>4</v>
      </c>
      <c r="M86" s="1300">
        <f t="shared" si="12"/>
        <v>5</v>
      </c>
      <c r="N86" s="1300">
        <f t="shared" si="12"/>
        <v>3</v>
      </c>
      <c r="O86" s="1274"/>
      <c r="P86" s="1278"/>
      <c r="Q86" s="1279"/>
      <c r="R86" s="1280"/>
      <c r="S86" s="1280"/>
      <c r="T86" s="1280"/>
      <c r="U86" s="1280"/>
      <c r="V86" s="1280"/>
      <c r="W86" s="1280"/>
      <c r="X86" s="1280"/>
      <c r="Y86" s="1280"/>
      <c r="Z86" s="1280"/>
      <c r="AA86" s="1280"/>
    </row>
    <row r="87" spans="1:27" ht="30" customHeight="1">
      <c r="A87" s="1251">
        <v>2019</v>
      </c>
      <c r="B87" s="1252" t="s">
        <v>119</v>
      </c>
      <c r="C87" s="1252" t="s">
        <v>19</v>
      </c>
      <c r="D87" s="1252" t="s">
        <v>573</v>
      </c>
      <c r="E87" s="1252" t="s">
        <v>2160</v>
      </c>
      <c r="F87" s="1252" t="s">
        <v>1912</v>
      </c>
      <c r="G87" s="1252" t="s">
        <v>1712</v>
      </c>
      <c r="H87" s="1254">
        <v>11072000</v>
      </c>
      <c r="I87" s="1259"/>
      <c r="J87" s="1259"/>
      <c r="K87" s="1259"/>
      <c r="L87" s="1259"/>
      <c r="M87" s="1259">
        <v>1</v>
      </c>
      <c r="N87" s="1259"/>
      <c r="O87" s="1261" t="s">
        <v>2327</v>
      </c>
      <c r="P87" s="1253" t="s">
        <v>2328</v>
      </c>
      <c r="Q87" s="1258">
        <v>44001</v>
      </c>
      <c r="R87" s="86"/>
      <c r="S87" s="86"/>
      <c r="T87" s="86"/>
      <c r="U87" s="86"/>
      <c r="V87" s="86"/>
      <c r="W87" s="86"/>
      <c r="X87" s="86"/>
      <c r="Y87" s="86"/>
      <c r="Z87" s="86"/>
      <c r="AA87" s="86"/>
    </row>
    <row r="88" spans="1:27" ht="30" customHeight="1">
      <c r="A88" s="1251">
        <v>2019</v>
      </c>
      <c r="B88" s="1252" t="s">
        <v>119</v>
      </c>
      <c r="C88" s="1252" t="s">
        <v>19</v>
      </c>
      <c r="D88" s="1252" t="s">
        <v>576</v>
      </c>
      <c r="E88" s="1252" t="s">
        <v>2329</v>
      </c>
      <c r="F88" s="1252" t="s">
        <v>1912</v>
      </c>
      <c r="G88" s="1252" t="s">
        <v>2330</v>
      </c>
      <c r="H88" s="1254">
        <v>4000000</v>
      </c>
      <c r="I88" s="1259"/>
      <c r="J88" s="1259"/>
      <c r="K88" s="1259"/>
      <c r="L88" s="1259">
        <v>1</v>
      </c>
      <c r="M88" s="1259"/>
      <c r="N88" s="1259"/>
      <c r="O88" s="1252" t="s">
        <v>2331</v>
      </c>
      <c r="P88" s="1252"/>
      <c r="Q88" s="1270">
        <v>43840</v>
      </c>
      <c r="R88" s="86"/>
      <c r="S88" s="86"/>
      <c r="T88" s="86"/>
      <c r="U88" s="86"/>
      <c r="V88" s="86"/>
      <c r="W88" s="86"/>
      <c r="X88" s="86"/>
      <c r="Y88" s="86"/>
      <c r="Z88" s="86"/>
      <c r="AA88" s="86"/>
    </row>
    <row r="89" spans="1:27" ht="30" customHeight="1">
      <c r="A89" s="1251">
        <v>2019</v>
      </c>
      <c r="B89" s="1252" t="s">
        <v>119</v>
      </c>
      <c r="C89" s="1252" t="s">
        <v>19</v>
      </c>
      <c r="D89" s="1252" t="s">
        <v>576</v>
      </c>
      <c r="E89" s="1252" t="s">
        <v>2332</v>
      </c>
      <c r="F89" s="1252" t="s">
        <v>1912</v>
      </c>
      <c r="G89" s="1252" t="s">
        <v>2333</v>
      </c>
      <c r="H89" s="1254">
        <v>4000000</v>
      </c>
      <c r="I89" s="1259"/>
      <c r="J89" s="1259"/>
      <c r="K89" s="1259"/>
      <c r="L89" s="1259">
        <v>1</v>
      </c>
      <c r="M89" s="1259"/>
      <c r="N89" s="1259"/>
      <c r="O89" s="1252" t="s">
        <v>2331</v>
      </c>
      <c r="P89" s="1252"/>
      <c r="Q89" s="1270">
        <v>43840</v>
      </c>
      <c r="R89" s="86"/>
      <c r="S89" s="86"/>
      <c r="T89" s="86"/>
      <c r="U89" s="86"/>
      <c r="V89" s="86"/>
      <c r="W89" s="86"/>
      <c r="X89" s="86"/>
      <c r="Y89" s="86"/>
      <c r="Z89" s="86"/>
      <c r="AA89" s="86"/>
    </row>
    <row r="90" spans="1:27" ht="33.75" customHeight="1">
      <c r="A90" s="1251">
        <v>2019</v>
      </c>
      <c r="B90" s="1252" t="s">
        <v>119</v>
      </c>
      <c r="C90" s="1252" t="s">
        <v>19</v>
      </c>
      <c r="D90" s="1252" t="s">
        <v>576</v>
      </c>
      <c r="E90" s="1252" t="s">
        <v>2334</v>
      </c>
      <c r="F90" s="1252" t="s">
        <v>1912</v>
      </c>
      <c r="G90" s="1252" t="s">
        <v>2335</v>
      </c>
      <c r="H90" s="1254">
        <v>3845000</v>
      </c>
      <c r="I90" s="1259"/>
      <c r="J90" s="1259"/>
      <c r="K90" s="1259"/>
      <c r="L90" s="1259">
        <v>1</v>
      </c>
      <c r="M90" s="1259"/>
      <c r="N90" s="1259"/>
      <c r="O90" s="1252" t="s">
        <v>2331</v>
      </c>
      <c r="P90" s="1252"/>
      <c r="Q90" s="1270">
        <v>43840</v>
      </c>
      <c r="R90" s="86"/>
      <c r="S90" s="86"/>
      <c r="T90" s="86"/>
      <c r="U90" s="86"/>
      <c r="V90" s="86"/>
      <c r="W90" s="86"/>
      <c r="X90" s="86"/>
      <c r="Y90" s="86"/>
      <c r="Z90" s="86"/>
      <c r="AA90" s="86"/>
    </row>
    <row r="91" spans="1:27" ht="30" customHeight="1">
      <c r="A91" s="1251">
        <v>2019</v>
      </c>
      <c r="B91" s="1252" t="s">
        <v>119</v>
      </c>
      <c r="C91" s="1252" t="s">
        <v>19</v>
      </c>
      <c r="D91" s="1252" t="s">
        <v>300</v>
      </c>
      <c r="E91" s="1252" t="s">
        <v>2336</v>
      </c>
      <c r="F91" s="1252" t="s">
        <v>1912</v>
      </c>
      <c r="G91" s="1252" t="s">
        <v>1727</v>
      </c>
      <c r="H91" s="1254">
        <v>5995000</v>
      </c>
      <c r="I91" s="1259"/>
      <c r="J91" s="1259"/>
      <c r="K91" s="1259">
        <v>1</v>
      </c>
      <c r="L91" s="1259"/>
      <c r="M91" s="1259"/>
      <c r="N91" s="1259"/>
      <c r="O91" s="1252" t="s">
        <v>2337</v>
      </c>
      <c r="P91" s="1252"/>
      <c r="Q91" s="1270">
        <v>43854</v>
      </c>
      <c r="R91" s="86" t="s">
        <v>1455</v>
      </c>
      <c r="S91" s="86"/>
      <c r="T91" s="86"/>
      <c r="U91" s="86"/>
      <c r="V91" s="86"/>
      <c r="W91" s="86"/>
      <c r="X91" s="86"/>
      <c r="Y91" s="86"/>
      <c r="Z91" s="86"/>
      <c r="AA91" s="86"/>
    </row>
    <row r="92" spans="1:27" ht="35.25" customHeight="1">
      <c r="A92" s="1251">
        <v>2019</v>
      </c>
      <c r="B92" s="1252" t="s">
        <v>119</v>
      </c>
      <c r="C92" s="1252" t="s">
        <v>19</v>
      </c>
      <c r="D92" s="1252" t="s">
        <v>762</v>
      </c>
      <c r="E92" s="1252" t="s">
        <v>2338</v>
      </c>
      <c r="F92" s="1252" t="s">
        <v>1912</v>
      </c>
      <c r="G92" s="1252" t="s">
        <v>2339</v>
      </c>
      <c r="H92" s="1254">
        <v>3500000</v>
      </c>
      <c r="I92" s="1259"/>
      <c r="J92" s="1259"/>
      <c r="K92" s="1259"/>
      <c r="L92" s="1259">
        <v>1</v>
      </c>
      <c r="M92" s="1259"/>
      <c r="N92" s="1259"/>
      <c r="O92" s="1252" t="s">
        <v>2331</v>
      </c>
      <c r="P92" s="1252"/>
      <c r="Q92" s="1270">
        <v>43840</v>
      </c>
      <c r="R92" s="86" t="s">
        <v>1455</v>
      </c>
      <c r="S92" s="86"/>
      <c r="T92" s="86"/>
      <c r="U92" s="86"/>
      <c r="V92" s="86"/>
      <c r="W92" s="86"/>
      <c r="X92" s="86"/>
      <c r="Y92" s="86"/>
      <c r="Z92" s="86"/>
      <c r="AA92" s="86"/>
    </row>
    <row r="93" spans="1:27" ht="30" customHeight="1">
      <c r="A93" s="1251">
        <v>2019</v>
      </c>
      <c r="B93" s="1252" t="s">
        <v>119</v>
      </c>
      <c r="C93" s="1252" t="s">
        <v>19</v>
      </c>
      <c r="D93" s="1252" t="s">
        <v>762</v>
      </c>
      <c r="E93" s="1252" t="s">
        <v>2340</v>
      </c>
      <c r="F93" s="1252" t="s">
        <v>1912</v>
      </c>
      <c r="G93" s="1252" t="s">
        <v>2341</v>
      </c>
      <c r="H93" s="1254">
        <v>4000000</v>
      </c>
      <c r="I93" s="1259"/>
      <c r="J93" s="1259"/>
      <c r="K93" s="1259"/>
      <c r="L93" s="1259">
        <v>1</v>
      </c>
      <c r="M93" s="1259"/>
      <c r="N93" s="1259"/>
      <c r="O93" s="1252" t="s">
        <v>2331</v>
      </c>
      <c r="P93" s="1252"/>
      <c r="Q93" s="1270">
        <v>43840</v>
      </c>
      <c r="R93" s="86" t="s">
        <v>1455</v>
      </c>
      <c r="S93" s="86"/>
      <c r="T93" s="86"/>
      <c r="U93" s="86"/>
      <c r="V93" s="86"/>
      <c r="W93" s="86"/>
      <c r="X93" s="86"/>
      <c r="Y93" s="86"/>
      <c r="Z93" s="86"/>
      <c r="AA93" s="86"/>
    </row>
    <row r="94" spans="1:27" ht="30" customHeight="1">
      <c r="A94" s="1251">
        <v>2019</v>
      </c>
      <c r="B94" s="1252" t="s">
        <v>119</v>
      </c>
      <c r="C94" s="1252" t="s">
        <v>19</v>
      </c>
      <c r="D94" s="1252" t="s">
        <v>466</v>
      </c>
      <c r="E94" s="1252" t="s">
        <v>2160</v>
      </c>
      <c r="F94" s="1252" t="s">
        <v>1912</v>
      </c>
      <c r="G94" s="1252" t="s">
        <v>1712</v>
      </c>
      <c r="H94" s="1254">
        <v>5611000</v>
      </c>
      <c r="I94" s="1259"/>
      <c r="J94" s="1259"/>
      <c r="K94" s="1259"/>
      <c r="L94" s="1259"/>
      <c r="M94" s="1260">
        <v>1</v>
      </c>
      <c r="N94" s="1259"/>
      <c r="O94" s="1261" t="s">
        <v>2342</v>
      </c>
      <c r="P94" s="1253" t="s">
        <v>2343</v>
      </c>
      <c r="Q94" s="1258">
        <v>43948</v>
      </c>
      <c r="R94" s="86"/>
      <c r="S94" s="86"/>
      <c r="T94" s="86"/>
      <c r="U94" s="86"/>
      <c r="V94" s="86"/>
      <c r="W94" s="86"/>
      <c r="X94" s="86"/>
      <c r="Y94" s="86"/>
      <c r="Z94" s="86"/>
      <c r="AA94" s="86"/>
    </row>
    <row r="95" spans="1:27" ht="30" customHeight="1">
      <c r="A95" s="1251">
        <v>2019</v>
      </c>
      <c r="B95" s="1252" t="s">
        <v>119</v>
      </c>
      <c r="C95" s="1252" t="s">
        <v>19</v>
      </c>
      <c r="D95" s="1252" t="s">
        <v>587</v>
      </c>
      <c r="E95" s="1252" t="s">
        <v>2344</v>
      </c>
      <c r="F95" s="1252" t="s">
        <v>1912</v>
      </c>
      <c r="G95" s="1252" t="s">
        <v>2345</v>
      </c>
      <c r="H95" s="1254">
        <v>4645000</v>
      </c>
      <c r="I95" s="1259"/>
      <c r="J95" s="1255"/>
      <c r="K95" s="1255"/>
      <c r="L95" s="1259"/>
      <c r="M95" s="1259"/>
      <c r="N95" s="1260">
        <v>1</v>
      </c>
      <c r="O95" s="1291" t="s">
        <v>35</v>
      </c>
      <c r="P95" s="1253" t="s">
        <v>2173</v>
      </c>
      <c r="Q95" s="1258">
        <v>43999</v>
      </c>
      <c r="R95" s="86"/>
      <c r="S95" s="86"/>
      <c r="T95" s="86"/>
      <c r="U95" s="86"/>
      <c r="V95" s="86"/>
      <c r="W95" s="86"/>
      <c r="X95" s="86"/>
      <c r="Y95" s="86"/>
      <c r="Z95" s="86"/>
      <c r="AA95" s="86"/>
    </row>
    <row r="96" spans="1:27" ht="30" customHeight="1">
      <c r="A96" s="1251">
        <v>2019</v>
      </c>
      <c r="B96" s="1252" t="s">
        <v>119</v>
      </c>
      <c r="C96" s="1252" t="s">
        <v>19</v>
      </c>
      <c r="D96" s="1252" t="s">
        <v>587</v>
      </c>
      <c r="E96" s="1252" t="s">
        <v>2346</v>
      </c>
      <c r="F96" s="1252" t="s">
        <v>1912</v>
      </c>
      <c r="G96" s="1252" t="s">
        <v>1724</v>
      </c>
      <c r="H96" s="1254">
        <v>6150000</v>
      </c>
      <c r="I96" s="1259"/>
      <c r="J96" s="1255"/>
      <c r="K96" s="1255"/>
      <c r="L96" s="1259"/>
      <c r="M96" s="1259"/>
      <c r="N96" s="1260">
        <v>1</v>
      </c>
      <c r="O96" s="1291" t="s">
        <v>35</v>
      </c>
      <c r="P96" s="1253" t="s">
        <v>2347</v>
      </c>
      <c r="Q96" s="1258">
        <v>43999</v>
      </c>
      <c r="R96" s="86"/>
      <c r="S96" s="86"/>
      <c r="T96" s="86"/>
      <c r="U96" s="86"/>
      <c r="V96" s="86"/>
      <c r="W96" s="86"/>
      <c r="X96" s="86"/>
      <c r="Y96" s="86"/>
      <c r="Z96" s="86"/>
      <c r="AA96" s="86"/>
    </row>
    <row r="97" spans="1:27" ht="30" customHeight="1">
      <c r="A97" s="1251">
        <v>2019</v>
      </c>
      <c r="B97" s="1252" t="s">
        <v>119</v>
      </c>
      <c r="C97" s="1252" t="s">
        <v>19</v>
      </c>
      <c r="D97" s="1252" t="s">
        <v>591</v>
      </c>
      <c r="E97" s="1252" t="s">
        <v>2348</v>
      </c>
      <c r="F97" s="1252" t="s">
        <v>1912</v>
      </c>
      <c r="G97" s="1252" t="s">
        <v>2349</v>
      </c>
      <c r="H97" s="1254">
        <v>4896000</v>
      </c>
      <c r="I97" s="1259"/>
      <c r="J97" s="1255"/>
      <c r="K97" s="1255"/>
      <c r="L97" s="1259">
        <v>1</v>
      </c>
      <c r="M97" s="1259"/>
      <c r="N97" s="1259"/>
      <c r="O97" s="1252" t="s">
        <v>2331</v>
      </c>
      <c r="P97" s="1252"/>
      <c r="Q97" s="1270">
        <v>43840</v>
      </c>
      <c r="R97" s="86"/>
      <c r="S97" s="86"/>
      <c r="T97" s="86"/>
      <c r="U97" s="86"/>
      <c r="V97" s="86"/>
      <c r="W97" s="86"/>
      <c r="X97" s="86"/>
      <c r="Y97" s="86"/>
      <c r="Z97" s="86"/>
      <c r="AA97" s="86"/>
    </row>
    <row r="98" spans="1:27" ht="30" customHeight="1">
      <c r="A98" s="1251">
        <v>2019</v>
      </c>
      <c r="B98" s="1252" t="s">
        <v>119</v>
      </c>
      <c r="C98" s="1252" t="s">
        <v>19</v>
      </c>
      <c r="D98" s="1252" t="s">
        <v>472</v>
      </c>
      <c r="E98" s="1252" t="s">
        <v>2350</v>
      </c>
      <c r="F98" s="1252" t="s">
        <v>1912</v>
      </c>
      <c r="G98" s="1252" t="s">
        <v>2351</v>
      </c>
      <c r="H98" s="1254">
        <v>3136000</v>
      </c>
      <c r="I98" s="1255"/>
      <c r="J98" s="1255"/>
      <c r="K98" s="1255"/>
      <c r="L98" s="1255"/>
      <c r="M98" s="1256"/>
      <c r="N98" s="1256">
        <v>1</v>
      </c>
      <c r="O98" s="1291" t="s">
        <v>35</v>
      </c>
      <c r="P98" s="1301" t="s">
        <v>2352</v>
      </c>
      <c r="Q98" s="1258">
        <v>43896</v>
      </c>
      <c r="R98" s="86"/>
      <c r="S98" s="86"/>
      <c r="T98" s="86"/>
      <c r="U98" s="86"/>
      <c r="V98" s="86"/>
      <c r="W98" s="86"/>
      <c r="X98" s="86"/>
      <c r="Y98" s="86"/>
      <c r="Z98" s="86"/>
      <c r="AA98" s="86"/>
    </row>
    <row r="99" spans="1:27" ht="30" customHeight="1">
      <c r="A99" s="1251">
        <v>2019</v>
      </c>
      <c r="B99" s="1252" t="s">
        <v>119</v>
      </c>
      <c r="C99" s="1252" t="s">
        <v>19</v>
      </c>
      <c r="D99" s="1252" t="s">
        <v>472</v>
      </c>
      <c r="E99" s="1252" t="s">
        <v>2353</v>
      </c>
      <c r="F99" s="1252" t="s">
        <v>1912</v>
      </c>
      <c r="G99" s="1252" t="s">
        <v>2354</v>
      </c>
      <c r="H99" s="1254">
        <v>3136000</v>
      </c>
      <c r="I99" s="1255"/>
      <c r="J99" s="1255"/>
      <c r="K99" s="1255"/>
      <c r="L99" s="1255"/>
      <c r="M99" s="1256"/>
      <c r="N99" s="1256">
        <v>1</v>
      </c>
      <c r="O99" s="1291" t="s">
        <v>35</v>
      </c>
      <c r="P99" s="1301" t="s">
        <v>2352</v>
      </c>
      <c r="Q99" s="1258">
        <v>43896</v>
      </c>
      <c r="R99" s="86"/>
      <c r="S99" s="86"/>
      <c r="T99" s="86"/>
      <c r="U99" s="86"/>
      <c r="V99" s="86"/>
      <c r="W99" s="86"/>
      <c r="X99" s="86"/>
      <c r="Y99" s="86"/>
      <c r="Z99" s="86"/>
      <c r="AA99" s="86"/>
    </row>
    <row r="100" spans="1:27" ht="30" customHeight="1">
      <c r="A100" s="1251">
        <v>2019</v>
      </c>
      <c r="B100" s="1252" t="s">
        <v>119</v>
      </c>
      <c r="C100" s="1252" t="s">
        <v>19</v>
      </c>
      <c r="D100" s="1252" t="s">
        <v>473</v>
      </c>
      <c r="E100" s="1252" t="s">
        <v>2355</v>
      </c>
      <c r="F100" s="1252" t="s">
        <v>1912</v>
      </c>
      <c r="G100" s="1252" t="s">
        <v>2356</v>
      </c>
      <c r="H100" s="1254">
        <v>6022000</v>
      </c>
      <c r="I100" s="1259"/>
      <c r="J100" s="1255"/>
      <c r="K100" s="1255"/>
      <c r="L100" s="1259"/>
      <c r="M100" s="1260">
        <v>1</v>
      </c>
      <c r="N100" s="1259"/>
      <c r="O100" s="1302" t="s">
        <v>2357</v>
      </c>
      <c r="P100" s="1301" t="s">
        <v>2358</v>
      </c>
      <c r="Q100" s="1258">
        <v>43987</v>
      </c>
      <c r="R100" s="86"/>
      <c r="S100" s="86"/>
      <c r="T100" s="86"/>
      <c r="U100" s="86"/>
      <c r="V100" s="86"/>
      <c r="W100" s="86"/>
      <c r="X100" s="86"/>
      <c r="Y100" s="86"/>
      <c r="Z100" s="86"/>
      <c r="AA100" s="86"/>
    </row>
    <row r="101" spans="1:27" ht="30" customHeight="1">
      <c r="A101" s="1251">
        <v>2019</v>
      </c>
      <c r="B101" s="1252" t="s">
        <v>119</v>
      </c>
      <c r="C101" s="1252" t="s">
        <v>19</v>
      </c>
      <c r="D101" s="1252" t="s">
        <v>480</v>
      </c>
      <c r="E101" s="1252" t="s">
        <v>2359</v>
      </c>
      <c r="F101" s="1252" t="s">
        <v>1912</v>
      </c>
      <c r="G101" s="1252" t="s">
        <v>2360</v>
      </c>
      <c r="H101" s="1254">
        <v>6675000</v>
      </c>
      <c r="I101" s="1259"/>
      <c r="J101" s="1255"/>
      <c r="K101" s="1255"/>
      <c r="L101" s="1259"/>
      <c r="M101" s="1259">
        <v>1</v>
      </c>
      <c r="N101" s="1259"/>
      <c r="O101" s="1261" t="s">
        <v>2361</v>
      </c>
      <c r="P101" s="1253" t="s">
        <v>2362</v>
      </c>
      <c r="Q101" s="1258">
        <v>43893</v>
      </c>
      <c r="R101" s="86"/>
      <c r="S101" s="86"/>
      <c r="T101" s="86"/>
      <c r="U101" s="86"/>
      <c r="V101" s="86"/>
      <c r="W101" s="86"/>
      <c r="X101" s="86"/>
      <c r="Y101" s="86"/>
      <c r="Z101" s="86"/>
      <c r="AA101" s="86"/>
    </row>
    <row r="102" spans="1:27" ht="30" customHeight="1">
      <c r="A102" s="1251">
        <v>2019</v>
      </c>
      <c r="B102" s="1252" t="s">
        <v>119</v>
      </c>
      <c r="C102" s="1252" t="s">
        <v>19</v>
      </c>
      <c r="D102" s="1252" t="s">
        <v>232</v>
      </c>
      <c r="E102" s="1252" t="s">
        <v>2363</v>
      </c>
      <c r="F102" s="1252" t="s">
        <v>1912</v>
      </c>
      <c r="G102" s="1252" t="s">
        <v>2364</v>
      </c>
      <c r="H102" s="1254">
        <v>10005000</v>
      </c>
      <c r="I102" s="1259"/>
      <c r="J102" s="1255"/>
      <c r="K102" s="1255"/>
      <c r="L102" s="1259">
        <v>1</v>
      </c>
      <c r="M102" s="1259"/>
      <c r="N102" s="1259"/>
      <c r="O102" s="1252" t="s">
        <v>2331</v>
      </c>
      <c r="P102" s="1252"/>
      <c r="Q102" s="1270">
        <v>43840</v>
      </c>
      <c r="R102" s="86"/>
      <c r="S102" s="86"/>
      <c r="T102" s="86"/>
      <c r="U102" s="86"/>
      <c r="V102" s="86"/>
      <c r="W102" s="86"/>
      <c r="X102" s="86"/>
      <c r="Y102" s="86"/>
      <c r="Z102" s="86"/>
      <c r="AA102" s="86"/>
    </row>
    <row r="103" spans="1:27" ht="36" customHeight="1">
      <c r="A103" s="1251">
        <v>2019</v>
      </c>
      <c r="B103" s="1252" t="s">
        <v>119</v>
      </c>
      <c r="C103" s="1252" t="s">
        <v>19</v>
      </c>
      <c r="D103" s="1252" t="s">
        <v>482</v>
      </c>
      <c r="E103" s="1252" t="s">
        <v>2365</v>
      </c>
      <c r="F103" s="1252" t="s">
        <v>1912</v>
      </c>
      <c r="G103" s="1252" t="s">
        <v>2366</v>
      </c>
      <c r="H103" s="1254">
        <v>6448000</v>
      </c>
      <c r="I103" s="1259"/>
      <c r="J103" s="1255"/>
      <c r="K103" s="1255"/>
      <c r="L103" s="1259"/>
      <c r="M103" s="1259">
        <v>1</v>
      </c>
      <c r="N103" s="1259"/>
      <c r="O103" s="1261" t="s">
        <v>2367</v>
      </c>
      <c r="P103" s="1253" t="s">
        <v>2368</v>
      </c>
      <c r="Q103" s="1258">
        <v>44005</v>
      </c>
      <c r="R103" s="86"/>
      <c r="S103" s="86"/>
      <c r="T103" s="86"/>
      <c r="U103" s="86"/>
      <c r="V103" s="86"/>
      <c r="W103" s="86"/>
      <c r="X103" s="86"/>
      <c r="Y103" s="86"/>
      <c r="Z103" s="86"/>
      <c r="AA103" s="86"/>
    </row>
    <row r="104" spans="1:27" ht="30" customHeight="1">
      <c r="A104" s="1251">
        <v>2019</v>
      </c>
      <c r="B104" s="1252" t="s">
        <v>119</v>
      </c>
      <c r="C104" s="1252" t="s">
        <v>19</v>
      </c>
      <c r="D104" s="1252" t="s">
        <v>596</v>
      </c>
      <c r="E104" s="1252" t="s">
        <v>2369</v>
      </c>
      <c r="F104" s="1252" t="s">
        <v>1912</v>
      </c>
      <c r="G104" s="1252" t="s">
        <v>2370</v>
      </c>
      <c r="H104" s="1254">
        <v>6205000</v>
      </c>
      <c r="I104" s="1259"/>
      <c r="J104" s="1259"/>
      <c r="K104" s="1259"/>
      <c r="L104" s="1259">
        <v>1</v>
      </c>
      <c r="M104" s="1259"/>
      <c r="N104" s="1259"/>
      <c r="O104" s="1252" t="s">
        <v>2331</v>
      </c>
      <c r="P104" s="1252"/>
      <c r="Q104" s="1270">
        <v>43840</v>
      </c>
      <c r="R104" s="86"/>
      <c r="S104" s="86"/>
      <c r="T104" s="86"/>
      <c r="U104" s="86"/>
      <c r="V104" s="86"/>
      <c r="W104" s="86"/>
      <c r="X104" s="86"/>
      <c r="Y104" s="86"/>
      <c r="Z104" s="86"/>
      <c r="AA104" s="86"/>
    </row>
    <row r="105" spans="1:27" ht="30" customHeight="1">
      <c r="A105" s="1251">
        <v>2019</v>
      </c>
      <c r="B105" s="1252" t="s">
        <v>119</v>
      </c>
      <c r="C105" s="1252" t="s">
        <v>19</v>
      </c>
      <c r="D105" s="1252" t="s">
        <v>486</v>
      </c>
      <c r="E105" s="1252" t="s">
        <v>2371</v>
      </c>
      <c r="F105" s="1252" t="s">
        <v>1912</v>
      </c>
      <c r="G105" s="1252" t="s">
        <v>2372</v>
      </c>
      <c r="H105" s="1254">
        <v>11730000</v>
      </c>
      <c r="I105" s="1259"/>
      <c r="J105" s="1259"/>
      <c r="K105" s="1259"/>
      <c r="L105" s="1259">
        <v>1</v>
      </c>
      <c r="M105" s="1259"/>
      <c r="N105" s="1259"/>
      <c r="O105" s="1252" t="s">
        <v>2331</v>
      </c>
      <c r="P105" s="1252"/>
      <c r="Q105" s="1270">
        <v>43840</v>
      </c>
      <c r="R105" s="86"/>
      <c r="S105" s="86"/>
      <c r="T105" s="86"/>
      <c r="U105" s="86"/>
      <c r="V105" s="86"/>
      <c r="W105" s="86"/>
      <c r="X105" s="86"/>
      <c r="Y105" s="86"/>
      <c r="Z105" s="86"/>
      <c r="AA105" s="86"/>
    </row>
    <row r="106" spans="1:27" ht="30" customHeight="1">
      <c r="A106" s="1251">
        <v>2019</v>
      </c>
      <c r="B106" s="1252" t="s">
        <v>119</v>
      </c>
      <c r="C106" s="1252" t="s">
        <v>19</v>
      </c>
      <c r="D106" s="1252" t="s">
        <v>1443</v>
      </c>
      <c r="E106" s="1252" t="s">
        <v>2373</v>
      </c>
      <c r="F106" s="1252" t="s">
        <v>1912</v>
      </c>
      <c r="G106" s="1252" t="s">
        <v>2374</v>
      </c>
      <c r="H106" s="1254">
        <v>11051000</v>
      </c>
      <c r="I106" s="1259"/>
      <c r="J106" s="1259"/>
      <c r="K106" s="1259"/>
      <c r="L106" s="1259"/>
      <c r="M106" s="1260">
        <v>1</v>
      </c>
      <c r="N106" s="1259"/>
      <c r="O106" s="1261" t="s">
        <v>2375</v>
      </c>
      <c r="P106" s="1253" t="s">
        <v>2376</v>
      </c>
      <c r="Q106" s="1258">
        <v>44008</v>
      </c>
      <c r="R106" s="86"/>
      <c r="S106" s="86"/>
      <c r="T106" s="86"/>
      <c r="U106" s="86"/>
      <c r="V106" s="86"/>
      <c r="W106" s="86"/>
      <c r="X106" s="86"/>
      <c r="Y106" s="86"/>
      <c r="Z106" s="86"/>
      <c r="AA106" s="86"/>
    </row>
    <row r="107" spans="1:27" ht="30" customHeight="1">
      <c r="A107" s="1251">
        <v>2019</v>
      </c>
      <c r="B107" s="1252" t="s">
        <v>119</v>
      </c>
      <c r="C107" s="1252" t="s">
        <v>19</v>
      </c>
      <c r="D107" s="1252" t="s">
        <v>165</v>
      </c>
      <c r="E107" s="1252" t="s">
        <v>2206</v>
      </c>
      <c r="F107" s="1252" t="s">
        <v>1912</v>
      </c>
      <c r="G107" s="1252" t="s">
        <v>1636</v>
      </c>
      <c r="H107" s="1254">
        <v>7781000</v>
      </c>
      <c r="I107" s="1259"/>
      <c r="J107" s="1259"/>
      <c r="K107" s="1259"/>
      <c r="L107" s="1259">
        <v>1</v>
      </c>
      <c r="M107" s="1259"/>
      <c r="N107" s="1259"/>
      <c r="O107" s="1252" t="s">
        <v>2331</v>
      </c>
      <c r="P107" s="1252"/>
      <c r="Q107" s="1270">
        <v>43840</v>
      </c>
      <c r="R107" s="86"/>
      <c r="S107" s="86"/>
      <c r="T107" s="86"/>
      <c r="U107" s="86"/>
      <c r="V107" s="86"/>
      <c r="W107" s="86"/>
      <c r="X107" s="86"/>
      <c r="Y107" s="86"/>
      <c r="Z107" s="86"/>
      <c r="AA107" s="86"/>
    </row>
    <row r="108" spans="1:27" ht="30" customHeight="1">
      <c r="A108" s="1251">
        <v>2019</v>
      </c>
      <c r="B108" s="1252" t="s">
        <v>119</v>
      </c>
      <c r="C108" s="1252" t="s">
        <v>19</v>
      </c>
      <c r="D108" s="1252" t="s">
        <v>156</v>
      </c>
      <c r="E108" s="1252" t="s">
        <v>2377</v>
      </c>
      <c r="F108" s="1252" t="s">
        <v>1912</v>
      </c>
      <c r="G108" s="1252" t="s">
        <v>2378</v>
      </c>
      <c r="H108" s="1254">
        <v>5106000</v>
      </c>
      <c r="I108" s="1259"/>
      <c r="J108" s="1259"/>
      <c r="K108" s="1259"/>
      <c r="L108" s="1259"/>
      <c r="M108" s="1272">
        <v>1</v>
      </c>
      <c r="N108" s="1259"/>
      <c r="O108" s="1261" t="s">
        <v>2379</v>
      </c>
      <c r="P108" s="1253" t="s">
        <v>2380</v>
      </c>
      <c r="Q108" s="1258">
        <v>43987</v>
      </c>
      <c r="R108" s="86"/>
      <c r="S108" s="86"/>
      <c r="T108" s="86"/>
      <c r="U108" s="86"/>
      <c r="V108" s="86"/>
      <c r="W108" s="86"/>
      <c r="X108" s="86"/>
      <c r="Y108" s="86"/>
      <c r="Z108" s="86"/>
      <c r="AA108" s="86"/>
    </row>
    <row r="109" spans="1:27" ht="30" customHeight="1">
      <c r="A109" s="1251">
        <v>2019</v>
      </c>
      <c r="B109" s="1252" t="s">
        <v>119</v>
      </c>
      <c r="C109" s="1252" t="s">
        <v>19</v>
      </c>
      <c r="D109" s="1252" t="s">
        <v>168</v>
      </c>
      <c r="E109" s="1252" t="s">
        <v>2381</v>
      </c>
      <c r="F109" s="1252" t="s">
        <v>1912</v>
      </c>
      <c r="G109" s="1252" t="s">
        <v>2382</v>
      </c>
      <c r="H109" s="1254">
        <v>5832000</v>
      </c>
      <c r="I109" s="1259"/>
      <c r="J109" s="1259"/>
      <c r="K109" s="1259"/>
      <c r="L109" s="1259">
        <v>1</v>
      </c>
      <c r="M109" s="1259"/>
      <c r="N109" s="1259"/>
      <c r="O109" s="1252" t="s">
        <v>2331</v>
      </c>
      <c r="P109" s="1252"/>
      <c r="Q109" s="1270">
        <v>43840</v>
      </c>
      <c r="R109" s="86"/>
      <c r="S109" s="86"/>
      <c r="T109" s="86"/>
      <c r="U109" s="86"/>
      <c r="V109" s="86"/>
      <c r="W109" s="86"/>
      <c r="X109" s="86"/>
      <c r="Y109" s="86"/>
      <c r="Z109" s="86"/>
      <c r="AA109" s="86"/>
    </row>
    <row r="110" spans="1:27" ht="24.75" customHeight="1">
      <c r="A110" s="2121" t="s">
        <v>20</v>
      </c>
      <c r="B110" s="1961"/>
      <c r="C110" s="1266"/>
      <c r="D110" s="1265">
        <v>16</v>
      </c>
      <c r="E110" s="1265">
        <v>23</v>
      </c>
      <c r="F110" s="1266"/>
      <c r="G110" s="1266"/>
      <c r="H110" s="1267">
        <f t="shared" ref="H110:N110" si="13">SUM(H87:H109)</f>
        <v>140841000</v>
      </c>
      <c r="I110" s="1268">
        <f t="shared" si="13"/>
        <v>0</v>
      </c>
      <c r="J110" s="1268">
        <f t="shared" si="13"/>
        <v>0</v>
      </c>
      <c r="K110" s="1268">
        <f t="shared" si="13"/>
        <v>1</v>
      </c>
      <c r="L110" s="1268">
        <f t="shared" si="13"/>
        <v>11</v>
      </c>
      <c r="M110" s="1268">
        <f t="shared" si="13"/>
        <v>7</v>
      </c>
      <c r="N110" s="1268">
        <f t="shared" si="13"/>
        <v>4</v>
      </c>
      <c r="O110" s="1266"/>
      <c r="P110" s="1266"/>
      <c r="Q110" s="1266"/>
      <c r="R110" s="1269"/>
      <c r="S110" s="1269"/>
      <c r="T110" s="1269"/>
      <c r="U110" s="1269"/>
      <c r="V110" s="1269"/>
      <c r="W110" s="1269"/>
      <c r="X110" s="1269"/>
      <c r="Y110" s="1269"/>
      <c r="Z110" s="1269"/>
      <c r="AA110" s="1269"/>
    </row>
    <row r="111" spans="1:27" ht="45" customHeight="1">
      <c r="A111" s="1251">
        <v>2019</v>
      </c>
      <c r="B111" s="1252" t="s">
        <v>119</v>
      </c>
      <c r="C111" s="1252" t="s">
        <v>19</v>
      </c>
      <c r="D111" s="1252" t="s">
        <v>914</v>
      </c>
      <c r="E111" s="1252" t="s">
        <v>2383</v>
      </c>
      <c r="F111" s="1252" t="s">
        <v>603</v>
      </c>
      <c r="G111" s="1252" t="s">
        <v>2384</v>
      </c>
      <c r="H111" s="1254">
        <v>11127000</v>
      </c>
      <c r="I111" s="1259"/>
      <c r="J111" s="1259"/>
      <c r="K111" s="1259"/>
      <c r="L111" s="1259">
        <v>1</v>
      </c>
      <c r="M111" s="1259"/>
      <c r="N111" s="1259"/>
      <c r="O111" s="1252" t="s">
        <v>2331</v>
      </c>
      <c r="P111" s="1252"/>
      <c r="Q111" s="1270">
        <v>43840</v>
      </c>
      <c r="R111" s="86" t="s">
        <v>1455</v>
      </c>
      <c r="S111" s="86"/>
      <c r="T111" s="86"/>
      <c r="U111" s="86"/>
      <c r="V111" s="86"/>
      <c r="W111" s="86"/>
      <c r="X111" s="86"/>
      <c r="Y111" s="86"/>
      <c r="Z111" s="86"/>
      <c r="AA111" s="86"/>
    </row>
    <row r="112" spans="1:27" ht="24.75" customHeight="1">
      <c r="A112" s="2121" t="s">
        <v>20</v>
      </c>
      <c r="B112" s="1961"/>
      <c r="C112" s="1266"/>
      <c r="D112" s="1265">
        <v>1</v>
      </c>
      <c r="E112" s="1265">
        <v>1</v>
      </c>
      <c r="F112" s="1266"/>
      <c r="G112" s="1266"/>
      <c r="H112" s="1267">
        <f t="shared" ref="H112:N112" si="14">SUM(H111)</f>
        <v>11127000</v>
      </c>
      <c r="I112" s="1268">
        <f t="shared" si="14"/>
        <v>0</v>
      </c>
      <c r="J112" s="1268">
        <f t="shared" si="14"/>
        <v>0</v>
      </c>
      <c r="K112" s="1268">
        <f t="shared" si="14"/>
        <v>0</v>
      </c>
      <c r="L112" s="1268">
        <f t="shared" si="14"/>
        <v>1</v>
      </c>
      <c r="M112" s="1268">
        <f t="shared" si="14"/>
        <v>0</v>
      </c>
      <c r="N112" s="1268">
        <f t="shared" si="14"/>
        <v>0</v>
      </c>
      <c r="O112" s="1266"/>
      <c r="P112" s="1266"/>
      <c r="Q112" s="1266"/>
      <c r="R112" s="1269"/>
      <c r="S112" s="1269"/>
      <c r="T112" s="1269"/>
      <c r="U112" s="1269"/>
      <c r="V112" s="1269"/>
      <c r="W112" s="1269"/>
      <c r="X112" s="1269"/>
      <c r="Y112" s="1269"/>
      <c r="Z112" s="1269"/>
      <c r="AA112" s="1269"/>
    </row>
    <row r="113" spans="1:27" ht="24.75" customHeight="1">
      <c r="A113" s="2111" t="s">
        <v>75</v>
      </c>
      <c r="B113" s="1964"/>
      <c r="C113" s="1961"/>
      <c r="D113" s="1274">
        <f t="shared" ref="D113:E113" si="15">D110+D112</f>
        <v>17</v>
      </c>
      <c r="E113" s="1274">
        <f t="shared" si="15"/>
        <v>24</v>
      </c>
      <c r="F113" s="1275"/>
      <c r="G113" s="1275"/>
      <c r="H113" s="1303">
        <f>H110+H112</f>
        <v>151968000</v>
      </c>
      <c r="I113" s="1304">
        <f t="shared" ref="I113:N113" si="16">I112+I110</f>
        <v>0</v>
      </c>
      <c r="J113" s="1304">
        <f t="shared" si="16"/>
        <v>0</v>
      </c>
      <c r="K113" s="1304">
        <f t="shared" si="16"/>
        <v>1</v>
      </c>
      <c r="L113" s="1304">
        <f t="shared" si="16"/>
        <v>12</v>
      </c>
      <c r="M113" s="1304">
        <f t="shared" si="16"/>
        <v>7</v>
      </c>
      <c r="N113" s="1304">
        <f t="shared" si="16"/>
        <v>4</v>
      </c>
      <c r="O113" s="1274"/>
      <c r="P113" s="1278"/>
      <c r="Q113" s="1279"/>
      <c r="R113" s="1280"/>
      <c r="S113" s="1280"/>
      <c r="T113" s="1280"/>
      <c r="U113" s="1280"/>
      <c r="V113" s="1280"/>
      <c r="W113" s="1280"/>
      <c r="X113" s="1280"/>
      <c r="Y113" s="1280"/>
      <c r="Z113" s="1280"/>
      <c r="AA113" s="1280"/>
    </row>
    <row r="114" spans="1:27" ht="24.75" customHeight="1">
      <c r="A114" s="2122" t="s">
        <v>43</v>
      </c>
      <c r="B114" s="1964"/>
      <c r="C114" s="1961"/>
      <c r="D114" s="1305">
        <f t="shared" ref="D114:E114" si="17">SUM(D113,D86,D71,D38,D28)</f>
        <v>70</v>
      </c>
      <c r="E114" s="1305">
        <f t="shared" si="17"/>
        <v>90</v>
      </c>
      <c r="F114" s="1306"/>
      <c r="G114" s="1307"/>
      <c r="H114" s="1308">
        <f t="shared" ref="H114:I114" si="18">H113+H86+H71+H38+H28</f>
        <v>563065000</v>
      </c>
      <c r="I114" s="1305">
        <f t="shared" si="18"/>
        <v>6</v>
      </c>
      <c r="J114" s="1305">
        <f t="shared" ref="J114:N114" si="19">SUM(J113,J86,J71,J38,J28)</f>
        <v>0</v>
      </c>
      <c r="K114" s="1305">
        <f t="shared" si="19"/>
        <v>3</v>
      </c>
      <c r="L114" s="1305">
        <f t="shared" si="19"/>
        <v>26</v>
      </c>
      <c r="M114" s="1305">
        <f t="shared" si="19"/>
        <v>41</v>
      </c>
      <c r="N114" s="1305">
        <f t="shared" si="19"/>
        <v>20</v>
      </c>
      <c r="O114" s="1309"/>
      <c r="P114" s="1310"/>
      <c r="Q114" s="1311"/>
      <c r="R114" s="1312"/>
      <c r="S114" s="1312"/>
      <c r="T114" s="1312"/>
      <c r="U114" s="1312"/>
      <c r="V114" s="1312"/>
      <c r="W114" s="1312"/>
      <c r="X114" s="1312"/>
      <c r="Y114" s="1312"/>
      <c r="Z114" s="1312"/>
      <c r="AA114" s="1312"/>
    </row>
    <row r="115" spans="1:27" ht="15.75" customHeight="1">
      <c r="A115" s="86"/>
      <c r="B115" s="165"/>
      <c r="C115" s="1313"/>
      <c r="D115" s="146"/>
      <c r="E115" s="1314"/>
      <c r="F115" s="1314"/>
      <c r="G115" s="955"/>
      <c r="H115" s="1315"/>
      <c r="I115" s="1316"/>
      <c r="J115" s="1316"/>
      <c r="K115" s="1316"/>
      <c r="L115" s="1316"/>
      <c r="M115" s="1316"/>
      <c r="N115" s="1316"/>
      <c r="O115" s="1313"/>
      <c r="P115" s="86"/>
      <c r="Q115" s="1317"/>
      <c r="R115" s="86"/>
      <c r="S115" s="86"/>
      <c r="T115" s="86"/>
      <c r="U115" s="86"/>
      <c r="V115" s="86"/>
      <c r="W115" s="86"/>
      <c r="X115" s="86"/>
      <c r="Y115" s="86"/>
      <c r="Z115" s="86"/>
      <c r="AA115" s="86"/>
    </row>
    <row r="116" spans="1:27" ht="15.75" customHeight="1">
      <c r="A116" s="86"/>
      <c r="B116" s="165"/>
      <c r="C116" s="1313"/>
      <c r="D116" s="146"/>
      <c r="E116" s="1314"/>
      <c r="F116" s="1314"/>
      <c r="G116" s="955"/>
      <c r="H116" s="1315"/>
      <c r="I116" s="1316"/>
      <c r="J116" s="1316"/>
      <c r="K116" s="1316"/>
      <c r="L116" s="1316"/>
      <c r="M116" s="1316"/>
      <c r="N116" s="1316"/>
      <c r="O116" s="1313"/>
      <c r="P116" s="86"/>
      <c r="Q116" s="1317"/>
      <c r="R116" s="86"/>
      <c r="S116" s="86"/>
      <c r="T116" s="86"/>
      <c r="U116" s="86"/>
      <c r="V116" s="86"/>
      <c r="W116" s="86"/>
      <c r="X116" s="86"/>
      <c r="Y116" s="86"/>
      <c r="Z116" s="86"/>
      <c r="AA116" s="86"/>
    </row>
    <row r="117" spans="1:27" ht="15.75" customHeight="1">
      <c r="A117" s="86"/>
      <c r="B117" s="165"/>
      <c r="C117" s="1313"/>
      <c r="D117" s="146"/>
      <c r="E117" s="1314"/>
      <c r="F117" s="1314"/>
      <c r="G117" s="955"/>
      <c r="H117" s="1315"/>
      <c r="I117" s="1316"/>
      <c r="J117" s="1316"/>
      <c r="K117" s="1316"/>
      <c r="L117" s="1316"/>
      <c r="M117" s="1316"/>
      <c r="N117" s="1316"/>
      <c r="O117" s="1313"/>
      <c r="P117" s="86"/>
      <c r="Q117" s="1317"/>
      <c r="R117" s="86"/>
      <c r="S117" s="86"/>
      <c r="T117" s="86"/>
      <c r="U117" s="86"/>
      <c r="V117" s="86"/>
      <c r="W117" s="86"/>
      <c r="X117" s="86"/>
      <c r="Y117" s="86"/>
      <c r="Z117" s="86"/>
      <c r="AA117" s="86"/>
    </row>
    <row r="118" spans="1:27" ht="15.75" customHeight="1">
      <c r="A118" s="86"/>
      <c r="B118" s="165"/>
      <c r="C118" s="1313"/>
      <c r="D118" s="146"/>
      <c r="E118" s="1314"/>
      <c r="F118" s="1314"/>
      <c r="G118" s="955"/>
      <c r="H118" s="1315"/>
      <c r="I118" s="1316"/>
      <c r="J118" s="1316"/>
      <c r="K118" s="1316"/>
      <c r="L118" s="1316"/>
      <c r="M118" s="1316"/>
      <c r="N118" s="1316"/>
      <c r="O118" s="1313"/>
      <c r="P118" s="86"/>
      <c r="Q118" s="1317"/>
      <c r="R118" s="86"/>
      <c r="S118" s="86"/>
      <c r="T118" s="86"/>
      <c r="U118" s="86"/>
      <c r="V118" s="86"/>
      <c r="W118" s="86"/>
      <c r="X118" s="86"/>
      <c r="Y118" s="86"/>
      <c r="Z118" s="86"/>
      <c r="AA118" s="86"/>
    </row>
    <row r="119" spans="1:27" ht="15.75" customHeight="1">
      <c r="A119" s="86"/>
      <c r="B119" s="165"/>
      <c r="C119" s="1313"/>
      <c r="D119" s="146"/>
      <c r="E119" s="1314"/>
      <c r="F119" s="1314"/>
      <c r="G119" s="955"/>
      <c r="H119" s="1315"/>
      <c r="I119" s="1316"/>
      <c r="J119" s="1316"/>
      <c r="K119" s="1316"/>
      <c r="L119" s="1316"/>
      <c r="M119" s="1316"/>
      <c r="N119" s="1316"/>
      <c r="O119" s="1313"/>
      <c r="P119" s="86"/>
      <c r="Q119" s="1317"/>
      <c r="R119" s="86"/>
      <c r="S119" s="86"/>
      <c r="T119" s="86"/>
      <c r="U119" s="86"/>
      <c r="V119" s="86"/>
      <c r="W119" s="86"/>
      <c r="X119" s="86"/>
      <c r="Y119" s="86"/>
      <c r="Z119" s="86"/>
      <c r="AA119" s="86"/>
    </row>
    <row r="120" spans="1:27" ht="15.75" customHeight="1">
      <c r="A120" s="86"/>
      <c r="B120" s="165"/>
      <c r="C120" s="1313"/>
      <c r="D120" s="146"/>
      <c r="E120" s="1314"/>
      <c r="F120" s="1314"/>
      <c r="G120" s="955"/>
      <c r="H120" s="1315"/>
      <c r="I120" s="1316"/>
      <c r="J120" s="1316"/>
      <c r="K120" s="1316"/>
      <c r="L120" s="1316"/>
      <c r="M120" s="1316"/>
      <c r="N120" s="1316"/>
      <c r="O120" s="1313"/>
      <c r="P120" s="86"/>
      <c r="Q120" s="1317"/>
      <c r="R120" s="86"/>
      <c r="S120" s="86"/>
      <c r="T120" s="86"/>
      <c r="U120" s="86"/>
      <c r="V120" s="86"/>
      <c r="W120" s="86"/>
      <c r="X120" s="86"/>
      <c r="Y120" s="86"/>
      <c r="Z120" s="86"/>
      <c r="AA120" s="86"/>
    </row>
    <row r="121" spans="1:27" ht="15.75" customHeight="1">
      <c r="A121" s="86"/>
      <c r="B121" s="165"/>
      <c r="C121" s="1313"/>
      <c r="D121" s="146"/>
      <c r="E121" s="1314"/>
      <c r="F121" s="1314"/>
      <c r="G121" s="955"/>
      <c r="H121" s="1315"/>
      <c r="I121" s="1316"/>
      <c r="J121" s="1316"/>
      <c r="K121" s="1316"/>
      <c r="L121" s="1316"/>
      <c r="M121" s="1316"/>
      <c r="N121" s="1316"/>
      <c r="O121" s="1313"/>
      <c r="P121" s="86"/>
      <c r="Q121" s="1317"/>
      <c r="R121" s="86"/>
      <c r="S121" s="86"/>
      <c r="T121" s="86"/>
      <c r="U121" s="86"/>
      <c r="V121" s="86"/>
      <c r="W121" s="86"/>
      <c r="X121" s="86"/>
      <c r="Y121" s="86"/>
      <c r="Z121" s="86"/>
      <c r="AA121" s="86"/>
    </row>
    <row r="122" spans="1:27" ht="15.75" customHeight="1">
      <c r="A122" s="86"/>
      <c r="B122" s="165"/>
      <c r="C122" s="1313"/>
      <c r="D122" s="146"/>
      <c r="E122" s="1314"/>
      <c r="F122" s="1314"/>
      <c r="G122" s="955"/>
      <c r="H122" s="1315"/>
      <c r="I122" s="1316"/>
      <c r="J122" s="1316"/>
      <c r="K122" s="1316"/>
      <c r="L122" s="1316"/>
      <c r="M122" s="1316"/>
      <c r="N122" s="1316"/>
      <c r="O122" s="1313"/>
      <c r="P122" s="86"/>
      <c r="Q122" s="1317"/>
      <c r="R122" s="86"/>
      <c r="S122" s="86"/>
      <c r="T122" s="86"/>
      <c r="U122" s="86"/>
      <c r="V122" s="86"/>
      <c r="W122" s="86"/>
      <c r="X122" s="86"/>
      <c r="Y122" s="86"/>
      <c r="Z122" s="86"/>
      <c r="AA122" s="86"/>
    </row>
    <row r="123" spans="1:27" ht="15.75" customHeight="1">
      <c r="A123" s="86"/>
      <c r="B123" s="165"/>
      <c r="C123" s="1313"/>
      <c r="D123" s="146"/>
      <c r="E123" s="1314"/>
      <c r="F123" s="1314"/>
      <c r="G123" s="955"/>
      <c r="H123" s="1315"/>
      <c r="I123" s="1316"/>
      <c r="J123" s="1316"/>
      <c r="K123" s="1316"/>
      <c r="L123" s="1316"/>
      <c r="M123" s="1316"/>
      <c r="N123" s="1316"/>
      <c r="O123" s="1313"/>
      <c r="P123" s="86"/>
      <c r="Q123" s="1317"/>
      <c r="R123" s="86"/>
      <c r="S123" s="86"/>
      <c r="T123" s="86"/>
      <c r="U123" s="86"/>
      <c r="V123" s="86"/>
      <c r="W123" s="86"/>
      <c r="X123" s="86"/>
      <c r="Y123" s="86"/>
      <c r="Z123" s="86"/>
      <c r="AA123" s="86"/>
    </row>
    <row r="124" spans="1:27" ht="15.75" customHeight="1">
      <c r="A124" s="86"/>
      <c r="B124" s="165"/>
      <c r="C124" s="1313"/>
      <c r="D124" s="146"/>
      <c r="E124" s="1314"/>
      <c r="F124" s="1314"/>
      <c r="G124" s="955"/>
      <c r="H124" s="1315"/>
      <c r="I124" s="1316"/>
      <c r="J124" s="1316"/>
      <c r="K124" s="1316"/>
      <c r="L124" s="1316"/>
      <c r="M124" s="1316"/>
      <c r="N124" s="1316"/>
      <c r="O124" s="1313"/>
      <c r="P124" s="86"/>
      <c r="Q124" s="1317"/>
      <c r="R124" s="86"/>
      <c r="S124" s="86"/>
      <c r="T124" s="86"/>
      <c r="U124" s="86"/>
      <c r="V124" s="86"/>
      <c r="W124" s="86"/>
      <c r="X124" s="86"/>
      <c r="Y124" s="86"/>
      <c r="Z124" s="86"/>
      <c r="AA124" s="86"/>
    </row>
    <row r="125" spans="1:27" ht="15.75" customHeight="1">
      <c r="A125" s="86"/>
      <c r="B125" s="165"/>
      <c r="C125" s="1313"/>
      <c r="D125" s="146"/>
      <c r="E125" s="1314"/>
      <c r="F125" s="1314"/>
      <c r="G125" s="955"/>
      <c r="H125" s="1315"/>
      <c r="I125" s="1316"/>
      <c r="J125" s="1316"/>
      <c r="K125" s="1316"/>
      <c r="L125" s="1316"/>
      <c r="M125" s="1316"/>
      <c r="N125" s="1316"/>
      <c r="O125" s="1313"/>
      <c r="P125" s="86"/>
      <c r="Q125" s="1317"/>
      <c r="R125" s="86"/>
      <c r="S125" s="86"/>
      <c r="T125" s="86"/>
      <c r="U125" s="86"/>
      <c r="V125" s="86"/>
      <c r="W125" s="86"/>
      <c r="X125" s="86"/>
      <c r="Y125" s="86"/>
      <c r="Z125" s="86"/>
      <c r="AA125" s="86"/>
    </row>
    <row r="126" spans="1:27" ht="15.75" customHeight="1">
      <c r="A126" s="86"/>
      <c r="B126" s="165"/>
      <c r="C126" s="1313"/>
      <c r="D126" s="146"/>
      <c r="E126" s="1314"/>
      <c r="F126" s="1314"/>
      <c r="G126" s="955"/>
      <c r="H126" s="1315"/>
      <c r="I126" s="1316"/>
      <c r="J126" s="1316"/>
      <c r="K126" s="1316"/>
      <c r="L126" s="1316"/>
      <c r="M126" s="1316"/>
      <c r="N126" s="1316"/>
      <c r="O126" s="1313"/>
      <c r="P126" s="86"/>
      <c r="Q126" s="1317"/>
      <c r="R126" s="86"/>
      <c r="S126" s="86"/>
      <c r="T126" s="86"/>
      <c r="U126" s="86"/>
      <c r="V126" s="86"/>
      <c r="W126" s="86"/>
      <c r="X126" s="86"/>
      <c r="Y126" s="86"/>
      <c r="Z126" s="86"/>
      <c r="AA126" s="86"/>
    </row>
    <row r="127" spans="1:27" ht="15.75" customHeight="1">
      <c r="A127" s="86"/>
      <c r="B127" s="165"/>
      <c r="C127" s="1313"/>
      <c r="D127" s="146"/>
      <c r="E127" s="1314"/>
      <c r="F127" s="1314"/>
      <c r="G127" s="955"/>
      <c r="H127" s="1315"/>
      <c r="I127" s="1316"/>
      <c r="J127" s="1316"/>
      <c r="K127" s="1316"/>
      <c r="L127" s="1316"/>
      <c r="M127" s="1316"/>
      <c r="N127" s="1316"/>
      <c r="O127" s="1313"/>
      <c r="P127" s="86"/>
      <c r="Q127" s="1317"/>
      <c r="R127" s="86"/>
      <c r="S127" s="86"/>
      <c r="T127" s="86"/>
      <c r="U127" s="86"/>
      <c r="V127" s="86"/>
      <c r="W127" s="86"/>
      <c r="X127" s="86"/>
      <c r="Y127" s="86"/>
      <c r="Z127" s="86"/>
      <c r="AA127" s="86"/>
    </row>
    <row r="128" spans="1:27" ht="15.75" customHeight="1">
      <c r="A128" s="86"/>
      <c r="B128" s="165"/>
      <c r="C128" s="1313"/>
      <c r="D128" s="146"/>
      <c r="E128" s="1314"/>
      <c r="F128" s="1314"/>
      <c r="G128" s="955"/>
      <c r="H128" s="1315"/>
      <c r="I128" s="1316"/>
      <c r="J128" s="1316"/>
      <c r="K128" s="1316"/>
      <c r="L128" s="1316"/>
      <c r="M128" s="1316"/>
      <c r="N128" s="1316"/>
      <c r="O128" s="1313"/>
      <c r="P128" s="86"/>
      <c r="Q128" s="1317"/>
      <c r="R128" s="86"/>
      <c r="S128" s="86"/>
      <c r="T128" s="86"/>
      <c r="U128" s="86"/>
      <c r="V128" s="86"/>
      <c r="W128" s="86"/>
      <c r="X128" s="86"/>
      <c r="Y128" s="86"/>
      <c r="Z128" s="86"/>
      <c r="AA128" s="86"/>
    </row>
    <row r="129" spans="1:27" ht="15.75" customHeight="1">
      <c r="A129" s="86"/>
      <c r="B129" s="165"/>
      <c r="C129" s="1313"/>
      <c r="D129" s="146"/>
      <c r="E129" s="1314"/>
      <c r="F129" s="1314"/>
      <c r="G129" s="955"/>
      <c r="H129" s="1315"/>
      <c r="I129" s="1316"/>
      <c r="J129" s="1316"/>
      <c r="K129" s="1316"/>
      <c r="L129" s="1316"/>
      <c r="M129" s="1316"/>
      <c r="N129" s="1316"/>
      <c r="O129" s="1313"/>
      <c r="P129" s="86"/>
      <c r="Q129" s="1317"/>
      <c r="R129" s="86"/>
      <c r="S129" s="86"/>
      <c r="T129" s="86"/>
      <c r="U129" s="86"/>
      <c r="V129" s="86"/>
      <c r="W129" s="86"/>
      <c r="X129" s="86"/>
      <c r="Y129" s="86"/>
      <c r="Z129" s="86"/>
      <c r="AA129" s="86"/>
    </row>
    <row r="130" spans="1:27" ht="15.75" customHeight="1">
      <c r="A130" s="86"/>
      <c r="B130" s="165"/>
      <c r="C130" s="1313"/>
      <c r="D130" s="146"/>
      <c r="E130" s="1314"/>
      <c r="F130" s="1314"/>
      <c r="G130" s="955"/>
      <c r="H130" s="1315"/>
      <c r="I130" s="1316"/>
      <c r="J130" s="1316"/>
      <c r="K130" s="1316"/>
      <c r="L130" s="1316"/>
      <c r="M130" s="1316"/>
      <c r="N130" s="1316"/>
      <c r="O130" s="1313"/>
      <c r="P130" s="86"/>
      <c r="Q130" s="1317"/>
      <c r="R130" s="86"/>
      <c r="S130" s="86"/>
      <c r="T130" s="86"/>
      <c r="U130" s="86"/>
      <c r="V130" s="86"/>
      <c r="W130" s="86"/>
      <c r="X130" s="86"/>
      <c r="Y130" s="86"/>
      <c r="Z130" s="86"/>
      <c r="AA130" s="86"/>
    </row>
    <row r="131" spans="1:27" ht="15.75" customHeight="1">
      <c r="A131" s="86"/>
      <c r="B131" s="165"/>
      <c r="C131" s="1313"/>
      <c r="D131" s="146"/>
      <c r="E131" s="1314"/>
      <c r="F131" s="1314"/>
      <c r="G131" s="955"/>
      <c r="H131" s="1315"/>
      <c r="I131" s="1316"/>
      <c r="J131" s="1316"/>
      <c r="K131" s="1316"/>
      <c r="L131" s="1316"/>
      <c r="M131" s="1316"/>
      <c r="N131" s="1316"/>
      <c r="O131" s="1313"/>
      <c r="P131" s="86"/>
      <c r="Q131" s="1317"/>
      <c r="R131" s="86"/>
      <c r="S131" s="86"/>
      <c r="T131" s="86"/>
      <c r="U131" s="86"/>
      <c r="V131" s="86"/>
      <c r="W131" s="86"/>
      <c r="X131" s="86"/>
      <c r="Y131" s="86"/>
      <c r="Z131" s="86"/>
      <c r="AA131" s="86"/>
    </row>
    <row r="132" spans="1:27" ht="15.75" customHeight="1">
      <c r="A132" s="86"/>
      <c r="B132" s="165"/>
      <c r="C132" s="1313"/>
      <c r="D132" s="146"/>
      <c r="E132" s="1314"/>
      <c r="F132" s="1314"/>
      <c r="G132" s="955"/>
      <c r="H132" s="1315"/>
      <c r="I132" s="1316"/>
      <c r="J132" s="1316"/>
      <c r="K132" s="1316"/>
      <c r="L132" s="1316"/>
      <c r="M132" s="1316"/>
      <c r="N132" s="1316"/>
      <c r="O132" s="1313"/>
      <c r="P132" s="86"/>
      <c r="Q132" s="1317"/>
      <c r="R132" s="86"/>
      <c r="S132" s="86"/>
      <c r="T132" s="86"/>
      <c r="U132" s="86"/>
      <c r="V132" s="86"/>
      <c r="W132" s="86"/>
      <c r="X132" s="86"/>
      <c r="Y132" s="86"/>
      <c r="Z132" s="86"/>
      <c r="AA132" s="86"/>
    </row>
    <row r="133" spans="1:27" ht="15.75" customHeight="1">
      <c r="A133" s="86"/>
      <c r="B133" s="165"/>
      <c r="C133" s="1313"/>
      <c r="D133" s="146"/>
      <c r="E133" s="1314"/>
      <c r="F133" s="1314"/>
      <c r="G133" s="955"/>
      <c r="H133" s="1315"/>
      <c r="I133" s="1316"/>
      <c r="J133" s="1316"/>
      <c r="K133" s="1316"/>
      <c r="L133" s="1316"/>
      <c r="M133" s="1316"/>
      <c r="N133" s="1316"/>
      <c r="O133" s="1313"/>
      <c r="P133" s="86"/>
      <c r="Q133" s="1317"/>
      <c r="R133" s="86"/>
      <c r="S133" s="86"/>
      <c r="T133" s="86"/>
      <c r="U133" s="86"/>
      <c r="V133" s="86"/>
      <c r="W133" s="86"/>
      <c r="X133" s="86"/>
      <c r="Y133" s="86"/>
      <c r="Z133" s="86"/>
      <c r="AA133" s="86"/>
    </row>
    <row r="134" spans="1:27" ht="15.75" customHeight="1">
      <c r="A134" s="86"/>
      <c r="B134" s="165"/>
      <c r="C134" s="1313"/>
      <c r="D134" s="146"/>
      <c r="E134" s="1314"/>
      <c r="F134" s="1314"/>
      <c r="G134" s="955"/>
      <c r="H134" s="1315"/>
      <c r="I134" s="1316"/>
      <c r="J134" s="1316"/>
      <c r="K134" s="1316"/>
      <c r="L134" s="1316"/>
      <c r="M134" s="1316"/>
      <c r="N134" s="1316"/>
      <c r="O134" s="1313"/>
      <c r="P134" s="86"/>
      <c r="Q134" s="1317"/>
      <c r="R134" s="86"/>
      <c r="S134" s="86"/>
      <c r="T134" s="86"/>
      <c r="U134" s="86"/>
      <c r="V134" s="86"/>
      <c r="W134" s="86"/>
      <c r="X134" s="86"/>
      <c r="Y134" s="86"/>
      <c r="Z134" s="86"/>
      <c r="AA134" s="86"/>
    </row>
    <row r="135" spans="1:27" ht="15.75" customHeight="1">
      <c r="A135" s="86"/>
      <c r="B135" s="165"/>
      <c r="C135" s="1313"/>
      <c r="D135" s="146"/>
      <c r="E135" s="1314"/>
      <c r="F135" s="1314"/>
      <c r="G135" s="955"/>
      <c r="H135" s="1315"/>
      <c r="I135" s="1316"/>
      <c r="J135" s="1316"/>
      <c r="K135" s="1316"/>
      <c r="L135" s="1316"/>
      <c r="M135" s="1316"/>
      <c r="N135" s="1316"/>
      <c r="O135" s="1313"/>
      <c r="P135" s="86"/>
      <c r="Q135" s="1317"/>
      <c r="R135" s="86"/>
      <c r="S135" s="86"/>
      <c r="T135" s="86"/>
      <c r="U135" s="86"/>
      <c r="V135" s="86"/>
      <c r="W135" s="86"/>
      <c r="X135" s="86"/>
      <c r="Y135" s="86"/>
      <c r="Z135" s="86"/>
      <c r="AA135" s="86"/>
    </row>
    <row r="136" spans="1:27" ht="15.75" customHeight="1">
      <c r="A136" s="86"/>
      <c r="B136" s="165"/>
      <c r="C136" s="1313"/>
      <c r="D136" s="146"/>
      <c r="E136" s="1314"/>
      <c r="F136" s="1314"/>
      <c r="G136" s="955"/>
      <c r="H136" s="1315"/>
      <c r="I136" s="1316"/>
      <c r="J136" s="1316"/>
      <c r="K136" s="1316"/>
      <c r="L136" s="1316"/>
      <c r="M136" s="1316"/>
      <c r="N136" s="1316"/>
      <c r="O136" s="1313"/>
      <c r="P136" s="86"/>
      <c r="Q136" s="1317"/>
      <c r="R136" s="86"/>
      <c r="S136" s="86"/>
      <c r="T136" s="86"/>
      <c r="U136" s="86"/>
      <c r="V136" s="86"/>
      <c r="W136" s="86"/>
      <c r="X136" s="86"/>
      <c r="Y136" s="86"/>
      <c r="Z136" s="86"/>
      <c r="AA136" s="86"/>
    </row>
    <row r="137" spans="1:27" ht="15.75" customHeight="1">
      <c r="A137" s="86"/>
      <c r="B137" s="165"/>
      <c r="C137" s="1313"/>
      <c r="D137" s="146"/>
      <c r="E137" s="1314"/>
      <c r="F137" s="1314"/>
      <c r="G137" s="955"/>
      <c r="H137" s="1315"/>
      <c r="I137" s="1316"/>
      <c r="J137" s="1316"/>
      <c r="K137" s="1316"/>
      <c r="L137" s="1316"/>
      <c r="M137" s="1316"/>
      <c r="N137" s="1316"/>
      <c r="O137" s="1313"/>
      <c r="P137" s="86"/>
      <c r="Q137" s="1317"/>
      <c r="R137" s="86"/>
      <c r="S137" s="86"/>
      <c r="T137" s="86"/>
      <c r="U137" s="86"/>
      <c r="V137" s="86"/>
      <c r="W137" s="86"/>
      <c r="X137" s="86"/>
      <c r="Y137" s="86"/>
      <c r="Z137" s="86"/>
      <c r="AA137" s="86"/>
    </row>
    <row r="138" spans="1:27" ht="15.75" customHeight="1">
      <c r="A138" s="86"/>
      <c r="B138" s="165"/>
      <c r="C138" s="1313"/>
      <c r="D138" s="146"/>
      <c r="E138" s="1314"/>
      <c r="F138" s="1314"/>
      <c r="G138" s="955"/>
      <c r="H138" s="1315"/>
      <c r="I138" s="1316"/>
      <c r="J138" s="1316"/>
      <c r="K138" s="1316"/>
      <c r="L138" s="1316"/>
      <c r="M138" s="1316"/>
      <c r="N138" s="1316"/>
      <c r="O138" s="1313"/>
      <c r="P138" s="86"/>
      <c r="Q138" s="1317"/>
      <c r="R138" s="86"/>
      <c r="S138" s="86"/>
      <c r="T138" s="86"/>
      <c r="U138" s="86"/>
      <c r="V138" s="86"/>
      <c r="W138" s="86"/>
      <c r="X138" s="86"/>
      <c r="Y138" s="86"/>
      <c r="Z138" s="86"/>
      <c r="AA138" s="86"/>
    </row>
    <row r="139" spans="1:27" ht="15.75" customHeight="1">
      <c r="A139" s="86"/>
      <c r="B139" s="165"/>
      <c r="C139" s="1313"/>
      <c r="D139" s="146"/>
      <c r="E139" s="1314"/>
      <c r="F139" s="1314"/>
      <c r="G139" s="955"/>
      <c r="H139" s="1315"/>
      <c r="I139" s="1316"/>
      <c r="J139" s="1316"/>
      <c r="K139" s="1316"/>
      <c r="L139" s="1316"/>
      <c r="M139" s="1316"/>
      <c r="N139" s="1316"/>
      <c r="O139" s="1313"/>
      <c r="P139" s="86"/>
      <c r="Q139" s="1317"/>
      <c r="R139" s="86"/>
      <c r="S139" s="86"/>
      <c r="T139" s="86"/>
      <c r="U139" s="86"/>
      <c r="V139" s="86"/>
      <c r="W139" s="86"/>
      <c r="X139" s="86"/>
      <c r="Y139" s="86"/>
      <c r="Z139" s="86"/>
      <c r="AA139" s="86"/>
    </row>
    <row r="140" spans="1:27" ht="15.75" customHeight="1">
      <c r="A140" s="86"/>
      <c r="B140" s="165"/>
      <c r="C140" s="1313"/>
      <c r="D140" s="146"/>
      <c r="E140" s="1314"/>
      <c r="F140" s="1314"/>
      <c r="G140" s="955"/>
      <c r="H140" s="1315"/>
      <c r="I140" s="1316"/>
      <c r="J140" s="1316"/>
      <c r="K140" s="1316"/>
      <c r="L140" s="1316"/>
      <c r="M140" s="1316"/>
      <c r="N140" s="1316"/>
      <c r="O140" s="1313"/>
      <c r="P140" s="86"/>
      <c r="Q140" s="1317"/>
      <c r="R140" s="86"/>
      <c r="S140" s="86"/>
      <c r="T140" s="86"/>
      <c r="U140" s="86"/>
      <c r="V140" s="86"/>
      <c r="W140" s="86"/>
      <c r="X140" s="86"/>
      <c r="Y140" s="86"/>
      <c r="Z140" s="86"/>
      <c r="AA140" s="86"/>
    </row>
    <row r="141" spans="1:27" ht="15.75" customHeight="1">
      <c r="A141" s="86"/>
      <c r="B141" s="165"/>
      <c r="C141" s="1313"/>
      <c r="D141" s="146"/>
      <c r="E141" s="1314"/>
      <c r="F141" s="1314"/>
      <c r="G141" s="955"/>
      <c r="H141" s="1315"/>
      <c r="I141" s="1316"/>
      <c r="J141" s="1316"/>
      <c r="K141" s="1316"/>
      <c r="L141" s="1316"/>
      <c r="M141" s="1316"/>
      <c r="N141" s="1316"/>
      <c r="O141" s="1313"/>
      <c r="P141" s="86"/>
      <c r="Q141" s="1317"/>
      <c r="R141" s="86"/>
      <c r="S141" s="86"/>
      <c r="T141" s="86"/>
      <c r="U141" s="86"/>
      <c r="V141" s="86"/>
      <c r="W141" s="86"/>
      <c r="X141" s="86"/>
      <c r="Y141" s="86"/>
      <c r="Z141" s="86"/>
      <c r="AA141" s="86"/>
    </row>
    <row r="142" spans="1:27" ht="15.75" customHeight="1">
      <c r="A142" s="86"/>
      <c r="B142" s="165"/>
      <c r="C142" s="1313"/>
      <c r="D142" s="146"/>
      <c r="E142" s="1314"/>
      <c r="F142" s="1314"/>
      <c r="G142" s="955"/>
      <c r="H142" s="1315"/>
      <c r="I142" s="1316"/>
      <c r="J142" s="1316"/>
      <c r="K142" s="1316"/>
      <c r="L142" s="1316"/>
      <c r="M142" s="1316"/>
      <c r="N142" s="1316"/>
      <c r="O142" s="1313"/>
      <c r="P142" s="86"/>
      <c r="Q142" s="1317"/>
      <c r="R142" s="86"/>
      <c r="S142" s="86"/>
      <c r="T142" s="86"/>
      <c r="U142" s="86"/>
      <c r="V142" s="86"/>
      <c r="W142" s="86"/>
      <c r="X142" s="86"/>
      <c r="Y142" s="86"/>
      <c r="Z142" s="86"/>
      <c r="AA142" s="86"/>
    </row>
    <row r="143" spans="1:27" ht="15.75" customHeight="1">
      <c r="A143" s="86"/>
      <c r="B143" s="165"/>
      <c r="C143" s="1313"/>
      <c r="D143" s="146"/>
      <c r="E143" s="1314"/>
      <c r="F143" s="1314"/>
      <c r="G143" s="955"/>
      <c r="H143" s="1315"/>
      <c r="I143" s="1316"/>
      <c r="J143" s="1316"/>
      <c r="K143" s="1316"/>
      <c r="L143" s="1316"/>
      <c r="M143" s="1316"/>
      <c r="N143" s="1316"/>
      <c r="O143" s="1313"/>
      <c r="P143" s="86"/>
      <c r="Q143" s="1317"/>
      <c r="R143" s="86"/>
      <c r="S143" s="86"/>
      <c r="T143" s="86"/>
      <c r="U143" s="86"/>
      <c r="V143" s="86"/>
      <c r="W143" s="86"/>
      <c r="X143" s="86"/>
      <c r="Y143" s="86"/>
      <c r="Z143" s="86"/>
      <c r="AA143" s="86"/>
    </row>
    <row r="144" spans="1:27" ht="15.75" customHeight="1">
      <c r="A144" s="86"/>
      <c r="B144" s="165"/>
      <c r="C144" s="1313"/>
      <c r="D144" s="146"/>
      <c r="E144" s="1314"/>
      <c r="F144" s="1314"/>
      <c r="G144" s="955"/>
      <c r="H144" s="1315"/>
      <c r="I144" s="1316"/>
      <c r="J144" s="1316"/>
      <c r="K144" s="1316"/>
      <c r="L144" s="1316"/>
      <c r="M144" s="1316"/>
      <c r="N144" s="1316"/>
      <c r="O144" s="1313"/>
      <c r="P144" s="86"/>
      <c r="Q144" s="1317"/>
      <c r="R144" s="86"/>
      <c r="S144" s="86"/>
      <c r="T144" s="86"/>
      <c r="U144" s="86"/>
      <c r="V144" s="86"/>
      <c r="W144" s="86"/>
      <c r="X144" s="86"/>
      <c r="Y144" s="86"/>
      <c r="Z144" s="86"/>
      <c r="AA144" s="86"/>
    </row>
    <row r="145" spans="1:27" ht="15.75" customHeight="1">
      <c r="A145" s="86"/>
      <c r="B145" s="165"/>
      <c r="C145" s="1313"/>
      <c r="D145" s="146"/>
      <c r="E145" s="1314"/>
      <c r="F145" s="1314"/>
      <c r="G145" s="955"/>
      <c r="H145" s="1315"/>
      <c r="I145" s="1316"/>
      <c r="J145" s="1316"/>
      <c r="K145" s="1316"/>
      <c r="L145" s="1316"/>
      <c r="M145" s="1316"/>
      <c r="N145" s="1316"/>
      <c r="O145" s="1313"/>
      <c r="P145" s="86"/>
      <c r="Q145" s="1317"/>
      <c r="R145" s="86"/>
      <c r="S145" s="86"/>
      <c r="T145" s="86"/>
      <c r="U145" s="86"/>
      <c r="V145" s="86"/>
      <c r="W145" s="86"/>
      <c r="X145" s="86"/>
      <c r="Y145" s="86"/>
      <c r="Z145" s="86"/>
      <c r="AA145" s="86"/>
    </row>
    <row r="146" spans="1:27" ht="15.75" customHeight="1">
      <c r="A146" s="86"/>
      <c r="B146" s="165"/>
      <c r="C146" s="1313"/>
      <c r="D146" s="146"/>
      <c r="E146" s="1314"/>
      <c r="F146" s="1314"/>
      <c r="G146" s="955"/>
      <c r="H146" s="1315"/>
      <c r="I146" s="1316"/>
      <c r="J146" s="1316"/>
      <c r="K146" s="1316"/>
      <c r="L146" s="1316"/>
      <c r="M146" s="1316"/>
      <c r="N146" s="1316"/>
      <c r="O146" s="1313"/>
      <c r="P146" s="86"/>
      <c r="Q146" s="1317"/>
      <c r="R146" s="86"/>
      <c r="S146" s="86"/>
      <c r="T146" s="86"/>
      <c r="U146" s="86"/>
      <c r="V146" s="86"/>
      <c r="W146" s="86"/>
      <c r="X146" s="86"/>
      <c r="Y146" s="86"/>
      <c r="Z146" s="86"/>
      <c r="AA146" s="86"/>
    </row>
    <row r="147" spans="1:27" ht="15.75" customHeight="1">
      <c r="A147" s="86"/>
      <c r="B147" s="165"/>
      <c r="C147" s="1313"/>
      <c r="D147" s="146"/>
      <c r="E147" s="1314"/>
      <c r="F147" s="1314"/>
      <c r="G147" s="955"/>
      <c r="H147" s="1315"/>
      <c r="I147" s="1316"/>
      <c r="J147" s="1316"/>
      <c r="K147" s="1316"/>
      <c r="L147" s="1316"/>
      <c r="M147" s="1316"/>
      <c r="N147" s="1316"/>
      <c r="O147" s="1313"/>
      <c r="P147" s="86"/>
      <c r="Q147" s="1317"/>
      <c r="R147" s="86"/>
      <c r="S147" s="86"/>
      <c r="T147" s="86"/>
      <c r="U147" s="86"/>
      <c r="V147" s="86"/>
      <c r="W147" s="86"/>
      <c r="X147" s="86"/>
      <c r="Y147" s="86"/>
      <c r="Z147" s="86"/>
      <c r="AA147" s="86"/>
    </row>
    <row r="148" spans="1:27" ht="15.75" customHeight="1">
      <c r="A148" s="86"/>
      <c r="B148" s="165"/>
      <c r="C148" s="1313"/>
      <c r="D148" s="146"/>
      <c r="E148" s="1314"/>
      <c r="F148" s="1314"/>
      <c r="G148" s="955"/>
      <c r="H148" s="1315"/>
      <c r="I148" s="1316"/>
      <c r="J148" s="1316"/>
      <c r="K148" s="1316"/>
      <c r="L148" s="1316"/>
      <c r="M148" s="1316"/>
      <c r="N148" s="1316"/>
      <c r="O148" s="1313"/>
      <c r="P148" s="86"/>
      <c r="Q148" s="1317"/>
      <c r="R148" s="86"/>
      <c r="S148" s="86"/>
      <c r="T148" s="86"/>
      <c r="U148" s="86"/>
      <c r="V148" s="86"/>
      <c r="W148" s="86"/>
      <c r="X148" s="86"/>
      <c r="Y148" s="86"/>
      <c r="Z148" s="86"/>
      <c r="AA148" s="86"/>
    </row>
    <row r="149" spans="1:27" ht="15.75" customHeight="1">
      <c r="A149" s="86"/>
      <c r="B149" s="165"/>
      <c r="C149" s="1313"/>
      <c r="D149" s="146"/>
      <c r="E149" s="1314"/>
      <c r="F149" s="1314"/>
      <c r="G149" s="955"/>
      <c r="H149" s="1315"/>
      <c r="I149" s="1316"/>
      <c r="J149" s="1316"/>
      <c r="K149" s="1316"/>
      <c r="L149" s="1316"/>
      <c r="M149" s="1316"/>
      <c r="N149" s="1316"/>
      <c r="O149" s="1313"/>
      <c r="P149" s="86"/>
      <c r="Q149" s="1317"/>
      <c r="R149" s="86"/>
      <c r="S149" s="86"/>
      <c r="T149" s="86"/>
      <c r="U149" s="86"/>
      <c r="V149" s="86"/>
      <c r="W149" s="86"/>
      <c r="X149" s="86"/>
      <c r="Y149" s="86"/>
      <c r="Z149" s="86"/>
      <c r="AA149" s="86"/>
    </row>
    <row r="150" spans="1:27" ht="15.75" customHeight="1">
      <c r="A150" s="86"/>
      <c r="B150" s="165"/>
      <c r="C150" s="1313"/>
      <c r="D150" s="146"/>
      <c r="E150" s="1314"/>
      <c r="F150" s="1314"/>
      <c r="G150" s="955"/>
      <c r="H150" s="1315"/>
      <c r="I150" s="1316"/>
      <c r="J150" s="1316"/>
      <c r="K150" s="1316"/>
      <c r="L150" s="1316"/>
      <c r="M150" s="1316"/>
      <c r="N150" s="1316"/>
      <c r="O150" s="1313"/>
      <c r="P150" s="86"/>
      <c r="Q150" s="1317"/>
      <c r="R150" s="86"/>
      <c r="S150" s="86"/>
      <c r="T150" s="86"/>
      <c r="U150" s="86"/>
      <c r="V150" s="86"/>
      <c r="W150" s="86"/>
      <c r="X150" s="86"/>
      <c r="Y150" s="86"/>
      <c r="Z150" s="86"/>
      <c r="AA150" s="86"/>
    </row>
    <row r="151" spans="1:27" ht="15.75" customHeight="1">
      <c r="A151" s="86"/>
      <c r="B151" s="165"/>
      <c r="C151" s="1313"/>
      <c r="D151" s="146"/>
      <c r="E151" s="1314"/>
      <c r="F151" s="1314"/>
      <c r="G151" s="955"/>
      <c r="H151" s="1315"/>
      <c r="I151" s="1316"/>
      <c r="J151" s="1316"/>
      <c r="K151" s="1316"/>
      <c r="L151" s="1316"/>
      <c r="M151" s="1316"/>
      <c r="N151" s="1316"/>
      <c r="O151" s="1313"/>
      <c r="P151" s="86"/>
      <c r="Q151" s="1317"/>
      <c r="R151" s="86"/>
      <c r="S151" s="86"/>
      <c r="T151" s="86"/>
      <c r="U151" s="86"/>
      <c r="V151" s="86"/>
      <c r="W151" s="86"/>
      <c r="X151" s="86"/>
      <c r="Y151" s="86"/>
      <c r="Z151" s="86"/>
      <c r="AA151" s="86"/>
    </row>
    <row r="152" spans="1:27" ht="15.75" customHeight="1">
      <c r="A152" s="86"/>
      <c r="B152" s="165"/>
      <c r="C152" s="1313"/>
      <c r="D152" s="146"/>
      <c r="E152" s="1314"/>
      <c r="F152" s="1314"/>
      <c r="G152" s="955"/>
      <c r="H152" s="1315"/>
      <c r="I152" s="1316"/>
      <c r="J152" s="1316"/>
      <c r="K152" s="1316"/>
      <c r="L152" s="1316"/>
      <c r="M152" s="1316"/>
      <c r="N152" s="1316"/>
      <c r="O152" s="1313"/>
      <c r="P152" s="86"/>
      <c r="Q152" s="1317"/>
      <c r="R152" s="86"/>
      <c r="S152" s="86"/>
      <c r="T152" s="86"/>
      <c r="U152" s="86"/>
      <c r="V152" s="86"/>
      <c r="W152" s="86"/>
      <c r="X152" s="86"/>
      <c r="Y152" s="86"/>
      <c r="Z152" s="86"/>
      <c r="AA152" s="86"/>
    </row>
    <row r="153" spans="1:27" ht="15.75" customHeight="1">
      <c r="A153" s="86"/>
      <c r="B153" s="165"/>
      <c r="C153" s="1313"/>
      <c r="D153" s="146"/>
      <c r="E153" s="1314"/>
      <c r="F153" s="1314"/>
      <c r="G153" s="955"/>
      <c r="H153" s="1315"/>
      <c r="I153" s="1316"/>
      <c r="J153" s="1316"/>
      <c r="K153" s="1316"/>
      <c r="L153" s="1316"/>
      <c r="M153" s="1316"/>
      <c r="N153" s="1316"/>
      <c r="O153" s="1313"/>
      <c r="P153" s="86"/>
      <c r="Q153" s="1317"/>
      <c r="R153" s="86"/>
      <c r="S153" s="86"/>
      <c r="T153" s="86"/>
      <c r="U153" s="86"/>
      <c r="V153" s="86"/>
      <c r="W153" s="86"/>
      <c r="X153" s="86"/>
      <c r="Y153" s="86"/>
      <c r="Z153" s="86"/>
      <c r="AA153" s="86"/>
    </row>
    <row r="154" spans="1:27" ht="15.75" customHeight="1">
      <c r="A154" s="86"/>
      <c r="B154" s="165"/>
      <c r="C154" s="1313"/>
      <c r="D154" s="146"/>
      <c r="E154" s="1314"/>
      <c r="F154" s="1314"/>
      <c r="G154" s="955"/>
      <c r="H154" s="1315"/>
      <c r="I154" s="1316"/>
      <c r="J154" s="1316"/>
      <c r="K154" s="1316"/>
      <c r="L154" s="1316"/>
      <c r="M154" s="1316"/>
      <c r="N154" s="1316"/>
      <c r="O154" s="1313"/>
      <c r="P154" s="86"/>
      <c r="Q154" s="1317"/>
      <c r="R154" s="86"/>
      <c r="S154" s="86"/>
      <c r="T154" s="86"/>
      <c r="U154" s="86"/>
      <c r="V154" s="86"/>
      <c r="W154" s="86"/>
      <c r="X154" s="86"/>
      <c r="Y154" s="86"/>
      <c r="Z154" s="86"/>
      <c r="AA154" s="86"/>
    </row>
    <row r="155" spans="1:27" ht="15.75" customHeight="1">
      <c r="A155" s="86"/>
      <c r="B155" s="165"/>
      <c r="C155" s="1313"/>
      <c r="D155" s="146"/>
      <c r="E155" s="1314"/>
      <c r="F155" s="1314"/>
      <c r="G155" s="955"/>
      <c r="H155" s="1315"/>
      <c r="I155" s="1316"/>
      <c r="J155" s="1316"/>
      <c r="K155" s="1316"/>
      <c r="L155" s="1316"/>
      <c r="M155" s="1316"/>
      <c r="N155" s="1316"/>
      <c r="O155" s="1313"/>
      <c r="P155" s="86"/>
      <c r="Q155" s="1317"/>
      <c r="R155" s="86"/>
      <c r="S155" s="86"/>
      <c r="T155" s="86"/>
      <c r="U155" s="86"/>
      <c r="V155" s="86"/>
      <c r="W155" s="86"/>
      <c r="X155" s="86"/>
      <c r="Y155" s="86"/>
      <c r="Z155" s="86"/>
      <c r="AA155" s="86"/>
    </row>
    <row r="156" spans="1:27" ht="15.75" customHeight="1">
      <c r="A156" s="86"/>
      <c r="B156" s="165"/>
      <c r="C156" s="1313"/>
      <c r="D156" s="146"/>
      <c r="E156" s="1314"/>
      <c r="F156" s="1314"/>
      <c r="G156" s="955"/>
      <c r="H156" s="1315"/>
      <c r="I156" s="1316"/>
      <c r="J156" s="1316"/>
      <c r="K156" s="1316"/>
      <c r="L156" s="1316"/>
      <c r="M156" s="1316"/>
      <c r="N156" s="1316"/>
      <c r="O156" s="1313"/>
      <c r="P156" s="86"/>
      <c r="Q156" s="1317"/>
      <c r="R156" s="86"/>
      <c r="S156" s="86"/>
      <c r="T156" s="86"/>
      <c r="U156" s="86"/>
      <c r="V156" s="86"/>
      <c r="W156" s="86"/>
      <c r="X156" s="86"/>
      <c r="Y156" s="86"/>
      <c r="Z156" s="86"/>
      <c r="AA156" s="86"/>
    </row>
    <row r="157" spans="1:27" ht="15.75" customHeight="1">
      <c r="A157" s="86"/>
      <c r="B157" s="165"/>
      <c r="C157" s="1313"/>
      <c r="D157" s="146"/>
      <c r="E157" s="1314"/>
      <c r="F157" s="1314"/>
      <c r="G157" s="955"/>
      <c r="H157" s="1315"/>
      <c r="I157" s="1316"/>
      <c r="J157" s="1316"/>
      <c r="K157" s="1316"/>
      <c r="L157" s="1316"/>
      <c r="M157" s="1316"/>
      <c r="N157" s="1316"/>
      <c r="O157" s="1313"/>
      <c r="P157" s="86"/>
      <c r="Q157" s="1317"/>
      <c r="R157" s="86"/>
      <c r="S157" s="86"/>
      <c r="T157" s="86"/>
      <c r="U157" s="86"/>
      <c r="V157" s="86"/>
      <c r="W157" s="86"/>
      <c r="X157" s="86"/>
      <c r="Y157" s="86"/>
      <c r="Z157" s="86"/>
      <c r="AA157" s="86"/>
    </row>
    <row r="158" spans="1:27" ht="15.75" customHeight="1">
      <c r="A158" s="86"/>
      <c r="B158" s="165"/>
      <c r="C158" s="1313"/>
      <c r="D158" s="146"/>
      <c r="E158" s="1314"/>
      <c r="F158" s="1314"/>
      <c r="G158" s="955"/>
      <c r="H158" s="1315"/>
      <c r="I158" s="1316"/>
      <c r="J158" s="1316"/>
      <c r="K158" s="1316"/>
      <c r="L158" s="1316"/>
      <c r="M158" s="1316"/>
      <c r="N158" s="1316"/>
      <c r="O158" s="1313"/>
      <c r="P158" s="86"/>
      <c r="Q158" s="1317"/>
      <c r="R158" s="86"/>
      <c r="S158" s="86"/>
      <c r="T158" s="86"/>
      <c r="U158" s="86"/>
      <c r="V158" s="86"/>
      <c r="W158" s="86"/>
      <c r="X158" s="86"/>
      <c r="Y158" s="86"/>
      <c r="Z158" s="86"/>
      <c r="AA158" s="86"/>
    </row>
    <row r="159" spans="1:27" ht="15.75" customHeight="1">
      <c r="A159" s="86"/>
      <c r="B159" s="165"/>
      <c r="C159" s="1313"/>
      <c r="D159" s="146"/>
      <c r="E159" s="1314"/>
      <c r="F159" s="1314"/>
      <c r="G159" s="955"/>
      <c r="H159" s="1315"/>
      <c r="I159" s="1316"/>
      <c r="J159" s="1316"/>
      <c r="K159" s="1316"/>
      <c r="L159" s="1316"/>
      <c r="M159" s="1316"/>
      <c r="N159" s="1316"/>
      <c r="O159" s="1313"/>
      <c r="P159" s="86"/>
      <c r="Q159" s="1317"/>
      <c r="R159" s="86"/>
      <c r="S159" s="86"/>
      <c r="T159" s="86"/>
      <c r="U159" s="86"/>
      <c r="V159" s="86"/>
      <c r="W159" s="86"/>
      <c r="X159" s="86"/>
      <c r="Y159" s="86"/>
      <c r="Z159" s="86"/>
      <c r="AA159" s="86"/>
    </row>
    <row r="160" spans="1:27" ht="15.75" customHeight="1">
      <c r="A160" s="86"/>
      <c r="B160" s="165"/>
      <c r="C160" s="1313"/>
      <c r="D160" s="146"/>
      <c r="E160" s="1314"/>
      <c r="F160" s="1314"/>
      <c r="G160" s="955"/>
      <c r="H160" s="1315"/>
      <c r="I160" s="1316"/>
      <c r="J160" s="1316"/>
      <c r="K160" s="1316"/>
      <c r="L160" s="1316"/>
      <c r="M160" s="1316"/>
      <c r="N160" s="1316"/>
      <c r="O160" s="1313"/>
      <c r="P160" s="86"/>
      <c r="Q160" s="1317"/>
      <c r="R160" s="86"/>
      <c r="S160" s="86"/>
      <c r="T160" s="86"/>
      <c r="U160" s="86"/>
      <c r="V160" s="86"/>
      <c r="W160" s="86"/>
      <c r="X160" s="86"/>
      <c r="Y160" s="86"/>
      <c r="Z160" s="86"/>
      <c r="AA160" s="86"/>
    </row>
    <row r="161" spans="1:27" ht="15.75" customHeight="1">
      <c r="A161" s="86"/>
      <c r="B161" s="165"/>
      <c r="C161" s="1313"/>
      <c r="D161" s="146"/>
      <c r="E161" s="1314"/>
      <c r="F161" s="1314"/>
      <c r="G161" s="955"/>
      <c r="H161" s="1315"/>
      <c r="I161" s="1316"/>
      <c r="J161" s="1316"/>
      <c r="K161" s="1316"/>
      <c r="L161" s="1316"/>
      <c r="M161" s="1316"/>
      <c r="N161" s="1316"/>
      <c r="O161" s="1313"/>
      <c r="P161" s="86"/>
      <c r="Q161" s="1317"/>
      <c r="R161" s="86"/>
      <c r="S161" s="86"/>
      <c r="T161" s="86"/>
      <c r="U161" s="86"/>
      <c r="V161" s="86"/>
      <c r="W161" s="86"/>
      <c r="X161" s="86"/>
      <c r="Y161" s="86"/>
      <c r="Z161" s="86"/>
      <c r="AA161" s="86"/>
    </row>
    <row r="162" spans="1:27" ht="15.75" customHeight="1">
      <c r="A162" s="86"/>
      <c r="B162" s="165"/>
      <c r="C162" s="1313"/>
      <c r="D162" s="146"/>
      <c r="E162" s="1314"/>
      <c r="F162" s="1314"/>
      <c r="G162" s="955"/>
      <c r="H162" s="1315"/>
      <c r="I162" s="1316"/>
      <c r="J162" s="1316"/>
      <c r="K162" s="1316"/>
      <c r="L162" s="1316"/>
      <c r="M162" s="1316"/>
      <c r="N162" s="1316"/>
      <c r="O162" s="1313"/>
      <c r="P162" s="86"/>
      <c r="Q162" s="1317"/>
      <c r="R162" s="86"/>
      <c r="S162" s="86"/>
      <c r="T162" s="86"/>
      <c r="U162" s="86"/>
      <c r="V162" s="86"/>
      <c r="W162" s="86"/>
      <c r="X162" s="86"/>
      <c r="Y162" s="86"/>
      <c r="Z162" s="86"/>
      <c r="AA162" s="86"/>
    </row>
    <row r="163" spans="1:27" ht="15.75" customHeight="1">
      <c r="A163" s="86"/>
      <c r="B163" s="165"/>
      <c r="C163" s="1313"/>
      <c r="D163" s="146"/>
      <c r="E163" s="1314"/>
      <c r="F163" s="1314"/>
      <c r="G163" s="955"/>
      <c r="H163" s="1315"/>
      <c r="I163" s="1316"/>
      <c r="J163" s="1316"/>
      <c r="K163" s="1316"/>
      <c r="L163" s="1316"/>
      <c r="M163" s="1316"/>
      <c r="N163" s="1316"/>
      <c r="O163" s="1313"/>
      <c r="P163" s="86"/>
      <c r="Q163" s="1317"/>
      <c r="R163" s="86"/>
      <c r="S163" s="86"/>
      <c r="T163" s="86"/>
      <c r="U163" s="86"/>
      <c r="V163" s="86"/>
      <c r="W163" s="86"/>
      <c r="X163" s="86"/>
      <c r="Y163" s="86"/>
      <c r="Z163" s="86"/>
      <c r="AA163" s="86"/>
    </row>
    <row r="164" spans="1:27" ht="15.75" customHeight="1">
      <c r="A164" s="86"/>
      <c r="B164" s="165"/>
      <c r="C164" s="1313"/>
      <c r="D164" s="146"/>
      <c r="E164" s="1314"/>
      <c r="F164" s="1314"/>
      <c r="G164" s="955"/>
      <c r="H164" s="1315"/>
      <c r="I164" s="1316"/>
      <c r="J164" s="1316"/>
      <c r="K164" s="1316"/>
      <c r="L164" s="1316"/>
      <c r="M164" s="1316"/>
      <c r="N164" s="1316"/>
      <c r="O164" s="1313"/>
      <c r="P164" s="86"/>
      <c r="Q164" s="1317"/>
      <c r="R164" s="86"/>
      <c r="S164" s="86"/>
      <c r="T164" s="86"/>
      <c r="U164" s="86"/>
      <c r="V164" s="86"/>
      <c r="W164" s="86"/>
      <c r="X164" s="86"/>
      <c r="Y164" s="86"/>
      <c r="Z164" s="86"/>
      <c r="AA164" s="86"/>
    </row>
    <row r="165" spans="1:27" ht="15.75" customHeight="1">
      <c r="A165" s="86"/>
      <c r="B165" s="165"/>
      <c r="C165" s="1313"/>
      <c r="D165" s="146"/>
      <c r="E165" s="1314"/>
      <c r="F165" s="1314"/>
      <c r="G165" s="955"/>
      <c r="H165" s="1315"/>
      <c r="I165" s="1316"/>
      <c r="J165" s="1316"/>
      <c r="K165" s="1316"/>
      <c r="L165" s="1316"/>
      <c r="M165" s="1316"/>
      <c r="N165" s="1316"/>
      <c r="O165" s="1313"/>
      <c r="P165" s="86"/>
      <c r="Q165" s="1317"/>
      <c r="R165" s="86"/>
      <c r="S165" s="86"/>
      <c r="T165" s="86"/>
      <c r="U165" s="86"/>
      <c r="V165" s="86"/>
      <c r="W165" s="86"/>
      <c r="X165" s="86"/>
      <c r="Y165" s="86"/>
      <c r="Z165" s="86"/>
      <c r="AA165" s="86"/>
    </row>
    <row r="166" spans="1:27" ht="15.75" customHeight="1">
      <c r="A166" s="86"/>
      <c r="B166" s="165"/>
      <c r="C166" s="1313"/>
      <c r="D166" s="146"/>
      <c r="E166" s="1314"/>
      <c r="F166" s="1314"/>
      <c r="G166" s="955"/>
      <c r="H166" s="1315"/>
      <c r="I166" s="1316"/>
      <c r="J166" s="1316"/>
      <c r="K166" s="1316"/>
      <c r="L166" s="1316"/>
      <c r="M166" s="1316"/>
      <c r="N166" s="1316"/>
      <c r="O166" s="1313"/>
      <c r="P166" s="86"/>
      <c r="Q166" s="1317"/>
      <c r="R166" s="86"/>
      <c r="S166" s="86"/>
      <c r="T166" s="86"/>
      <c r="U166" s="86"/>
      <c r="V166" s="86"/>
      <c r="W166" s="86"/>
      <c r="X166" s="86"/>
      <c r="Y166" s="86"/>
      <c r="Z166" s="86"/>
      <c r="AA166" s="86"/>
    </row>
    <row r="167" spans="1:27" ht="15.75" customHeight="1">
      <c r="A167" s="86"/>
      <c r="B167" s="165"/>
      <c r="C167" s="1313"/>
      <c r="D167" s="146"/>
      <c r="E167" s="1314"/>
      <c r="F167" s="1314"/>
      <c r="G167" s="955"/>
      <c r="H167" s="1315"/>
      <c r="I167" s="1316"/>
      <c r="J167" s="1316"/>
      <c r="K167" s="1316"/>
      <c r="L167" s="1316"/>
      <c r="M167" s="1316"/>
      <c r="N167" s="1316"/>
      <c r="O167" s="1313"/>
      <c r="P167" s="86"/>
      <c r="Q167" s="1317"/>
      <c r="R167" s="86"/>
      <c r="S167" s="86"/>
      <c r="T167" s="86"/>
      <c r="U167" s="86"/>
      <c r="V167" s="86"/>
      <c r="W167" s="86"/>
      <c r="X167" s="86"/>
      <c r="Y167" s="86"/>
      <c r="Z167" s="86"/>
      <c r="AA167" s="86"/>
    </row>
    <row r="168" spans="1:27" ht="15.75" customHeight="1">
      <c r="A168" s="86"/>
      <c r="B168" s="165"/>
      <c r="C168" s="1313"/>
      <c r="D168" s="146"/>
      <c r="E168" s="1314"/>
      <c r="F168" s="1314"/>
      <c r="G168" s="955"/>
      <c r="H168" s="1315"/>
      <c r="I168" s="1316"/>
      <c r="J168" s="1316"/>
      <c r="K168" s="1316"/>
      <c r="L168" s="1316"/>
      <c r="M168" s="1316"/>
      <c r="N168" s="1316"/>
      <c r="O168" s="1313"/>
      <c r="P168" s="86"/>
      <c r="Q168" s="1317"/>
      <c r="R168" s="86"/>
      <c r="S168" s="86"/>
      <c r="T168" s="86"/>
      <c r="U168" s="86"/>
      <c r="V168" s="86"/>
      <c r="W168" s="86"/>
      <c r="X168" s="86"/>
      <c r="Y168" s="86"/>
      <c r="Z168" s="86"/>
      <c r="AA168" s="86"/>
    </row>
    <row r="169" spans="1:27" ht="15.75" customHeight="1">
      <c r="A169" s="86"/>
      <c r="B169" s="165"/>
      <c r="C169" s="1313"/>
      <c r="D169" s="146"/>
      <c r="E169" s="1314"/>
      <c r="F169" s="1314"/>
      <c r="G169" s="955"/>
      <c r="H169" s="1315"/>
      <c r="I169" s="1316"/>
      <c r="J169" s="1316"/>
      <c r="K169" s="1316"/>
      <c r="L169" s="1316"/>
      <c r="M169" s="1316"/>
      <c r="N169" s="1316"/>
      <c r="O169" s="1313"/>
      <c r="P169" s="86"/>
      <c r="Q169" s="1317"/>
      <c r="R169" s="86"/>
      <c r="S169" s="86"/>
      <c r="T169" s="86"/>
      <c r="U169" s="86"/>
      <c r="V169" s="86"/>
      <c r="W169" s="86"/>
      <c r="X169" s="86"/>
      <c r="Y169" s="86"/>
      <c r="Z169" s="86"/>
      <c r="AA169" s="86"/>
    </row>
    <row r="170" spans="1:27" ht="15.75" customHeight="1">
      <c r="A170" s="86"/>
      <c r="B170" s="165"/>
      <c r="C170" s="1313"/>
      <c r="D170" s="146"/>
      <c r="E170" s="1314"/>
      <c r="F170" s="1314"/>
      <c r="G170" s="955"/>
      <c r="H170" s="1315"/>
      <c r="I170" s="1316"/>
      <c r="J170" s="1316"/>
      <c r="K170" s="1316"/>
      <c r="L170" s="1316"/>
      <c r="M170" s="1316"/>
      <c r="N170" s="1316"/>
      <c r="O170" s="1313"/>
      <c r="P170" s="86"/>
      <c r="Q170" s="1317"/>
      <c r="R170" s="86"/>
      <c r="S170" s="86"/>
      <c r="T170" s="86"/>
      <c r="U170" s="86"/>
      <c r="V170" s="86"/>
      <c r="W170" s="86"/>
      <c r="X170" s="86"/>
      <c r="Y170" s="86"/>
      <c r="Z170" s="86"/>
      <c r="AA170" s="86"/>
    </row>
    <row r="171" spans="1:27" ht="15.75" customHeight="1">
      <c r="A171" s="86"/>
      <c r="B171" s="165"/>
      <c r="C171" s="1313"/>
      <c r="D171" s="146"/>
      <c r="E171" s="1314"/>
      <c r="F171" s="1314"/>
      <c r="G171" s="955"/>
      <c r="H171" s="1315"/>
      <c r="I171" s="1316"/>
      <c r="J171" s="1316"/>
      <c r="K171" s="1316"/>
      <c r="L171" s="1316"/>
      <c r="M171" s="1316"/>
      <c r="N171" s="1316"/>
      <c r="O171" s="1313"/>
      <c r="P171" s="86"/>
      <c r="Q171" s="1317"/>
      <c r="R171" s="86"/>
      <c r="S171" s="86"/>
      <c r="T171" s="86"/>
      <c r="U171" s="86"/>
      <c r="V171" s="86"/>
      <c r="W171" s="86"/>
      <c r="X171" s="86"/>
      <c r="Y171" s="86"/>
      <c r="Z171" s="86"/>
      <c r="AA171" s="86"/>
    </row>
    <row r="172" spans="1:27" ht="15.75" customHeight="1">
      <c r="A172" s="86"/>
      <c r="B172" s="165"/>
      <c r="C172" s="1313"/>
      <c r="D172" s="146"/>
      <c r="E172" s="1314"/>
      <c r="F172" s="1314"/>
      <c r="G172" s="955"/>
      <c r="H172" s="1315"/>
      <c r="I172" s="1316"/>
      <c r="J172" s="1316"/>
      <c r="K172" s="1316"/>
      <c r="L172" s="1316"/>
      <c r="M172" s="1316"/>
      <c r="N172" s="1316"/>
      <c r="O172" s="1313"/>
      <c r="P172" s="86"/>
      <c r="Q172" s="1317"/>
      <c r="R172" s="86"/>
      <c r="S172" s="86"/>
      <c r="T172" s="86"/>
      <c r="U172" s="86"/>
      <c r="V172" s="86"/>
      <c r="W172" s="86"/>
      <c r="X172" s="86"/>
      <c r="Y172" s="86"/>
      <c r="Z172" s="86"/>
      <c r="AA172" s="86"/>
    </row>
    <row r="173" spans="1:27" ht="15.75" customHeight="1">
      <c r="A173" s="86"/>
      <c r="B173" s="165"/>
      <c r="C173" s="1313"/>
      <c r="D173" s="146"/>
      <c r="E173" s="1314"/>
      <c r="F173" s="1314"/>
      <c r="G173" s="955"/>
      <c r="H173" s="1315"/>
      <c r="I173" s="1316"/>
      <c r="J173" s="1316"/>
      <c r="K173" s="1316"/>
      <c r="L173" s="1316"/>
      <c r="M173" s="1316"/>
      <c r="N173" s="1316"/>
      <c r="O173" s="1313"/>
      <c r="P173" s="86"/>
      <c r="Q173" s="1317"/>
      <c r="R173" s="86"/>
      <c r="S173" s="86"/>
      <c r="T173" s="86"/>
      <c r="U173" s="86"/>
      <c r="V173" s="86"/>
      <c r="W173" s="86"/>
      <c r="X173" s="86"/>
      <c r="Y173" s="86"/>
      <c r="Z173" s="86"/>
      <c r="AA173" s="86"/>
    </row>
    <row r="174" spans="1:27" ht="15.75" customHeight="1">
      <c r="A174" s="86"/>
      <c r="B174" s="165"/>
      <c r="C174" s="1313"/>
      <c r="D174" s="146"/>
      <c r="E174" s="1314"/>
      <c r="F174" s="1314"/>
      <c r="G174" s="955"/>
      <c r="H174" s="1315"/>
      <c r="I174" s="1316"/>
      <c r="J174" s="1316"/>
      <c r="K174" s="1316"/>
      <c r="L174" s="1316"/>
      <c r="M174" s="1316"/>
      <c r="N174" s="1316"/>
      <c r="O174" s="1313"/>
      <c r="P174" s="86"/>
      <c r="Q174" s="1317"/>
      <c r="R174" s="86"/>
      <c r="S174" s="86"/>
      <c r="T174" s="86"/>
      <c r="U174" s="86"/>
      <c r="V174" s="86"/>
      <c r="W174" s="86"/>
      <c r="X174" s="86"/>
      <c r="Y174" s="86"/>
      <c r="Z174" s="86"/>
      <c r="AA174" s="86"/>
    </row>
    <row r="175" spans="1:27" ht="15.75" customHeight="1">
      <c r="A175" s="86"/>
      <c r="B175" s="165"/>
      <c r="C175" s="1313"/>
      <c r="D175" s="146"/>
      <c r="E175" s="1314"/>
      <c r="F175" s="1314"/>
      <c r="G175" s="955"/>
      <c r="H175" s="1315"/>
      <c r="I175" s="1316"/>
      <c r="J175" s="1316"/>
      <c r="K175" s="1316"/>
      <c r="L175" s="1316"/>
      <c r="M175" s="1316"/>
      <c r="N175" s="1316"/>
      <c r="O175" s="1313"/>
      <c r="P175" s="86"/>
      <c r="Q175" s="1317"/>
      <c r="R175" s="86"/>
      <c r="S175" s="86"/>
      <c r="T175" s="86"/>
      <c r="U175" s="86"/>
      <c r="V175" s="86"/>
      <c r="W175" s="86"/>
      <c r="X175" s="86"/>
      <c r="Y175" s="86"/>
      <c r="Z175" s="86"/>
      <c r="AA175" s="86"/>
    </row>
    <row r="176" spans="1:27" ht="15.75" customHeight="1">
      <c r="A176" s="86"/>
      <c r="B176" s="165"/>
      <c r="C176" s="1313"/>
      <c r="D176" s="146"/>
      <c r="E176" s="1314"/>
      <c r="F176" s="1314"/>
      <c r="G176" s="955"/>
      <c r="H176" s="1315"/>
      <c r="I176" s="1316"/>
      <c r="J176" s="1316"/>
      <c r="K176" s="1316"/>
      <c r="L176" s="1316"/>
      <c r="M176" s="1316"/>
      <c r="N176" s="1316"/>
      <c r="O176" s="1313"/>
      <c r="P176" s="86"/>
      <c r="Q176" s="1317"/>
      <c r="R176" s="86"/>
      <c r="S176" s="86"/>
      <c r="T176" s="86"/>
      <c r="U176" s="86"/>
      <c r="V176" s="86"/>
      <c r="W176" s="86"/>
      <c r="X176" s="86"/>
      <c r="Y176" s="86"/>
      <c r="Z176" s="86"/>
      <c r="AA176" s="86"/>
    </row>
    <row r="177" spans="1:27" ht="15.75" customHeight="1">
      <c r="A177" s="86"/>
      <c r="B177" s="165"/>
      <c r="C177" s="1313"/>
      <c r="D177" s="146"/>
      <c r="E177" s="1314"/>
      <c r="F177" s="1314"/>
      <c r="G177" s="955"/>
      <c r="H177" s="1315"/>
      <c r="I177" s="1316"/>
      <c r="J177" s="1316"/>
      <c r="K177" s="1316"/>
      <c r="L177" s="1316"/>
      <c r="M177" s="1316"/>
      <c r="N177" s="1316"/>
      <c r="O177" s="1313"/>
      <c r="P177" s="86"/>
      <c r="Q177" s="1317"/>
      <c r="R177" s="86"/>
      <c r="S177" s="86"/>
      <c r="T177" s="86"/>
      <c r="U177" s="86"/>
      <c r="V177" s="86"/>
      <c r="W177" s="86"/>
      <c r="X177" s="86"/>
      <c r="Y177" s="86"/>
      <c r="Z177" s="86"/>
      <c r="AA177" s="86"/>
    </row>
    <row r="178" spans="1:27" ht="15.75" customHeight="1">
      <c r="A178" s="86"/>
      <c r="B178" s="165"/>
      <c r="C178" s="1313"/>
      <c r="D178" s="146"/>
      <c r="E178" s="1314"/>
      <c r="F178" s="1314"/>
      <c r="G178" s="955"/>
      <c r="H178" s="1315"/>
      <c r="I178" s="1316"/>
      <c r="J178" s="1316"/>
      <c r="K178" s="1316"/>
      <c r="L178" s="1316"/>
      <c r="M178" s="1316"/>
      <c r="N178" s="1316"/>
      <c r="O178" s="1313"/>
      <c r="P178" s="86"/>
      <c r="Q178" s="1317"/>
      <c r="R178" s="86"/>
      <c r="S178" s="86"/>
      <c r="T178" s="86"/>
      <c r="U178" s="86"/>
      <c r="V178" s="86"/>
      <c r="W178" s="86"/>
      <c r="X178" s="86"/>
      <c r="Y178" s="86"/>
      <c r="Z178" s="86"/>
      <c r="AA178" s="86"/>
    </row>
    <row r="179" spans="1:27" ht="15.75" customHeight="1">
      <c r="A179" s="86"/>
      <c r="B179" s="165"/>
      <c r="C179" s="1313"/>
      <c r="D179" s="146"/>
      <c r="E179" s="1314"/>
      <c r="F179" s="1314"/>
      <c r="G179" s="955"/>
      <c r="H179" s="1315"/>
      <c r="I179" s="1316"/>
      <c r="J179" s="1316"/>
      <c r="K179" s="1316"/>
      <c r="L179" s="1316"/>
      <c r="M179" s="1316"/>
      <c r="N179" s="1316"/>
      <c r="O179" s="1313"/>
      <c r="P179" s="86"/>
      <c r="Q179" s="1317"/>
      <c r="R179" s="86"/>
      <c r="S179" s="86"/>
      <c r="T179" s="86"/>
      <c r="U179" s="86"/>
      <c r="V179" s="86"/>
      <c r="W179" s="86"/>
      <c r="X179" s="86"/>
      <c r="Y179" s="86"/>
      <c r="Z179" s="86"/>
      <c r="AA179" s="86"/>
    </row>
    <row r="180" spans="1:27" ht="15.75" customHeight="1">
      <c r="A180" s="86"/>
      <c r="B180" s="165"/>
      <c r="C180" s="1313"/>
      <c r="D180" s="146"/>
      <c r="E180" s="1314"/>
      <c r="F180" s="1314"/>
      <c r="G180" s="955"/>
      <c r="H180" s="1315"/>
      <c r="I180" s="1316"/>
      <c r="J180" s="1316"/>
      <c r="K180" s="1316"/>
      <c r="L180" s="1316"/>
      <c r="M180" s="1316"/>
      <c r="N180" s="1316"/>
      <c r="O180" s="1313"/>
      <c r="P180" s="86"/>
      <c r="Q180" s="1317"/>
      <c r="R180" s="86"/>
      <c r="S180" s="86"/>
      <c r="T180" s="86"/>
      <c r="U180" s="86"/>
      <c r="V180" s="86"/>
      <c r="W180" s="86"/>
      <c r="X180" s="86"/>
      <c r="Y180" s="86"/>
      <c r="Z180" s="86"/>
      <c r="AA180" s="86"/>
    </row>
    <row r="181" spans="1:27" ht="15.75" customHeight="1">
      <c r="A181" s="86"/>
      <c r="B181" s="165"/>
      <c r="C181" s="1313"/>
      <c r="D181" s="146"/>
      <c r="E181" s="1314"/>
      <c r="F181" s="1314"/>
      <c r="G181" s="955"/>
      <c r="H181" s="1315"/>
      <c r="I181" s="1316"/>
      <c r="J181" s="1316"/>
      <c r="K181" s="1316"/>
      <c r="L181" s="1316"/>
      <c r="M181" s="1316"/>
      <c r="N181" s="1316"/>
      <c r="O181" s="1313"/>
      <c r="P181" s="86"/>
      <c r="Q181" s="1317"/>
      <c r="R181" s="86"/>
      <c r="S181" s="86"/>
      <c r="T181" s="86"/>
      <c r="U181" s="86"/>
      <c r="V181" s="86"/>
      <c r="W181" s="86"/>
      <c r="X181" s="86"/>
      <c r="Y181" s="86"/>
      <c r="Z181" s="86"/>
      <c r="AA181" s="86"/>
    </row>
    <row r="182" spans="1:27" ht="15.75" customHeight="1">
      <c r="A182" s="86"/>
      <c r="B182" s="165"/>
      <c r="C182" s="1313"/>
      <c r="D182" s="146"/>
      <c r="E182" s="1314"/>
      <c r="F182" s="1314"/>
      <c r="G182" s="955"/>
      <c r="H182" s="1315"/>
      <c r="I182" s="1316"/>
      <c r="J182" s="1316"/>
      <c r="K182" s="1316"/>
      <c r="L182" s="1316"/>
      <c r="M182" s="1316"/>
      <c r="N182" s="1316"/>
      <c r="O182" s="1313"/>
      <c r="P182" s="86"/>
      <c r="Q182" s="1317"/>
      <c r="R182" s="86"/>
      <c r="S182" s="86"/>
      <c r="T182" s="86"/>
      <c r="U182" s="86"/>
      <c r="V182" s="86"/>
      <c r="W182" s="86"/>
      <c r="X182" s="86"/>
      <c r="Y182" s="86"/>
      <c r="Z182" s="86"/>
      <c r="AA182" s="86"/>
    </row>
    <row r="183" spans="1:27" ht="15.75" customHeight="1">
      <c r="A183" s="86"/>
      <c r="B183" s="165"/>
      <c r="C183" s="1313"/>
      <c r="D183" s="146"/>
      <c r="E183" s="1314"/>
      <c r="F183" s="1314"/>
      <c r="G183" s="955"/>
      <c r="H183" s="1315"/>
      <c r="I183" s="1316"/>
      <c r="J183" s="1316"/>
      <c r="K183" s="1316"/>
      <c r="L183" s="1316"/>
      <c r="M183" s="1316"/>
      <c r="N183" s="1316"/>
      <c r="O183" s="1313"/>
      <c r="P183" s="86"/>
      <c r="Q183" s="1317"/>
      <c r="R183" s="86"/>
      <c r="S183" s="86"/>
      <c r="T183" s="86"/>
      <c r="U183" s="86"/>
      <c r="V183" s="86"/>
      <c r="W183" s="86"/>
      <c r="X183" s="86"/>
      <c r="Y183" s="86"/>
      <c r="Z183" s="86"/>
      <c r="AA183" s="86"/>
    </row>
    <row r="184" spans="1:27" ht="15.75" customHeight="1">
      <c r="A184" s="86"/>
      <c r="B184" s="165"/>
      <c r="C184" s="1313"/>
      <c r="D184" s="146"/>
      <c r="E184" s="1314"/>
      <c r="F184" s="1314"/>
      <c r="G184" s="955"/>
      <c r="H184" s="1315"/>
      <c r="I184" s="1316"/>
      <c r="J184" s="1316"/>
      <c r="K184" s="1316"/>
      <c r="L184" s="1316"/>
      <c r="M184" s="1316"/>
      <c r="N184" s="1316"/>
      <c r="O184" s="1313"/>
      <c r="P184" s="86"/>
      <c r="Q184" s="1317"/>
      <c r="R184" s="86"/>
      <c r="S184" s="86"/>
      <c r="T184" s="86"/>
      <c r="U184" s="86"/>
      <c r="V184" s="86"/>
      <c r="W184" s="86"/>
      <c r="X184" s="86"/>
      <c r="Y184" s="86"/>
      <c r="Z184" s="86"/>
      <c r="AA184" s="86"/>
    </row>
    <row r="185" spans="1:27" ht="15.75" customHeight="1">
      <c r="A185" s="86"/>
      <c r="B185" s="165"/>
      <c r="C185" s="1313"/>
      <c r="D185" s="146"/>
      <c r="E185" s="1314"/>
      <c r="F185" s="1314"/>
      <c r="G185" s="955"/>
      <c r="H185" s="1315"/>
      <c r="I185" s="1316"/>
      <c r="J185" s="1316"/>
      <c r="K185" s="1316"/>
      <c r="L185" s="1316"/>
      <c r="M185" s="1316"/>
      <c r="N185" s="1316"/>
      <c r="O185" s="1313"/>
      <c r="P185" s="86"/>
      <c r="Q185" s="1317"/>
      <c r="R185" s="86"/>
      <c r="S185" s="86"/>
      <c r="T185" s="86"/>
      <c r="U185" s="86"/>
      <c r="V185" s="86"/>
      <c r="W185" s="86"/>
      <c r="X185" s="86"/>
      <c r="Y185" s="86"/>
      <c r="Z185" s="86"/>
      <c r="AA185" s="86"/>
    </row>
    <row r="186" spans="1:27" ht="15.75" customHeight="1">
      <c r="A186" s="86"/>
      <c r="B186" s="165"/>
      <c r="C186" s="1313"/>
      <c r="D186" s="146"/>
      <c r="E186" s="1314"/>
      <c r="F186" s="1314"/>
      <c r="G186" s="955"/>
      <c r="H186" s="1315"/>
      <c r="I186" s="1316"/>
      <c r="J186" s="1316"/>
      <c r="K186" s="1316"/>
      <c r="L186" s="1316"/>
      <c r="M186" s="1316"/>
      <c r="N186" s="1316"/>
      <c r="O186" s="1313"/>
      <c r="P186" s="86"/>
      <c r="Q186" s="1317"/>
      <c r="R186" s="86"/>
      <c r="S186" s="86"/>
      <c r="T186" s="86"/>
      <c r="U186" s="86"/>
      <c r="V186" s="86"/>
      <c r="W186" s="86"/>
      <c r="X186" s="86"/>
      <c r="Y186" s="86"/>
      <c r="Z186" s="86"/>
      <c r="AA186" s="86"/>
    </row>
    <row r="187" spans="1:27" ht="15.75" customHeight="1">
      <c r="A187" s="86"/>
      <c r="B187" s="165"/>
      <c r="C187" s="1313"/>
      <c r="D187" s="146"/>
      <c r="E187" s="1314"/>
      <c r="F187" s="1314"/>
      <c r="G187" s="955"/>
      <c r="H187" s="1315"/>
      <c r="I187" s="1316"/>
      <c r="J187" s="1316"/>
      <c r="K187" s="1316"/>
      <c r="L187" s="1316"/>
      <c r="M187" s="1316"/>
      <c r="N187" s="1316"/>
      <c r="O187" s="1313"/>
      <c r="P187" s="86"/>
      <c r="Q187" s="1317"/>
      <c r="R187" s="86"/>
      <c r="S187" s="86"/>
      <c r="T187" s="86"/>
      <c r="U187" s="86"/>
      <c r="V187" s="86"/>
      <c r="W187" s="86"/>
      <c r="X187" s="86"/>
      <c r="Y187" s="86"/>
      <c r="Z187" s="86"/>
      <c r="AA187" s="86"/>
    </row>
    <row r="188" spans="1:27" ht="15.75" customHeight="1">
      <c r="A188" s="86"/>
      <c r="B188" s="165"/>
      <c r="C188" s="1313"/>
      <c r="D188" s="146"/>
      <c r="E188" s="1314"/>
      <c r="F188" s="1314"/>
      <c r="G188" s="955"/>
      <c r="H188" s="1315"/>
      <c r="I188" s="1316"/>
      <c r="J188" s="1316"/>
      <c r="K188" s="1316"/>
      <c r="L188" s="1316"/>
      <c r="M188" s="1316"/>
      <c r="N188" s="1316"/>
      <c r="O188" s="1313"/>
      <c r="P188" s="86"/>
      <c r="Q188" s="1317"/>
      <c r="R188" s="86"/>
      <c r="S188" s="86"/>
      <c r="T188" s="86"/>
      <c r="U188" s="86"/>
      <c r="V188" s="86"/>
      <c r="W188" s="86"/>
      <c r="X188" s="86"/>
      <c r="Y188" s="86"/>
      <c r="Z188" s="86"/>
      <c r="AA188" s="86"/>
    </row>
    <row r="189" spans="1:27" ht="15.75" customHeight="1">
      <c r="A189" s="86"/>
      <c r="B189" s="165"/>
      <c r="C189" s="1313"/>
      <c r="D189" s="146"/>
      <c r="E189" s="1314"/>
      <c r="F189" s="1314"/>
      <c r="G189" s="955"/>
      <c r="H189" s="1315"/>
      <c r="I189" s="1316"/>
      <c r="J189" s="1316"/>
      <c r="K189" s="1316"/>
      <c r="L189" s="1316"/>
      <c r="M189" s="1316"/>
      <c r="N189" s="1316"/>
      <c r="O189" s="1313"/>
      <c r="P189" s="86"/>
      <c r="Q189" s="1317"/>
      <c r="R189" s="86"/>
      <c r="S189" s="86"/>
      <c r="T189" s="86"/>
      <c r="U189" s="86"/>
      <c r="V189" s="86"/>
      <c r="W189" s="86"/>
      <c r="X189" s="86"/>
      <c r="Y189" s="86"/>
      <c r="Z189" s="86"/>
      <c r="AA189" s="86"/>
    </row>
    <row r="190" spans="1:27" ht="15.75" customHeight="1">
      <c r="A190" s="86"/>
      <c r="B190" s="165"/>
      <c r="C190" s="1313"/>
      <c r="D190" s="146"/>
      <c r="E190" s="1314"/>
      <c r="F190" s="1314"/>
      <c r="G190" s="955"/>
      <c r="H190" s="1315"/>
      <c r="I190" s="1316"/>
      <c r="J190" s="1316"/>
      <c r="K190" s="1316"/>
      <c r="L190" s="1316"/>
      <c r="M190" s="1316"/>
      <c r="N190" s="1316"/>
      <c r="O190" s="1313"/>
      <c r="P190" s="86"/>
      <c r="Q190" s="1317"/>
      <c r="R190" s="86"/>
      <c r="S190" s="86"/>
      <c r="T190" s="86"/>
      <c r="U190" s="86"/>
      <c r="V190" s="86"/>
      <c r="W190" s="86"/>
      <c r="X190" s="86"/>
      <c r="Y190" s="86"/>
      <c r="Z190" s="86"/>
      <c r="AA190" s="86"/>
    </row>
    <row r="191" spans="1:27" ht="15.75" customHeight="1">
      <c r="A191" s="86"/>
      <c r="B191" s="165"/>
      <c r="C191" s="1313"/>
      <c r="D191" s="146"/>
      <c r="E191" s="1314"/>
      <c r="F191" s="1314"/>
      <c r="G191" s="955"/>
      <c r="H191" s="1315"/>
      <c r="I191" s="1316"/>
      <c r="J191" s="1316"/>
      <c r="K191" s="1316"/>
      <c r="L191" s="1316"/>
      <c r="M191" s="1316"/>
      <c r="N191" s="1316"/>
      <c r="O191" s="1313"/>
      <c r="P191" s="86"/>
      <c r="Q191" s="1317"/>
      <c r="R191" s="86"/>
      <c r="S191" s="86"/>
      <c r="T191" s="86"/>
      <c r="U191" s="86"/>
      <c r="V191" s="86"/>
      <c r="W191" s="86"/>
      <c r="X191" s="86"/>
      <c r="Y191" s="86"/>
      <c r="Z191" s="86"/>
      <c r="AA191" s="86"/>
    </row>
    <row r="192" spans="1:27" ht="15.75" customHeight="1">
      <c r="A192" s="86"/>
      <c r="B192" s="165"/>
      <c r="C192" s="1313"/>
      <c r="D192" s="146"/>
      <c r="E192" s="1314"/>
      <c r="F192" s="1314"/>
      <c r="G192" s="955"/>
      <c r="H192" s="1315"/>
      <c r="I192" s="1316"/>
      <c r="J192" s="1316"/>
      <c r="K192" s="1316"/>
      <c r="L192" s="1316"/>
      <c r="M192" s="1316"/>
      <c r="N192" s="1316"/>
      <c r="O192" s="1313"/>
      <c r="P192" s="86"/>
      <c r="Q192" s="1317"/>
      <c r="R192" s="86"/>
      <c r="S192" s="86"/>
      <c r="T192" s="86"/>
      <c r="U192" s="86"/>
      <c r="V192" s="86"/>
      <c r="W192" s="86"/>
      <c r="X192" s="86"/>
      <c r="Y192" s="86"/>
      <c r="Z192" s="86"/>
      <c r="AA192" s="86"/>
    </row>
    <row r="193" spans="1:27" ht="15.75" customHeight="1">
      <c r="A193" s="86"/>
      <c r="B193" s="165"/>
      <c r="C193" s="1313"/>
      <c r="D193" s="146"/>
      <c r="E193" s="1314"/>
      <c r="F193" s="1314"/>
      <c r="G193" s="955"/>
      <c r="H193" s="1315"/>
      <c r="I193" s="1316"/>
      <c r="J193" s="1316"/>
      <c r="K193" s="1316"/>
      <c r="L193" s="1316"/>
      <c r="M193" s="1316"/>
      <c r="N193" s="1316"/>
      <c r="O193" s="1313"/>
      <c r="P193" s="86"/>
      <c r="Q193" s="1317"/>
      <c r="R193" s="86"/>
      <c r="S193" s="86"/>
      <c r="T193" s="86"/>
      <c r="U193" s="86"/>
      <c r="V193" s="86"/>
      <c r="W193" s="86"/>
      <c r="X193" s="86"/>
      <c r="Y193" s="86"/>
      <c r="Z193" s="86"/>
      <c r="AA193" s="86"/>
    </row>
    <row r="194" spans="1:27" ht="15.75" customHeight="1">
      <c r="A194" s="86"/>
      <c r="B194" s="165"/>
      <c r="C194" s="1313"/>
      <c r="D194" s="146"/>
      <c r="E194" s="1314"/>
      <c r="F194" s="1314"/>
      <c r="G194" s="955"/>
      <c r="H194" s="1315"/>
      <c r="I194" s="1316"/>
      <c r="J194" s="1316"/>
      <c r="K194" s="1316"/>
      <c r="L194" s="1316"/>
      <c r="M194" s="1316"/>
      <c r="N194" s="1316"/>
      <c r="O194" s="1313"/>
      <c r="P194" s="86"/>
      <c r="Q194" s="1317"/>
      <c r="R194" s="86"/>
      <c r="S194" s="86"/>
      <c r="T194" s="86"/>
      <c r="U194" s="86"/>
      <c r="V194" s="86"/>
      <c r="W194" s="86"/>
      <c r="X194" s="86"/>
      <c r="Y194" s="86"/>
      <c r="Z194" s="86"/>
      <c r="AA194" s="86"/>
    </row>
    <row r="195" spans="1:27" ht="15.75" customHeight="1">
      <c r="A195" s="86"/>
      <c r="B195" s="165"/>
      <c r="C195" s="1313"/>
      <c r="D195" s="146"/>
      <c r="E195" s="1314"/>
      <c r="F195" s="1314"/>
      <c r="G195" s="955"/>
      <c r="H195" s="1315"/>
      <c r="I195" s="1316"/>
      <c r="J195" s="1316"/>
      <c r="K195" s="1316"/>
      <c r="L195" s="1316"/>
      <c r="M195" s="1316"/>
      <c r="N195" s="1316"/>
      <c r="O195" s="1313"/>
      <c r="P195" s="86"/>
      <c r="Q195" s="1317"/>
      <c r="R195" s="86"/>
      <c r="S195" s="86"/>
      <c r="T195" s="86"/>
      <c r="U195" s="86"/>
      <c r="V195" s="86"/>
      <c r="W195" s="86"/>
      <c r="X195" s="86"/>
      <c r="Y195" s="86"/>
      <c r="Z195" s="86"/>
      <c r="AA195" s="86"/>
    </row>
    <row r="196" spans="1:27" ht="15.75" customHeight="1">
      <c r="A196" s="86"/>
      <c r="B196" s="165"/>
      <c r="C196" s="1313"/>
      <c r="D196" s="146"/>
      <c r="E196" s="1314"/>
      <c r="F196" s="1314"/>
      <c r="G196" s="955"/>
      <c r="H196" s="1315"/>
      <c r="I196" s="1316"/>
      <c r="J196" s="1316"/>
      <c r="K196" s="1316"/>
      <c r="L196" s="1316"/>
      <c r="M196" s="1316"/>
      <c r="N196" s="1316"/>
      <c r="O196" s="1313"/>
      <c r="P196" s="86"/>
      <c r="Q196" s="1317"/>
      <c r="R196" s="86"/>
      <c r="S196" s="86"/>
      <c r="T196" s="86"/>
      <c r="U196" s="86"/>
      <c r="V196" s="86"/>
      <c r="W196" s="86"/>
      <c r="X196" s="86"/>
      <c r="Y196" s="86"/>
      <c r="Z196" s="86"/>
      <c r="AA196" s="86"/>
    </row>
    <row r="197" spans="1:27" ht="15.75" customHeight="1">
      <c r="A197" s="86"/>
      <c r="B197" s="165"/>
      <c r="C197" s="1313"/>
      <c r="D197" s="146"/>
      <c r="E197" s="1314"/>
      <c r="F197" s="1314"/>
      <c r="G197" s="955"/>
      <c r="H197" s="1315"/>
      <c r="I197" s="1316"/>
      <c r="J197" s="1316"/>
      <c r="K197" s="1316"/>
      <c r="L197" s="1316"/>
      <c r="M197" s="1316"/>
      <c r="N197" s="1316"/>
      <c r="O197" s="1313"/>
      <c r="P197" s="86"/>
      <c r="Q197" s="1317"/>
      <c r="R197" s="86"/>
      <c r="S197" s="86"/>
      <c r="T197" s="86"/>
      <c r="U197" s="86"/>
      <c r="V197" s="86"/>
      <c r="W197" s="86"/>
      <c r="X197" s="86"/>
      <c r="Y197" s="86"/>
      <c r="Z197" s="86"/>
      <c r="AA197" s="86"/>
    </row>
    <row r="198" spans="1:27" ht="15.75" customHeight="1">
      <c r="A198" s="86"/>
      <c r="B198" s="165"/>
      <c r="C198" s="1313"/>
      <c r="D198" s="146"/>
      <c r="E198" s="1314"/>
      <c r="F198" s="1314"/>
      <c r="G198" s="955"/>
      <c r="H198" s="1315"/>
      <c r="I198" s="1316"/>
      <c r="J198" s="1316"/>
      <c r="K198" s="1316"/>
      <c r="L198" s="1316"/>
      <c r="M198" s="1316"/>
      <c r="N198" s="1316"/>
      <c r="O198" s="1313"/>
      <c r="P198" s="86"/>
      <c r="Q198" s="1317"/>
      <c r="R198" s="86"/>
      <c r="S198" s="86"/>
      <c r="T198" s="86"/>
      <c r="U198" s="86"/>
      <c r="V198" s="86"/>
      <c r="W198" s="86"/>
      <c r="X198" s="86"/>
      <c r="Y198" s="86"/>
      <c r="Z198" s="86"/>
      <c r="AA198" s="86"/>
    </row>
    <row r="199" spans="1:27" ht="15.75" customHeight="1">
      <c r="A199" s="86"/>
      <c r="B199" s="165"/>
      <c r="C199" s="1313"/>
      <c r="D199" s="146"/>
      <c r="E199" s="1314"/>
      <c r="F199" s="1314"/>
      <c r="G199" s="955"/>
      <c r="H199" s="1315"/>
      <c r="I199" s="1316"/>
      <c r="J199" s="1316"/>
      <c r="K199" s="1316"/>
      <c r="L199" s="1316"/>
      <c r="M199" s="1316"/>
      <c r="N199" s="1316"/>
      <c r="O199" s="1313"/>
      <c r="P199" s="86"/>
      <c r="Q199" s="1317"/>
      <c r="R199" s="86"/>
      <c r="S199" s="86"/>
      <c r="T199" s="86"/>
      <c r="U199" s="86"/>
      <c r="V199" s="86"/>
      <c r="W199" s="86"/>
      <c r="X199" s="86"/>
      <c r="Y199" s="86"/>
      <c r="Z199" s="86"/>
      <c r="AA199" s="86"/>
    </row>
    <row r="200" spans="1:27" ht="15.75" customHeight="1">
      <c r="A200" s="86"/>
      <c r="B200" s="165"/>
      <c r="C200" s="1313"/>
      <c r="D200" s="146"/>
      <c r="E200" s="1314"/>
      <c r="F200" s="1314"/>
      <c r="G200" s="955"/>
      <c r="H200" s="1315"/>
      <c r="I200" s="1316"/>
      <c r="J200" s="1316"/>
      <c r="K200" s="1316"/>
      <c r="L200" s="1316"/>
      <c r="M200" s="1316"/>
      <c r="N200" s="1316"/>
      <c r="O200" s="1313"/>
      <c r="P200" s="86"/>
      <c r="Q200" s="1317"/>
      <c r="R200" s="86"/>
      <c r="S200" s="86"/>
      <c r="T200" s="86"/>
      <c r="U200" s="86"/>
      <c r="V200" s="86"/>
      <c r="W200" s="86"/>
      <c r="X200" s="86"/>
      <c r="Y200" s="86"/>
      <c r="Z200" s="86"/>
      <c r="AA200" s="86"/>
    </row>
    <row r="201" spans="1:27" ht="15.75" customHeight="1">
      <c r="A201" s="86"/>
      <c r="B201" s="165"/>
      <c r="C201" s="1313"/>
      <c r="D201" s="146"/>
      <c r="E201" s="1314"/>
      <c r="F201" s="1314"/>
      <c r="G201" s="955"/>
      <c r="H201" s="1315"/>
      <c r="I201" s="1316"/>
      <c r="J201" s="1316"/>
      <c r="K201" s="1316"/>
      <c r="L201" s="1316"/>
      <c r="M201" s="1316"/>
      <c r="N201" s="1316"/>
      <c r="O201" s="1313"/>
      <c r="P201" s="86"/>
      <c r="Q201" s="1317"/>
      <c r="R201" s="86"/>
      <c r="S201" s="86"/>
      <c r="T201" s="86"/>
      <c r="U201" s="86"/>
      <c r="V201" s="86"/>
      <c r="W201" s="86"/>
      <c r="X201" s="86"/>
      <c r="Y201" s="86"/>
      <c r="Z201" s="86"/>
      <c r="AA201" s="86"/>
    </row>
    <row r="202" spans="1:27" ht="15.75" customHeight="1">
      <c r="A202" s="86"/>
      <c r="B202" s="165"/>
      <c r="C202" s="1313"/>
      <c r="D202" s="146"/>
      <c r="E202" s="1314"/>
      <c r="F202" s="1314"/>
      <c r="G202" s="955"/>
      <c r="H202" s="1315"/>
      <c r="I202" s="1316"/>
      <c r="J202" s="1316"/>
      <c r="K202" s="1316"/>
      <c r="L202" s="1316"/>
      <c r="M202" s="1316"/>
      <c r="N202" s="1316"/>
      <c r="O202" s="1313"/>
      <c r="P202" s="86"/>
      <c r="Q202" s="1317"/>
      <c r="R202" s="86"/>
      <c r="S202" s="86"/>
      <c r="T202" s="86"/>
      <c r="U202" s="86"/>
      <c r="V202" s="86"/>
      <c r="W202" s="86"/>
      <c r="X202" s="86"/>
      <c r="Y202" s="86"/>
      <c r="Z202" s="86"/>
      <c r="AA202" s="86"/>
    </row>
    <row r="203" spans="1:27" ht="15.75" customHeight="1">
      <c r="A203" s="86"/>
      <c r="B203" s="165"/>
      <c r="C203" s="1313"/>
      <c r="D203" s="146"/>
      <c r="E203" s="1314"/>
      <c r="F203" s="1314"/>
      <c r="G203" s="955"/>
      <c r="H203" s="1315"/>
      <c r="I203" s="1316"/>
      <c r="J203" s="1316"/>
      <c r="K203" s="1316"/>
      <c r="L203" s="1316"/>
      <c r="M203" s="1316"/>
      <c r="N203" s="1316"/>
      <c r="O203" s="1313"/>
      <c r="P203" s="86"/>
      <c r="Q203" s="1317"/>
      <c r="R203" s="86"/>
      <c r="S203" s="86"/>
      <c r="T203" s="86"/>
      <c r="U203" s="86"/>
      <c r="V203" s="86"/>
      <c r="W203" s="86"/>
      <c r="X203" s="86"/>
      <c r="Y203" s="86"/>
      <c r="Z203" s="86"/>
      <c r="AA203" s="86"/>
    </row>
    <row r="204" spans="1:27" ht="15.75" customHeight="1">
      <c r="A204" s="86"/>
      <c r="B204" s="165"/>
      <c r="C204" s="1313"/>
      <c r="D204" s="146"/>
      <c r="E204" s="1314"/>
      <c r="F204" s="1314"/>
      <c r="G204" s="955"/>
      <c r="H204" s="1315"/>
      <c r="I204" s="1316"/>
      <c r="J204" s="1316"/>
      <c r="K204" s="1316"/>
      <c r="L204" s="1316"/>
      <c r="M204" s="1316"/>
      <c r="N204" s="1316"/>
      <c r="O204" s="1313"/>
      <c r="P204" s="86"/>
      <c r="Q204" s="1317"/>
      <c r="R204" s="86"/>
      <c r="S204" s="86"/>
      <c r="T204" s="86"/>
      <c r="U204" s="86"/>
      <c r="V204" s="86"/>
      <c r="W204" s="86"/>
      <c r="X204" s="86"/>
      <c r="Y204" s="86"/>
      <c r="Z204" s="86"/>
      <c r="AA204" s="86"/>
    </row>
    <row r="205" spans="1:27" ht="15.75" customHeight="1">
      <c r="A205" s="86"/>
      <c r="B205" s="165"/>
      <c r="C205" s="1313"/>
      <c r="D205" s="146"/>
      <c r="E205" s="1314"/>
      <c r="F205" s="1314"/>
      <c r="G205" s="955"/>
      <c r="H205" s="1315"/>
      <c r="I205" s="1316"/>
      <c r="J205" s="1316"/>
      <c r="K205" s="1316"/>
      <c r="L205" s="1316"/>
      <c r="M205" s="1316"/>
      <c r="N205" s="1316"/>
      <c r="O205" s="1313"/>
      <c r="P205" s="86"/>
      <c r="Q205" s="1317"/>
      <c r="R205" s="86"/>
      <c r="S205" s="86"/>
      <c r="T205" s="86"/>
      <c r="U205" s="86"/>
      <c r="V205" s="86"/>
      <c r="W205" s="86"/>
      <c r="X205" s="86"/>
      <c r="Y205" s="86"/>
      <c r="Z205" s="86"/>
      <c r="AA205" s="86"/>
    </row>
    <row r="206" spans="1:27" ht="15.75" customHeight="1">
      <c r="A206" s="86"/>
      <c r="B206" s="165"/>
      <c r="C206" s="1313"/>
      <c r="D206" s="146"/>
      <c r="E206" s="1314"/>
      <c r="F206" s="1314"/>
      <c r="G206" s="955"/>
      <c r="H206" s="1315"/>
      <c r="I206" s="1316"/>
      <c r="J206" s="1316"/>
      <c r="K206" s="1316"/>
      <c r="L206" s="1316"/>
      <c r="M206" s="1316"/>
      <c r="N206" s="1316"/>
      <c r="O206" s="1313"/>
      <c r="P206" s="86"/>
      <c r="Q206" s="1317"/>
      <c r="R206" s="86"/>
      <c r="S206" s="86"/>
      <c r="T206" s="86"/>
      <c r="U206" s="86"/>
      <c r="V206" s="86"/>
      <c r="W206" s="86"/>
      <c r="X206" s="86"/>
      <c r="Y206" s="86"/>
      <c r="Z206" s="86"/>
      <c r="AA206" s="86"/>
    </row>
    <row r="207" spans="1:27" ht="15.75" customHeight="1">
      <c r="A207" s="86"/>
      <c r="B207" s="165"/>
      <c r="C207" s="1313"/>
      <c r="D207" s="146"/>
      <c r="E207" s="1314"/>
      <c r="F207" s="1314"/>
      <c r="G207" s="955"/>
      <c r="H207" s="1315"/>
      <c r="I207" s="1316"/>
      <c r="J207" s="1316"/>
      <c r="K207" s="1316"/>
      <c r="L207" s="1316"/>
      <c r="M207" s="1316"/>
      <c r="N207" s="1316"/>
      <c r="O207" s="1313"/>
      <c r="P207" s="86"/>
      <c r="Q207" s="1317"/>
      <c r="R207" s="86"/>
      <c r="S207" s="86"/>
      <c r="T207" s="86"/>
      <c r="U207" s="86"/>
      <c r="V207" s="86"/>
      <c r="W207" s="86"/>
      <c r="X207" s="86"/>
      <c r="Y207" s="86"/>
      <c r="Z207" s="86"/>
      <c r="AA207" s="86"/>
    </row>
    <row r="208" spans="1:27" ht="15.75" customHeight="1">
      <c r="A208" s="86"/>
      <c r="B208" s="165"/>
      <c r="C208" s="1313"/>
      <c r="D208" s="146"/>
      <c r="E208" s="1314"/>
      <c r="F208" s="1314"/>
      <c r="G208" s="955"/>
      <c r="H208" s="1315"/>
      <c r="I208" s="1316"/>
      <c r="J208" s="1316"/>
      <c r="K208" s="1316"/>
      <c r="L208" s="1316"/>
      <c r="M208" s="1316"/>
      <c r="N208" s="1316"/>
      <c r="O208" s="1313"/>
      <c r="P208" s="86"/>
      <c r="Q208" s="1317"/>
      <c r="R208" s="86"/>
      <c r="S208" s="86"/>
      <c r="T208" s="86"/>
      <c r="U208" s="86"/>
      <c r="V208" s="86"/>
      <c r="W208" s="86"/>
      <c r="X208" s="86"/>
      <c r="Y208" s="86"/>
      <c r="Z208" s="86"/>
      <c r="AA208" s="86"/>
    </row>
    <row r="209" spans="1:27" ht="15.75" customHeight="1">
      <c r="A209" s="86"/>
      <c r="B209" s="165"/>
      <c r="C209" s="1313"/>
      <c r="D209" s="146"/>
      <c r="E209" s="1314"/>
      <c r="F209" s="1314"/>
      <c r="G209" s="955"/>
      <c r="H209" s="1315"/>
      <c r="I209" s="1316"/>
      <c r="J209" s="1316"/>
      <c r="K209" s="1316"/>
      <c r="L209" s="1316"/>
      <c r="M209" s="1316"/>
      <c r="N209" s="1316"/>
      <c r="O209" s="1313"/>
      <c r="P209" s="86"/>
      <c r="Q209" s="1317"/>
      <c r="R209" s="86"/>
      <c r="S209" s="86"/>
      <c r="T209" s="86"/>
      <c r="U209" s="86"/>
      <c r="V209" s="86"/>
      <c r="W209" s="86"/>
      <c r="X209" s="86"/>
      <c r="Y209" s="86"/>
      <c r="Z209" s="86"/>
      <c r="AA209" s="86"/>
    </row>
    <row r="210" spans="1:27" ht="15.75" customHeight="1">
      <c r="A210" s="86"/>
      <c r="B210" s="165"/>
      <c r="C210" s="1313"/>
      <c r="D210" s="146"/>
      <c r="E210" s="1314"/>
      <c r="F210" s="1314"/>
      <c r="G210" s="955"/>
      <c r="H210" s="1315"/>
      <c r="I210" s="1316"/>
      <c r="J210" s="1316"/>
      <c r="K210" s="1316"/>
      <c r="L210" s="1316"/>
      <c r="M210" s="1316"/>
      <c r="N210" s="1316"/>
      <c r="O210" s="1313"/>
      <c r="P210" s="86"/>
      <c r="Q210" s="1317"/>
      <c r="R210" s="86"/>
      <c r="S210" s="86"/>
      <c r="T210" s="86"/>
      <c r="U210" s="86"/>
      <c r="V210" s="86"/>
      <c r="W210" s="86"/>
      <c r="X210" s="86"/>
      <c r="Y210" s="86"/>
      <c r="Z210" s="86"/>
      <c r="AA210" s="86"/>
    </row>
    <row r="211" spans="1:27" ht="15.75" customHeight="1">
      <c r="A211" s="86"/>
      <c r="B211" s="165"/>
      <c r="C211" s="1313"/>
      <c r="D211" s="146"/>
      <c r="E211" s="1314"/>
      <c r="F211" s="1314"/>
      <c r="G211" s="955"/>
      <c r="H211" s="1315"/>
      <c r="I211" s="1316"/>
      <c r="J211" s="1316"/>
      <c r="K211" s="1316"/>
      <c r="L211" s="1316"/>
      <c r="M211" s="1316"/>
      <c r="N211" s="1316"/>
      <c r="O211" s="1313"/>
      <c r="P211" s="86"/>
      <c r="Q211" s="1317"/>
      <c r="R211" s="86"/>
      <c r="S211" s="86"/>
      <c r="T211" s="86"/>
      <c r="U211" s="86"/>
      <c r="V211" s="86"/>
      <c r="W211" s="86"/>
      <c r="X211" s="86"/>
      <c r="Y211" s="86"/>
      <c r="Z211" s="86"/>
      <c r="AA211" s="86"/>
    </row>
    <row r="212" spans="1:27" ht="15.75" customHeight="1">
      <c r="A212" s="86"/>
      <c r="B212" s="165"/>
      <c r="C212" s="1313"/>
      <c r="D212" s="146"/>
      <c r="E212" s="1314"/>
      <c r="F212" s="1314"/>
      <c r="G212" s="955"/>
      <c r="H212" s="1315"/>
      <c r="I212" s="1316"/>
      <c r="J212" s="1316"/>
      <c r="K212" s="1316"/>
      <c r="L212" s="1316"/>
      <c r="M212" s="1316"/>
      <c r="N212" s="1316"/>
      <c r="O212" s="1313"/>
      <c r="P212" s="86"/>
      <c r="Q212" s="1317"/>
      <c r="R212" s="86"/>
      <c r="S212" s="86"/>
      <c r="T212" s="86"/>
      <c r="U212" s="86"/>
      <c r="V212" s="86"/>
      <c r="W212" s="86"/>
      <c r="X212" s="86"/>
      <c r="Y212" s="86"/>
      <c r="Z212" s="86"/>
      <c r="AA212" s="86"/>
    </row>
    <row r="213" spans="1:27" ht="15.75" customHeight="1">
      <c r="A213" s="86"/>
      <c r="B213" s="165"/>
      <c r="C213" s="1313"/>
      <c r="D213" s="146"/>
      <c r="E213" s="1314"/>
      <c r="F213" s="1314"/>
      <c r="G213" s="955"/>
      <c r="H213" s="1315"/>
      <c r="I213" s="1316"/>
      <c r="J213" s="1316"/>
      <c r="K213" s="1316"/>
      <c r="L213" s="1316"/>
      <c r="M213" s="1316"/>
      <c r="N213" s="1316"/>
      <c r="O213" s="1313"/>
      <c r="P213" s="86"/>
      <c r="Q213" s="1317"/>
      <c r="R213" s="86"/>
      <c r="S213" s="86"/>
      <c r="T213" s="86"/>
      <c r="U213" s="86"/>
      <c r="V213" s="86"/>
      <c r="W213" s="86"/>
      <c r="X213" s="86"/>
      <c r="Y213" s="86"/>
      <c r="Z213" s="86"/>
      <c r="AA213" s="86"/>
    </row>
    <row r="214" spans="1:27" ht="15.75" customHeight="1">
      <c r="A214" s="86"/>
      <c r="B214" s="165"/>
      <c r="C214" s="1313"/>
      <c r="D214" s="146"/>
      <c r="E214" s="1314"/>
      <c r="F214" s="1314"/>
      <c r="G214" s="955"/>
      <c r="H214" s="1315"/>
      <c r="I214" s="1316"/>
      <c r="J214" s="1316"/>
      <c r="K214" s="1316"/>
      <c r="L214" s="1316"/>
      <c r="M214" s="1316"/>
      <c r="N214" s="1316"/>
      <c r="O214" s="1313"/>
      <c r="P214" s="86"/>
      <c r="Q214" s="1317"/>
      <c r="R214" s="86"/>
      <c r="S214" s="86"/>
      <c r="T214" s="86"/>
      <c r="U214" s="86"/>
      <c r="V214" s="86"/>
      <c r="W214" s="86"/>
      <c r="X214" s="86"/>
      <c r="Y214" s="86"/>
      <c r="Z214" s="86"/>
      <c r="AA214" s="86"/>
    </row>
    <row r="215" spans="1:27" ht="15.75" customHeight="1">
      <c r="A215" s="86"/>
      <c r="B215" s="165"/>
      <c r="C215" s="1313"/>
      <c r="D215" s="146"/>
      <c r="E215" s="1314"/>
      <c r="F215" s="1314"/>
      <c r="G215" s="955"/>
      <c r="H215" s="1315"/>
      <c r="I215" s="1316"/>
      <c r="J215" s="1316"/>
      <c r="K215" s="1316"/>
      <c r="L215" s="1316"/>
      <c r="M215" s="1316"/>
      <c r="N215" s="1316"/>
      <c r="O215" s="1313"/>
      <c r="P215" s="86"/>
      <c r="Q215" s="1317"/>
      <c r="R215" s="86"/>
      <c r="S215" s="86"/>
      <c r="T215" s="86"/>
      <c r="U215" s="86"/>
      <c r="V215" s="86"/>
      <c r="W215" s="86"/>
      <c r="X215" s="86"/>
      <c r="Y215" s="86"/>
      <c r="Z215" s="86"/>
      <c r="AA215" s="86"/>
    </row>
    <row r="216" spans="1:27" ht="15.75" customHeight="1">
      <c r="A216" s="86"/>
      <c r="B216" s="165"/>
      <c r="C216" s="1313"/>
      <c r="D216" s="146"/>
      <c r="E216" s="1314"/>
      <c r="F216" s="1314"/>
      <c r="G216" s="955"/>
      <c r="H216" s="1315"/>
      <c r="I216" s="1316"/>
      <c r="J216" s="1316"/>
      <c r="K216" s="1316"/>
      <c r="L216" s="1316"/>
      <c r="M216" s="1316"/>
      <c r="N216" s="1316"/>
      <c r="O216" s="1313"/>
      <c r="P216" s="86"/>
      <c r="Q216" s="1317"/>
      <c r="R216" s="86"/>
      <c r="S216" s="86"/>
      <c r="T216" s="86"/>
      <c r="U216" s="86"/>
      <c r="V216" s="86"/>
      <c r="W216" s="86"/>
      <c r="X216" s="86"/>
      <c r="Y216" s="86"/>
      <c r="Z216" s="86"/>
      <c r="AA216" s="86"/>
    </row>
    <row r="217" spans="1:27" ht="15.75" customHeight="1">
      <c r="A217" s="86"/>
      <c r="B217" s="165"/>
      <c r="C217" s="1313"/>
      <c r="D217" s="146"/>
      <c r="E217" s="1314"/>
      <c r="F217" s="1314"/>
      <c r="G217" s="955"/>
      <c r="H217" s="1315"/>
      <c r="I217" s="1316"/>
      <c r="J217" s="1316"/>
      <c r="K217" s="1316"/>
      <c r="L217" s="1316"/>
      <c r="M217" s="1316"/>
      <c r="N217" s="1316"/>
      <c r="O217" s="1313"/>
      <c r="P217" s="86"/>
      <c r="Q217" s="1317"/>
      <c r="R217" s="86"/>
      <c r="S217" s="86"/>
      <c r="T217" s="86"/>
      <c r="U217" s="86"/>
      <c r="V217" s="86"/>
      <c r="W217" s="86"/>
      <c r="X217" s="86"/>
      <c r="Y217" s="86"/>
      <c r="Z217" s="86"/>
      <c r="AA217" s="86"/>
    </row>
    <row r="218" spans="1:27" ht="15.75" customHeight="1">
      <c r="A218" s="86"/>
      <c r="B218" s="165"/>
      <c r="C218" s="1313"/>
      <c r="D218" s="146"/>
      <c r="E218" s="1314"/>
      <c r="F218" s="1314"/>
      <c r="G218" s="955"/>
      <c r="H218" s="1315"/>
      <c r="I218" s="1316"/>
      <c r="J218" s="1316"/>
      <c r="K218" s="1316"/>
      <c r="L218" s="1316"/>
      <c r="M218" s="1316"/>
      <c r="N218" s="1316"/>
      <c r="O218" s="1313"/>
      <c r="P218" s="86"/>
      <c r="Q218" s="1317"/>
      <c r="R218" s="86"/>
      <c r="S218" s="86"/>
      <c r="T218" s="86"/>
      <c r="U218" s="86"/>
      <c r="V218" s="86"/>
      <c r="W218" s="86"/>
      <c r="X218" s="86"/>
      <c r="Y218" s="86"/>
      <c r="Z218" s="86"/>
      <c r="AA218" s="86"/>
    </row>
    <row r="219" spans="1:27" ht="15.75" customHeight="1">
      <c r="A219" s="86"/>
      <c r="B219" s="165"/>
      <c r="C219" s="1313"/>
      <c r="D219" s="146"/>
      <c r="E219" s="1314"/>
      <c r="F219" s="1314"/>
      <c r="G219" s="955"/>
      <c r="H219" s="1315"/>
      <c r="I219" s="1316"/>
      <c r="J219" s="1316"/>
      <c r="K219" s="1316"/>
      <c r="L219" s="1316"/>
      <c r="M219" s="1316"/>
      <c r="N219" s="1316"/>
      <c r="O219" s="1313"/>
      <c r="P219" s="86"/>
      <c r="Q219" s="1317"/>
      <c r="R219" s="86"/>
      <c r="S219" s="86"/>
      <c r="T219" s="86"/>
      <c r="U219" s="86"/>
      <c r="V219" s="86"/>
      <c r="W219" s="86"/>
      <c r="X219" s="86"/>
      <c r="Y219" s="86"/>
      <c r="Z219" s="86"/>
      <c r="AA219" s="86"/>
    </row>
    <row r="220" spans="1:27" ht="15.75" customHeight="1">
      <c r="A220" s="86"/>
      <c r="B220" s="165"/>
      <c r="C220" s="1313"/>
      <c r="D220" s="146"/>
      <c r="E220" s="1314"/>
      <c r="F220" s="1314"/>
      <c r="G220" s="955"/>
      <c r="H220" s="1315"/>
      <c r="I220" s="1316"/>
      <c r="J220" s="1316"/>
      <c r="K220" s="1316"/>
      <c r="L220" s="1316"/>
      <c r="M220" s="1316"/>
      <c r="N220" s="1316"/>
      <c r="O220" s="1313"/>
      <c r="P220" s="86"/>
      <c r="Q220" s="1317"/>
      <c r="R220" s="86"/>
      <c r="S220" s="86"/>
      <c r="T220" s="86"/>
      <c r="U220" s="86"/>
      <c r="V220" s="86"/>
      <c r="W220" s="86"/>
      <c r="X220" s="86"/>
      <c r="Y220" s="86"/>
      <c r="Z220" s="86"/>
      <c r="AA220" s="86"/>
    </row>
    <row r="221" spans="1:27" ht="15.75" customHeight="1">
      <c r="A221" s="86"/>
      <c r="B221" s="165"/>
      <c r="C221" s="1313"/>
      <c r="D221" s="146"/>
      <c r="E221" s="1314"/>
      <c r="F221" s="1314"/>
      <c r="G221" s="955"/>
      <c r="H221" s="1315"/>
      <c r="I221" s="1316"/>
      <c r="J221" s="1316"/>
      <c r="K221" s="1316"/>
      <c r="L221" s="1316"/>
      <c r="M221" s="1316"/>
      <c r="N221" s="1316"/>
      <c r="O221" s="1313"/>
      <c r="P221" s="86"/>
      <c r="Q221" s="1317"/>
      <c r="R221" s="86"/>
      <c r="S221" s="86"/>
      <c r="T221" s="86"/>
      <c r="U221" s="86"/>
      <c r="V221" s="86"/>
      <c r="W221" s="86"/>
      <c r="X221" s="86"/>
      <c r="Y221" s="86"/>
      <c r="Z221" s="86"/>
      <c r="AA221" s="86"/>
    </row>
    <row r="222" spans="1:27" ht="15.75" customHeight="1">
      <c r="A222" s="86"/>
      <c r="B222" s="165"/>
      <c r="C222" s="1313"/>
      <c r="D222" s="146"/>
      <c r="E222" s="1314"/>
      <c r="F222" s="1314"/>
      <c r="G222" s="955"/>
      <c r="H222" s="1315"/>
      <c r="I222" s="1316"/>
      <c r="J222" s="1316"/>
      <c r="K222" s="1316"/>
      <c r="L222" s="1316"/>
      <c r="M222" s="1316"/>
      <c r="N222" s="1316"/>
      <c r="O222" s="1313"/>
      <c r="P222" s="86"/>
      <c r="Q222" s="1317"/>
      <c r="R222" s="86"/>
      <c r="S222" s="86"/>
      <c r="T222" s="86"/>
      <c r="U222" s="86"/>
      <c r="V222" s="86"/>
      <c r="W222" s="86"/>
      <c r="X222" s="86"/>
      <c r="Y222" s="86"/>
      <c r="Z222" s="86"/>
      <c r="AA222" s="86"/>
    </row>
    <row r="223" spans="1:27" ht="15.75" customHeight="1">
      <c r="A223" s="86"/>
      <c r="B223" s="165"/>
      <c r="C223" s="1313"/>
      <c r="D223" s="146"/>
      <c r="E223" s="1314"/>
      <c r="F223" s="1314"/>
      <c r="G223" s="955"/>
      <c r="H223" s="1315"/>
      <c r="I223" s="1316"/>
      <c r="J223" s="1316"/>
      <c r="K223" s="1316"/>
      <c r="L223" s="1316"/>
      <c r="M223" s="1316"/>
      <c r="N223" s="1316"/>
      <c r="O223" s="1313"/>
      <c r="P223" s="86"/>
      <c r="Q223" s="1317"/>
      <c r="R223" s="86"/>
      <c r="S223" s="86"/>
      <c r="T223" s="86"/>
      <c r="U223" s="86"/>
      <c r="V223" s="86"/>
      <c r="W223" s="86"/>
      <c r="X223" s="86"/>
      <c r="Y223" s="86"/>
      <c r="Z223" s="86"/>
      <c r="AA223" s="86"/>
    </row>
    <row r="224" spans="1:27" ht="15.75" customHeight="1">
      <c r="A224" s="86"/>
      <c r="B224" s="165"/>
      <c r="C224" s="1313"/>
      <c r="D224" s="146"/>
      <c r="E224" s="1314"/>
      <c r="F224" s="1314"/>
      <c r="G224" s="955"/>
      <c r="H224" s="1315"/>
      <c r="I224" s="1316"/>
      <c r="J224" s="1316"/>
      <c r="K224" s="1316"/>
      <c r="L224" s="1316"/>
      <c r="M224" s="1316"/>
      <c r="N224" s="1316"/>
      <c r="O224" s="1313"/>
      <c r="P224" s="86"/>
      <c r="Q224" s="1317"/>
      <c r="R224" s="86"/>
      <c r="S224" s="86"/>
      <c r="T224" s="86"/>
      <c r="U224" s="86"/>
      <c r="V224" s="86"/>
      <c r="W224" s="86"/>
      <c r="X224" s="86"/>
      <c r="Y224" s="86"/>
      <c r="Z224" s="86"/>
      <c r="AA224" s="86"/>
    </row>
    <row r="225" spans="1:27" ht="15.75" customHeight="1">
      <c r="A225" s="86"/>
      <c r="B225" s="165"/>
      <c r="C225" s="1313"/>
      <c r="D225" s="146"/>
      <c r="E225" s="1314"/>
      <c r="F225" s="1314"/>
      <c r="G225" s="955"/>
      <c r="H225" s="1315"/>
      <c r="I225" s="1316"/>
      <c r="J225" s="1316"/>
      <c r="K225" s="1316"/>
      <c r="L225" s="1316"/>
      <c r="M225" s="1316"/>
      <c r="N225" s="1316"/>
      <c r="O225" s="1313"/>
      <c r="P225" s="86"/>
      <c r="Q225" s="1317"/>
      <c r="R225" s="86"/>
      <c r="S225" s="86"/>
      <c r="T225" s="86"/>
      <c r="U225" s="86"/>
      <c r="V225" s="86"/>
      <c r="W225" s="86"/>
      <c r="X225" s="86"/>
      <c r="Y225" s="86"/>
      <c r="Z225" s="86"/>
      <c r="AA225" s="86"/>
    </row>
    <row r="226" spans="1:27" ht="15.75" customHeight="1">
      <c r="A226" s="86"/>
      <c r="B226" s="165"/>
      <c r="C226" s="1313"/>
      <c r="D226" s="146"/>
      <c r="E226" s="1314"/>
      <c r="F226" s="1314"/>
      <c r="G226" s="955"/>
      <c r="H226" s="1315"/>
      <c r="I226" s="1316"/>
      <c r="J226" s="1316"/>
      <c r="K226" s="1316"/>
      <c r="L226" s="1316"/>
      <c r="M226" s="1316"/>
      <c r="N226" s="1316"/>
      <c r="O226" s="1313"/>
      <c r="P226" s="86"/>
      <c r="Q226" s="1317"/>
      <c r="R226" s="86"/>
      <c r="S226" s="86"/>
      <c r="T226" s="86"/>
      <c r="U226" s="86"/>
      <c r="V226" s="86"/>
      <c r="W226" s="86"/>
      <c r="X226" s="86"/>
      <c r="Y226" s="86"/>
      <c r="Z226" s="86"/>
      <c r="AA226" s="86"/>
    </row>
    <row r="227" spans="1:27" ht="15.75" customHeight="1">
      <c r="A227" s="86"/>
      <c r="B227" s="165"/>
      <c r="C227" s="1313"/>
      <c r="D227" s="146"/>
      <c r="E227" s="1314"/>
      <c r="F227" s="1314"/>
      <c r="G227" s="955"/>
      <c r="H227" s="1315"/>
      <c r="I227" s="1316"/>
      <c r="J227" s="1316"/>
      <c r="K227" s="1316"/>
      <c r="L227" s="1316"/>
      <c r="M227" s="1316"/>
      <c r="N227" s="1316"/>
      <c r="O227" s="1313"/>
      <c r="P227" s="86"/>
      <c r="Q227" s="1317"/>
      <c r="R227" s="86"/>
      <c r="S227" s="86"/>
      <c r="T227" s="86"/>
      <c r="U227" s="86"/>
      <c r="V227" s="86"/>
      <c r="W227" s="86"/>
      <c r="X227" s="86"/>
      <c r="Y227" s="86"/>
      <c r="Z227" s="86"/>
      <c r="AA227" s="86"/>
    </row>
    <row r="228" spans="1:27" ht="15.75" customHeight="1">
      <c r="A228" s="86"/>
      <c r="B228" s="165"/>
      <c r="C228" s="1313"/>
      <c r="D228" s="146"/>
      <c r="E228" s="1314"/>
      <c r="F228" s="1314"/>
      <c r="G228" s="955"/>
      <c r="H228" s="1315"/>
      <c r="I228" s="1316"/>
      <c r="J228" s="1316"/>
      <c r="K228" s="1316"/>
      <c r="L228" s="1316"/>
      <c r="M228" s="1316"/>
      <c r="N228" s="1316"/>
      <c r="O228" s="1313"/>
      <c r="P228" s="86"/>
      <c r="Q228" s="1317"/>
      <c r="R228" s="86"/>
      <c r="S228" s="86"/>
      <c r="T228" s="86"/>
      <c r="U228" s="86"/>
      <c r="V228" s="86"/>
      <c r="W228" s="86"/>
      <c r="X228" s="86"/>
      <c r="Y228" s="86"/>
      <c r="Z228" s="86"/>
      <c r="AA228" s="86"/>
    </row>
    <row r="229" spans="1:27" ht="15.75" customHeight="1">
      <c r="A229" s="86"/>
      <c r="B229" s="165"/>
      <c r="C229" s="1313"/>
      <c r="D229" s="146"/>
      <c r="E229" s="1314"/>
      <c r="F229" s="1314"/>
      <c r="G229" s="955"/>
      <c r="H229" s="1315"/>
      <c r="I229" s="1316"/>
      <c r="J229" s="1316"/>
      <c r="K229" s="1316"/>
      <c r="L229" s="1316"/>
      <c r="M229" s="1316"/>
      <c r="N229" s="1316"/>
      <c r="O229" s="1313"/>
      <c r="P229" s="86"/>
      <c r="Q229" s="1317"/>
      <c r="R229" s="86"/>
      <c r="S229" s="86"/>
      <c r="T229" s="86"/>
      <c r="U229" s="86"/>
      <c r="V229" s="86"/>
      <c r="W229" s="86"/>
      <c r="X229" s="86"/>
      <c r="Y229" s="86"/>
      <c r="Z229" s="86"/>
      <c r="AA229" s="86"/>
    </row>
    <row r="230" spans="1:27" ht="15.75" customHeight="1">
      <c r="A230" s="86"/>
      <c r="B230" s="165"/>
      <c r="C230" s="1313"/>
      <c r="D230" s="146"/>
      <c r="E230" s="1314"/>
      <c r="F230" s="1314"/>
      <c r="G230" s="955"/>
      <c r="H230" s="1315"/>
      <c r="I230" s="1316"/>
      <c r="J230" s="1316"/>
      <c r="K230" s="1316"/>
      <c r="L230" s="1316"/>
      <c r="M230" s="1316"/>
      <c r="N230" s="1316"/>
      <c r="O230" s="1313"/>
      <c r="P230" s="86"/>
      <c r="Q230" s="1317"/>
      <c r="R230" s="86"/>
      <c r="S230" s="86"/>
      <c r="T230" s="86"/>
      <c r="U230" s="86"/>
      <c r="V230" s="86"/>
      <c r="W230" s="86"/>
      <c r="X230" s="86"/>
      <c r="Y230" s="86"/>
      <c r="Z230" s="86"/>
      <c r="AA230" s="86"/>
    </row>
    <row r="231" spans="1:27" ht="15.75" customHeight="1">
      <c r="A231" s="86"/>
      <c r="B231" s="165"/>
      <c r="C231" s="1313"/>
      <c r="D231" s="146"/>
      <c r="E231" s="1314"/>
      <c r="F231" s="1314"/>
      <c r="G231" s="955"/>
      <c r="H231" s="1315"/>
      <c r="I231" s="1316"/>
      <c r="J231" s="1316"/>
      <c r="K231" s="1316"/>
      <c r="L231" s="1316"/>
      <c r="M231" s="1316"/>
      <c r="N231" s="1316"/>
      <c r="O231" s="1313"/>
      <c r="P231" s="86"/>
      <c r="Q231" s="1317"/>
      <c r="R231" s="86"/>
      <c r="S231" s="86"/>
      <c r="T231" s="86"/>
      <c r="U231" s="86"/>
      <c r="V231" s="86"/>
      <c r="W231" s="86"/>
      <c r="X231" s="86"/>
      <c r="Y231" s="86"/>
      <c r="Z231" s="86"/>
      <c r="AA231" s="86"/>
    </row>
    <row r="232" spans="1:27" ht="15.75" customHeight="1">
      <c r="A232" s="86"/>
      <c r="B232" s="165"/>
      <c r="C232" s="1313"/>
      <c r="D232" s="146"/>
      <c r="E232" s="1314"/>
      <c r="F232" s="1314"/>
      <c r="G232" s="955"/>
      <c r="H232" s="1315"/>
      <c r="I232" s="1316"/>
      <c r="J232" s="1316"/>
      <c r="K232" s="1316"/>
      <c r="L232" s="1316"/>
      <c r="M232" s="1316"/>
      <c r="N232" s="1316"/>
      <c r="O232" s="1313"/>
      <c r="P232" s="86"/>
      <c r="Q232" s="1317"/>
      <c r="R232" s="86"/>
      <c r="S232" s="86"/>
      <c r="T232" s="86"/>
      <c r="U232" s="86"/>
      <c r="V232" s="86"/>
      <c r="W232" s="86"/>
      <c r="X232" s="86"/>
      <c r="Y232" s="86"/>
      <c r="Z232" s="86"/>
      <c r="AA232" s="86"/>
    </row>
    <row r="233" spans="1:27" ht="15.75" customHeight="1">
      <c r="A233" s="86"/>
      <c r="B233" s="165"/>
      <c r="C233" s="1313"/>
      <c r="D233" s="146"/>
      <c r="E233" s="1314"/>
      <c r="F233" s="1314"/>
      <c r="G233" s="955"/>
      <c r="H233" s="1315"/>
      <c r="I233" s="1316"/>
      <c r="J233" s="1316"/>
      <c r="K233" s="1316"/>
      <c r="L233" s="1316"/>
      <c r="M233" s="1316"/>
      <c r="N233" s="1316"/>
      <c r="O233" s="1313"/>
      <c r="P233" s="86"/>
      <c r="Q233" s="1317"/>
      <c r="R233" s="86"/>
      <c r="S233" s="86"/>
      <c r="T233" s="86"/>
      <c r="U233" s="86"/>
      <c r="V233" s="86"/>
      <c r="W233" s="86"/>
      <c r="X233" s="86"/>
      <c r="Y233" s="86"/>
      <c r="Z233" s="86"/>
      <c r="AA233" s="86"/>
    </row>
    <row r="234" spans="1:27" ht="15.75" customHeight="1">
      <c r="A234" s="86"/>
      <c r="B234" s="165"/>
      <c r="C234" s="1313"/>
      <c r="D234" s="146"/>
      <c r="E234" s="1314"/>
      <c r="F234" s="1314"/>
      <c r="G234" s="955"/>
      <c r="H234" s="1315"/>
      <c r="I234" s="1316"/>
      <c r="J234" s="1316"/>
      <c r="K234" s="1316"/>
      <c r="L234" s="1316"/>
      <c r="M234" s="1316"/>
      <c r="N234" s="1316"/>
      <c r="O234" s="1313"/>
      <c r="P234" s="86"/>
      <c r="Q234" s="1317"/>
      <c r="R234" s="86"/>
      <c r="S234" s="86"/>
      <c r="T234" s="86"/>
      <c r="U234" s="86"/>
      <c r="V234" s="86"/>
      <c r="W234" s="86"/>
      <c r="X234" s="86"/>
      <c r="Y234" s="86"/>
      <c r="Z234" s="86"/>
      <c r="AA234" s="86"/>
    </row>
    <row r="235" spans="1:27" ht="15.75" customHeight="1">
      <c r="A235" s="86"/>
      <c r="B235" s="165"/>
      <c r="C235" s="1313"/>
      <c r="D235" s="146"/>
      <c r="E235" s="1314"/>
      <c r="F235" s="1314"/>
      <c r="G235" s="955"/>
      <c r="H235" s="1315"/>
      <c r="I235" s="1316"/>
      <c r="J235" s="1316"/>
      <c r="K235" s="1316"/>
      <c r="L235" s="1316"/>
      <c r="M235" s="1316"/>
      <c r="N235" s="1316"/>
      <c r="O235" s="1313"/>
      <c r="P235" s="86"/>
      <c r="Q235" s="1317"/>
      <c r="R235" s="86"/>
      <c r="S235" s="86"/>
      <c r="T235" s="86"/>
      <c r="U235" s="86"/>
      <c r="V235" s="86"/>
      <c r="W235" s="86"/>
      <c r="X235" s="86"/>
      <c r="Y235" s="86"/>
      <c r="Z235" s="86"/>
      <c r="AA235" s="86"/>
    </row>
    <row r="236" spans="1:27" ht="15.75" customHeight="1">
      <c r="A236" s="86"/>
      <c r="B236" s="165"/>
      <c r="C236" s="1313"/>
      <c r="D236" s="146"/>
      <c r="E236" s="1314"/>
      <c r="F236" s="1314"/>
      <c r="G236" s="955"/>
      <c r="H236" s="1315"/>
      <c r="I236" s="1316"/>
      <c r="J236" s="1316"/>
      <c r="K236" s="1316"/>
      <c r="L236" s="1316"/>
      <c r="M236" s="1316"/>
      <c r="N236" s="1316"/>
      <c r="O236" s="1313"/>
      <c r="P236" s="86"/>
      <c r="Q236" s="1317"/>
      <c r="R236" s="86"/>
      <c r="S236" s="86"/>
      <c r="T236" s="86"/>
      <c r="U236" s="86"/>
      <c r="V236" s="86"/>
      <c r="W236" s="86"/>
      <c r="X236" s="86"/>
      <c r="Y236" s="86"/>
      <c r="Z236" s="86"/>
      <c r="AA236" s="86"/>
    </row>
    <row r="237" spans="1:27" ht="15.75" customHeight="1">
      <c r="A237" s="86"/>
      <c r="B237" s="165"/>
      <c r="C237" s="1313"/>
      <c r="D237" s="146"/>
      <c r="E237" s="1314"/>
      <c r="F237" s="1314"/>
      <c r="G237" s="955"/>
      <c r="H237" s="1315"/>
      <c r="I237" s="1316"/>
      <c r="J237" s="1316"/>
      <c r="K237" s="1316"/>
      <c r="L237" s="1316"/>
      <c r="M237" s="1316"/>
      <c r="N237" s="1316"/>
      <c r="O237" s="1313"/>
      <c r="P237" s="86"/>
      <c r="Q237" s="1317"/>
      <c r="R237" s="86"/>
      <c r="S237" s="86"/>
      <c r="T237" s="86"/>
      <c r="U237" s="86"/>
      <c r="V237" s="86"/>
      <c r="W237" s="86"/>
      <c r="X237" s="86"/>
      <c r="Y237" s="86"/>
      <c r="Z237" s="86"/>
      <c r="AA237" s="86"/>
    </row>
    <row r="238" spans="1:27" ht="15.75" customHeight="1">
      <c r="A238" s="86"/>
      <c r="B238" s="165"/>
      <c r="C238" s="1313"/>
      <c r="D238" s="146"/>
      <c r="E238" s="1314"/>
      <c r="F238" s="1314"/>
      <c r="G238" s="955"/>
      <c r="H238" s="1315"/>
      <c r="I238" s="1316"/>
      <c r="J238" s="1316"/>
      <c r="K238" s="1316"/>
      <c r="L238" s="1316"/>
      <c r="M238" s="1316"/>
      <c r="N238" s="1316"/>
      <c r="O238" s="1313"/>
      <c r="P238" s="86"/>
      <c r="Q238" s="1317"/>
      <c r="R238" s="86"/>
      <c r="S238" s="86"/>
      <c r="T238" s="86"/>
      <c r="U238" s="86"/>
      <c r="V238" s="86"/>
      <c r="W238" s="86"/>
      <c r="X238" s="86"/>
      <c r="Y238" s="86"/>
      <c r="Z238" s="86"/>
      <c r="AA238" s="86"/>
    </row>
    <row r="239" spans="1:27" ht="15.75" customHeight="1">
      <c r="A239" s="86"/>
      <c r="B239" s="165"/>
      <c r="C239" s="1313"/>
      <c r="D239" s="146"/>
      <c r="E239" s="1314"/>
      <c r="F239" s="1314"/>
      <c r="G239" s="955"/>
      <c r="H239" s="1315"/>
      <c r="I239" s="1316"/>
      <c r="J239" s="1316"/>
      <c r="K239" s="1316"/>
      <c r="L239" s="1316"/>
      <c r="M239" s="1316"/>
      <c r="N239" s="1316"/>
      <c r="O239" s="1313"/>
      <c r="P239" s="86"/>
      <c r="Q239" s="1317"/>
      <c r="R239" s="86"/>
      <c r="S239" s="86"/>
      <c r="T239" s="86"/>
      <c r="U239" s="86"/>
      <c r="V239" s="86"/>
      <c r="W239" s="86"/>
      <c r="X239" s="86"/>
      <c r="Y239" s="86"/>
      <c r="Z239" s="86"/>
      <c r="AA239" s="86"/>
    </row>
    <row r="240" spans="1:27" ht="15.75" customHeight="1">
      <c r="A240" s="86"/>
      <c r="B240" s="165"/>
      <c r="C240" s="1313"/>
      <c r="D240" s="146"/>
      <c r="E240" s="1314"/>
      <c r="F240" s="1314"/>
      <c r="G240" s="955"/>
      <c r="H240" s="1315"/>
      <c r="I240" s="1316"/>
      <c r="J240" s="1316"/>
      <c r="K240" s="1316"/>
      <c r="L240" s="1316"/>
      <c r="M240" s="1316"/>
      <c r="N240" s="1316"/>
      <c r="O240" s="1313"/>
      <c r="P240" s="86"/>
      <c r="Q240" s="1317"/>
      <c r="R240" s="86"/>
      <c r="S240" s="86"/>
      <c r="T240" s="86"/>
      <c r="U240" s="86"/>
      <c r="V240" s="86"/>
      <c r="W240" s="86"/>
      <c r="X240" s="86"/>
      <c r="Y240" s="86"/>
      <c r="Z240" s="86"/>
      <c r="AA240" s="86"/>
    </row>
    <row r="241" spans="1:27" ht="15.75" customHeight="1">
      <c r="A241" s="86"/>
      <c r="B241" s="165"/>
      <c r="C241" s="1313"/>
      <c r="D241" s="146"/>
      <c r="E241" s="1314"/>
      <c r="F241" s="1314"/>
      <c r="G241" s="955"/>
      <c r="H241" s="1315"/>
      <c r="I241" s="1316"/>
      <c r="J241" s="1316"/>
      <c r="K241" s="1316"/>
      <c r="L241" s="1316"/>
      <c r="M241" s="1316"/>
      <c r="N241" s="1316"/>
      <c r="O241" s="1313"/>
      <c r="P241" s="86"/>
      <c r="Q241" s="1317"/>
      <c r="R241" s="86"/>
      <c r="S241" s="86"/>
      <c r="T241" s="86"/>
      <c r="U241" s="86"/>
      <c r="V241" s="86"/>
      <c r="W241" s="86"/>
      <c r="X241" s="86"/>
      <c r="Y241" s="86"/>
      <c r="Z241" s="86"/>
      <c r="AA241" s="86"/>
    </row>
    <row r="242" spans="1:27" ht="15.75" customHeight="1">
      <c r="A242" s="86"/>
      <c r="B242" s="165"/>
      <c r="C242" s="1313"/>
      <c r="D242" s="146"/>
      <c r="E242" s="1314"/>
      <c r="F242" s="1314"/>
      <c r="G242" s="955"/>
      <c r="H242" s="1315"/>
      <c r="I242" s="1316"/>
      <c r="J242" s="1316"/>
      <c r="K242" s="1316"/>
      <c r="L242" s="1316"/>
      <c r="M242" s="1316"/>
      <c r="N242" s="1316"/>
      <c r="O242" s="1313"/>
      <c r="P242" s="86"/>
      <c r="Q242" s="1317"/>
      <c r="R242" s="86"/>
      <c r="S242" s="86"/>
      <c r="T242" s="86"/>
      <c r="U242" s="86"/>
      <c r="V242" s="86"/>
      <c r="W242" s="86"/>
      <c r="X242" s="86"/>
      <c r="Y242" s="86"/>
      <c r="Z242" s="86"/>
      <c r="AA242" s="86"/>
    </row>
    <row r="243" spans="1:27" ht="15.75" customHeight="1">
      <c r="A243" s="86"/>
      <c r="B243" s="165"/>
      <c r="C243" s="1313"/>
      <c r="D243" s="146"/>
      <c r="E243" s="1314"/>
      <c r="F243" s="1314"/>
      <c r="G243" s="955"/>
      <c r="H243" s="1315"/>
      <c r="I243" s="1316"/>
      <c r="J243" s="1316"/>
      <c r="K243" s="1316"/>
      <c r="L243" s="1316"/>
      <c r="M243" s="1316"/>
      <c r="N243" s="1316"/>
      <c r="O243" s="1313"/>
      <c r="P243" s="86"/>
      <c r="Q243" s="1317"/>
      <c r="R243" s="86"/>
      <c r="S243" s="86"/>
      <c r="T243" s="86"/>
      <c r="U243" s="86"/>
      <c r="V243" s="86"/>
      <c r="W243" s="86"/>
      <c r="X243" s="86"/>
      <c r="Y243" s="86"/>
      <c r="Z243" s="86"/>
      <c r="AA243" s="86"/>
    </row>
    <row r="244" spans="1:27" ht="15.75" customHeight="1">
      <c r="A244" s="86"/>
      <c r="B244" s="165"/>
      <c r="C244" s="1313"/>
      <c r="D244" s="146"/>
      <c r="E244" s="1314"/>
      <c r="F244" s="1314"/>
      <c r="G244" s="955"/>
      <c r="H244" s="1315"/>
      <c r="I244" s="1316"/>
      <c r="J244" s="1316"/>
      <c r="K244" s="1316"/>
      <c r="L244" s="1316"/>
      <c r="M244" s="1316"/>
      <c r="N244" s="1316"/>
      <c r="O244" s="1313"/>
      <c r="P244" s="86"/>
      <c r="Q244" s="1317"/>
      <c r="R244" s="86"/>
      <c r="S244" s="86"/>
      <c r="T244" s="86"/>
      <c r="U244" s="86"/>
      <c r="V244" s="86"/>
      <c r="W244" s="86"/>
      <c r="X244" s="86"/>
      <c r="Y244" s="86"/>
      <c r="Z244" s="86"/>
      <c r="AA244" s="86"/>
    </row>
    <row r="245" spans="1:27" ht="15.75" customHeight="1">
      <c r="A245" s="86"/>
      <c r="B245" s="165"/>
      <c r="C245" s="1313"/>
      <c r="D245" s="146"/>
      <c r="E245" s="1314"/>
      <c r="F245" s="1314"/>
      <c r="G245" s="955"/>
      <c r="H245" s="1315"/>
      <c r="I245" s="1316"/>
      <c r="J245" s="1316"/>
      <c r="K245" s="1316"/>
      <c r="L245" s="1316"/>
      <c r="M245" s="1316"/>
      <c r="N245" s="1316"/>
      <c r="O245" s="1313"/>
      <c r="P245" s="86"/>
      <c r="Q245" s="1317"/>
      <c r="R245" s="86"/>
      <c r="S245" s="86"/>
      <c r="T245" s="86"/>
      <c r="U245" s="86"/>
      <c r="V245" s="86"/>
      <c r="W245" s="86"/>
      <c r="X245" s="86"/>
      <c r="Y245" s="86"/>
      <c r="Z245" s="86"/>
      <c r="AA245" s="86"/>
    </row>
    <row r="246" spans="1:27" ht="15.75" customHeight="1">
      <c r="A246" s="86"/>
      <c r="B246" s="165"/>
      <c r="C246" s="1313"/>
      <c r="D246" s="146"/>
      <c r="E246" s="1314"/>
      <c r="F246" s="1314"/>
      <c r="G246" s="955"/>
      <c r="H246" s="1315"/>
      <c r="I246" s="1316"/>
      <c r="J246" s="1316"/>
      <c r="K246" s="1316"/>
      <c r="L246" s="1316"/>
      <c r="M246" s="1316"/>
      <c r="N246" s="1316"/>
      <c r="O246" s="1313"/>
      <c r="P246" s="86"/>
      <c r="Q246" s="1317"/>
      <c r="R246" s="86"/>
      <c r="S246" s="86"/>
      <c r="T246" s="86"/>
      <c r="U246" s="86"/>
      <c r="V246" s="86"/>
      <c r="W246" s="86"/>
      <c r="X246" s="86"/>
      <c r="Y246" s="86"/>
      <c r="Z246" s="86"/>
      <c r="AA246" s="86"/>
    </row>
    <row r="247" spans="1:27" ht="15.75" customHeight="1">
      <c r="A247" s="86"/>
      <c r="B247" s="165"/>
      <c r="C247" s="1313"/>
      <c r="D247" s="146"/>
      <c r="E247" s="1314"/>
      <c r="F247" s="1314"/>
      <c r="G247" s="955"/>
      <c r="H247" s="1315"/>
      <c r="I247" s="1316"/>
      <c r="J247" s="1316"/>
      <c r="K247" s="1316"/>
      <c r="L247" s="1316"/>
      <c r="M247" s="1316"/>
      <c r="N247" s="1316"/>
      <c r="O247" s="1313"/>
      <c r="P247" s="86"/>
      <c r="Q247" s="1317"/>
      <c r="R247" s="86"/>
      <c r="S247" s="86"/>
      <c r="T247" s="86"/>
      <c r="U247" s="86"/>
      <c r="V247" s="86"/>
      <c r="W247" s="86"/>
      <c r="X247" s="86"/>
      <c r="Y247" s="86"/>
      <c r="Z247" s="86"/>
      <c r="AA247" s="86"/>
    </row>
    <row r="248" spans="1:27" ht="15.75" customHeight="1">
      <c r="A248" s="86"/>
      <c r="B248" s="165"/>
      <c r="C248" s="1313"/>
      <c r="D248" s="146"/>
      <c r="E248" s="1314"/>
      <c r="F248" s="1314"/>
      <c r="G248" s="955"/>
      <c r="H248" s="1315"/>
      <c r="I248" s="1316"/>
      <c r="J248" s="1316"/>
      <c r="K248" s="1316"/>
      <c r="L248" s="1316"/>
      <c r="M248" s="1316"/>
      <c r="N248" s="1316"/>
      <c r="O248" s="1313"/>
      <c r="P248" s="86"/>
      <c r="Q248" s="1317"/>
      <c r="R248" s="86"/>
      <c r="S248" s="86"/>
      <c r="T248" s="86"/>
      <c r="U248" s="86"/>
      <c r="V248" s="86"/>
      <c r="W248" s="86"/>
      <c r="X248" s="86"/>
      <c r="Y248" s="86"/>
      <c r="Z248" s="86"/>
      <c r="AA248" s="86"/>
    </row>
    <row r="249" spans="1:27" ht="15.75" customHeight="1">
      <c r="A249" s="86"/>
      <c r="B249" s="165"/>
      <c r="C249" s="1313"/>
      <c r="D249" s="146"/>
      <c r="E249" s="1314"/>
      <c r="F249" s="1314"/>
      <c r="G249" s="955"/>
      <c r="H249" s="1315"/>
      <c r="I249" s="1316"/>
      <c r="J249" s="1316"/>
      <c r="K249" s="1316"/>
      <c r="L249" s="1316"/>
      <c r="M249" s="1316"/>
      <c r="N249" s="1316"/>
      <c r="O249" s="1313"/>
      <c r="P249" s="86"/>
      <c r="Q249" s="1317"/>
      <c r="R249" s="86"/>
      <c r="S249" s="86"/>
      <c r="T249" s="86"/>
      <c r="U249" s="86"/>
      <c r="V249" s="86"/>
      <c r="W249" s="86"/>
      <c r="X249" s="86"/>
      <c r="Y249" s="86"/>
      <c r="Z249" s="86"/>
      <c r="AA249" s="86"/>
    </row>
    <row r="250" spans="1:27" ht="15.75" customHeight="1">
      <c r="A250" s="86"/>
      <c r="B250" s="165"/>
      <c r="C250" s="1313"/>
      <c r="D250" s="146"/>
      <c r="E250" s="1314"/>
      <c r="F250" s="1314"/>
      <c r="G250" s="955"/>
      <c r="H250" s="1315"/>
      <c r="I250" s="1316"/>
      <c r="J250" s="1316"/>
      <c r="K250" s="1316"/>
      <c r="L250" s="1316"/>
      <c r="M250" s="1316"/>
      <c r="N250" s="1316"/>
      <c r="O250" s="1313"/>
      <c r="P250" s="86"/>
      <c r="Q250" s="1317"/>
      <c r="R250" s="86"/>
      <c r="S250" s="86"/>
      <c r="T250" s="86"/>
      <c r="U250" s="86"/>
      <c r="V250" s="86"/>
      <c r="W250" s="86"/>
      <c r="X250" s="86"/>
      <c r="Y250" s="86"/>
      <c r="Z250" s="86"/>
      <c r="AA250" s="86"/>
    </row>
    <row r="251" spans="1:27" ht="15.75" customHeight="1">
      <c r="A251" s="86"/>
      <c r="B251" s="165"/>
      <c r="C251" s="1313"/>
      <c r="D251" s="146"/>
      <c r="E251" s="1314"/>
      <c r="F251" s="1314"/>
      <c r="G251" s="955"/>
      <c r="H251" s="1315"/>
      <c r="I251" s="1316"/>
      <c r="J251" s="1316"/>
      <c r="K251" s="1316"/>
      <c r="L251" s="1316"/>
      <c r="M251" s="1316"/>
      <c r="N251" s="1316"/>
      <c r="O251" s="1313"/>
      <c r="P251" s="86"/>
      <c r="Q251" s="1317"/>
      <c r="R251" s="86"/>
      <c r="S251" s="86"/>
      <c r="T251" s="86"/>
      <c r="U251" s="86"/>
      <c r="V251" s="86"/>
      <c r="W251" s="86"/>
      <c r="X251" s="86"/>
      <c r="Y251" s="86"/>
      <c r="Z251" s="86"/>
      <c r="AA251" s="86"/>
    </row>
    <row r="252" spans="1:27" ht="15.75" customHeight="1">
      <c r="A252" s="86"/>
      <c r="B252" s="165"/>
      <c r="C252" s="1313"/>
      <c r="D252" s="146"/>
      <c r="E252" s="1314"/>
      <c r="F252" s="1314"/>
      <c r="G252" s="955"/>
      <c r="H252" s="1315"/>
      <c r="I252" s="1316"/>
      <c r="J252" s="1316"/>
      <c r="K252" s="1316"/>
      <c r="L252" s="1316"/>
      <c r="M252" s="1316"/>
      <c r="N252" s="1316"/>
      <c r="O252" s="1313"/>
      <c r="P252" s="86"/>
      <c r="Q252" s="1317"/>
      <c r="R252" s="86"/>
      <c r="S252" s="86"/>
      <c r="T252" s="86"/>
      <c r="U252" s="86"/>
      <c r="V252" s="86"/>
      <c r="W252" s="86"/>
      <c r="X252" s="86"/>
      <c r="Y252" s="86"/>
      <c r="Z252" s="86"/>
      <c r="AA252" s="86"/>
    </row>
    <row r="253" spans="1:27" ht="15.75" customHeight="1">
      <c r="A253" s="86"/>
      <c r="B253" s="165"/>
      <c r="C253" s="1313"/>
      <c r="D253" s="146"/>
      <c r="E253" s="1314"/>
      <c r="F253" s="1314"/>
      <c r="G253" s="955"/>
      <c r="H253" s="1315"/>
      <c r="I253" s="1316"/>
      <c r="J253" s="1316"/>
      <c r="K253" s="1316"/>
      <c r="L253" s="1316"/>
      <c r="M253" s="1316"/>
      <c r="N253" s="1316"/>
      <c r="O253" s="1313"/>
      <c r="P253" s="86"/>
      <c r="Q253" s="1317"/>
      <c r="R253" s="86"/>
      <c r="S253" s="86"/>
      <c r="T253" s="86"/>
      <c r="U253" s="86"/>
      <c r="V253" s="86"/>
      <c r="W253" s="86"/>
      <c r="X253" s="86"/>
      <c r="Y253" s="86"/>
      <c r="Z253" s="86"/>
      <c r="AA253" s="86"/>
    </row>
    <row r="254" spans="1:27" ht="15.75" customHeight="1">
      <c r="A254" s="86"/>
      <c r="B254" s="165"/>
      <c r="C254" s="1313"/>
      <c r="D254" s="146"/>
      <c r="E254" s="1314"/>
      <c r="F254" s="1314"/>
      <c r="G254" s="955"/>
      <c r="H254" s="1315"/>
      <c r="I254" s="1316"/>
      <c r="J254" s="1316"/>
      <c r="K254" s="1316"/>
      <c r="L254" s="1316"/>
      <c r="M254" s="1316"/>
      <c r="N254" s="1316"/>
      <c r="O254" s="1313"/>
      <c r="P254" s="86"/>
      <c r="Q254" s="1317"/>
      <c r="R254" s="86"/>
      <c r="S254" s="86"/>
      <c r="T254" s="86"/>
      <c r="U254" s="86"/>
      <c r="V254" s="86"/>
      <c r="W254" s="86"/>
      <c r="X254" s="86"/>
      <c r="Y254" s="86"/>
      <c r="Z254" s="86"/>
      <c r="AA254" s="86"/>
    </row>
    <row r="255" spans="1:27" ht="15.75" customHeight="1">
      <c r="A255" s="86"/>
      <c r="B255" s="165"/>
      <c r="C255" s="1313"/>
      <c r="D255" s="146"/>
      <c r="E255" s="1314"/>
      <c r="F255" s="1314"/>
      <c r="G255" s="955"/>
      <c r="H255" s="1315"/>
      <c r="I255" s="1316"/>
      <c r="J255" s="1316"/>
      <c r="K255" s="1316"/>
      <c r="L255" s="1316"/>
      <c r="M255" s="1316"/>
      <c r="N255" s="1316"/>
      <c r="O255" s="1313"/>
      <c r="P255" s="86"/>
      <c r="Q255" s="1317"/>
      <c r="R255" s="86"/>
      <c r="S255" s="86"/>
      <c r="T255" s="86"/>
      <c r="U255" s="86"/>
      <c r="V255" s="86"/>
      <c r="W255" s="86"/>
      <c r="X255" s="86"/>
      <c r="Y255" s="86"/>
      <c r="Z255" s="86"/>
      <c r="AA255" s="86"/>
    </row>
    <row r="256" spans="1:27" ht="15.75" customHeight="1">
      <c r="A256" s="86"/>
      <c r="B256" s="165"/>
      <c r="C256" s="1313"/>
      <c r="D256" s="146"/>
      <c r="E256" s="1314"/>
      <c r="F256" s="1314"/>
      <c r="G256" s="955"/>
      <c r="H256" s="1315"/>
      <c r="I256" s="1316"/>
      <c r="J256" s="1316"/>
      <c r="K256" s="1316"/>
      <c r="L256" s="1316"/>
      <c r="M256" s="1316"/>
      <c r="N256" s="1316"/>
      <c r="O256" s="1313"/>
      <c r="P256" s="86"/>
      <c r="Q256" s="1317"/>
      <c r="R256" s="86"/>
      <c r="S256" s="86"/>
      <c r="T256" s="86"/>
      <c r="U256" s="86"/>
      <c r="V256" s="86"/>
      <c r="W256" s="86"/>
      <c r="X256" s="86"/>
      <c r="Y256" s="86"/>
      <c r="Z256" s="86"/>
      <c r="AA256" s="86"/>
    </row>
    <row r="257" spans="1:27" ht="15.75" customHeight="1">
      <c r="A257" s="86"/>
      <c r="B257" s="165"/>
      <c r="C257" s="1313"/>
      <c r="D257" s="146"/>
      <c r="E257" s="1314"/>
      <c r="F257" s="1314"/>
      <c r="G257" s="955"/>
      <c r="H257" s="1315"/>
      <c r="I257" s="1316"/>
      <c r="J257" s="1316"/>
      <c r="K257" s="1316"/>
      <c r="L257" s="1316"/>
      <c r="M257" s="1316"/>
      <c r="N257" s="1316"/>
      <c r="O257" s="1313"/>
      <c r="P257" s="86"/>
      <c r="Q257" s="1317"/>
      <c r="R257" s="86"/>
      <c r="S257" s="86"/>
      <c r="T257" s="86"/>
      <c r="U257" s="86"/>
      <c r="V257" s="86"/>
      <c r="W257" s="86"/>
      <c r="X257" s="86"/>
      <c r="Y257" s="86"/>
      <c r="Z257" s="86"/>
      <c r="AA257" s="86"/>
    </row>
    <row r="258" spans="1:27" ht="15.75" customHeight="1">
      <c r="A258" s="86"/>
      <c r="B258" s="165"/>
      <c r="C258" s="1313"/>
      <c r="D258" s="146"/>
      <c r="E258" s="1314"/>
      <c r="F258" s="1314"/>
      <c r="G258" s="955"/>
      <c r="H258" s="1315"/>
      <c r="I258" s="1316"/>
      <c r="J258" s="1316"/>
      <c r="K258" s="1316"/>
      <c r="L258" s="1316"/>
      <c r="M258" s="1316"/>
      <c r="N258" s="1316"/>
      <c r="O258" s="1313"/>
      <c r="P258" s="86"/>
      <c r="Q258" s="1317"/>
      <c r="R258" s="86"/>
      <c r="S258" s="86"/>
      <c r="T258" s="86"/>
      <c r="U258" s="86"/>
      <c r="V258" s="86"/>
      <c r="W258" s="86"/>
      <c r="X258" s="86"/>
      <c r="Y258" s="86"/>
      <c r="Z258" s="86"/>
      <c r="AA258" s="86"/>
    </row>
    <row r="259" spans="1:27" ht="15.75" customHeight="1">
      <c r="A259" s="86"/>
      <c r="B259" s="165"/>
      <c r="C259" s="1313"/>
      <c r="D259" s="146"/>
      <c r="E259" s="1314"/>
      <c r="F259" s="1314"/>
      <c r="G259" s="955"/>
      <c r="H259" s="1315"/>
      <c r="I259" s="1316"/>
      <c r="J259" s="1316"/>
      <c r="K259" s="1316"/>
      <c r="L259" s="1316"/>
      <c r="M259" s="1316"/>
      <c r="N259" s="1316"/>
      <c r="O259" s="1313"/>
      <c r="P259" s="86"/>
      <c r="Q259" s="1317"/>
      <c r="R259" s="86"/>
      <c r="S259" s="86"/>
      <c r="T259" s="86"/>
      <c r="U259" s="86"/>
      <c r="V259" s="86"/>
      <c r="W259" s="86"/>
      <c r="X259" s="86"/>
      <c r="Y259" s="86"/>
      <c r="Z259" s="86"/>
      <c r="AA259" s="86"/>
    </row>
    <row r="260" spans="1:27" ht="15.75" customHeight="1">
      <c r="A260" s="86"/>
      <c r="B260" s="165"/>
      <c r="C260" s="1313"/>
      <c r="D260" s="146"/>
      <c r="E260" s="1314"/>
      <c r="F260" s="1314"/>
      <c r="G260" s="955"/>
      <c r="H260" s="1315"/>
      <c r="I260" s="1316"/>
      <c r="J260" s="1316"/>
      <c r="K260" s="1316"/>
      <c r="L260" s="1316"/>
      <c r="M260" s="1316"/>
      <c r="N260" s="1316"/>
      <c r="O260" s="1313"/>
      <c r="P260" s="86"/>
      <c r="Q260" s="1317"/>
      <c r="R260" s="86"/>
      <c r="S260" s="86"/>
      <c r="T260" s="86"/>
      <c r="U260" s="86"/>
      <c r="V260" s="86"/>
      <c r="W260" s="86"/>
      <c r="X260" s="86"/>
      <c r="Y260" s="86"/>
      <c r="Z260" s="86"/>
      <c r="AA260" s="86"/>
    </row>
    <row r="261" spans="1:27" ht="15.75" customHeight="1">
      <c r="A261" s="86"/>
      <c r="B261" s="165"/>
      <c r="C261" s="1313"/>
      <c r="D261" s="146"/>
      <c r="E261" s="1314"/>
      <c r="F261" s="1314"/>
      <c r="G261" s="955"/>
      <c r="H261" s="1315"/>
      <c r="I261" s="1316"/>
      <c r="J261" s="1316"/>
      <c r="K261" s="1316"/>
      <c r="L261" s="1316"/>
      <c r="M261" s="1316"/>
      <c r="N261" s="1316"/>
      <c r="O261" s="1313"/>
      <c r="P261" s="86"/>
      <c r="Q261" s="1317"/>
      <c r="R261" s="86"/>
      <c r="S261" s="86"/>
      <c r="T261" s="86"/>
      <c r="U261" s="86"/>
      <c r="V261" s="86"/>
      <c r="W261" s="86"/>
      <c r="X261" s="86"/>
      <c r="Y261" s="86"/>
      <c r="Z261" s="86"/>
      <c r="AA261" s="86"/>
    </row>
    <row r="262" spans="1:27" ht="15.75" customHeight="1">
      <c r="A262" s="86"/>
      <c r="B262" s="165"/>
      <c r="C262" s="1313"/>
      <c r="D262" s="146"/>
      <c r="E262" s="1314"/>
      <c r="F262" s="1314"/>
      <c r="G262" s="955"/>
      <c r="H262" s="1315"/>
      <c r="I262" s="1316"/>
      <c r="J262" s="1316"/>
      <c r="K262" s="1316"/>
      <c r="L262" s="1316"/>
      <c r="M262" s="1316"/>
      <c r="N262" s="1316"/>
      <c r="O262" s="1313"/>
      <c r="P262" s="86"/>
      <c r="Q262" s="1317"/>
      <c r="R262" s="86"/>
      <c r="S262" s="86"/>
      <c r="T262" s="86"/>
      <c r="U262" s="86"/>
      <c r="V262" s="86"/>
      <c r="W262" s="86"/>
      <c r="X262" s="86"/>
      <c r="Y262" s="86"/>
      <c r="Z262" s="86"/>
      <c r="AA262" s="86"/>
    </row>
    <row r="263" spans="1:27" ht="15.75" customHeight="1">
      <c r="A263" s="86"/>
      <c r="B263" s="165"/>
      <c r="C263" s="1313"/>
      <c r="D263" s="146"/>
      <c r="E263" s="1314"/>
      <c r="F263" s="1314"/>
      <c r="G263" s="955"/>
      <c r="H263" s="1315"/>
      <c r="I263" s="1316"/>
      <c r="J263" s="1316"/>
      <c r="K263" s="1316"/>
      <c r="L263" s="1316"/>
      <c r="M263" s="1316"/>
      <c r="N263" s="1316"/>
      <c r="O263" s="1313"/>
      <c r="P263" s="86"/>
      <c r="Q263" s="1317"/>
      <c r="R263" s="86"/>
      <c r="S263" s="86"/>
      <c r="T263" s="86"/>
      <c r="U263" s="86"/>
      <c r="V263" s="86"/>
      <c r="W263" s="86"/>
      <c r="X263" s="86"/>
      <c r="Y263" s="86"/>
      <c r="Z263" s="86"/>
      <c r="AA263" s="86"/>
    </row>
    <row r="264" spans="1:27" ht="15.75" customHeight="1">
      <c r="A264" s="86"/>
      <c r="B264" s="165"/>
      <c r="C264" s="1313"/>
      <c r="D264" s="146"/>
      <c r="E264" s="1314"/>
      <c r="F264" s="1314"/>
      <c r="G264" s="955"/>
      <c r="H264" s="1315"/>
      <c r="I264" s="1316"/>
      <c r="J264" s="1316"/>
      <c r="K264" s="1316"/>
      <c r="L264" s="1316"/>
      <c r="M264" s="1316"/>
      <c r="N264" s="1316"/>
      <c r="O264" s="1313"/>
      <c r="P264" s="86"/>
      <c r="Q264" s="1317"/>
      <c r="R264" s="86"/>
      <c r="S264" s="86"/>
      <c r="T264" s="86"/>
      <c r="U264" s="86"/>
      <c r="V264" s="86"/>
      <c r="W264" s="86"/>
      <c r="X264" s="86"/>
      <c r="Y264" s="86"/>
      <c r="Z264" s="86"/>
      <c r="AA264" s="86"/>
    </row>
    <row r="265" spans="1:27" ht="15.75" customHeight="1">
      <c r="A265" s="86"/>
      <c r="B265" s="165"/>
      <c r="C265" s="1313"/>
      <c r="D265" s="146"/>
      <c r="E265" s="1314"/>
      <c r="F265" s="1314"/>
      <c r="G265" s="955"/>
      <c r="H265" s="1315"/>
      <c r="I265" s="1316"/>
      <c r="J265" s="1316"/>
      <c r="K265" s="1316"/>
      <c r="L265" s="1316"/>
      <c r="M265" s="1316"/>
      <c r="N265" s="1316"/>
      <c r="O265" s="1313"/>
      <c r="P265" s="86"/>
      <c r="Q265" s="1317"/>
      <c r="R265" s="86"/>
      <c r="S265" s="86"/>
      <c r="T265" s="86"/>
      <c r="U265" s="86"/>
      <c r="V265" s="86"/>
      <c r="W265" s="86"/>
      <c r="X265" s="86"/>
      <c r="Y265" s="86"/>
      <c r="Z265" s="86"/>
      <c r="AA265" s="86"/>
    </row>
    <row r="266" spans="1:27" ht="15.75" customHeight="1">
      <c r="A266" s="86"/>
      <c r="B266" s="165"/>
      <c r="C266" s="1313"/>
      <c r="D266" s="146"/>
      <c r="E266" s="1314"/>
      <c r="F266" s="1314"/>
      <c r="G266" s="955"/>
      <c r="H266" s="1315"/>
      <c r="I266" s="1316"/>
      <c r="J266" s="1316"/>
      <c r="K266" s="1316"/>
      <c r="L266" s="1316"/>
      <c r="M266" s="1316"/>
      <c r="N266" s="1316"/>
      <c r="O266" s="1313"/>
      <c r="P266" s="86"/>
      <c r="Q266" s="1317"/>
      <c r="R266" s="86"/>
      <c r="S266" s="86"/>
      <c r="T266" s="86"/>
      <c r="U266" s="86"/>
      <c r="V266" s="86"/>
      <c r="W266" s="86"/>
      <c r="X266" s="86"/>
      <c r="Y266" s="86"/>
      <c r="Z266" s="86"/>
      <c r="AA266" s="86"/>
    </row>
    <row r="267" spans="1:27" ht="15.75" customHeight="1">
      <c r="A267" s="86"/>
      <c r="B267" s="165"/>
      <c r="C267" s="1313"/>
      <c r="D267" s="146"/>
      <c r="E267" s="1314"/>
      <c r="F267" s="1314"/>
      <c r="G267" s="955"/>
      <c r="H267" s="1315"/>
      <c r="I267" s="1316"/>
      <c r="J267" s="1316"/>
      <c r="K267" s="1316"/>
      <c r="L267" s="1316"/>
      <c r="M267" s="1316"/>
      <c r="N267" s="1316"/>
      <c r="O267" s="1313"/>
      <c r="P267" s="86"/>
      <c r="Q267" s="1317"/>
      <c r="R267" s="86"/>
      <c r="S267" s="86"/>
      <c r="T267" s="86"/>
      <c r="U267" s="86"/>
      <c r="V267" s="86"/>
      <c r="W267" s="86"/>
      <c r="X267" s="86"/>
      <c r="Y267" s="86"/>
      <c r="Z267" s="86"/>
      <c r="AA267" s="86"/>
    </row>
    <row r="268" spans="1:27" ht="15.75" customHeight="1">
      <c r="A268" s="86"/>
      <c r="B268" s="165"/>
      <c r="C268" s="1313"/>
      <c r="D268" s="146"/>
      <c r="E268" s="1314"/>
      <c r="F268" s="1314"/>
      <c r="G268" s="955"/>
      <c r="H268" s="1315"/>
      <c r="I268" s="1316"/>
      <c r="J268" s="1316"/>
      <c r="K268" s="1316"/>
      <c r="L268" s="1316"/>
      <c r="M268" s="1316"/>
      <c r="N268" s="1316"/>
      <c r="O268" s="1313"/>
      <c r="P268" s="86"/>
      <c r="Q268" s="1317"/>
      <c r="R268" s="86"/>
      <c r="S268" s="86"/>
      <c r="T268" s="86"/>
      <c r="U268" s="86"/>
      <c r="V268" s="86"/>
      <c r="W268" s="86"/>
      <c r="X268" s="86"/>
      <c r="Y268" s="86"/>
      <c r="Z268" s="86"/>
      <c r="AA268" s="86"/>
    </row>
    <row r="269" spans="1:27" ht="15.75" customHeight="1">
      <c r="A269" s="86"/>
      <c r="B269" s="165"/>
      <c r="C269" s="1313"/>
      <c r="D269" s="146"/>
      <c r="E269" s="1314"/>
      <c r="F269" s="1314"/>
      <c r="G269" s="955"/>
      <c r="H269" s="1315"/>
      <c r="I269" s="1316"/>
      <c r="J269" s="1316"/>
      <c r="K269" s="1316"/>
      <c r="L269" s="1316"/>
      <c r="M269" s="1316"/>
      <c r="N269" s="1316"/>
      <c r="O269" s="1313"/>
      <c r="P269" s="86"/>
      <c r="Q269" s="1317"/>
      <c r="R269" s="86"/>
      <c r="S269" s="86"/>
      <c r="T269" s="86"/>
      <c r="U269" s="86"/>
      <c r="V269" s="86"/>
      <c r="W269" s="86"/>
      <c r="X269" s="86"/>
      <c r="Y269" s="86"/>
      <c r="Z269" s="86"/>
      <c r="AA269" s="86"/>
    </row>
    <row r="270" spans="1:27" ht="15.75" customHeight="1">
      <c r="A270" s="86"/>
      <c r="B270" s="165"/>
      <c r="C270" s="1313"/>
      <c r="D270" s="146"/>
      <c r="E270" s="1314"/>
      <c r="F270" s="1314"/>
      <c r="G270" s="955"/>
      <c r="H270" s="1315"/>
      <c r="I270" s="1316"/>
      <c r="J270" s="1316"/>
      <c r="K270" s="1316"/>
      <c r="L270" s="1316"/>
      <c r="M270" s="1316"/>
      <c r="N270" s="1316"/>
      <c r="O270" s="1313"/>
      <c r="P270" s="86"/>
      <c r="Q270" s="1317"/>
      <c r="R270" s="86"/>
      <c r="S270" s="86"/>
      <c r="T270" s="86"/>
      <c r="U270" s="86"/>
      <c r="V270" s="86"/>
      <c r="W270" s="86"/>
      <c r="X270" s="86"/>
      <c r="Y270" s="86"/>
      <c r="Z270" s="86"/>
      <c r="AA270" s="86"/>
    </row>
    <row r="271" spans="1:27" ht="15.75" customHeight="1">
      <c r="A271" s="86"/>
      <c r="B271" s="165"/>
      <c r="C271" s="1313"/>
      <c r="D271" s="146"/>
      <c r="E271" s="1314"/>
      <c r="F271" s="1314"/>
      <c r="G271" s="955"/>
      <c r="H271" s="1315"/>
      <c r="I271" s="1316"/>
      <c r="J271" s="1316"/>
      <c r="K271" s="1316"/>
      <c r="L271" s="1316"/>
      <c r="M271" s="1316"/>
      <c r="N271" s="1316"/>
      <c r="O271" s="1313"/>
      <c r="P271" s="86"/>
      <c r="Q271" s="1317"/>
      <c r="R271" s="86"/>
      <c r="S271" s="86"/>
      <c r="T271" s="86"/>
      <c r="U271" s="86"/>
      <c r="V271" s="86"/>
      <c r="W271" s="86"/>
      <c r="X271" s="86"/>
      <c r="Y271" s="86"/>
      <c r="Z271" s="86"/>
      <c r="AA271" s="86"/>
    </row>
    <row r="272" spans="1:27" ht="15.75" customHeight="1">
      <c r="A272" s="86"/>
      <c r="B272" s="165"/>
      <c r="C272" s="1313"/>
      <c r="D272" s="146"/>
      <c r="E272" s="1314"/>
      <c r="F272" s="1314"/>
      <c r="G272" s="955"/>
      <c r="H272" s="1315"/>
      <c r="I272" s="1316"/>
      <c r="J272" s="1316"/>
      <c r="K272" s="1316"/>
      <c r="L272" s="1316"/>
      <c r="M272" s="1316"/>
      <c r="N272" s="1316"/>
      <c r="O272" s="1313"/>
      <c r="P272" s="86"/>
      <c r="Q272" s="1317"/>
      <c r="R272" s="86"/>
      <c r="S272" s="86"/>
      <c r="T272" s="86"/>
      <c r="U272" s="86"/>
      <c r="V272" s="86"/>
      <c r="W272" s="86"/>
      <c r="X272" s="86"/>
      <c r="Y272" s="86"/>
      <c r="Z272" s="86"/>
      <c r="AA272" s="86"/>
    </row>
    <row r="273" spans="1:27" ht="15.75" customHeight="1">
      <c r="A273" s="86"/>
      <c r="B273" s="165"/>
      <c r="C273" s="1313"/>
      <c r="D273" s="146"/>
      <c r="E273" s="1314"/>
      <c r="F273" s="1314"/>
      <c r="G273" s="955"/>
      <c r="H273" s="1315"/>
      <c r="I273" s="1316"/>
      <c r="J273" s="1316"/>
      <c r="K273" s="1316"/>
      <c r="L273" s="1316"/>
      <c r="M273" s="1316"/>
      <c r="N273" s="1316"/>
      <c r="O273" s="1313"/>
      <c r="P273" s="86"/>
      <c r="Q273" s="1317"/>
      <c r="R273" s="86"/>
      <c r="S273" s="86"/>
      <c r="T273" s="86"/>
      <c r="U273" s="86"/>
      <c r="V273" s="86"/>
      <c r="W273" s="86"/>
      <c r="X273" s="86"/>
      <c r="Y273" s="86"/>
      <c r="Z273" s="86"/>
      <c r="AA273" s="86"/>
    </row>
    <row r="274" spans="1:27" ht="15.75" customHeight="1">
      <c r="A274" s="86"/>
      <c r="B274" s="165"/>
      <c r="C274" s="1313"/>
      <c r="D274" s="146"/>
      <c r="E274" s="1314"/>
      <c r="F274" s="1314"/>
      <c r="G274" s="955"/>
      <c r="H274" s="1315"/>
      <c r="I274" s="1316"/>
      <c r="J274" s="1316"/>
      <c r="K274" s="1316"/>
      <c r="L274" s="1316"/>
      <c r="M274" s="1316"/>
      <c r="N274" s="1316"/>
      <c r="O274" s="1313"/>
      <c r="P274" s="86"/>
      <c r="Q274" s="1317"/>
      <c r="R274" s="86"/>
      <c r="S274" s="86"/>
      <c r="T274" s="86"/>
      <c r="U274" s="86"/>
      <c r="V274" s="86"/>
      <c r="W274" s="86"/>
      <c r="X274" s="86"/>
      <c r="Y274" s="86"/>
      <c r="Z274" s="86"/>
      <c r="AA274" s="86"/>
    </row>
    <row r="275" spans="1:27" ht="15.75" customHeight="1">
      <c r="A275" s="86"/>
      <c r="B275" s="165"/>
      <c r="C275" s="1313"/>
      <c r="D275" s="146"/>
      <c r="E275" s="1314"/>
      <c r="F275" s="1314"/>
      <c r="G275" s="955"/>
      <c r="H275" s="1315"/>
      <c r="I275" s="1316"/>
      <c r="J275" s="1316"/>
      <c r="K275" s="1316"/>
      <c r="L275" s="1316"/>
      <c r="M275" s="1316"/>
      <c r="N275" s="1316"/>
      <c r="O275" s="1313"/>
      <c r="P275" s="86"/>
      <c r="Q275" s="1317"/>
      <c r="R275" s="86"/>
      <c r="S275" s="86"/>
      <c r="T275" s="86"/>
      <c r="U275" s="86"/>
      <c r="V275" s="86"/>
      <c r="W275" s="86"/>
      <c r="X275" s="86"/>
      <c r="Y275" s="86"/>
      <c r="Z275" s="86"/>
      <c r="AA275" s="86"/>
    </row>
    <row r="276" spans="1:27" ht="15.75" customHeight="1">
      <c r="A276" s="86"/>
      <c r="B276" s="165"/>
      <c r="C276" s="1313"/>
      <c r="D276" s="146"/>
      <c r="E276" s="1314"/>
      <c r="F276" s="1314"/>
      <c r="G276" s="955"/>
      <c r="H276" s="1315"/>
      <c r="I276" s="1316"/>
      <c r="J276" s="1316"/>
      <c r="K276" s="1316"/>
      <c r="L276" s="1316"/>
      <c r="M276" s="1316"/>
      <c r="N276" s="1316"/>
      <c r="O276" s="1313"/>
      <c r="P276" s="86"/>
      <c r="Q276" s="1317"/>
      <c r="R276" s="86"/>
      <c r="S276" s="86"/>
      <c r="T276" s="86"/>
      <c r="U276" s="86"/>
      <c r="V276" s="86"/>
      <c r="W276" s="86"/>
      <c r="X276" s="86"/>
      <c r="Y276" s="86"/>
      <c r="Z276" s="86"/>
      <c r="AA276" s="86"/>
    </row>
    <row r="277" spans="1:27" ht="15.75" customHeight="1">
      <c r="A277" s="86"/>
      <c r="B277" s="165"/>
      <c r="C277" s="1313"/>
      <c r="D277" s="146"/>
      <c r="E277" s="1314"/>
      <c r="F277" s="1314"/>
      <c r="G277" s="955"/>
      <c r="H277" s="1315"/>
      <c r="I277" s="1316"/>
      <c r="J277" s="1316"/>
      <c r="K277" s="1316"/>
      <c r="L277" s="1316"/>
      <c r="M277" s="1316"/>
      <c r="N277" s="1316"/>
      <c r="O277" s="1313"/>
      <c r="P277" s="86"/>
      <c r="Q277" s="1317"/>
      <c r="R277" s="86"/>
      <c r="S277" s="86"/>
      <c r="T277" s="86"/>
      <c r="U277" s="86"/>
      <c r="V277" s="86"/>
      <c r="W277" s="86"/>
      <c r="X277" s="86"/>
      <c r="Y277" s="86"/>
      <c r="Z277" s="86"/>
      <c r="AA277" s="86"/>
    </row>
    <row r="278" spans="1:27" ht="15.75" customHeight="1">
      <c r="A278" s="86"/>
      <c r="B278" s="165"/>
      <c r="C278" s="1313"/>
      <c r="D278" s="146"/>
      <c r="E278" s="1314"/>
      <c r="F278" s="1314"/>
      <c r="G278" s="955"/>
      <c r="H278" s="1315"/>
      <c r="I278" s="1316"/>
      <c r="J278" s="1316"/>
      <c r="K278" s="1316"/>
      <c r="L278" s="1316"/>
      <c r="M278" s="1316"/>
      <c r="N278" s="1316"/>
      <c r="O278" s="1313"/>
      <c r="P278" s="86"/>
      <c r="Q278" s="1317"/>
      <c r="R278" s="86"/>
      <c r="S278" s="86"/>
      <c r="T278" s="86"/>
      <c r="U278" s="86"/>
      <c r="V278" s="86"/>
      <c r="W278" s="86"/>
      <c r="X278" s="86"/>
      <c r="Y278" s="86"/>
      <c r="Z278" s="86"/>
      <c r="AA278" s="86"/>
    </row>
    <row r="279" spans="1:27" ht="15.75" customHeight="1">
      <c r="A279" s="86"/>
      <c r="B279" s="165"/>
      <c r="C279" s="1313"/>
      <c r="D279" s="146"/>
      <c r="E279" s="1314"/>
      <c r="F279" s="1314"/>
      <c r="G279" s="955"/>
      <c r="H279" s="1315"/>
      <c r="I279" s="1316"/>
      <c r="J279" s="1316"/>
      <c r="K279" s="1316"/>
      <c r="L279" s="1316"/>
      <c r="M279" s="1316"/>
      <c r="N279" s="1316"/>
      <c r="O279" s="1313"/>
      <c r="P279" s="86"/>
      <c r="Q279" s="1317"/>
      <c r="R279" s="86"/>
      <c r="S279" s="86"/>
      <c r="T279" s="86"/>
      <c r="U279" s="86"/>
      <c r="V279" s="86"/>
      <c r="W279" s="86"/>
      <c r="X279" s="86"/>
      <c r="Y279" s="86"/>
      <c r="Z279" s="86"/>
      <c r="AA279" s="86"/>
    </row>
    <row r="280" spans="1:27" ht="15.75" customHeight="1">
      <c r="A280" s="86"/>
      <c r="B280" s="165"/>
      <c r="C280" s="1313"/>
      <c r="D280" s="146"/>
      <c r="E280" s="1314"/>
      <c r="F280" s="1314"/>
      <c r="G280" s="955"/>
      <c r="H280" s="1315"/>
      <c r="I280" s="1316"/>
      <c r="J280" s="1316"/>
      <c r="K280" s="1316"/>
      <c r="L280" s="1316"/>
      <c r="M280" s="1316"/>
      <c r="N280" s="1316"/>
      <c r="O280" s="1313"/>
      <c r="P280" s="86"/>
      <c r="Q280" s="1317"/>
      <c r="R280" s="86"/>
      <c r="S280" s="86"/>
      <c r="T280" s="86"/>
      <c r="U280" s="86"/>
      <c r="V280" s="86"/>
      <c r="W280" s="86"/>
      <c r="X280" s="86"/>
      <c r="Y280" s="86"/>
      <c r="Z280" s="86"/>
      <c r="AA280" s="86"/>
    </row>
    <row r="281" spans="1:27" ht="15.75" customHeight="1">
      <c r="A281" s="86"/>
      <c r="B281" s="165"/>
      <c r="C281" s="1313"/>
      <c r="D281" s="146"/>
      <c r="E281" s="1314"/>
      <c r="F281" s="1314"/>
      <c r="G281" s="955"/>
      <c r="H281" s="1315"/>
      <c r="I281" s="1316"/>
      <c r="J281" s="1316"/>
      <c r="K281" s="1316"/>
      <c r="L281" s="1316"/>
      <c r="M281" s="1316"/>
      <c r="N281" s="1316"/>
      <c r="O281" s="1313"/>
      <c r="P281" s="86"/>
      <c r="Q281" s="1317"/>
      <c r="R281" s="86"/>
      <c r="S281" s="86"/>
      <c r="T281" s="86"/>
      <c r="U281" s="86"/>
      <c r="V281" s="86"/>
      <c r="W281" s="86"/>
      <c r="X281" s="86"/>
      <c r="Y281" s="86"/>
      <c r="Z281" s="86"/>
      <c r="AA281" s="86"/>
    </row>
    <row r="282" spans="1:27" ht="15.75" customHeight="1">
      <c r="A282" s="86"/>
      <c r="B282" s="165"/>
      <c r="C282" s="1313"/>
      <c r="D282" s="146"/>
      <c r="E282" s="1314"/>
      <c r="F282" s="1314"/>
      <c r="G282" s="955"/>
      <c r="H282" s="1315"/>
      <c r="I282" s="1316"/>
      <c r="J282" s="1316"/>
      <c r="K282" s="1316"/>
      <c r="L282" s="1316"/>
      <c r="M282" s="1316"/>
      <c r="N282" s="1316"/>
      <c r="O282" s="1313"/>
      <c r="P282" s="86"/>
      <c r="Q282" s="1317"/>
      <c r="R282" s="86"/>
      <c r="S282" s="86"/>
      <c r="T282" s="86"/>
      <c r="U282" s="86"/>
      <c r="V282" s="86"/>
      <c r="W282" s="86"/>
      <c r="X282" s="86"/>
      <c r="Y282" s="86"/>
      <c r="Z282" s="86"/>
      <c r="AA282" s="86"/>
    </row>
    <row r="283" spans="1:27" ht="15.75" customHeight="1">
      <c r="A283" s="86"/>
      <c r="B283" s="165"/>
      <c r="C283" s="1313"/>
      <c r="D283" s="146"/>
      <c r="E283" s="1314"/>
      <c r="F283" s="1314"/>
      <c r="G283" s="955"/>
      <c r="H283" s="1315"/>
      <c r="I283" s="1316"/>
      <c r="J283" s="1316"/>
      <c r="K283" s="1316"/>
      <c r="L283" s="1316"/>
      <c r="M283" s="1316"/>
      <c r="N283" s="1316"/>
      <c r="O283" s="1313"/>
      <c r="P283" s="86"/>
      <c r="Q283" s="1317"/>
      <c r="R283" s="86"/>
      <c r="S283" s="86"/>
      <c r="T283" s="86"/>
      <c r="U283" s="86"/>
      <c r="V283" s="86"/>
      <c r="W283" s="86"/>
      <c r="X283" s="86"/>
      <c r="Y283" s="86"/>
      <c r="Z283" s="86"/>
      <c r="AA283" s="86"/>
    </row>
    <row r="284" spans="1:27" ht="15.75" customHeight="1">
      <c r="A284" s="86"/>
      <c r="B284" s="165"/>
      <c r="C284" s="1313"/>
      <c r="D284" s="146"/>
      <c r="E284" s="1314"/>
      <c r="F284" s="1314"/>
      <c r="G284" s="955"/>
      <c r="H284" s="1315"/>
      <c r="I284" s="1316"/>
      <c r="J284" s="1316"/>
      <c r="K284" s="1316"/>
      <c r="L284" s="1316"/>
      <c r="M284" s="1316"/>
      <c r="N284" s="1316"/>
      <c r="O284" s="1313"/>
      <c r="P284" s="86"/>
      <c r="Q284" s="1317"/>
      <c r="R284" s="86"/>
      <c r="S284" s="86"/>
      <c r="T284" s="86"/>
      <c r="U284" s="86"/>
      <c r="V284" s="86"/>
      <c r="W284" s="86"/>
      <c r="X284" s="86"/>
      <c r="Y284" s="86"/>
      <c r="Z284" s="86"/>
      <c r="AA284" s="86"/>
    </row>
    <row r="285" spans="1:27" ht="15.75" customHeight="1">
      <c r="A285" s="86"/>
      <c r="B285" s="165"/>
      <c r="C285" s="1313"/>
      <c r="D285" s="146"/>
      <c r="E285" s="1314"/>
      <c r="F285" s="1314"/>
      <c r="G285" s="955"/>
      <c r="H285" s="1315"/>
      <c r="I285" s="1316"/>
      <c r="J285" s="1316"/>
      <c r="K285" s="1316"/>
      <c r="L285" s="1316"/>
      <c r="M285" s="1316"/>
      <c r="N285" s="1316"/>
      <c r="O285" s="1313"/>
      <c r="P285" s="86"/>
      <c r="Q285" s="1317"/>
      <c r="R285" s="86"/>
      <c r="S285" s="86"/>
      <c r="T285" s="86"/>
      <c r="U285" s="86"/>
      <c r="V285" s="86"/>
      <c r="W285" s="86"/>
      <c r="X285" s="86"/>
      <c r="Y285" s="86"/>
      <c r="Z285" s="86"/>
      <c r="AA285" s="86"/>
    </row>
    <row r="286" spans="1:27" ht="15.75" customHeight="1">
      <c r="A286" s="86"/>
      <c r="B286" s="165"/>
      <c r="C286" s="1313"/>
      <c r="D286" s="146"/>
      <c r="E286" s="1314"/>
      <c r="F286" s="1314"/>
      <c r="G286" s="955"/>
      <c r="H286" s="1315"/>
      <c r="I286" s="1316"/>
      <c r="J286" s="1316"/>
      <c r="K286" s="1316"/>
      <c r="L286" s="1316"/>
      <c r="M286" s="1316"/>
      <c r="N286" s="1316"/>
      <c r="O286" s="1313"/>
      <c r="P286" s="86"/>
      <c r="Q286" s="1317"/>
      <c r="R286" s="86"/>
      <c r="S286" s="86"/>
      <c r="T286" s="86"/>
      <c r="U286" s="86"/>
      <c r="V286" s="86"/>
      <c r="W286" s="86"/>
      <c r="X286" s="86"/>
      <c r="Y286" s="86"/>
      <c r="Z286" s="86"/>
      <c r="AA286" s="86"/>
    </row>
    <row r="287" spans="1:27" ht="15.75" customHeight="1">
      <c r="A287" s="86"/>
      <c r="B287" s="165"/>
      <c r="C287" s="1313"/>
      <c r="D287" s="146"/>
      <c r="E287" s="1314"/>
      <c r="F287" s="1314"/>
      <c r="G287" s="955"/>
      <c r="H287" s="1315"/>
      <c r="I287" s="1316"/>
      <c r="J287" s="1316"/>
      <c r="K287" s="1316"/>
      <c r="L287" s="1316"/>
      <c r="M287" s="1316"/>
      <c r="N287" s="1316"/>
      <c r="O287" s="1313"/>
      <c r="P287" s="86"/>
      <c r="Q287" s="1317"/>
      <c r="R287" s="86"/>
      <c r="S287" s="86"/>
      <c r="T287" s="86"/>
      <c r="U287" s="86"/>
      <c r="V287" s="86"/>
      <c r="W287" s="86"/>
      <c r="X287" s="86"/>
      <c r="Y287" s="86"/>
      <c r="Z287" s="86"/>
      <c r="AA287" s="86"/>
    </row>
    <row r="288" spans="1:27" ht="15.75" customHeight="1">
      <c r="A288" s="86"/>
      <c r="B288" s="165"/>
      <c r="C288" s="1313"/>
      <c r="D288" s="146"/>
      <c r="E288" s="1314"/>
      <c r="F288" s="1314"/>
      <c r="G288" s="955"/>
      <c r="H288" s="1315"/>
      <c r="I288" s="1316"/>
      <c r="J288" s="1316"/>
      <c r="K288" s="1316"/>
      <c r="L288" s="1316"/>
      <c r="M288" s="1316"/>
      <c r="N288" s="1316"/>
      <c r="O288" s="1313"/>
      <c r="P288" s="86"/>
      <c r="Q288" s="1317"/>
      <c r="R288" s="86"/>
      <c r="S288" s="86"/>
      <c r="T288" s="86"/>
      <c r="U288" s="86"/>
      <c r="V288" s="86"/>
      <c r="W288" s="86"/>
      <c r="X288" s="86"/>
      <c r="Y288" s="86"/>
      <c r="Z288" s="86"/>
      <c r="AA288" s="86"/>
    </row>
    <row r="289" spans="1:27" ht="15.75" customHeight="1">
      <c r="A289" s="86"/>
      <c r="B289" s="165"/>
      <c r="C289" s="1313"/>
      <c r="D289" s="146"/>
      <c r="E289" s="1314"/>
      <c r="F289" s="1314"/>
      <c r="G289" s="955"/>
      <c r="H289" s="1315"/>
      <c r="I289" s="1316"/>
      <c r="J289" s="1316"/>
      <c r="K289" s="1316"/>
      <c r="L289" s="1316"/>
      <c r="M289" s="1316"/>
      <c r="N289" s="1316"/>
      <c r="O289" s="1313"/>
      <c r="P289" s="86"/>
      <c r="Q289" s="1317"/>
      <c r="R289" s="86"/>
      <c r="S289" s="86"/>
      <c r="T289" s="86"/>
      <c r="U289" s="86"/>
      <c r="V289" s="86"/>
      <c r="W289" s="86"/>
      <c r="X289" s="86"/>
      <c r="Y289" s="86"/>
      <c r="Z289" s="86"/>
      <c r="AA289" s="86"/>
    </row>
    <row r="290" spans="1:27" ht="15.75" customHeight="1">
      <c r="A290" s="86"/>
      <c r="B290" s="165"/>
      <c r="C290" s="1313"/>
      <c r="D290" s="146"/>
      <c r="E290" s="1314"/>
      <c r="F290" s="1314"/>
      <c r="G290" s="955"/>
      <c r="H290" s="1315"/>
      <c r="I290" s="1316"/>
      <c r="J290" s="1316"/>
      <c r="K290" s="1316"/>
      <c r="L290" s="1316"/>
      <c r="M290" s="1316"/>
      <c r="N290" s="1316"/>
      <c r="O290" s="1313"/>
      <c r="P290" s="86"/>
      <c r="Q290" s="1317"/>
      <c r="R290" s="86"/>
      <c r="S290" s="86"/>
      <c r="T290" s="86"/>
      <c r="U290" s="86"/>
      <c r="V290" s="86"/>
      <c r="W290" s="86"/>
      <c r="X290" s="86"/>
      <c r="Y290" s="86"/>
      <c r="Z290" s="86"/>
      <c r="AA290" s="86"/>
    </row>
    <row r="291" spans="1:27" ht="15.75" customHeight="1">
      <c r="A291" s="86"/>
      <c r="B291" s="165"/>
      <c r="C291" s="1313"/>
      <c r="D291" s="146"/>
      <c r="E291" s="1314"/>
      <c r="F291" s="1314"/>
      <c r="G291" s="955"/>
      <c r="H291" s="1315"/>
      <c r="I291" s="1316"/>
      <c r="J291" s="1316"/>
      <c r="K291" s="1316"/>
      <c r="L291" s="1316"/>
      <c r="M291" s="1316"/>
      <c r="N291" s="1316"/>
      <c r="O291" s="1313"/>
      <c r="P291" s="86"/>
      <c r="Q291" s="1317"/>
      <c r="R291" s="86"/>
      <c r="S291" s="86"/>
      <c r="T291" s="86"/>
      <c r="U291" s="86"/>
      <c r="V291" s="86"/>
      <c r="W291" s="86"/>
      <c r="X291" s="86"/>
      <c r="Y291" s="86"/>
      <c r="Z291" s="86"/>
      <c r="AA291" s="86"/>
    </row>
    <row r="292" spans="1:27" ht="15.75" customHeight="1">
      <c r="A292" s="86"/>
      <c r="B292" s="165"/>
      <c r="C292" s="1313"/>
      <c r="D292" s="146"/>
      <c r="E292" s="1314"/>
      <c r="F292" s="1314"/>
      <c r="G292" s="955"/>
      <c r="H292" s="1315"/>
      <c r="I292" s="1316"/>
      <c r="J292" s="1316"/>
      <c r="K292" s="1316"/>
      <c r="L292" s="1316"/>
      <c r="M292" s="1316"/>
      <c r="N292" s="1316"/>
      <c r="O292" s="1313"/>
      <c r="P292" s="86"/>
      <c r="Q292" s="1317"/>
      <c r="R292" s="86"/>
      <c r="S292" s="86"/>
      <c r="T292" s="86"/>
      <c r="U292" s="86"/>
      <c r="V292" s="86"/>
      <c r="W292" s="86"/>
      <c r="X292" s="86"/>
      <c r="Y292" s="86"/>
      <c r="Z292" s="86"/>
      <c r="AA292" s="86"/>
    </row>
    <row r="293" spans="1:27" ht="15.75" customHeight="1">
      <c r="A293" s="86"/>
      <c r="B293" s="165"/>
      <c r="C293" s="1313"/>
      <c r="D293" s="146"/>
      <c r="E293" s="1314"/>
      <c r="F293" s="1314"/>
      <c r="G293" s="955"/>
      <c r="H293" s="1315"/>
      <c r="I293" s="1316"/>
      <c r="J293" s="1316"/>
      <c r="K293" s="1316"/>
      <c r="L293" s="1316"/>
      <c r="M293" s="1316"/>
      <c r="N293" s="1316"/>
      <c r="O293" s="1313"/>
      <c r="P293" s="86"/>
      <c r="Q293" s="1317"/>
      <c r="R293" s="86"/>
      <c r="S293" s="86"/>
      <c r="T293" s="86"/>
      <c r="U293" s="86"/>
      <c r="V293" s="86"/>
      <c r="W293" s="86"/>
      <c r="X293" s="86"/>
      <c r="Y293" s="86"/>
      <c r="Z293" s="86"/>
      <c r="AA293" s="86"/>
    </row>
    <row r="294" spans="1:27" ht="15.75" customHeight="1">
      <c r="A294" s="86"/>
      <c r="B294" s="165"/>
      <c r="C294" s="1313"/>
      <c r="D294" s="146"/>
      <c r="E294" s="1314"/>
      <c r="F294" s="1314"/>
      <c r="G294" s="955"/>
      <c r="H294" s="1315"/>
      <c r="I294" s="1316"/>
      <c r="J294" s="1316"/>
      <c r="K294" s="1316"/>
      <c r="L294" s="1316"/>
      <c r="M294" s="1316"/>
      <c r="N294" s="1316"/>
      <c r="O294" s="1313"/>
      <c r="P294" s="86"/>
      <c r="Q294" s="1317"/>
      <c r="R294" s="86"/>
      <c r="S294" s="86"/>
      <c r="T294" s="86"/>
      <c r="U294" s="86"/>
      <c r="V294" s="86"/>
      <c r="W294" s="86"/>
      <c r="X294" s="86"/>
      <c r="Y294" s="86"/>
      <c r="Z294" s="86"/>
      <c r="AA294" s="86"/>
    </row>
    <row r="295" spans="1:27" ht="15.75" customHeight="1">
      <c r="A295" s="86"/>
      <c r="B295" s="165"/>
      <c r="C295" s="1313"/>
      <c r="D295" s="146"/>
      <c r="E295" s="1314"/>
      <c r="F295" s="1314"/>
      <c r="G295" s="955"/>
      <c r="H295" s="1315"/>
      <c r="I295" s="1316"/>
      <c r="J295" s="1316"/>
      <c r="K295" s="1316"/>
      <c r="L295" s="1316"/>
      <c r="M295" s="1316"/>
      <c r="N295" s="1316"/>
      <c r="O295" s="1313"/>
      <c r="P295" s="86"/>
      <c r="Q295" s="1317"/>
      <c r="R295" s="86"/>
      <c r="S295" s="86"/>
      <c r="T295" s="86"/>
      <c r="U295" s="86"/>
      <c r="V295" s="86"/>
      <c r="W295" s="86"/>
      <c r="X295" s="86"/>
      <c r="Y295" s="86"/>
      <c r="Z295" s="86"/>
      <c r="AA295" s="86"/>
    </row>
    <row r="296" spans="1:27" ht="15.75" customHeight="1">
      <c r="A296" s="86"/>
      <c r="B296" s="165"/>
      <c r="C296" s="1313"/>
      <c r="D296" s="146"/>
      <c r="E296" s="1314"/>
      <c r="F296" s="1314"/>
      <c r="G296" s="955"/>
      <c r="H296" s="1315"/>
      <c r="I296" s="1316"/>
      <c r="J296" s="1316"/>
      <c r="K296" s="1316"/>
      <c r="L296" s="1316"/>
      <c r="M296" s="1316"/>
      <c r="N296" s="1316"/>
      <c r="O296" s="1313"/>
      <c r="P296" s="86"/>
      <c r="Q296" s="1317"/>
      <c r="R296" s="86"/>
      <c r="S296" s="86"/>
      <c r="T296" s="86"/>
      <c r="U296" s="86"/>
      <c r="V296" s="86"/>
      <c r="W296" s="86"/>
      <c r="X296" s="86"/>
      <c r="Y296" s="86"/>
      <c r="Z296" s="86"/>
      <c r="AA296" s="86"/>
    </row>
    <row r="297" spans="1:27" ht="15.75" customHeight="1">
      <c r="A297" s="86"/>
      <c r="B297" s="165"/>
      <c r="C297" s="1313"/>
      <c r="D297" s="146"/>
      <c r="E297" s="1314"/>
      <c r="F297" s="1314"/>
      <c r="G297" s="955"/>
      <c r="H297" s="1315"/>
      <c r="I297" s="1316"/>
      <c r="J297" s="1316"/>
      <c r="K297" s="1316"/>
      <c r="L297" s="1316"/>
      <c r="M297" s="1316"/>
      <c r="N297" s="1316"/>
      <c r="O297" s="1313"/>
      <c r="P297" s="86"/>
      <c r="Q297" s="1317"/>
      <c r="R297" s="86"/>
      <c r="S297" s="86"/>
      <c r="T297" s="86"/>
      <c r="U297" s="86"/>
      <c r="V297" s="86"/>
      <c r="W297" s="86"/>
      <c r="X297" s="86"/>
      <c r="Y297" s="86"/>
      <c r="Z297" s="86"/>
      <c r="AA297" s="86"/>
    </row>
    <row r="298" spans="1:27" ht="15.75" customHeight="1">
      <c r="A298" s="86"/>
      <c r="B298" s="165"/>
      <c r="C298" s="1313"/>
      <c r="D298" s="146"/>
      <c r="E298" s="1314"/>
      <c r="F298" s="1314"/>
      <c r="G298" s="955"/>
      <c r="H298" s="1315"/>
      <c r="I298" s="1316"/>
      <c r="J298" s="1316"/>
      <c r="K298" s="1316"/>
      <c r="L298" s="1316"/>
      <c r="M298" s="1316"/>
      <c r="N298" s="1316"/>
      <c r="O298" s="1313"/>
      <c r="P298" s="86"/>
      <c r="Q298" s="1317"/>
      <c r="R298" s="86"/>
      <c r="S298" s="86"/>
      <c r="T298" s="86"/>
      <c r="U298" s="86"/>
      <c r="V298" s="86"/>
      <c r="W298" s="86"/>
      <c r="X298" s="86"/>
      <c r="Y298" s="86"/>
      <c r="Z298" s="86"/>
      <c r="AA298" s="86"/>
    </row>
    <row r="299" spans="1:27" ht="15.75" customHeight="1">
      <c r="A299" s="86"/>
      <c r="B299" s="165"/>
      <c r="C299" s="1313"/>
      <c r="D299" s="146"/>
      <c r="E299" s="1314"/>
      <c r="F299" s="1314"/>
      <c r="G299" s="955"/>
      <c r="H299" s="1315"/>
      <c r="I299" s="1316"/>
      <c r="J299" s="1316"/>
      <c r="K299" s="1316"/>
      <c r="L299" s="1316"/>
      <c r="M299" s="1316"/>
      <c r="N299" s="1316"/>
      <c r="O299" s="1313"/>
      <c r="P299" s="86"/>
      <c r="Q299" s="1317"/>
      <c r="R299" s="86"/>
      <c r="S299" s="86"/>
      <c r="T299" s="86"/>
      <c r="U299" s="86"/>
      <c r="V299" s="86"/>
      <c r="W299" s="86"/>
      <c r="X299" s="86"/>
      <c r="Y299" s="86"/>
      <c r="Z299" s="86"/>
      <c r="AA299" s="86"/>
    </row>
    <row r="300" spans="1:27" ht="15.75" customHeight="1">
      <c r="A300" s="86"/>
      <c r="B300" s="165"/>
      <c r="C300" s="1313"/>
      <c r="D300" s="146"/>
      <c r="E300" s="1314"/>
      <c r="F300" s="1314"/>
      <c r="G300" s="955"/>
      <c r="H300" s="1315"/>
      <c r="I300" s="1316"/>
      <c r="J300" s="1316"/>
      <c r="K300" s="1316"/>
      <c r="L300" s="1316"/>
      <c r="M300" s="1316"/>
      <c r="N300" s="1316"/>
      <c r="O300" s="1313"/>
      <c r="P300" s="86"/>
      <c r="Q300" s="1317"/>
      <c r="R300" s="86"/>
      <c r="S300" s="86"/>
      <c r="T300" s="86"/>
      <c r="U300" s="86"/>
      <c r="V300" s="86"/>
      <c r="W300" s="86"/>
      <c r="X300" s="86"/>
      <c r="Y300" s="86"/>
      <c r="Z300" s="86"/>
      <c r="AA300" s="86"/>
    </row>
    <row r="301" spans="1:27" ht="15.75" customHeight="1">
      <c r="A301" s="86"/>
      <c r="B301" s="165"/>
      <c r="C301" s="1313"/>
      <c r="D301" s="146"/>
      <c r="E301" s="1314"/>
      <c r="F301" s="1314"/>
      <c r="G301" s="955"/>
      <c r="H301" s="1315"/>
      <c r="I301" s="1316"/>
      <c r="J301" s="1316"/>
      <c r="K301" s="1316"/>
      <c r="L301" s="1316"/>
      <c r="M301" s="1316"/>
      <c r="N301" s="1316"/>
      <c r="O301" s="1313"/>
      <c r="P301" s="86"/>
      <c r="Q301" s="1317"/>
      <c r="R301" s="86"/>
      <c r="S301" s="86"/>
      <c r="T301" s="86"/>
      <c r="U301" s="86"/>
      <c r="V301" s="86"/>
      <c r="W301" s="86"/>
      <c r="X301" s="86"/>
      <c r="Y301" s="86"/>
      <c r="Z301" s="86"/>
      <c r="AA301" s="86"/>
    </row>
    <row r="302" spans="1:27" ht="15.75" customHeight="1">
      <c r="A302" s="86"/>
      <c r="B302" s="165"/>
      <c r="C302" s="1313"/>
      <c r="D302" s="146"/>
      <c r="E302" s="1314"/>
      <c r="F302" s="1314"/>
      <c r="G302" s="955"/>
      <c r="H302" s="1315"/>
      <c r="I302" s="1316"/>
      <c r="J302" s="1316"/>
      <c r="K302" s="1316"/>
      <c r="L302" s="1316"/>
      <c r="M302" s="1316"/>
      <c r="N302" s="1316"/>
      <c r="O302" s="1313"/>
      <c r="P302" s="86"/>
      <c r="Q302" s="1317"/>
      <c r="R302" s="86"/>
      <c r="S302" s="86"/>
      <c r="T302" s="86"/>
      <c r="U302" s="86"/>
      <c r="V302" s="86"/>
      <c r="W302" s="86"/>
      <c r="X302" s="86"/>
      <c r="Y302" s="86"/>
      <c r="Z302" s="86"/>
      <c r="AA302" s="86"/>
    </row>
    <row r="303" spans="1:27" ht="15.75" customHeight="1">
      <c r="A303" s="86"/>
      <c r="B303" s="165"/>
      <c r="C303" s="1313"/>
      <c r="D303" s="146"/>
      <c r="E303" s="1314"/>
      <c r="F303" s="1314"/>
      <c r="G303" s="955"/>
      <c r="H303" s="1315"/>
      <c r="I303" s="1316"/>
      <c r="J303" s="1316"/>
      <c r="K303" s="1316"/>
      <c r="L303" s="1316"/>
      <c r="M303" s="1316"/>
      <c r="N303" s="1316"/>
      <c r="O303" s="1313"/>
      <c r="P303" s="86"/>
      <c r="Q303" s="1317"/>
      <c r="R303" s="86"/>
      <c r="S303" s="86"/>
      <c r="T303" s="86"/>
      <c r="U303" s="86"/>
      <c r="V303" s="86"/>
      <c r="W303" s="86"/>
      <c r="X303" s="86"/>
      <c r="Y303" s="86"/>
      <c r="Z303" s="86"/>
      <c r="AA303" s="86"/>
    </row>
    <row r="304" spans="1:27" ht="15.75" customHeight="1">
      <c r="A304" s="86"/>
      <c r="B304" s="165"/>
      <c r="C304" s="1313"/>
      <c r="D304" s="146"/>
      <c r="E304" s="1314"/>
      <c r="F304" s="1314"/>
      <c r="G304" s="955"/>
      <c r="H304" s="1315"/>
      <c r="I304" s="1316"/>
      <c r="J304" s="1316"/>
      <c r="K304" s="1316"/>
      <c r="L304" s="1316"/>
      <c r="M304" s="1316"/>
      <c r="N304" s="1316"/>
      <c r="O304" s="1313"/>
      <c r="P304" s="86"/>
      <c r="Q304" s="1317"/>
      <c r="R304" s="86"/>
      <c r="S304" s="86"/>
      <c r="T304" s="86"/>
      <c r="U304" s="86"/>
      <c r="V304" s="86"/>
      <c r="W304" s="86"/>
      <c r="X304" s="86"/>
      <c r="Y304" s="86"/>
      <c r="Z304" s="86"/>
      <c r="AA304" s="86"/>
    </row>
    <row r="305" spans="1:27" ht="15.75" customHeight="1">
      <c r="A305" s="86"/>
      <c r="B305" s="165"/>
      <c r="C305" s="1313"/>
      <c r="D305" s="146"/>
      <c r="E305" s="1314"/>
      <c r="F305" s="1314"/>
      <c r="G305" s="955"/>
      <c r="H305" s="1315"/>
      <c r="I305" s="1316"/>
      <c r="J305" s="1316"/>
      <c r="K305" s="1316"/>
      <c r="L305" s="1316"/>
      <c r="M305" s="1316"/>
      <c r="N305" s="1316"/>
      <c r="O305" s="1313"/>
      <c r="P305" s="86"/>
      <c r="Q305" s="1317"/>
      <c r="R305" s="86"/>
      <c r="S305" s="86"/>
      <c r="T305" s="86"/>
      <c r="U305" s="86"/>
      <c r="V305" s="86"/>
      <c r="W305" s="86"/>
      <c r="X305" s="86"/>
      <c r="Y305" s="86"/>
      <c r="Z305" s="86"/>
      <c r="AA305" s="86"/>
    </row>
    <row r="306" spans="1:27" ht="15.75" customHeight="1">
      <c r="A306" s="86"/>
      <c r="B306" s="165"/>
      <c r="C306" s="1313"/>
      <c r="D306" s="146"/>
      <c r="E306" s="1314"/>
      <c r="F306" s="1314"/>
      <c r="G306" s="955"/>
      <c r="H306" s="1315"/>
      <c r="I306" s="1316"/>
      <c r="J306" s="1316"/>
      <c r="K306" s="1316"/>
      <c r="L306" s="1316"/>
      <c r="M306" s="1316"/>
      <c r="N306" s="1316"/>
      <c r="O306" s="1313"/>
      <c r="P306" s="86"/>
      <c r="Q306" s="1317"/>
      <c r="R306" s="86"/>
      <c r="S306" s="86"/>
      <c r="T306" s="86"/>
      <c r="U306" s="86"/>
      <c r="V306" s="86"/>
      <c r="W306" s="86"/>
      <c r="X306" s="86"/>
      <c r="Y306" s="86"/>
      <c r="Z306" s="86"/>
      <c r="AA306" s="86"/>
    </row>
    <row r="307" spans="1:27" ht="15.75" customHeight="1">
      <c r="A307" s="86"/>
      <c r="B307" s="165"/>
      <c r="C307" s="1313"/>
      <c r="D307" s="146"/>
      <c r="E307" s="1314"/>
      <c r="F307" s="1314"/>
      <c r="G307" s="955"/>
      <c r="H307" s="1315"/>
      <c r="I307" s="1316"/>
      <c r="J307" s="1316"/>
      <c r="K307" s="1316"/>
      <c r="L307" s="1316"/>
      <c r="M307" s="1316"/>
      <c r="N307" s="1316"/>
      <c r="O307" s="1313"/>
      <c r="P307" s="86"/>
      <c r="Q307" s="1317"/>
      <c r="R307" s="86"/>
      <c r="S307" s="86"/>
      <c r="T307" s="86"/>
      <c r="U307" s="86"/>
      <c r="V307" s="86"/>
      <c r="W307" s="86"/>
      <c r="X307" s="86"/>
      <c r="Y307" s="86"/>
      <c r="Z307" s="86"/>
      <c r="AA307" s="86"/>
    </row>
    <row r="308" spans="1:27" ht="15.75" customHeight="1">
      <c r="A308" s="86"/>
      <c r="B308" s="165"/>
      <c r="C308" s="1313"/>
      <c r="D308" s="146"/>
      <c r="E308" s="1314"/>
      <c r="F308" s="1314"/>
      <c r="G308" s="955"/>
      <c r="H308" s="1315"/>
      <c r="I308" s="1316"/>
      <c r="J308" s="1316"/>
      <c r="K308" s="1316"/>
      <c r="L308" s="1316"/>
      <c r="M308" s="1316"/>
      <c r="N308" s="1316"/>
      <c r="O308" s="1313"/>
      <c r="P308" s="86"/>
      <c r="Q308" s="1317"/>
      <c r="R308" s="86"/>
      <c r="S308" s="86"/>
      <c r="T308" s="86"/>
      <c r="U308" s="86"/>
      <c r="V308" s="86"/>
      <c r="W308" s="86"/>
      <c r="X308" s="86"/>
      <c r="Y308" s="86"/>
      <c r="Z308" s="86"/>
      <c r="AA308" s="86"/>
    </row>
    <row r="309" spans="1:27" ht="15.75" customHeight="1">
      <c r="A309" s="86"/>
      <c r="B309" s="165"/>
      <c r="C309" s="1313"/>
      <c r="D309" s="146"/>
      <c r="E309" s="1314"/>
      <c r="F309" s="1314"/>
      <c r="G309" s="955"/>
      <c r="H309" s="1315"/>
      <c r="I309" s="1316"/>
      <c r="J309" s="1316"/>
      <c r="K309" s="1316"/>
      <c r="L309" s="1316"/>
      <c r="M309" s="1316"/>
      <c r="N309" s="1316"/>
      <c r="O309" s="1313"/>
      <c r="P309" s="86"/>
      <c r="Q309" s="1317"/>
      <c r="R309" s="86"/>
      <c r="S309" s="86"/>
      <c r="T309" s="86"/>
      <c r="U309" s="86"/>
      <c r="V309" s="86"/>
      <c r="W309" s="86"/>
      <c r="X309" s="86"/>
      <c r="Y309" s="86"/>
      <c r="Z309" s="86"/>
      <c r="AA309" s="86"/>
    </row>
    <row r="310" spans="1:27" ht="15.75" customHeight="1">
      <c r="A310" s="86"/>
      <c r="B310" s="165"/>
      <c r="C310" s="1313"/>
      <c r="D310" s="146"/>
      <c r="E310" s="1314"/>
      <c r="F310" s="1314"/>
      <c r="G310" s="955"/>
      <c r="H310" s="1315"/>
      <c r="I310" s="1316"/>
      <c r="J310" s="1316"/>
      <c r="K310" s="1316"/>
      <c r="L310" s="1316"/>
      <c r="M310" s="1316"/>
      <c r="N310" s="1316"/>
      <c r="O310" s="1313"/>
      <c r="P310" s="86"/>
      <c r="Q310" s="1317"/>
      <c r="R310" s="86"/>
      <c r="S310" s="86"/>
      <c r="T310" s="86"/>
      <c r="U310" s="86"/>
      <c r="V310" s="86"/>
      <c r="W310" s="86"/>
      <c r="X310" s="86"/>
      <c r="Y310" s="86"/>
      <c r="Z310" s="86"/>
      <c r="AA310" s="86"/>
    </row>
    <row r="311" spans="1:27" ht="15.75" customHeight="1">
      <c r="A311" s="86"/>
      <c r="B311" s="165"/>
      <c r="C311" s="1313"/>
      <c r="D311" s="146"/>
      <c r="E311" s="1314"/>
      <c r="F311" s="1314"/>
      <c r="G311" s="955"/>
      <c r="H311" s="1315"/>
      <c r="I311" s="1316"/>
      <c r="J311" s="1316"/>
      <c r="K311" s="1316"/>
      <c r="L311" s="1316"/>
      <c r="M311" s="1316"/>
      <c r="N311" s="1316"/>
      <c r="O311" s="1313"/>
      <c r="P311" s="86"/>
      <c r="Q311" s="1317"/>
      <c r="R311" s="86"/>
      <c r="S311" s="86"/>
      <c r="T311" s="86"/>
      <c r="U311" s="86"/>
      <c r="V311" s="86"/>
      <c r="W311" s="86"/>
      <c r="X311" s="86"/>
      <c r="Y311" s="86"/>
      <c r="Z311" s="86"/>
      <c r="AA311" s="86"/>
    </row>
    <row r="312" spans="1:27" ht="15.75" customHeight="1">
      <c r="A312" s="86"/>
      <c r="B312" s="165"/>
      <c r="C312" s="1313"/>
      <c r="D312" s="146"/>
      <c r="E312" s="1314"/>
      <c r="F312" s="1314"/>
      <c r="G312" s="955"/>
      <c r="H312" s="1315"/>
      <c r="I312" s="1316"/>
      <c r="J312" s="1316"/>
      <c r="K312" s="1316"/>
      <c r="L312" s="1316"/>
      <c r="M312" s="1316"/>
      <c r="N312" s="1316"/>
      <c r="O312" s="1313"/>
      <c r="P312" s="86"/>
      <c r="Q312" s="1317"/>
      <c r="R312" s="86"/>
      <c r="S312" s="86"/>
      <c r="T312" s="86"/>
      <c r="U312" s="86"/>
      <c r="V312" s="86"/>
      <c r="W312" s="86"/>
      <c r="X312" s="86"/>
      <c r="Y312" s="86"/>
      <c r="Z312" s="86"/>
      <c r="AA312" s="86"/>
    </row>
    <row r="313" spans="1:27" ht="15.75" customHeight="1">
      <c r="A313" s="86"/>
      <c r="B313" s="165"/>
      <c r="C313" s="1313"/>
      <c r="D313" s="146"/>
      <c r="E313" s="1314"/>
      <c r="F313" s="1314"/>
      <c r="G313" s="955"/>
      <c r="H313" s="1315"/>
      <c r="I313" s="1316"/>
      <c r="J313" s="1316"/>
      <c r="K313" s="1316"/>
      <c r="L313" s="1316"/>
      <c r="M313" s="1316"/>
      <c r="N313" s="1316"/>
      <c r="O313" s="1313"/>
      <c r="P313" s="86"/>
      <c r="Q313" s="1317"/>
      <c r="R313" s="86"/>
      <c r="S313" s="86"/>
      <c r="T313" s="86"/>
      <c r="U313" s="86"/>
      <c r="V313" s="86"/>
      <c r="W313" s="86"/>
      <c r="X313" s="86"/>
      <c r="Y313" s="86"/>
      <c r="Z313" s="86"/>
      <c r="AA313" s="86"/>
    </row>
    <row r="314" spans="1:27" ht="15.75" customHeight="1">
      <c r="A314" s="86"/>
      <c r="B314" s="165"/>
      <c r="C314" s="1313"/>
      <c r="D314" s="146"/>
      <c r="E314" s="1314"/>
      <c r="F314" s="1314"/>
      <c r="G314" s="955"/>
      <c r="H314" s="1315"/>
      <c r="I314" s="1316"/>
      <c r="J314" s="1316"/>
      <c r="K314" s="1316"/>
      <c r="L314" s="1316"/>
      <c r="M314" s="1316"/>
      <c r="N314" s="1316"/>
      <c r="O314" s="1313"/>
      <c r="P314" s="86"/>
      <c r="Q314" s="1317"/>
      <c r="R314" s="86"/>
      <c r="S314" s="86"/>
      <c r="T314" s="86"/>
      <c r="U314" s="86"/>
      <c r="V314" s="86"/>
      <c r="W314" s="86"/>
      <c r="X314" s="86"/>
      <c r="Y314" s="86"/>
      <c r="Z314" s="86"/>
      <c r="AA314" s="86"/>
    </row>
    <row r="315" spans="1:27" ht="15.75" customHeight="1"/>
    <row r="316" spans="1:27" ht="15.75" customHeight="1"/>
    <row r="317" spans="1:27" ht="15.75" customHeight="1"/>
    <row r="318" spans="1:27" ht="15.75" customHeight="1"/>
    <row r="319" spans="1:27" ht="15.75" customHeight="1"/>
    <row r="320" spans="1:27"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20">
    <mergeCell ref="O68:O69"/>
    <mergeCell ref="P68:P69"/>
    <mergeCell ref="Q68:Q69"/>
    <mergeCell ref="A70:B70"/>
    <mergeCell ref="A112:B112"/>
    <mergeCell ref="A113:C113"/>
    <mergeCell ref="A114:C114"/>
    <mergeCell ref="A37:B37"/>
    <mergeCell ref="A38:B38"/>
    <mergeCell ref="A62:B62"/>
    <mergeCell ref="A28:B28"/>
    <mergeCell ref="A34:B34"/>
    <mergeCell ref="A71:B71"/>
    <mergeCell ref="A86:B86"/>
    <mergeCell ref="A110:B110"/>
    <mergeCell ref="A1:Q1"/>
    <mergeCell ref="A2:Q2"/>
    <mergeCell ref="A3:Q3"/>
    <mergeCell ref="A21:C21"/>
    <mergeCell ref="A27:C27"/>
  </mergeCells>
  <conditionalFormatting sqref="I5">
    <cfRule type="containsText" dxfId="650" priority="1" operator="containsText" text="PENDING">
      <formula>NOT(ISERROR(SEARCH(("PENDING"),(I5))))</formula>
    </cfRule>
  </conditionalFormatting>
  <conditionalFormatting sqref="L5">
    <cfRule type="containsText" dxfId="649" priority="2" operator="containsText" text="NON-PASSER">
      <formula>NOT(ISERROR(SEARCH(("NON-PASSER"),(L5))))</formula>
    </cfRule>
  </conditionalFormatting>
  <conditionalFormatting sqref="N5">
    <cfRule type="containsText" dxfId="648" priority="3" operator="containsText" text="NO SUBMISSION">
      <formula>NOT(ISERROR(SEARCH(("NO SUBMISSION"),(N5))))</formula>
    </cfRule>
  </conditionalFormatting>
  <conditionalFormatting sqref="N5">
    <cfRule type="containsText" dxfId="647" priority="4" operator="containsText" text="FOR REVISION">
      <formula>NOT(ISERROR(SEARCH(("FOR REVISION"),(N5))))</formula>
    </cfRule>
  </conditionalFormatting>
  <conditionalFormatting sqref="Q60">
    <cfRule type="containsText" dxfId="646" priority="5" operator="containsText" text="READY FOR ENDORSEMENT TO DBM">
      <formula>NOT(ISERROR(SEARCH(("READY FOR ENDORSEMENT TO DBM"),(Q60))))</formula>
    </cfRule>
  </conditionalFormatting>
  <conditionalFormatting sqref="Q60">
    <cfRule type="containsText" dxfId="645" priority="6" operator="containsText" text="REVIEW REQUIREMENTS">
      <formula>NOT(ISERROR(SEARCH(("REVIEW REQUIREMENTS"),(Q60))))</formula>
    </cfRule>
  </conditionalFormatting>
  <conditionalFormatting sqref="J15:K15">
    <cfRule type="containsText" dxfId="644" priority="7" operator="containsText" text="PENDING">
      <formula>NOT(ISERROR(SEARCH(("PENDING"),(J15))))</formula>
    </cfRule>
  </conditionalFormatting>
  <conditionalFormatting sqref="L15">
    <cfRule type="containsText" dxfId="643" priority="8" operator="containsText" text="NON-PASSER">
      <formula>NOT(ISERROR(SEARCH(("NON-PASSER"),(L15))))</formula>
    </cfRule>
  </conditionalFormatting>
  <conditionalFormatting sqref="N15">
    <cfRule type="containsText" dxfId="642" priority="9" operator="containsText" text="NO SUBMISSION">
      <formula>NOT(ISERROR(SEARCH(("NO SUBMISSION"),(N15))))</formula>
    </cfRule>
  </conditionalFormatting>
  <conditionalFormatting sqref="N15">
    <cfRule type="containsText" dxfId="641" priority="10" operator="containsText" text="FOR REVISION">
      <formula>NOT(ISERROR(SEARCH(("FOR REVISION"),(N15))))</formula>
    </cfRule>
  </conditionalFormatting>
  <conditionalFormatting sqref="J16:K16">
    <cfRule type="containsText" dxfId="640" priority="11" operator="containsText" text="PENDING">
      <formula>NOT(ISERROR(SEARCH(("PENDING"),(J16))))</formula>
    </cfRule>
  </conditionalFormatting>
  <conditionalFormatting sqref="L16">
    <cfRule type="containsText" dxfId="639" priority="12" operator="containsText" text="NON-PASSER">
      <formula>NOT(ISERROR(SEARCH(("NON-PASSER"),(L16))))</formula>
    </cfRule>
  </conditionalFormatting>
  <conditionalFormatting sqref="N16">
    <cfRule type="containsText" dxfId="638" priority="13" operator="containsText" text="NO SUBMISSION">
      <formula>NOT(ISERROR(SEARCH(("NO SUBMISSION"),(N16))))</formula>
    </cfRule>
  </conditionalFormatting>
  <conditionalFormatting sqref="N16">
    <cfRule type="containsText" dxfId="637" priority="14" operator="containsText" text="FOR REVISION">
      <formula>NOT(ISERROR(SEARCH(("FOR REVISION"),(N16))))</formula>
    </cfRule>
  </conditionalFormatting>
  <conditionalFormatting sqref="P16">
    <cfRule type="containsText" dxfId="636" priority="15" operator="containsText" text="NO SUBMISSION">
      <formula>NOT(ISERROR(SEARCH(("NO SUBMISSION"),(P16))))</formula>
    </cfRule>
  </conditionalFormatting>
  <conditionalFormatting sqref="P16">
    <cfRule type="containsText" dxfId="635" priority="16" operator="containsText" text="FOR REVISION">
      <formula>NOT(ISERROR(SEARCH(("FOR REVISION"),(P16))))</formula>
    </cfRule>
  </conditionalFormatting>
  <conditionalFormatting sqref="J20:K20">
    <cfRule type="containsText" dxfId="634" priority="17" operator="containsText" text="PENDING">
      <formula>NOT(ISERROR(SEARCH(("PENDING"),(J20))))</formula>
    </cfRule>
  </conditionalFormatting>
  <conditionalFormatting sqref="L20">
    <cfRule type="containsText" dxfId="633" priority="18" operator="containsText" text="NON-PASSER">
      <formula>NOT(ISERROR(SEARCH(("NON-PASSER"),(L20))))</formula>
    </cfRule>
  </conditionalFormatting>
  <conditionalFormatting sqref="N20">
    <cfRule type="containsText" dxfId="632" priority="19" operator="containsText" text="NO SUBMISSION">
      <formula>NOT(ISERROR(SEARCH(("NO SUBMISSION"),(N20))))</formula>
    </cfRule>
  </conditionalFormatting>
  <conditionalFormatting sqref="N20">
    <cfRule type="containsText" dxfId="631" priority="20" operator="containsText" text="FOR REVISION">
      <formula>NOT(ISERROR(SEARCH(("FOR REVISION"),(N20))))</formula>
    </cfRule>
  </conditionalFormatting>
  <conditionalFormatting sqref="P20">
    <cfRule type="containsText" dxfId="630" priority="21" operator="containsText" text="NO SUBMISSION">
      <formula>NOT(ISERROR(SEARCH(("NO SUBMISSION"),(P20))))</formula>
    </cfRule>
  </conditionalFormatting>
  <conditionalFormatting sqref="P20">
    <cfRule type="containsText" dxfId="629" priority="22" operator="containsText" text="FOR REVISION">
      <formula>NOT(ISERROR(SEARCH(("FOR REVISION"),(P20))))</formula>
    </cfRule>
  </conditionalFormatting>
  <conditionalFormatting sqref="I21">
    <cfRule type="containsText" dxfId="628" priority="23" operator="containsText" text="PENDING">
      <formula>NOT(ISERROR(SEARCH(("PENDING"),(I21))))</formula>
    </cfRule>
  </conditionalFormatting>
  <conditionalFormatting sqref="L21:N21">
    <cfRule type="containsText" dxfId="627" priority="24" operator="containsText" text="PENDING">
      <formula>NOT(ISERROR(SEARCH(("PENDING"),(L21))))</formula>
    </cfRule>
  </conditionalFormatting>
  <conditionalFormatting sqref="P26">
    <cfRule type="containsText" dxfId="626" priority="25" operator="containsText" text="NO SUBMISSION">
      <formula>NOT(ISERROR(SEARCH(("NO SUBMISSION"),(P26))))</formula>
    </cfRule>
  </conditionalFormatting>
  <conditionalFormatting sqref="P26">
    <cfRule type="containsText" dxfId="625" priority="26" operator="containsText" text="FOR REVISION">
      <formula>NOT(ISERROR(SEARCH(("FOR REVISION"),(P26))))</formula>
    </cfRule>
  </conditionalFormatting>
  <conditionalFormatting sqref="Q26">
    <cfRule type="containsText" dxfId="624" priority="27" operator="containsText" text="READY FOR ENDORSEMENT TO DBM">
      <formula>NOT(ISERROR(SEARCH(("READY FOR ENDORSEMENT TO DBM"),(Q26))))</formula>
    </cfRule>
  </conditionalFormatting>
  <conditionalFormatting sqref="Q26">
    <cfRule type="containsText" dxfId="623" priority="28" operator="containsText" text="REVIEW REQUIREMENTS">
      <formula>NOT(ISERROR(SEARCH(("REVIEW REQUIREMENTS"),(Q26))))</formula>
    </cfRule>
  </conditionalFormatting>
  <conditionalFormatting sqref="I27:N27">
    <cfRule type="containsText" dxfId="622" priority="29" operator="containsText" text="PENDING">
      <formula>NOT(ISERROR(SEARCH(("PENDING"),(I27))))</formula>
    </cfRule>
  </conditionalFormatting>
  <conditionalFormatting sqref="P27">
    <cfRule type="containsText" dxfId="621" priority="30" operator="containsText" text="NO SUBMISSION">
      <formula>NOT(ISERROR(SEARCH(("NO SUBMISSION"),(P27))))</formula>
    </cfRule>
  </conditionalFormatting>
  <conditionalFormatting sqref="P27">
    <cfRule type="containsText" dxfId="620" priority="31" operator="containsText" text="FOR REVISION">
      <formula>NOT(ISERROR(SEARCH(("FOR REVISION"),(P27))))</formula>
    </cfRule>
  </conditionalFormatting>
  <conditionalFormatting sqref="Q27">
    <cfRule type="containsText" dxfId="619" priority="32" operator="containsText" text="READY FOR ENDORSEMENT TO DBM">
      <formula>NOT(ISERROR(SEARCH(("READY FOR ENDORSEMENT TO DBM"),(Q27))))</formula>
    </cfRule>
  </conditionalFormatting>
  <conditionalFormatting sqref="Q27">
    <cfRule type="containsText" dxfId="618" priority="33" operator="containsText" text="REVIEW REQUIREMENTS">
      <formula>NOT(ISERROR(SEARCH(("REVIEW REQUIREMENTS"),(Q27))))</formula>
    </cfRule>
  </conditionalFormatting>
  <conditionalFormatting sqref="P32:P33">
    <cfRule type="containsText" dxfId="617" priority="34" operator="containsText" text="NO SUBMISSION">
      <formula>NOT(ISERROR(SEARCH(("NO SUBMISSION"),(P32))))</formula>
    </cfRule>
  </conditionalFormatting>
  <conditionalFormatting sqref="P32:P33">
    <cfRule type="containsText" dxfId="616" priority="35" operator="containsText" text="FOR REVISION">
      <formula>NOT(ISERROR(SEARCH(("FOR REVISION"),(P32))))</formula>
    </cfRule>
  </conditionalFormatting>
  <conditionalFormatting sqref="Q32:Q33">
    <cfRule type="containsText" dxfId="615" priority="36" operator="containsText" text="READY FOR ENDORSEMENT TO DBM">
      <formula>NOT(ISERROR(SEARCH(("READY FOR ENDORSEMENT TO DBM"),(Q32))))</formula>
    </cfRule>
  </conditionalFormatting>
  <conditionalFormatting sqref="Q32:Q33">
    <cfRule type="containsText" dxfId="614" priority="37" operator="containsText" text="REVIEW REQUIREMENTS">
      <formula>NOT(ISERROR(SEARCH(("REVIEW REQUIREMENTS"),(Q32))))</formula>
    </cfRule>
  </conditionalFormatting>
  <conditionalFormatting sqref="P33">
    <cfRule type="containsText" dxfId="613" priority="38" operator="containsText" text="NO SUBMISSION">
      <formula>NOT(ISERROR(SEARCH(("NO SUBMISSION"),(P33))))</formula>
    </cfRule>
  </conditionalFormatting>
  <conditionalFormatting sqref="P33">
    <cfRule type="containsText" dxfId="612" priority="39" operator="containsText" text="FOR REVISION">
      <formula>NOT(ISERROR(SEARCH(("FOR REVISION"),(P33))))</formula>
    </cfRule>
  </conditionalFormatting>
  <conditionalFormatting sqref="I34:N34">
    <cfRule type="containsText" dxfId="611" priority="40" operator="containsText" text="PENDING">
      <formula>NOT(ISERROR(SEARCH(("PENDING"),(I34))))</formula>
    </cfRule>
  </conditionalFormatting>
  <conditionalFormatting sqref="P34">
    <cfRule type="containsText" dxfId="610" priority="41" operator="containsText" text="NO SUBMISSION">
      <formula>NOT(ISERROR(SEARCH(("NO SUBMISSION"),(P34))))</formula>
    </cfRule>
  </conditionalFormatting>
  <conditionalFormatting sqref="P34">
    <cfRule type="containsText" dxfId="609" priority="42" operator="containsText" text="FOR REVISION">
      <formula>NOT(ISERROR(SEARCH(("FOR REVISION"),(P34))))</formula>
    </cfRule>
  </conditionalFormatting>
  <conditionalFormatting sqref="Q34">
    <cfRule type="containsText" dxfId="608" priority="43" operator="containsText" text="READY FOR ENDORSEMENT TO DBM">
      <formula>NOT(ISERROR(SEARCH(("READY FOR ENDORSEMENT TO DBM"),(Q34))))</formula>
    </cfRule>
  </conditionalFormatting>
  <conditionalFormatting sqref="Q34">
    <cfRule type="containsText" dxfId="607" priority="44" operator="containsText" text="REVIEW REQUIREMENTS">
      <formula>NOT(ISERROR(SEARCH(("REVIEW REQUIREMENTS"),(Q34))))</formula>
    </cfRule>
  </conditionalFormatting>
  <conditionalFormatting sqref="I37:N37">
    <cfRule type="containsText" dxfId="606" priority="45" operator="containsText" text="PENDING">
      <formula>NOT(ISERROR(SEARCH(("PENDING"),(I37))))</formula>
    </cfRule>
  </conditionalFormatting>
  <conditionalFormatting sqref="P37">
    <cfRule type="containsText" dxfId="605" priority="46" operator="containsText" text="NO SUBMISSION">
      <formula>NOT(ISERROR(SEARCH(("NO SUBMISSION"),(P37))))</formula>
    </cfRule>
  </conditionalFormatting>
  <conditionalFormatting sqref="P37">
    <cfRule type="containsText" dxfId="604" priority="47" operator="containsText" text="FOR REVISION">
      <formula>NOT(ISERROR(SEARCH(("FOR REVISION"),(P37))))</formula>
    </cfRule>
  </conditionalFormatting>
  <conditionalFormatting sqref="Q37">
    <cfRule type="containsText" dxfId="603" priority="48" operator="containsText" text="READY FOR ENDORSEMENT TO DBM">
      <formula>NOT(ISERROR(SEARCH(("READY FOR ENDORSEMENT TO DBM"),(Q37))))</formula>
    </cfRule>
  </conditionalFormatting>
  <conditionalFormatting sqref="Q37">
    <cfRule type="containsText" dxfId="602" priority="49" operator="containsText" text="REVIEW REQUIREMENTS">
      <formula>NOT(ISERROR(SEARCH(("REVIEW REQUIREMENTS"),(Q37))))</formula>
    </cfRule>
  </conditionalFormatting>
  <conditionalFormatting sqref="J39:K39">
    <cfRule type="containsText" dxfId="601" priority="50" operator="containsText" text="PENDING">
      <formula>NOT(ISERROR(SEARCH(("PENDING"),(J39))))</formula>
    </cfRule>
  </conditionalFormatting>
  <conditionalFormatting sqref="L39">
    <cfRule type="containsText" dxfId="600" priority="51" operator="containsText" text="NON-PASSER">
      <formula>NOT(ISERROR(SEARCH(("NON-PASSER"),(L39))))</formula>
    </cfRule>
  </conditionalFormatting>
  <conditionalFormatting sqref="N39">
    <cfRule type="containsText" dxfId="599" priority="52" operator="containsText" text="NO SUBMISSION">
      <formula>NOT(ISERROR(SEARCH(("NO SUBMISSION"),(N39))))</formula>
    </cfRule>
  </conditionalFormatting>
  <conditionalFormatting sqref="N39">
    <cfRule type="containsText" dxfId="598" priority="53" operator="containsText" text="FOR REVISION">
      <formula>NOT(ISERROR(SEARCH(("FOR REVISION"),(N39))))</formula>
    </cfRule>
  </conditionalFormatting>
  <conditionalFormatting sqref="P39">
    <cfRule type="containsText" dxfId="597" priority="54" operator="containsText" text="NO SUBMISSION">
      <formula>NOT(ISERROR(SEARCH(("NO SUBMISSION"),(P39))))</formula>
    </cfRule>
  </conditionalFormatting>
  <conditionalFormatting sqref="P39">
    <cfRule type="containsText" dxfId="596" priority="55" operator="containsText" text="FOR REVISION">
      <formula>NOT(ISERROR(SEARCH(("FOR REVISION"),(P39))))</formula>
    </cfRule>
  </conditionalFormatting>
  <conditionalFormatting sqref="Q39">
    <cfRule type="containsText" dxfId="595" priority="56" operator="containsText" text="READY FOR ENDORSEMENT TO DBM">
      <formula>NOT(ISERROR(SEARCH(("READY FOR ENDORSEMENT TO DBM"),(Q39))))</formula>
    </cfRule>
  </conditionalFormatting>
  <conditionalFormatting sqref="Q39">
    <cfRule type="containsText" dxfId="594" priority="57" operator="containsText" text="REVIEW REQUIREMENTS">
      <formula>NOT(ISERROR(SEARCH(("REVIEW REQUIREMENTS"),(Q39))))</formula>
    </cfRule>
  </conditionalFormatting>
  <conditionalFormatting sqref="P40">
    <cfRule type="containsText" dxfId="593" priority="58" operator="containsText" text="NO SUBMISSION">
      <formula>NOT(ISERROR(SEARCH(("NO SUBMISSION"),(P40))))</formula>
    </cfRule>
  </conditionalFormatting>
  <conditionalFormatting sqref="P40">
    <cfRule type="containsText" dxfId="592" priority="59" operator="containsText" text="FOR REVISION">
      <formula>NOT(ISERROR(SEARCH(("FOR REVISION"),(P40))))</formula>
    </cfRule>
  </conditionalFormatting>
  <conditionalFormatting sqref="Q40">
    <cfRule type="containsText" dxfId="591" priority="60" operator="containsText" text="READY FOR ENDORSEMENT TO DBM">
      <formula>NOT(ISERROR(SEARCH(("READY FOR ENDORSEMENT TO DBM"),(Q40))))</formula>
    </cfRule>
  </conditionalFormatting>
  <conditionalFormatting sqref="Q40">
    <cfRule type="containsText" dxfId="590" priority="61" operator="containsText" text="REVIEW REQUIREMENTS">
      <formula>NOT(ISERROR(SEARCH(("REVIEW REQUIREMENTS"),(Q40))))</formula>
    </cfRule>
  </conditionalFormatting>
  <conditionalFormatting sqref="J42:K42">
    <cfRule type="containsText" dxfId="589" priority="62" operator="containsText" text="PENDING">
      <formula>NOT(ISERROR(SEARCH(("PENDING"),(J42))))</formula>
    </cfRule>
  </conditionalFormatting>
  <conditionalFormatting sqref="L43">
    <cfRule type="containsText" dxfId="588" priority="63" operator="containsText" text="NON-PASSER">
      <formula>NOT(ISERROR(SEARCH(("NON-PASSER"),(L43))))</formula>
    </cfRule>
  </conditionalFormatting>
  <conditionalFormatting sqref="N43">
    <cfRule type="containsText" dxfId="587" priority="64" operator="containsText" text="NO SUBMISSION">
      <formula>NOT(ISERROR(SEARCH(("NO SUBMISSION"),(N43))))</formula>
    </cfRule>
  </conditionalFormatting>
  <conditionalFormatting sqref="N43">
    <cfRule type="containsText" dxfId="586" priority="65" operator="containsText" text="FOR REVISION">
      <formula>NOT(ISERROR(SEARCH(("FOR REVISION"),(N43))))</formula>
    </cfRule>
  </conditionalFormatting>
  <conditionalFormatting sqref="P43">
    <cfRule type="containsText" dxfId="585" priority="66" operator="containsText" text="NO SUBMISSION">
      <formula>NOT(ISERROR(SEARCH(("NO SUBMISSION"),(P43))))</formula>
    </cfRule>
  </conditionalFormatting>
  <conditionalFormatting sqref="P43">
    <cfRule type="containsText" dxfId="584" priority="67" operator="containsText" text="FOR REVISION">
      <formula>NOT(ISERROR(SEARCH(("FOR REVISION"),(P43))))</formula>
    </cfRule>
  </conditionalFormatting>
  <conditionalFormatting sqref="Q43">
    <cfRule type="containsText" dxfId="583" priority="68" operator="containsText" text="READY FOR ENDORSEMENT TO DBM">
      <formula>NOT(ISERROR(SEARCH(("READY FOR ENDORSEMENT TO DBM"),(Q43))))</formula>
    </cfRule>
  </conditionalFormatting>
  <conditionalFormatting sqref="Q43">
    <cfRule type="containsText" dxfId="582" priority="69" operator="containsText" text="REVIEW REQUIREMENTS">
      <formula>NOT(ISERROR(SEARCH(("REVIEW REQUIREMENTS"),(Q43))))</formula>
    </cfRule>
  </conditionalFormatting>
  <conditionalFormatting sqref="L47">
    <cfRule type="containsText" dxfId="581" priority="70" operator="containsText" text="NON-PASSER">
      <formula>NOT(ISERROR(SEARCH(("NON-PASSER"),(L47))))</formula>
    </cfRule>
  </conditionalFormatting>
  <conditionalFormatting sqref="N47">
    <cfRule type="containsText" dxfId="580" priority="71" operator="containsText" text="NO SUBMISSION">
      <formula>NOT(ISERROR(SEARCH(("NO SUBMISSION"),(N47))))</formula>
    </cfRule>
  </conditionalFormatting>
  <conditionalFormatting sqref="N47">
    <cfRule type="containsText" dxfId="579" priority="72" operator="containsText" text="FOR REVISION">
      <formula>NOT(ISERROR(SEARCH(("FOR REVISION"),(N47))))</formula>
    </cfRule>
  </conditionalFormatting>
  <conditionalFormatting sqref="P47">
    <cfRule type="containsText" dxfId="578" priority="73" operator="containsText" text="NO SUBMISSION">
      <formula>NOT(ISERROR(SEARCH(("NO SUBMISSION"),(P47))))</formula>
    </cfRule>
  </conditionalFormatting>
  <conditionalFormatting sqref="P47">
    <cfRule type="containsText" dxfId="577" priority="74" operator="containsText" text="FOR REVISION">
      <formula>NOT(ISERROR(SEARCH(("FOR REVISION"),(P47))))</formula>
    </cfRule>
  </conditionalFormatting>
  <conditionalFormatting sqref="Q47">
    <cfRule type="containsText" dxfId="576" priority="75" operator="containsText" text="READY FOR ENDORSEMENT TO DBM">
      <formula>NOT(ISERROR(SEARCH(("READY FOR ENDORSEMENT TO DBM"),(Q47))))</formula>
    </cfRule>
  </conditionalFormatting>
  <conditionalFormatting sqref="Q47">
    <cfRule type="containsText" dxfId="575" priority="76" operator="containsText" text="REVIEW REQUIREMENTS">
      <formula>NOT(ISERROR(SEARCH(("REVIEW REQUIREMENTS"),(Q47))))</formula>
    </cfRule>
  </conditionalFormatting>
  <conditionalFormatting sqref="P48">
    <cfRule type="containsText" dxfId="574" priority="77" operator="containsText" text="NO SUBMISSION">
      <formula>NOT(ISERROR(SEARCH(("NO SUBMISSION"),(P48))))</formula>
    </cfRule>
  </conditionalFormatting>
  <conditionalFormatting sqref="P48">
    <cfRule type="containsText" dxfId="573" priority="78" operator="containsText" text="FOR REVISION">
      <formula>NOT(ISERROR(SEARCH(("FOR REVISION"),(P48))))</formula>
    </cfRule>
  </conditionalFormatting>
  <conditionalFormatting sqref="Q48">
    <cfRule type="containsText" dxfId="572" priority="79" operator="containsText" text="READY FOR ENDORSEMENT TO DBM">
      <formula>NOT(ISERROR(SEARCH(("READY FOR ENDORSEMENT TO DBM"),(Q48))))</formula>
    </cfRule>
  </conditionalFormatting>
  <conditionalFormatting sqref="Q48">
    <cfRule type="containsText" dxfId="571" priority="80" operator="containsText" text="REVIEW REQUIREMENTS">
      <formula>NOT(ISERROR(SEARCH(("REVIEW REQUIREMENTS"),(Q48))))</formula>
    </cfRule>
  </conditionalFormatting>
  <conditionalFormatting sqref="J49:K49">
    <cfRule type="containsText" dxfId="570" priority="81" operator="containsText" text="PENDING">
      <formula>NOT(ISERROR(SEARCH(("PENDING"),(J49))))</formula>
    </cfRule>
  </conditionalFormatting>
  <conditionalFormatting sqref="L49">
    <cfRule type="containsText" dxfId="569" priority="82" operator="containsText" text="NON-PASSER">
      <formula>NOT(ISERROR(SEARCH(("NON-PASSER"),(L49))))</formula>
    </cfRule>
  </conditionalFormatting>
  <conditionalFormatting sqref="N49">
    <cfRule type="containsText" dxfId="568" priority="83" operator="containsText" text="NO SUBMISSION">
      <formula>NOT(ISERROR(SEARCH(("NO SUBMISSION"),(N49))))</formula>
    </cfRule>
  </conditionalFormatting>
  <conditionalFormatting sqref="N49">
    <cfRule type="containsText" dxfId="567" priority="84" operator="containsText" text="FOR REVISION">
      <formula>NOT(ISERROR(SEARCH(("FOR REVISION"),(N49))))</formula>
    </cfRule>
  </conditionalFormatting>
  <conditionalFormatting sqref="P49">
    <cfRule type="containsText" dxfId="566" priority="85" operator="containsText" text="NO SUBMISSION">
      <formula>NOT(ISERROR(SEARCH(("NO SUBMISSION"),(P49))))</formula>
    </cfRule>
  </conditionalFormatting>
  <conditionalFormatting sqref="P49">
    <cfRule type="containsText" dxfId="565" priority="86" operator="containsText" text="FOR REVISION">
      <formula>NOT(ISERROR(SEARCH(("FOR REVISION"),(P49))))</formula>
    </cfRule>
  </conditionalFormatting>
  <conditionalFormatting sqref="J50:K50">
    <cfRule type="containsText" dxfId="564" priority="87" operator="containsText" text="PENDING">
      <formula>NOT(ISERROR(SEARCH(("PENDING"),(J50))))</formula>
    </cfRule>
  </conditionalFormatting>
  <conditionalFormatting sqref="L50">
    <cfRule type="containsText" dxfId="563" priority="88" operator="containsText" text="NON-PASSER">
      <formula>NOT(ISERROR(SEARCH(("NON-PASSER"),(L50))))</formula>
    </cfRule>
  </conditionalFormatting>
  <conditionalFormatting sqref="N50">
    <cfRule type="containsText" dxfId="562" priority="89" operator="containsText" text="NO SUBMISSION">
      <formula>NOT(ISERROR(SEARCH(("NO SUBMISSION"),(N50))))</formula>
    </cfRule>
  </conditionalFormatting>
  <conditionalFormatting sqref="N50">
    <cfRule type="containsText" dxfId="561" priority="90" operator="containsText" text="FOR REVISION">
      <formula>NOT(ISERROR(SEARCH(("FOR REVISION"),(N50))))</formula>
    </cfRule>
  </conditionalFormatting>
  <conditionalFormatting sqref="P50">
    <cfRule type="containsText" dxfId="560" priority="91" operator="containsText" text="NO SUBMISSION">
      <formula>NOT(ISERROR(SEARCH(("NO SUBMISSION"),(P50))))</formula>
    </cfRule>
  </conditionalFormatting>
  <conditionalFormatting sqref="P50">
    <cfRule type="containsText" dxfId="559" priority="92" operator="containsText" text="FOR REVISION">
      <formula>NOT(ISERROR(SEARCH(("FOR REVISION"),(P50))))</formula>
    </cfRule>
  </conditionalFormatting>
  <conditionalFormatting sqref="J51:K51">
    <cfRule type="containsText" dxfId="558" priority="93" operator="containsText" text="PENDING">
      <formula>NOT(ISERROR(SEARCH(("PENDING"),(J51))))</formula>
    </cfRule>
  </conditionalFormatting>
  <conditionalFormatting sqref="L51">
    <cfRule type="containsText" dxfId="557" priority="94" operator="containsText" text="NON-PASSER">
      <formula>NOT(ISERROR(SEARCH(("NON-PASSER"),(L51))))</formula>
    </cfRule>
  </conditionalFormatting>
  <conditionalFormatting sqref="N51">
    <cfRule type="containsText" dxfId="556" priority="95" operator="containsText" text="NO SUBMISSION">
      <formula>NOT(ISERROR(SEARCH(("NO SUBMISSION"),(N51))))</formula>
    </cfRule>
  </conditionalFormatting>
  <conditionalFormatting sqref="N51">
    <cfRule type="containsText" dxfId="555" priority="96" operator="containsText" text="FOR REVISION">
      <formula>NOT(ISERROR(SEARCH(("FOR REVISION"),(N51))))</formula>
    </cfRule>
  </conditionalFormatting>
  <conditionalFormatting sqref="P51">
    <cfRule type="containsText" dxfId="554" priority="97" operator="containsText" text="NO SUBMISSION">
      <formula>NOT(ISERROR(SEARCH(("NO SUBMISSION"),(P51))))</formula>
    </cfRule>
  </conditionalFormatting>
  <conditionalFormatting sqref="P51">
    <cfRule type="containsText" dxfId="553" priority="98" operator="containsText" text="FOR REVISION">
      <formula>NOT(ISERROR(SEARCH(("FOR REVISION"),(P51))))</formula>
    </cfRule>
  </conditionalFormatting>
  <conditionalFormatting sqref="J52:K52">
    <cfRule type="containsText" dxfId="552" priority="99" operator="containsText" text="PENDING">
      <formula>NOT(ISERROR(SEARCH(("PENDING"),(J52))))</formula>
    </cfRule>
  </conditionalFormatting>
  <conditionalFormatting sqref="L52">
    <cfRule type="containsText" dxfId="551" priority="100" operator="containsText" text="NON-PASSER">
      <formula>NOT(ISERROR(SEARCH(("NON-PASSER"),(L52))))</formula>
    </cfRule>
  </conditionalFormatting>
  <conditionalFormatting sqref="N52">
    <cfRule type="containsText" dxfId="550" priority="101" operator="containsText" text="NO SUBMISSION">
      <formula>NOT(ISERROR(SEARCH(("NO SUBMISSION"),(N52))))</formula>
    </cfRule>
  </conditionalFormatting>
  <conditionalFormatting sqref="N52">
    <cfRule type="containsText" dxfId="549" priority="102" operator="containsText" text="FOR REVISION">
      <formula>NOT(ISERROR(SEARCH(("FOR REVISION"),(N52))))</formula>
    </cfRule>
  </conditionalFormatting>
  <conditionalFormatting sqref="P52">
    <cfRule type="containsText" dxfId="548" priority="103" operator="containsText" text="NO SUBMISSION">
      <formula>NOT(ISERROR(SEARCH(("NO SUBMISSION"),(P52))))</formula>
    </cfRule>
  </conditionalFormatting>
  <conditionalFormatting sqref="P52">
    <cfRule type="containsText" dxfId="547" priority="104" operator="containsText" text="FOR REVISION">
      <formula>NOT(ISERROR(SEARCH(("FOR REVISION"),(P52))))</formula>
    </cfRule>
  </conditionalFormatting>
  <conditionalFormatting sqref="J57:K57">
    <cfRule type="containsText" dxfId="546" priority="105" operator="containsText" text="PENDING">
      <formula>NOT(ISERROR(SEARCH(("PENDING"),(J57))))</formula>
    </cfRule>
  </conditionalFormatting>
  <conditionalFormatting sqref="L57">
    <cfRule type="containsText" dxfId="545" priority="106" operator="containsText" text="NON-PASSER">
      <formula>NOT(ISERROR(SEARCH(("NON-PASSER"),(L57))))</formula>
    </cfRule>
  </conditionalFormatting>
  <conditionalFormatting sqref="N57">
    <cfRule type="containsText" dxfId="544" priority="107" operator="containsText" text="NO SUBMISSION">
      <formula>NOT(ISERROR(SEARCH(("NO SUBMISSION"),(N57))))</formula>
    </cfRule>
  </conditionalFormatting>
  <conditionalFormatting sqref="N57">
    <cfRule type="containsText" dxfId="543" priority="108" operator="containsText" text="FOR REVISION">
      <formula>NOT(ISERROR(SEARCH(("FOR REVISION"),(N57))))</formula>
    </cfRule>
  </conditionalFormatting>
  <conditionalFormatting sqref="P57">
    <cfRule type="containsText" dxfId="542" priority="109" operator="containsText" text="NO SUBMISSION">
      <formula>NOT(ISERROR(SEARCH(("NO SUBMISSION"),(P57))))</formula>
    </cfRule>
  </conditionalFormatting>
  <conditionalFormatting sqref="P57">
    <cfRule type="containsText" dxfId="541" priority="110" operator="containsText" text="FOR REVISION">
      <formula>NOT(ISERROR(SEARCH(("FOR REVISION"),(P57))))</formula>
    </cfRule>
  </conditionalFormatting>
  <conditionalFormatting sqref="Q57">
    <cfRule type="containsText" dxfId="540" priority="111" operator="containsText" text="READY FOR ENDORSEMENT TO DBM">
      <formula>NOT(ISERROR(SEARCH(("READY FOR ENDORSEMENT TO DBM"),(Q57))))</formula>
    </cfRule>
  </conditionalFormatting>
  <conditionalFormatting sqref="Q57">
    <cfRule type="containsText" dxfId="539" priority="112" operator="containsText" text="REVIEW REQUIREMENTS">
      <formula>NOT(ISERROR(SEARCH(("REVIEW REQUIREMENTS"),(Q57))))</formula>
    </cfRule>
  </conditionalFormatting>
  <conditionalFormatting sqref="Q58:Q59">
    <cfRule type="containsText" dxfId="538" priority="113" operator="containsText" text="READY FOR ENDORSEMENT TO DBM">
      <formula>NOT(ISERROR(SEARCH(("READY FOR ENDORSEMENT TO DBM"),(Q58))))</formula>
    </cfRule>
  </conditionalFormatting>
  <conditionalFormatting sqref="Q58:Q59">
    <cfRule type="containsText" dxfId="537" priority="114" operator="containsText" text="REVIEW REQUIREMENTS">
      <formula>NOT(ISERROR(SEARCH(("REVIEW REQUIREMENTS"),(Q58))))</formula>
    </cfRule>
  </conditionalFormatting>
  <conditionalFormatting sqref="I61">
    <cfRule type="containsText" dxfId="536" priority="115" operator="containsText" text="PENDING">
      <formula>NOT(ISERROR(SEARCH(("PENDING"),(I61))))</formula>
    </cfRule>
  </conditionalFormatting>
  <conditionalFormatting sqref="J61:K61">
    <cfRule type="containsText" dxfId="535" priority="116" operator="containsText" text="PENDING">
      <formula>NOT(ISERROR(SEARCH(("PENDING"),(J61))))</formula>
    </cfRule>
  </conditionalFormatting>
  <conditionalFormatting sqref="L61">
    <cfRule type="containsText" dxfId="534" priority="117" operator="containsText" text="NON-PASSER">
      <formula>NOT(ISERROR(SEARCH(("NON-PASSER"),(L61))))</formula>
    </cfRule>
  </conditionalFormatting>
  <conditionalFormatting sqref="N61">
    <cfRule type="containsText" dxfId="533" priority="118" operator="containsText" text="NO SUBMISSION">
      <formula>NOT(ISERROR(SEARCH(("NO SUBMISSION"),(N61))))</formula>
    </cfRule>
  </conditionalFormatting>
  <conditionalFormatting sqref="N61">
    <cfRule type="containsText" dxfId="532" priority="119" operator="containsText" text="FOR REVISION">
      <formula>NOT(ISERROR(SEARCH(("FOR REVISION"),(N61))))</formula>
    </cfRule>
  </conditionalFormatting>
  <conditionalFormatting sqref="P61">
    <cfRule type="containsText" dxfId="531" priority="120" operator="containsText" text="NO SUBMISSION">
      <formula>NOT(ISERROR(SEARCH(("NO SUBMISSION"),(P61))))</formula>
    </cfRule>
  </conditionalFormatting>
  <conditionalFormatting sqref="P61">
    <cfRule type="containsText" dxfId="530" priority="121" operator="containsText" text="FOR REVISION">
      <formula>NOT(ISERROR(SEARCH(("FOR REVISION"),(P61))))</formula>
    </cfRule>
  </conditionalFormatting>
  <conditionalFormatting sqref="Q61">
    <cfRule type="containsText" dxfId="529" priority="122" operator="containsText" text="READY FOR ENDORSEMENT TO DBM">
      <formula>NOT(ISERROR(SEARCH(("READY FOR ENDORSEMENT TO DBM"),(Q61))))</formula>
    </cfRule>
  </conditionalFormatting>
  <conditionalFormatting sqref="Q61">
    <cfRule type="containsText" dxfId="528" priority="123" operator="containsText" text="REVIEW REQUIREMENTS">
      <formula>NOT(ISERROR(SEARCH(("REVIEW REQUIREMENTS"),(Q61))))</formula>
    </cfRule>
  </conditionalFormatting>
  <conditionalFormatting sqref="I62:N62">
    <cfRule type="containsText" dxfId="527" priority="124" operator="containsText" text="PENDING">
      <formula>NOT(ISERROR(SEARCH(("PENDING"),(I62))))</formula>
    </cfRule>
  </conditionalFormatting>
  <conditionalFormatting sqref="P62">
    <cfRule type="containsText" dxfId="526" priority="125" operator="containsText" text="NO SUBMISSION">
      <formula>NOT(ISERROR(SEARCH(("NO SUBMISSION"),(P62))))</formula>
    </cfRule>
  </conditionalFormatting>
  <conditionalFormatting sqref="P62">
    <cfRule type="containsText" dxfId="525" priority="126" operator="containsText" text="FOR REVISION">
      <formula>NOT(ISERROR(SEARCH(("FOR REVISION"),(P62))))</formula>
    </cfRule>
  </conditionalFormatting>
  <conditionalFormatting sqref="Q62">
    <cfRule type="containsText" dxfId="524" priority="127" operator="containsText" text="READY FOR ENDORSEMENT TO DBM">
      <formula>NOT(ISERROR(SEARCH(("READY FOR ENDORSEMENT TO DBM"),(Q62))))</formula>
    </cfRule>
  </conditionalFormatting>
  <conditionalFormatting sqref="Q62">
    <cfRule type="containsText" dxfId="523" priority="128" operator="containsText" text="REVIEW REQUIREMENTS">
      <formula>NOT(ISERROR(SEARCH(("REVIEW REQUIREMENTS"),(Q62))))</formula>
    </cfRule>
  </conditionalFormatting>
  <conditionalFormatting sqref="J65:K65">
    <cfRule type="containsText" dxfId="522" priority="129" operator="containsText" text="PENDING">
      <formula>NOT(ISERROR(SEARCH(("PENDING"),(J65))))</formula>
    </cfRule>
  </conditionalFormatting>
  <conditionalFormatting sqref="L65">
    <cfRule type="containsText" dxfId="521" priority="130" operator="containsText" text="NON-PASSER">
      <formula>NOT(ISERROR(SEARCH(("NON-PASSER"),(L65))))</formula>
    </cfRule>
  </conditionalFormatting>
  <conditionalFormatting sqref="N65">
    <cfRule type="containsText" dxfId="520" priority="131" operator="containsText" text="NO SUBMISSION">
      <formula>NOT(ISERROR(SEARCH(("NO SUBMISSION"),(N65))))</formula>
    </cfRule>
  </conditionalFormatting>
  <conditionalFormatting sqref="N65">
    <cfRule type="containsText" dxfId="519" priority="132" operator="containsText" text="FOR REVISION">
      <formula>NOT(ISERROR(SEARCH(("FOR REVISION"),(N65))))</formula>
    </cfRule>
  </conditionalFormatting>
  <conditionalFormatting sqref="P65">
    <cfRule type="containsText" dxfId="518" priority="133" operator="containsText" text="NO SUBMISSION">
      <formula>NOT(ISERROR(SEARCH(("NO SUBMISSION"),(P65))))</formula>
    </cfRule>
  </conditionalFormatting>
  <conditionalFormatting sqref="P65">
    <cfRule type="containsText" dxfId="517" priority="134" operator="containsText" text="FOR REVISION">
      <formula>NOT(ISERROR(SEARCH(("FOR REVISION"),(P65))))</formula>
    </cfRule>
  </conditionalFormatting>
  <conditionalFormatting sqref="J66:K66">
    <cfRule type="containsText" dxfId="516" priority="135" operator="containsText" text="PENDING">
      <formula>NOT(ISERROR(SEARCH(("PENDING"),(J66))))</formula>
    </cfRule>
  </conditionalFormatting>
  <conditionalFormatting sqref="L66">
    <cfRule type="containsText" dxfId="515" priority="136" operator="containsText" text="NON-PASSER">
      <formula>NOT(ISERROR(SEARCH(("NON-PASSER"),(L66))))</formula>
    </cfRule>
  </conditionalFormatting>
  <conditionalFormatting sqref="N66">
    <cfRule type="containsText" dxfId="514" priority="137" operator="containsText" text="NO SUBMISSION">
      <formula>NOT(ISERROR(SEARCH(("NO SUBMISSION"),(N66))))</formula>
    </cfRule>
  </conditionalFormatting>
  <conditionalFormatting sqref="N66">
    <cfRule type="containsText" dxfId="513" priority="138" operator="containsText" text="FOR REVISION">
      <formula>NOT(ISERROR(SEARCH(("FOR REVISION"),(N66))))</formula>
    </cfRule>
  </conditionalFormatting>
  <conditionalFormatting sqref="P66">
    <cfRule type="containsText" dxfId="512" priority="139" operator="containsText" text="NO SUBMISSION">
      <formula>NOT(ISERROR(SEARCH(("NO SUBMISSION"),(P66))))</formula>
    </cfRule>
  </conditionalFormatting>
  <conditionalFormatting sqref="P66">
    <cfRule type="containsText" dxfId="511" priority="140" operator="containsText" text="FOR REVISION">
      <formula>NOT(ISERROR(SEARCH(("FOR REVISION"),(P66))))</formula>
    </cfRule>
  </conditionalFormatting>
  <conditionalFormatting sqref="I70:N70">
    <cfRule type="containsText" dxfId="510" priority="141" operator="containsText" text="PENDING">
      <formula>NOT(ISERROR(SEARCH(("PENDING"),(I70))))</formula>
    </cfRule>
  </conditionalFormatting>
  <conditionalFormatting sqref="P70">
    <cfRule type="containsText" dxfId="509" priority="142" operator="containsText" text="NO SUBMISSION">
      <formula>NOT(ISERROR(SEARCH(("NO SUBMISSION"),(P70))))</formula>
    </cfRule>
  </conditionalFormatting>
  <conditionalFormatting sqref="P70">
    <cfRule type="containsText" dxfId="508" priority="143" operator="containsText" text="FOR REVISION">
      <formula>NOT(ISERROR(SEARCH(("FOR REVISION"),(P70))))</formula>
    </cfRule>
  </conditionalFormatting>
  <conditionalFormatting sqref="Q70">
    <cfRule type="containsText" dxfId="507" priority="144" operator="containsText" text="READY FOR ENDORSEMENT TO DBM">
      <formula>NOT(ISERROR(SEARCH(("READY FOR ENDORSEMENT TO DBM"),(Q70))))</formula>
    </cfRule>
  </conditionalFormatting>
  <conditionalFormatting sqref="Q70">
    <cfRule type="containsText" dxfId="506" priority="145" operator="containsText" text="REVIEW REQUIREMENTS">
      <formula>NOT(ISERROR(SEARCH(("REVIEW REQUIREMENTS"),(Q70))))</formula>
    </cfRule>
  </conditionalFormatting>
  <conditionalFormatting sqref="L72">
    <cfRule type="containsText" dxfId="505" priority="146" operator="containsText" text="NON-PASSER">
      <formula>NOT(ISERROR(SEARCH(("NON-PASSER"),(L72))))</formula>
    </cfRule>
  </conditionalFormatting>
  <conditionalFormatting sqref="N72">
    <cfRule type="containsText" dxfId="504" priority="147" operator="containsText" text="NO SUBMISSION">
      <formula>NOT(ISERROR(SEARCH(("NO SUBMISSION"),(N72))))</formula>
    </cfRule>
  </conditionalFormatting>
  <conditionalFormatting sqref="N72">
    <cfRule type="containsText" dxfId="503" priority="148" operator="containsText" text="FOR REVISION">
      <formula>NOT(ISERROR(SEARCH(("FOR REVISION"),(N72))))</formula>
    </cfRule>
  </conditionalFormatting>
  <conditionalFormatting sqref="L73">
    <cfRule type="containsText" dxfId="502" priority="149" operator="containsText" text="NON-PASSER">
      <formula>NOT(ISERROR(SEARCH(("NON-PASSER"),(L73))))</formula>
    </cfRule>
  </conditionalFormatting>
  <conditionalFormatting sqref="N73">
    <cfRule type="containsText" dxfId="501" priority="150" operator="containsText" text="NO SUBMISSION">
      <formula>NOT(ISERROR(SEARCH(("NO SUBMISSION"),(N73))))</formula>
    </cfRule>
  </conditionalFormatting>
  <conditionalFormatting sqref="N73">
    <cfRule type="containsText" dxfId="500" priority="151" operator="containsText" text="FOR REVISION">
      <formula>NOT(ISERROR(SEARCH(("FOR REVISION"),(N73))))</formula>
    </cfRule>
  </conditionalFormatting>
  <conditionalFormatting sqref="P81:P82">
    <cfRule type="containsText" dxfId="499" priority="152" operator="containsText" text="NO SUBMISSION">
      <formula>NOT(ISERROR(SEARCH(("NO SUBMISSION"),(P81))))</formula>
    </cfRule>
  </conditionalFormatting>
  <conditionalFormatting sqref="P81:P82">
    <cfRule type="containsText" dxfId="498" priority="153" operator="containsText" text="FOR REVISION">
      <formula>NOT(ISERROR(SEARCH(("FOR REVISION"),(P81))))</formula>
    </cfRule>
  </conditionalFormatting>
  <conditionalFormatting sqref="I86:N86">
    <cfRule type="containsText" dxfId="497" priority="154" operator="containsText" text="PENDING">
      <formula>NOT(ISERROR(SEARCH(("PENDING"),(I86))))</formula>
    </cfRule>
  </conditionalFormatting>
  <conditionalFormatting sqref="P95:P96">
    <cfRule type="containsText" dxfId="496" priority="155" operator="containsText" text="NO SUBMISSION">
      <formula>NOT(ISERROR(SEARCH(("NO SUBMISSION"),(P95))))</formula>
    </cfRule>
  </conditionalFormatting>
  <conditionalFormatting sqref="P95:P96">
    <cfRule type="containsText" dxfId="495" priority="156" operator="containsText" text="FOR REVISION">
      <formula>NOT(ISERROR(SEARCH(("FOR REVISION"),(P95))))</formula>
    </cfRule>
  </conditionalFormatting>
  <conditionalFormatting sqref="P96">
    <cfRule type="containsText" dxfId="494" priority="157" operator="containsText" text="NO SUBMISSION">
      <formula>NOT(ISERROR(SEARCH(("NO SUBMISSION"),(P96))))</formula>
    </cfRule>
  </conditionalFormatting>
  <conditionalFormatting sqref="P96">
    <cfRule type="containsText" dxfId="493" priority="158" operator="containsText" text="FOR REVISION">
      <formula>NOT(ISERROR(SEARCH(("FOR REVISION"),(P96))))</formula>
    </cfRule>
  </conditionalFormatting>
  <conditionalFormatting sqref="P97">
    <cfRule type="containsText" dxfId="492" priority="159" operator="containsText" text="NO SUBMISSION">
      <formula>NOT(ISERROR(SEARCH(("NO SUBMISSION"),(P97))))</formula>
    </cfRule>
  </conditionalFormatting>
  <conditionalFormatting sqref="P97">
    <cfRule type="containsText" dxfId="491" priority="160" operator="containsText" text="FOR REVISION">
      <formula>NOT(ISERROR(SEARCH(("FOR REVISION"),(P97))))</formula>
    </cfRule>
  </conditionalFormatting>
  <conditionalFormatting sqref="P100">
    <cfRule type="containsText" dxfId="490" priority="161" operator="containsText" text="NO SUBMISSION">
      <formula>NOT(ISERROR(SEARCH(("NO SUBMISSION"),(P100))))</formula>
    </cfRule>
  </conditionalFormatting>
  <conditionalFormatting sqref="P100">
    <cfRule type="containsText" dxfId="489" priority="162" operator="containsText" text="FOR REVISION">
      <formula>NOT(ISERROR(SEARCH(("FOR REVISION"),(P100))))</formula>
    </cfRule>
  </conditionalFormatting>
  <conditionalFormatting sqref="P101">
    <cfRule type="containsText" dxfId="488" priority="163" operator="containsText" text="NO SUBMISSION">
      <formula>NOT(ISERROR(SEARCH(("NO SUBMISSION"),(P101))))</formula>
    </cfRule>
  </conditionalFormatting>
  <conditionalFormatting sqref="P101">
    <cfRule type="containsText" dxfId="487" priority="164" operator="containsText" text="FOR REVISION">
      <formula>NOT(ISERROR(SEARCH(("FOR REVISION"),(P101))))</formula>
    </cfRule>
  </conditionalFormatting>
  <conditionalFormatting sqref="P102">
    <cfRule type="containsText" dxfId="486" priority="165" operator="containsText" text="NO SUBMISSION">
      <formula>NOT(ISERROR(SEARCH(("NO SUBMISSION"),(P102))))</formula>
    </cfRule>
  </conditionalFormatting>
  <conditionalFormatting sqref="P102">
    <cfRule type="containsText" dxfId="485" priority="166" operator="containsText" text="FOR REVISION">
      <formula>NOT(ISERROR(SEARCH(("FOR REVISION"),(P102))))</formula>
    </cfRule>
  </conditionalFormatting>
  <conditionalFormatting sqref="P103 P106">
    <cfRule type="containsText" dxfId="484" priority="167" operator="containsText" text="NO SUBMISSION">
      <formula>NOT(ISERROR(SEARCH(("NO SUBMISSION"),(P103))))</formula>
    </cfRule>
  </conditionalFormatting>
  <conditionalFormatting sqref="P103 P106">
    <cfRule type="containsText" dxfId="483" priority="168" operator="containsText" text="FOR REVISION">
      <formula>NOT(ISERROR(SEARCH(("FOR REVISION"),(P103))))</formula>
    </cfRule>
  </conditionalFormatting>
  <conditionalFormatting sqref="I110:N110">
    <cfRule type="containsText" dxfId="482" priority="169" operator="containsText" text="PENDING">
      <formula>NOT(ISERROR(SEARCH(("PENDING"),(I110))))</formula>
    </cfRule>
  </conditionalFormatting>
  <conditionalFormatting sqref="P110">
    <cfRule type="containsText" dxfId="481" priority="170" operator="containsText" text="NO SUBMISSION">
      <formula>NOT(ISERROR(SEARCH(("NO SUBMISSION"),(P110))))</formula>
    </cfRule>
  </conditionalFormatting>
  <conditionalFormatting sqref="P110">
    <cfRule type="containsText" dxfId="480" priority="171" operator="containsText" text="FOR REVISION">
      <formula>NOT(ISERROR(SEARCH(("FOR REVISION"),(P110))))</formula>
    </cfRule>
  </conditionalFormatting>
  <conditionalFormatting sqref="Q110">
    <cfRule type="containsText" dxfId="479" priority="172" operator="containsText" text="READY FOR ENDORSEMENT TO DBM">
      <formula>NOT(ISERROR(SEARCH(("READY FOR ENDORSEMENT TO DBM"),(Q110))))</formula>
    </cfRule>
  </conditionalFormatting>
  <conditionalFormatting sqref="Q110">
    <cfRule type="containsText" dxfId="478" priority="173" operator="containsText" text="REVIEW REQUIREMENTS">
      <formula>NOT(ISERROR(SEARCH(("REVIEW REQUIREMENTS"),(Q110))))</formula>
    </cfRule>
  </conditionalFormatting>
  <conditionalFormatting sqref="I112:N112">
    <cfRule type="containsText" dxfId="477" priority="174" operator="containsText" text="PENDING">
      <formula>NOT(ISERROR(SEARCH(("PENDING"),(I112))))</formula>
    </cfRule>
  </conditionalFormatting>
  <conditionalFormatting sqref="P112">
    <cfRule type="containsText" dxfId="476" priority="175" operator="containsText" text="NO SUBMISSION">
      <formula>NOT(ISERROR(SEARCH(("NO SUBMISSION"),(P112))))</formula>
    </cfRule>
  </conditionalFormatting>
  <conditionalFormatting sqref="P112">
    <cfRule type="containsText" dxfId="475" priority="176" operator="containsText" text="FOR REVISION">
      <formula>NOT(ISERROR(SEARCH(("FOR REVISION"),(P112))))</formula>
    </cfRule>
  </conditionalFormatting>
  <conditionalFormatting sqref="Q112">
    <cfRule type="containsText" dxfId="474" priority="177" operator="containsText" text="READY FOR ENDORSEMENT TO DBM">
      <formula>NOT(ISERROR(SEARCH(("READY FOR ENDORSEMENT TO DBM"),(Q112))))</formula>
    </cfRule>
  </conditionalFormatting>
  <conditionalFormatting sqref="Q112">
    <cfRule type="containsText" dxfId="473" priority="178" operator="containsText" text="REVIEW REQUIREMENTS">
      <formula>NOT(ISERROR(SEARCH(("REVIEW REQUIREMENTS"),(Q112))))</formula>
    </cfRule>
  </conditionalFormatting>
  <conditionalFormatting sqref="I22:I26">
    <cfRule type="containsText" dxfId="472" priority="179" operator="containsText" text="PENDING">
      <formula>NOT(ISERROR(SEARCH(("PENDING"),(I22))))</formula>
    </cfRule>
  </conditionalFormatting>
  <conditionalFormatting sqref="I29:I31">
    <cfRule type="containsText" dxfId="471" priority="180" operator="containsText" text="PENDING">
      <formula>NOT(ISERROR(SEARCH(("PENDING"),(I29))))</formula>
    </cfRule>
  </conditionalFormatting>
  <conditionalFormatting sqref="I32:I33">
    <cfRule type="containsText" dxfId="470" priority="181" operator="containsText" text="PENDING">
      <formula>NOT(ISERROR(SEARCH(("PENDING"),(I32))))</formula>
    </cfRule>
  </conditionalFormatting>
  <conditionalFormatting sqref="I35:I36">
    <cfRule type="containsText" dxfId="469" priority="182" operator="containsText" text="PENDING">
      <formula>NOT(ISERROR(SEARCH(("PENDING"),(I35))))</formula>
    </cfRule>
  </conditionalFormatting>
  <conditionalFormatting sqref="I39:I41">
    <cfRule type="containsText" dxfId="468" priority="183" operator="containsText" text="PENDING">
      <formula>NOT(ISERROR(SEARCH(("PENDING"),(I39))))</formula>
    </cfRule>
  </conditionalFormatting>
  <conditionalFormatting sqref="I42:I54">
    <cfRule type="containsText" dxfId="467" priority="184" operator="containsText" text="PENDING">
      <formula>NOT(ISERROR(SEARCH(("PENDING"),(I42))))</formula>
    </cfRule>
  </conditionalFormatting>
  <conditionalFormatting sqref="I55:I60">
    <cfRule type="containsText" dxfId="466" priority="185" operator="containsText" text="PENDING">
      <formula>NOT(ISERROR(SEARCH(("PENDING"),(I55))))</formula>
    </cfRule>
  </conditionalFormatting>
  <conditionalFormatting sqref="I63:I69">
    <cfRule type="containsText" dxfId="465" priority="186" operator="containsText" text="PENDING">
      <formula>NOT(ISERROR(SEARCH(("PENDING"),(I63))))</formula>
    </cfRule>
  </conditionalFormatting>
  <conditionalFormatting sqref="I72:I73">
    <cfRule type="containsText" dxfId="464" priority="187" operator="containsText" text="PENDING">
      <formula>NOT(ISERROR(SEARCH(("PENDING"),(I72))))</formula>
    </cfRule>
  </conditionalFormatting>
  <conditionalFormatting sqref="J5:K9">
    <cfRule type="containsText" dxfId="463" priority="188" operator="containsText" text="PENDING">
      <formula>NOT(ISERROR(SEARCH(("PENDING"),(J5))))</formula>
    </cfRule>
  </conditionalFormatting>
  <conditionalFormatting sqref="J10:K12">
    <cfRule type="containsText" dxfId="462" priority="189" operator="containsText" text="PENDING">
      <formula>NOT(ISERROR(SEARCH(("PENDING"),(J10))))</formula>
    </cfRule>
  </conditionalFormatting>
  <conditionalFormatting sqref="J17:K19">
    <cfRule type="containsText" dxfId="461" priority="190" operator="containsText" text="PENDING">
      <formula>NOT(ISERROR(SEARCH(("PENDING"),(J17))))</formula>
    </cfRule>
  </conditionalFormatting>
  <conditionalFormatting sqref="J22:K26">
    <cfRule type="containsText" dxfId="460" priority="191" operator="containsText" text="PENDING">
      <formula>NOT(ISERROR(SEARCH(("PENDING"),(J22))))</formula>
    </cfRule>
  </conditionalFormatting>
  <conditionalFormatting sqref="J29:K31">
    <cfRule type="containsText" dxfId="459" priority="192" operator="containsText" text="PENDING">
      <formula>NOT(ISERROR(SEARCH(("PENDING"),(J29))))</formula>
    </cfRule>
  </conditionalFormatting>
  <conditionalFormatting sqref="J32:K33">
    <cfRule type="containsText" dxfId="458" priority="193" operator="containsText" text="PENDING">
      <formula>NOT(ISERROR(SEARCH(("PENDING"),(J32))))</formula>
    </cfRule>
  </conditionalFormatting>
  <conditionalFormatting sqref="J35:K36">
    <cfRule type="containsText" dxfId="457" priority="194" operator="containsText" text="PENDING">
      <formula>NOT(ISERROR(SEARCH(("PENDING"),(J35))))</formula>
    </cfRule>
  </conditionalFormatting>
  <conditionalFormatting sqref="J40:K41">
    <cfRule type="containsText" dxfId="456" priority="195" operator="containsText" text="PENDING">
      <formula>NOT(ISERROR(SEARCH(("PENDING"),(J40))))</formula>
    </cfRule>
  </conditionalFormatting>
  <conditionalFormatting sqref="J43:K46">
    <cfRule type="containsText" dxfId="455" priority="196" operator="containsText" text="PENDING">
      <formula>NOT(ISERROR(SEARCH(("PENDING"),(J43))))</formula>
    </cfRule>
  </conditionalFormatting>
  <conditionalFormatting sqref="J47:K48">
    <cfRule type="containsText" dxfId="454" priority="197" operator="containsText" text="PENDING">
      <formula>NOT(ISERROR(SEARCH(("PENDING"),(J47))))</formula>
    </cfRule>
  </conditionalFormatting>
  <conditionalFormatting sqref="J53:K54">
    <cfRule type="containsText" dxfId="453" priority="198" operator="containsText" text="PENDING">
      <formula>NOT(ISERROR(SEARCH(("PENDING"),(J53))))</formula>
    </cfRule>
  </conditionalFormatting>
  <conditionalFormatting sqref="J59:K60">
    <cfRule type="containsText" dxfId="452" priority="199" operator="containsText" text="PENDING">
      <formula>NOT(ISERROR(SEARCH(("PENDING"),(J59))))</formula>
    </cfRule>
  </conditionalFormatting>
  <conditionalFormatting sqref="J63:K64">
    <cfRule type="containsText" dxfId="451" priority="200" operator="containsText" text="PENDING">
      <formula>NOT(ISERROR(SEARCH(("PENDING"),(J63))))</formula>
    </cfRule>
  </conditionalFormatting>
  <conditionalFormatting sqref="J67:K69">
    <cfRule type="containsText" dxfId="450" priority="201" operator="containsText" text="PENDING">
      <formula>NOT(ISERROR(SEARCH(("PENDING"),(J67))))</formula>
    </cfRule>
  </conditionalFormatting>
  <conditionalFormatting sqref="J72:K75">
    <cfRule type="containsText" dxfId="449" priority="202" operator="containsText" text="PENDING">
      <formula>NOT(ISERROR(SEARCH(("PENDING"),(J72))))</formula>
    </cfRule>
  </conditionalFormatting>
  <conditionalFormatting sqref="L10:L12">
    <cfRule type="containsText" dxfId="448" priority="203" operator="containsText" text="NON-PASSER">
      <formula>NOT(ISERROR(SEARCH(("NON-PASSER"),(L10))))</formula>
    </cfRule>
  </conditionalFormatting>
  <conditionalFormatting sqref="L17:L19">
    <cfRule type="containsText" dxfId="447" priority="204" operator="containsText" text="NON-PASSER">
      <formula>NOT(ISERROR(SEARCH(("NON-PASSER"),(L17))))</formula>
    </cfRule>
  </conditionalFormatting>
  <conditionalFormatting sqref="L22:L26">
    <cfRule type="containsText" dxfId="446" priority="205" operator="containsText" text="NON-PASSER">
      <formula>NOT(ISERROR(SEARCH(("NON-PASSER"),(L22))))</formula>
    </cfRule>
  </conditionalFormatting>
  <conditionalFormatting sqref="L29:L31">
    <cfRule type="containsText" dxfId="445" priority="206" operator="containsText" text="NON-PASSER">
      <formula>NOT(ISERROR(SEARCH(("NON-PASSER"),(L29))))</formula>
    </cfRule>
  </conditionalFormatting>
  <conditionalFormatting sqref="L32:L33">
    <cfRule type="containsText" dxfId="444" priority="207" operator="containsText" text="NON-PASSER">
      <formula>NOT(ISERROR(SEARCH(("NON-PASSER"),(L32))))</formula>
    </cfRule>
  </conditionalFormatting>
  <conditionalFormatting sqref="L35:L36">
    <cfRule type="containsText" dxfId="443" priority="208" operator="containsText" text="NON-PASSER">
      <formula>NOT(ISERROR(SEARCH(("NON-PASSER"),(L35))))</formula>
    </cfRule>
  </conditionalFormatting>
  <conditionalFormatting sqref="L40:L41">
    <cfRule type="containsText" dxfId="442" priority="209" operator="containsText" text="NON-PASSER">
      <formula>NOT(ISERROR(SEARCH(("NON-PASSER"),(L40))))</formula>
    </cfRule>
  </conditionalFormatting>
  <conditionalFormatting sqref="L53:L54">
    <cfRule type="containsText" dxfId="441" priority="210" operator="containsText" text="NON-PASSER">
      <formula>NOT(ISERROR(SEARCH(("NON-PASSER"),(L53))))</formula>
    </cfRule>
  </conditionalFormatting>
  <conditionalFormatting sqref="L59:L60">
    <cfRule type="containsText" dxfId="440" priority="211" operator="containsText" text="NON-PASSER">
      <formula>NOT(ISERROR(SEARCH(("NON-PASSER"),(L59))))</formula>
    </cfRule>
  </conditionalFormatting>
  <conditionalFormatting sqref="L63:L64">
    <cfRule type="containsText" dxfId="439" priority="212" operator="containsText" text="NON-PASSER">
      <formula>NOT(ISERROR(SEARCH(("NON-PASSER"),(L63))))</formula>
    </cfRule>
  </conditionalFormatting>
  <conditionalFormatting sqref="L67:L69">
    <cfRule type="containsText" dxfId="438" priority="213" operator="containsText" text="NON-PASSER">
      <formula>NOT(ISERROR(SEARCH(("NON-PASSER"),(L67))))</formula>
    </cfRule>
  </conditionalFormatting>
  <conditionalFormatting sqref="N10:N12">
    <cfRule type="containsText" dxfId="437" priority="214" operator="containsText" text="NO SUBMISSION">
      <formula>NOT(ISERROR(SEARCH(("NO SUBMISSION"),(N10))))</formula>
    </cfRule>
  </conditionalFormatting>
  <conditionalFormatting sqref="N10:N12">
    <cfRule type="containsText" dxfId="436" priority="215" operator="containsText" text="FOR REVISION">
      <formula>NOT(ISERROR(SEARCH(("FOR REVISION"),(N10))))</formula>
    </cfRule>
  </conditionalFormatting>
  <conditionalFormatting sqref="N17:N19">
    <cfRule type="containsText" dxfId="435" priority="216" operator="containsText" text="NO SUBMISSION">
      <formula>NOT(ISERROR(SEARCH(("NO SUBMISSION"),(N17))))</formula>
    </cfRule>
  </conditionalFormatting>
  <conditionalFormatting sqref="N17:N19">
    <cfRule type="containsText" dxfId="434" priority="217" operator="containsText" text="FOR REVISION">
      <formula>NOT(ISERROR(SEARCH(("FOR REVISION"),(N17))))</formula>
    </cfRule>
  </conditionalFormatting>
  <conditionalFormatting sqref="N22:N26">
    <cfRule type="containsText" dxfId="433" priority="218" operator="containsText" text="NO SUBMISSION">
      <formula>NOT(ISERROR(SEARCH(("NO SUBMISSION"),(N22))))</formula>
    </cfRule>
  </conditionalFormatting>
  <conditionalFormatting sqref="N22:N26">
    <cfRule type="containsText" dxfId="432" priority="219" operator="containsText" text="FOR REVISION">
      <formula>NOT(ISERROR(SEARCH(("FOR REVISION"),(N22))))</formula>
    </cfRule>
  </conditionalFormatting>
  <conditionalFormatting sqref="N29:N31">
    <cfRule type="containsText" dxfId="431" priority="220" operator="containsText" text="NO SUBMISSION">
      <formula>NOT(ISERROR(SEARCH(("NO SUBMISSION"),(N29))))</formula>
    </cfRule>
  </conditionalFormatting>
  <conditionalFormatting sqref="N29:N31">
    <cfRule type="containsText" dxfId="430" priority="221" operator="containsText" text="FOR REVISION">
      <formula>NOT(ISERROR(SEARCH(("FOR REVISION"),(N29))))</formula>
    </cfRule>
  </conditionalFormatting>
  <conditionalFormatting sqref="N32:N33">
    <cfRule type="containsText" dxfId="429" priority="222" operator="containsText" text="NO SUBMISSION">
      <formula>NOT(ISERROR(SEARCH(("NO SUBMISSION"),(N32))))</formula>
    </cfRule>
  </conditionalFormatting>
  <conditionalFormatting sqref="N32:N33">
    <cfRule type="containsText" dxfId="428" priority="223" operator="containsText" text="FOR REVISION">
      <formula>NOT(ISERROR(SEARCH(("FOR REVISION"),(N32))))</formula>
    </cfRule>
  </conditionalFormatting>
  <conditionalFormatting sqref="N35:N36">
    <cfRule type="containsText" dxfId="427" priority="224" operator="containsText" text="NO SUBMISSION">
      <formula>NOT(ISERROR(SEARCH(("NO SUBMISSION"),(N35))))</formula>
    </cfRule>
  </conditionalFormatting>
  <conditionalFormatting sqref="N35:N36">
    <cfRule type="containsText" dxfId="426" priority="225" operator="containsText" text="FOR REVISION">
      <formula>NOT(ISERROR(SEARCH(("FOR REVISION"),(N35))))</formula>
    </cfRule>
  </conditionalFormatting>
  <conditionalFormatting sqref="N40:N41">
    <cfRule type="containsText" dxfId="425" priority="226" operator="containsText" text="NO SUBMISSION">
      <formula>NOT(ISERROR(SEARCH(("NO SUBMISSION"),(N40))))</formula>
    </cfRule>
  </conditionalFormatting>
  <conditionalFormatting sqref="N40:N41">
    <cfRule type="containsText" dxfId="424" priority="227" operator="containsText" text="FOR REVISION">
      <formula>NOT(ISERROR(SEARCH(("FOR REVISION"),(N40))))</formula>
    </cfRule>
  </conditionalFormatting>
  <conditionalFormatting sqref="N53:N54">
    <cfRule type="containsText" dxfId="423" priority="228" operator="containsText" text="NO SUBMISSION">
      <formula>NOT(ISERROR(SEARCH(("NO SUBMISSION"),(N53))))</formula>
    </cfRule>
  </conditionalFormatting>
  <conditionalFormatting sqref="N53:N54">
    <cfRule type="containsText" dxfId="422" priority="229" operator="containsText" text="FOR REVISION">
      <formula>NOT(ISERROR(SEARCH(("FOR REVISION"),(N53))))</formula>
    </cfRule>
  </conditionalFormatting>
  <conditionalFormatting sqref="N59:N60">
    <cfRule type="containsText" dxfId="421" priority="230" operator="containsText" text="NO SUBMISSION">
      <formula>NOT(ISERROR(SEARCH(("NO SUBMISSION"),(N59))))</formula>
    </cfRule>
  </conditionalFormatting>
  <conditionalFormatting sqref="N59:N60">
    <cfRule type="containsText" dxfId="420" priority="231" operator="containsText" text="FOR REVISION">
      <formula>NOT(ISERROR(SEARCH(("FOR REVISION"),(N59))))</formula>
    </cfRule>
  </conditionalFormatting>
  <conditionalFormatting sqref="N63:N64">
    <cfRule type="containsText" dxfId="419" priority="232" operator="containsText" text="NO SUBMISSION">
      <formula>NOT(ISERROR(SEARCH(("NO SUBMISSION"),(N63))))</formula>
    </cfRule>
  </conditionalFormatting>
  <conditionalFormatting sqref="N63:N64">
    <cfRule type="containsText" dxfId="418" priority="233" operator="containsText" text="FOR REVISION">
      <formula>NOT(ISERROR(SEARCH(("FOR REVISION"),(N63))))</formula>
    </cfRule>
  </conditionalFormatting>
  <conditionalFormatting sqref="N67:N69">
    <cfRule type="containsText" dxfId="417" priority="234" operator="containsText" text="NO SUBMISSION">
      <formula>NOT(ISERROR(SEARCH(("NO SUBMISSION"),(N67))))</formula>
    </cfRule>
  </conditionalFormatting>
  <conditionalFormatting sqref="N67:N69">
    <cfRule type="containsText" dxfId="416" priority="235" operator="containsText" text="FOR REVISION">
      <formula>NOT(ISERROR(SEARCH(("FOR REVISION"),(N67))))</formula>
    </cfRule>
  </conditionalFormatting>
  <conditionalFormatting sqref="P8">
    <cfRule type="containsText" dxfId="415" priority="236" operator="containsText" text="NO SUBMISSION">
      <formula>NOT(ISERROR(SEARCH(("NO SUBMISSION"),(P8))))</formula>
    </cfRule>
  </conditionalFormatting>
  <conditionalFormatting sqref="P8">
    <cfRule type="containsText" dxfId="414" priority="237" operator="containsText" text="FOR REVISION">
      <formula>NOT(ISERROR(SEARCH(("FOR REVISION"),(P8))))</formula>
    </cfRule>
  </conditionalFormatting>
  <conditionalFormatting sqref="P10:P11">
    <cfRule type="containsText" dxfId="413" priority="238" operator="containsText" text="NO SUBMISSION">
      <formula>NOT(ISERROR(SEARCH(("NO SUBMISSION"),(P10))))</formula>
    </cfRule>
  </conditionalFormatting>
  <conditionalFormatting sqref="P10:P11">
    <cfRule type="containsText" dxfId="412" priority="239" operator="containsText" text="FOR REVISION">
      <formula>NOT(ISERROR(SEARCH(("FOR REVISION"),(P10))))</formula>
    </cfRule>
  </conditionalFormatting>
  <conditionalFormatting sqref="P17:P19">
    <cfRule type="containsText" dxfId="411" priority="240" operator="containsText" text="NO SUBMISSION">
      <formula>NOT(ISERROR(SEARCH(("NO SUBMISSION"),(P17))))</formula>
    </cfRule>
  </conditionalFormatting>
  <conditionalFormatting sqref="P17:P19">
    <cfRule type="containsText" dxfId="410" priority="241" operator="containsText" text="FOR REVISION">
      <formula>NOT(ISERROR(SEARCH(("FOR REVISION"),(P17))))</formula>
    </cfRule>
  </conditionalFormatting>
  <conditionalFormatting sqref="P23:P25">
    <cfRule type="containsText" dxfId="409" priority="242" operator="containsText" text="NO SUBMISSION">
      <formula>NOT(ISERROR(SEARCH(("NO SUBMISSION"),(P23))))</formula>
    </cfRule>
  </conditionalFormatting>
  <conditionalFormatting sqref="P23:P25">
    <cfRule type="containsText" dxfId="408" priority="243" operator="containsText" text="FOR REVISION">
      <formula>NOT(ISERROR(SEARCH(("FOR REVISION"),(P23))))</formula>
    </cfRule>
  </conditionalFormatting>
  <conditionalFormatting sqref="P35:P36">
    <cfRule type="containsText" dxfId="407" priority="244" operator="containsText" text="NO SUBMISSION">
      <formula>NOT(ISERROR(SEARCH(("NO SUBMISSION"),(P35))))</formula>
    </cfRule>
  </conditionalFormatting>
  <conditionalFormatting sqref="P35:P36">
    <cfRule type="containsText" dxfId="406" priority="245" operator="containsText" text="FOR REVISION">
      <formula>NOT(ISERROR(SEARCH(("FOR REVISION"),(P35))))</formula>
    </cfRule>
  </conditionalFormatting>
  <conditionalFormatting sqref="P41:P42">
    <cfRule type="containsText" dxfId="405" priority="246" operator="containsText" text="NO SUBMISSION">
      <formula>NOT(ISERROR(SEARCH(("NO SUBMISSION"),(P41))))</formula>
    </cfRule>
  </conditionalFormatting>
  <conditionalFormatting sqref="P41:P42">
    <cfRule type="containsText" dxfId="404" priority="247" operator="containsText" text="FOR REVISION">
      <formula>NOT(ISERROR(SEARCH(("FOR REVISION"),(P41))))</formula>
    </cfRule>
  </conditionalFormatting>
  <conditionalFormatting sqref="P46">
    <cfRule type="containsText" dxfId="403" priority="248" operator="containsText" text="NO SUBMISSION">
      <formula>NOT(ISERROR(SEARCH(("NO SUBMISSION"),(P46))))</formula>
    </cfRule>
  </conditionalFormatting>
  <conditionalFormatting sqref="P46">
    <cfRule type="containsText" dxfId="402" priority="249" operator="containsText" text="FOR REVISION">
      <formula>NOT(ISERROR(SEARCH(("FOR REVISION"),(P46))))</formula>
    </cfRule>
  </conditionalFormatting>
  <conditionalFormatting sqref="P53:P54">
    <cfRule type="containsText" dxfId="401" priority="250" operator="containsText" text="NO SUBMISSION">
      <formula>NOT(ISERROR(SEARCH(("NO SUBMISSION"),(P53))))</formula>
    </cfRule>
  </conditionalFormatting>
  <conditionalFormatting sqref="P53:P54">
    <cfRule type="containsText" dxfId="400" priority="251" operator="containsText" text="FOR REVISION">
      <formula>NOT(ISERROR(SEARCH(("FOR REVISION"),(P53))))</formula>
    </cfRule>
  </conditionalFormatting>
  <conditionalFormatting sqref="P59:P60">
    <cfRule type="containsText" dxfId="399" priority="252" operator="containsText" text="NO SUBMISSION">
      <formula>NOT(ISERROR(SEARCH(("NO SUBMISSION"),(P59))))</formula>
    </cfRule>
  </conditionalFormatting>
  <conditionalFormatting sqref="P59:P60">
    <cfRule type="containsText" dxfId="398" priority="253" operator="containsText" text="FOR REVISION">
      <formula>NOT(ISERROR(SEARCH(("FOR REVISION"),(P59))))</formula>
    </cfRule>
  </conditionalFormatting>
  <conditionalFormatting sqref="P63:P64">
    <cfRule type="containsText" dxfId="397" priority="254" operator="containsText" text="NO SUBMISSION">
      <formula>NOT(ISERROR(SEARCH(("NO SUBMISSION"),(P63))))</formula>
    </cfRule>
  </conditionalFormatting>
  <conditionalFormatting sqref="P63:P64">
    <cfRule type="containsText" dxfId="396" priority="255" operator="containsText" text="FOR REVISION">
      <formula>NOT(ISERROR(SEARCH(("FOR REVISION"),(P63))))</formula>
    </cfRule>
  </conditionalFormatting>
  <conditionalFormatting sqref="P58:P59 P67:P69">
    <cfRule type="containsText" dxfId="395" priority="256" operator="containsText" text="NO SUBMISSION">
      <formula>NOT(ISERROR(SEARCH(("NO SUBMISSION"),(P58))))</formula>
    </cfRule>
  </conditionalFormatting>
  <conditionalFormatting sqref="P58:P59 P67:P69">
    <cfRule type="containsText" dxfId="394" priority="257" operator="containsText" text="FOR REVISION">
      <formula>NOT(ISERROR(SEARCH(("FOR REVISION"),(P58))))</formula>
    </cfRule>
  </conditionalFormatting>
  <conditionalFormatting sqref="P72:P78">
    <cfRule type="containsText" dxfId="393" priority="258" operator="containsText" text="NO SUBMISSION">
      <formula>NOT(ISERROR(SEARCH(("NO SUBMISSION"),(P72))))</formula>
    </cfRule>
  </conditionalFormatting>
  <conditionalFormatting sqref="P72:P78">
    <cfRule type="containsText" dxfId="392" priority="259" operator="containsText" text="FOR REVISION">
      <formula>NOT(ISERROR(SEARCH(("FOR REVISION"),(P72))))</formula>
    </cfRule>
  </conditionalFormatting>
  <conditionalFormatting sqref="P79:P81">
    <cfRule type="containsText" dxfId="391" priority="260" operator="containsText" text="NO SUBMISSION">
      <formula>NOT(ISERROR(SEARCH(("NO SUBMISSION"),(P79))))</formula>
    </cfRule>
  </conditionalFormatting>
  <conditionalFormatting sqref="P79:P81">
    <cfRule type="containsText" dxfId="390" priority="261" operator="containsText" text="FOR REVISION">
      <formula>NOT(ISERROR(SEARCH(("FOR REVISION"),(P79))))</formula>
    </cfRule>
  </conditionalFormatting>
  <conditionalFormatting sqref="P88:P90">
    <cfRule type="containsText" dxfId="389" priority="262" operator="containsText" text="NO SUBMISSION">
      <formula>NOT(ISERROR(SEARCH(("NO SUBMISSION"),(P88))))</formula>
    </cfRule>
  </conditionalFormatting>
  <conditionalFormatting sqref="P88:P90">
    <cfRule type="containsText" dxfId="388" priority="263" operator="containsText" text="FOR REVISION">
      <formula>NOT(ISERROR(SEARCH(("FOR REVISION"),(P88))))</formula>
    </cfRule>
  </conditionalFormatting>
  <conditionalFormatting sqref="P105:P106">
    <cfRule type="containsText" dxfId="387" priority="264" operator="containsText" text="NO SUBMISSION">
      <formula>NOT(ISERROR(SEARCH(("NO SUBMISSION"),(P105))))</formula>
    </cfRule>
  </conditionalFormatting>
  <conditionalFormatting sqref="P105:P106">
    <cfRule type="containsText" dxfId="386" priority="265" operator="containsText" text="FOR REVISION">
      <formula>NOT(ISERROR(SEARCH(("FOR REVISION"),(P105))))</formula>
    </cfRule>
  </conditionalFormatting>
  <conditionalFormatting sqref="P108:P109">
    <cfRule type="containsText" dxfId="385" priority="266" operator="containsText" text="NO SUBMISSION">
      <formula>NOT(ISERROR(SEARCH(("NO SUBMISSION"),(P108))))</formula>
    </cfRule>
  </conditionalFormatting>
  <conditionalFormatting sqref="P108:P109">
    <cfRule type="containsText" dxfId="384" priority="267" operator="containsText" text="FOR REVISION">
      <formula>NOT(ISERROR(SEARCH(("FOR REVISION"),(P108))))</formula>
    </cfRule>
  </conditionalFormatting>
  <conditionalFormatting sqref="Q18:Q19">
    <cfRule type="containsText" dxfId="383" priority="268" operator="containsText" text="READY FOR ENDORSEMENT TO DBM">
      <formula>NOT(ISERROR(SEARCH(("READY FOR ENDORSEMENT TO DBM"),(Q18))))</formula>
    </cfRule>
  </conditionalFormatting>
  <conditionalFormatting sqref="Q18:Q19">
    <cfRule type="containsText" dxfId="382" priority="269" operator="containsText" text="REVIEW REQUIREMENTS">
      <formula>NOT(ISERROR(SEARCH(("REVIEW REQUIREMENTS"),(Q18))))</formula>
    </cfRule>
  </conditionalFormatting>
  <conditionalFormatting sqref="Q23:Q25">
    <cfRule type="containsText" dxfId="381" priority="270" operator="containsText" text="READY FOR ENDORSEMENT TO DBM">
      <formula>NOT(ISERROR(SEARCH(("READY FOR ENDORSEMENT TO DBM"),(Q23))))</formula>
    </cfRule>
  </conditionalFormatting>
  <conditionalFormatting sqref="Q23:Q25">
    <cfRule type="containsText" dxfId="380" priority="271" operator="containsText" text="REVIEW REQUIREMENTS">
      <formula>NOT(ISERROR(SEARCH(("REVIEW REQUIREMENTS"),(Q23))))</formula>
    </cfRule>
  </conditionalFormatting>
  <conditionalFormatting sqref="Q35">
    <cfRule type="containsText" dxfId="379" priority="272" operator="containsText" text="READY FOR ENDORSEMENT TO DBM">
      <formula>NOT(ISERROR(SEARCH(("READY FOR ENDORSEMENT TO DBM"),(Q35))))</formula>
    </cfRule>
  </conditionalFormatting>
  <conditionalFormatting sqref="Q35">
    <cfRule type="containsText" dxfId="378" priority="273" operator="containsText" text="REVIEW REQUIREMENTS">
      <formula>NOT(ISERROR(SEARCH(("REVIEW REQUIREMENTS"),(Q35))))</formula>
    </cfRule>
  </conditionalFormatting>
  <conditionalFormatting sqref="Q41:Q42">
    <cfRule type="containsText" dxfId="377" priority="274" operator="containsText" text="READY FOR ENDORSEMENT TO DBM">
      <formula>NOT(ISERROR(SEARCH(("READY FOR ENDORSEMENT TO DBM"),(Q41))))</formula>
    </cfRule>
  </conditionalFormatting>
  <conditionalFormatting sqref="Q41:Q42">
    <cfRule type="containsText" dxfId="376" priority="275" operator="containsText" text="REVIEW REQUIREMENTS">
      <formula>NOT(ISERROR(SEARCH(("REVIEW REQUIREMENTS"),(Q41))))</formula>
    </cfRule>
  </conditionalFormatting>
  <conditionalFormatting sqref="Q46">
    <cfRule type="containsText" dxfId="375" priority="276" operator="containsText" text="READY FOR ENDORSEMENT TO DBM">
      <formula>NOT(ISERROR(SEARCH(("READY FOR ENDORSEMENT TO DBM"),(Q46))))</formula>
    </cfRule>
  </conditionalFormatting>
  <conditionalFormatting sqref="Q46">
    <cfRule type="containsText" dxfId="374" priority="277" operator="containsText" text="REVIEW REQUIREMENTS">
      <formula>NOT(ISERROR(SEARCH(("REVIEW REQUIREMENTS"),(Q46))))</formula>
    </cfRule>
  </conditionalFormatting>
  <conditionalFormatting sqref="Q52:Q54">
    <cfRule type="containsText" dxfId="373" priority="278" operator="containsText" text="READY FOR ENDORSEMENT TO DBM">
      <formula>NOT(ISERROR(SEARCH(("READY FOR ENDORSEMENT TO DBM"),(Q52))))</formula>
    </cfRule>
  </conditionalFormatting>
  <conditionalFormatting sqref="Q52:Q54">
    <cfRule type="containsText" dxfId="372" priority="279" operator="containsText" text="REVIEW REQUIREMENTS">
      <formula>NOT(ISERROR(SEARCH(("REVIEW REQUIREMENTS"),(Q52))))</formula>
    </cfRule>
  </conditionalFormatting>
  <conditionalFormatting sqref="Q55:Q56">
    <cfRule type="containsText" dxfId="371" priority="280" operator="containsText" text="READY FOR ENDORSEMENT TO DBM">
      <formula>NOT(ISERROR(SEARCH(("READY FOR ENDORSEMENT TO DBM"),(Q55))))</formula>
    </cfRule>
  </conditionalFormatting>
  <conditionalFormatting sqref="Q55:Q56">
    <cfRule type="containsText" dxfId="370" priority="281" operator="containsText" text="REVIEW REQUIREMENTS">
      <formula>NOT(ISERROR(SEARCH(("REVIEW REQUIREMENTS"),(Q55))))</formula>
    </cfRule>
  </conditionalFormatting>
  <conditionalFormatting sqref="Q58:Q59 Q63:Q69">
    <cfRule type="containsText" dxfId="369" priority="282" operator="containsText" text="READY FOR ENDORSEMENT TO DBM">
      <formula>NOT(ISERROR(SEARCH(("READY FOR ENDORSEMENT TO DBM"),(Q58))))</formula>
    </cfRule>
  </conditionalFormatting>
  <conditionalFormatting sqref="Q58:Q59 Q63:Q69">
    <cfRule type="containsText" dxfId="368" priority="283" operator="containsText" text="REVIEW REQUIREMENTS">
      <formula>NOT(ISERROR(SEARCH(("REVIEW REQUIREMENTS"),(Q58))))</formula>
    </cfRule>
  </conditionalFormatting>
  <conditionalFormatting sqref="Q72:Q76">
    <cfRule type="containsText" dxfId="367" priority="284" operator="containsText" text="READY FOR ENDORSEMENT TO DBM">
      <formula>NOT(ISERROR(SEARCH(("READY FOR ENDORSEMENT TO DBM"),(Q72))))</formula>
    </cfRule>
  </conditionalFormatting>
  <conditionalFormatting sqref="Q72:Q76">
    <cfRule type="containsText" dxfId="366" priority="285" operator="containsText" text="REVIEW REQUIREMENTS">
      <formula>NOT(ISERROR(SEARCH(("REVIEW REQUIREMENTS"),(Q72))))</formula>
    </cfRule>
  </conditionalFormatting>
  <conditionalFormatting sqref="Q80:Q82">
    <cfRule type="containsText" dxfId="365" priority="286" operator="containsText" text="READY FOR ENDORSEMENT TO DBM">
      <formula>NOT(ISERROR(SEARCH(("READY FOR ENDORSEMENT TO DBM"),(Q80))))</formula>
    </cfRule>
  </conditionalFormatting>
  <conditionalFormatting sqref="Q80:Q82">
    <cfRule type="containsText" dxfId="364" priority="287" operator="containsText" text="REVIEW REQUIREMENTS">
      <formula>NOT(ISERROR(SEARCH(("REVIEW REQUIREMENTS"),(Q80))))</formula>
    </cfRule>
  </conditionalFormatting>
  <conditionalFormatting sqref="Q111 Q87 Q21">
    <cfRule type="containsText" dxfId="363" priority="288" operator="containsText" text="READY FOR ENDORSEMENT TO DBM">
      <formula>NOT(ISERROR(SEARCH(("READY FOR ENDORSEMENT TO DBM"),(Q111))))</formula>
    </cfRule>
  </conditionalFormatting>
  <conditionalFormatting sqref="Q111 Q87 Q21">
    <cfRule type="containsText" dxfId="362" priority="289" operator="containsText" text="REVIEW REQUIREMENTS">
      <formula>NOT(ISERROR(SEARCH(("REVIEW REQUIREMENTS"),(Q111))))</formula>
    </cfRule>
  </conditionalFormatting>
  <conditionalFormatting sqref="I74:I85 I87:I109 I6:I20">
    <cfRule type="containsText" dxfId="361" priority="290" operator="containsText" text="PENDING">
      <formula>NOT(ISERROR(SEARCH(("PENDING"),(I74))))</formula>
    </cfRule>
  </conditionalFormatting>
  <conditionalFormatting sqref="L74:L85 L6:L9 L111 L87:L109 L13:L14">
    <cfRule type="containsText" dxfId="360" priority="291" operator="containsText" text="NON-PASSER">
      <formula>NOT(ISERROR(SEARCH(("NON-PASSER"),(L74))))</formula>
    </cfRule>
  </conditionalFormatting>
  <conditionalFormatting sqref="N74:N85 N6:N9 N111 N87:N109 N13:N14">
    <cfRule type="containsText" dxfId="359" priority="292" operator="containsText" text="NO SUBMISSION">
      <formula>NOT(ISERROR(SEARCH(("NO SUBMISSION"),(N74))))</formula>
    </cfRule>
  </conditionalFormatting>
  <conditionalFormatting sqref="N74:N85 N6:N9 N111 N87:N109 N13:N14">
    <cfRule type="containsText" dxfId="358" priority="293" operator="containsText" text="FOR REVISION">
      <formula>NOT(ISERROR(SEARCH(("FOR REVISION"),(N74))))</formula>
    </cfRule>
  </conditionalFormatting>
  <conditionalFormatting sqref="P21 P87 P91:P94 P98:P100 P104 P107 P111">
    <cfRule type="containsText" dxfId="357" priority="294" operator="containsText" text="NO SUBMISSION">
      <formula>NOT(ISERROR(SEARCH(("NO SUBMISSION"),(P21))))</formula>
    </cfRule>
  </conditionalFormatting>
  <conditionalFormatting sqref="P21 P87 P91:P94 P98:P100 P104 P107 P111">
    <cfRule type="containsText" dxfId="356" priority="295" operator="containsText" text="FOR REVISION">
      <formula>NOT(ISERROR(SEARCH(("FOR REVISION"),(P21))))</formula>
    </cfRule>
  </conditionalFormatting>
  <conditionalFormatting sqref="I111:K111 I107:K109 J87:K109 J76:K85 J13:K14 J21:K21">
    <cfRule type="containsText" dxfId="355" priority="296" operator="containsText" text="PENDING">
      <formula>NOT(ISERROR(SEARCH(("PENDING"),(I111))))</formula>
    </cfRule>
  </conditionalFormatting>
  <conditionalFormatting sqref="P29:P31">
    <cfRule type="containsText" dxfId="354" priority="297" operator="containsText" text="NO SUBMISSION">
      <formula>NOT(ISERROR(SEARCH(("NO SUBMISSION"),(P29))))</formula>
    </cfRule>
  </conditionalFormatting>
  <conditionalFormatting sqref="P29:P31">
    <cfRule type="containsText" dxfId="353" priority="298" operator="containsText" text="FOR REVISION">
      <formula>NOT(ISERROR(SEARCH(("FOR REVISION"),(P29))))</formula>
    </cfRule>
  </conditionalFormatting>
  <conditionalFormatting sqref="Q29:Q31">
    <cfRule type="containsText" dxfId="352" priority="299" operator="containsText" text="READY FOR ENDORSEMENT TO DBM">
      <formula>NOT(ISERROR(SEARCH(("READY FOR ENDORSEMENT TO DBM"),(Q29))))</formula>
    </cfRule>
  </conditionalFormatting>
  <conditionalFormatting sqref="Q29:Q31">
    <cfRule type="containsText" dxfId="351" priority="300" operator="containsText" text="REVIEW REQUIREMENTS">
      <formula>NOT(ISERROR(SEARCH(("REVIEW REQUIREMENTS"),(Q29))))</formula>
    </cfRule>
  </conditionalFormatting>
  <conditionalFormatting sqref="L42 L44:L46 L48">
    <cfRule type="containsText" dxfId="350" priority="301" operator="containsText" text="NON-PASSER">
      <formula>NOT(ISERROR(SEARCH(("NON-PASSER"),(L42))))</formula>
    </cfRule>
  </conditionalFormatting>
  <conditionalFormatting sqref="N42 N44:N46 N48">
    <cfRule type="containsText" dxfId="349" priority="302" operator="containsText" text="NO SUBMISSION">
      <formula>NOT(ISERROR(SEARCH(("NO SUBMISSION"),(N42))))</formula>
    </cfRule>
  </conditionalFormatting>
  <conditionalFormatting sqref="N42 N44:N46 N48">
    <cfRule type="containsText" dxfId="348" priority="303" operator="containsText" text="FOR REVISION">
      <formula>NOT(ISERROR(SEARCH(("FOR REVISION"),(N42))))</formula>
    </cfRule>
  </conditionalFormatting>
  <conditionalFormatting sqref="J55:K56 J58:K58">
    <cfRule type="containsText" dxfId="347" priority="304" operator="containsText" text="PENDING">
      <formula>NOT(ISERROR(SEARCH(("PENDING"),(J55))))</formula>
    </cfRule>
  </conditionalFormatting>
  <conditionalFormatting sqref="L55:L56 L58">
    <cfRule type="containsText" dxfId="346" priority="305" operator="containsText" text="NON-PASSER">
      <formula>NOT(ISERROR(SEARCH(("NON-PASSER"),(L55))))</formula>
    </cfRule>
  </conditionalFormatting>
  <conditionalFormatting sqref="N55:N56 N58">
    <cfRule type="containsText" dxfId="345" priority="306" operator="containsText" text="NO SUBMISSION">
      <formula>NOT(ISERROR(SEARCH(("NO SUBMISSION"),(N55))))</formula>
    </cfRule>
  </conditionalFormatting>
  <conditionalFormatting sqref="N55:N56 N58">
    <cfRule type="containsText" dxfId="344" priority="307" operator="containsText" text="FOR REVISION">
      <formula>NOT(ISERROR(SEARCH(("FOR REVISION"),(N55))))</formula>
    </cfRule>
  </conditionalFormatting>
  <conditionalFormatting sqref="P55:P56 P58">
    <cfRule type="containsText" dxfId="343" priority="308" operator="containsText" text="NO SUBMISSION">
      <formula>NOT(ISERROR(SEARCH(("NO SUBMISSION"),(P55))))</formula>
    </cfRule>
  </conditionalFormatting>
  <conditionalFormatting sqref="P55:P56 P58">
    <cfRule type="containsText" dxfId="342" priority="309" operator="containsText" text="FOR REVISION">
      <formula>NOT(ISERROR(SEARCH(("FOR REVISION"),(P55))))</formula>
    </cfRule>
  </conditionalFormatting>
  <conditionalFormatting sqref="Q77:Q79">
    <cfRule type="containsText" dxfId="341" priority="310" operator="containsText" text="READY FOR ENDORSEMENT TO DBM">
      <formula>NOT(ISERROR(SEARCH(("READY FOR ENDORSEMENT TO DBM"),(Q77))))</formula>
    </cfRule>
  </conditionalFormatting>
  <conditionalFormatting sqref="Q77:Q79">
    <cfRule type="containsText" dxfId="340" priority="311" operator="containsText" text="REVIEW REQUIREMENTS">
      <formula>NOT(ISERROR(SEARCH(("REVIEW REQUIREMENTS"),(Q77))))</formula>
    </cfRule>
  </conditionalFormatting>
  <conditionalFormatting sqref="P83">
    <cfRule type="containsText" dxfId="339" priority="312" operator="containsText" text="NO SUBMISSION">
      <formula>NOT(ISERROR(SEARCH(("NO SUBMISSION"),(P83))))</formula>
    </cfRule>
  </conditionalFormatting>
  <conditionalFormatting sqref="P83">
    <cfRule type="containsText" dxfId="338" priority="313" operator="containsText" text="FOR REVISION">
      <formula>NOT(ISERROR(SEARCH(("FOR REVISION"),(P83))))</formula>
    </cfRule>
  </conditionalFormatting>
  <conditionalFormatting sqref="Q83">
    <cfRule type="containsText" dxfId="337" priority="314" operator="containsText" text="READY FOR ENDORSEMENT TO DBM">
      <formula>NOT(ISERROR(SEARCH(("READY FOR ENDORSEMENT TO DBM"),(Q83))))</formula>
    </cfRule>
  </conditionalFormatting>
  <conditionalFormatting sqref="Q83">
    <cfRule type="containsText" dxfId="336" priority="315" operator="containsText" text="REVIEW REQUIREMENTS">
      <formula>NOT(ISERROR(SEARCH(("REVIEW REQUIREMENTS"),(Q83))))</formula>
    </cfRule>
  </conditionalFormatting>
  <conditionalFormatting sqref="P84:P85">
    <cfRule type="containsText" dxfId="335" priority="316" operator="containsText" text="NO SUBMISSION">
      <formula>NOT(ISERROR(SEARCH(("NO SUBMISSION"),(P84))))</formula>
    </cfRule>
  </conditionalFormatting>
  <conditionalFormatting sqref="P84:P85">
    <cfRule type="containsText" dxfId="334" priority="317" operator="containsText" text="FOR REVISION">
      <formula>NOT(ISERROR(SEARCH(("FOR REVISION"),(P84))))</formula>
    </cfRule>
  </conditionalFormatting>
  <conditionalFormatting sqref="Q84:Q85">
    <cfRule type="containsText" dxfId="333" priority="318" operator="containsText" text="READY FOR ENDORSEMENT TO DBM">
      <formula>NOT(ISERROR(SEARCH(("READY FOR ENDORSEMENT TO DBM"),(Q84))))</formula>
    </cfRule>
  </conditionalFormatting>
  <conditionalFormatting sqref="Q84:Q85">
    <cfRule type="containsText" dxfId="332" priority="319" operator="containsText" text="REVIEW REQUIREMENTS">
      <formula>NOT(ISERROR(SEARCH(("REVIEW REQUIREMENTS"),(Q84))))</formula>
    </cfRule>
  </conditionalFormatting>
  <conditionalFormatting sqref="P45">
    <cfRule type="containsText" dxfId="331" priority="320" operator="containsText" text="NO SUBMISSION">
      <formula>NOT(ISERROR(SEARCH(("NO SUBMISSION"),(P45))))</formula>
    </cfRule>
  </conditionalFormatting>
  <conditionalFormatting sqref="P45">
    <cfRule type="containsText" dxfId="330" priority="321" operator="containsText" text="FOR REVISION">
      <formula>NOT(ISERROR(SEARCH(("FOR REVISION"),(P45))))</formula>
    </cfRule>
  </conditionalFormatting>
  <conditionalFormatting sqref="Q45">
    <cfRule type="containsText" dxfId="329" priority="322" operator="containsText" text="READY FOR ENDORSEMENT TO DBM">
      <formula>NOT(ISERROR(SEARCH(("READY FOR ENDORSEMENT TO DBM"),(Q45))))</formula>
    </cfRule>
  </conditionalFormatting>
  <conditionalFormatting sqref="Q45">
    <cfRule type="containsText" dxfId="328" priority="323" operator="containsText" text="REVIEW REQUIREMENTS">
      <formula>NOT(ISERROR(SEARCH(("REVIEW REQUIREMENTS"),(Q45))))</formula>
    </cfRule>
  </conditionalFormatting>
  <conditionalFormatting sqref="P44">
    <cfRule type="containsText" dxfId="327" priority="324" operator="containsText" text="NO SUBMISSION">
      <formula>NOT(ISERROR(SEARCH(("NO SUBMISSION"),(P44))))</formula>
    </cfRule>
  </conditionalFormatting>
  <conditionalFormatting sqref="P44">
    <cfRule type="containsText" dxfId="326" priority="325" operator="containsText" text="FOR REVISION">
      <formula>NOT(ISERROR(SEARCH(("FOR REVISION"),(P44))))</formula>
    </cfRule>
  </conditionalFormatting>
  <conditionalFormatting sqref="Q44">
    <cfRule type="containsText" dxfId="325" priority="326" operator="containsText" text="READY FOR ENDORSEMENT TO DBM">
      <formula>NOT(ISERROR(SEARCH(("READY FOR ENDORSEMENT TO DBM"),(Q44))))</formula>
    </cfRule>
  </conditionalFormatting>
  <conditionalFormatting sqref="Q44">
    <cfRule type="containsText" dxfId="324" priority="327" operator="containsText" text="REVIEW REQUIREMENTS">
      <formula>NOT(ISERROR(SEARCH(("REVIEW REQUIREMENTS"),(Q44))))</formula>
    </cfRule>
  </conditionalFormatting>
  <conditionalFormatting sqref="Q33">
    <cfRule type="containsText" dxfId="323" priority="328" operator="containsText" text="READY FOR ENDORSEMENT TO DBM">
      <formula>NOT(ISERROR(SEARCH(("READY FOR ENDORSEMENT TO DBM"),(Q33))))</formula>
    </cfRule>
  </conditionalFormatting>
  <conditionalFormatting sqref="Q33">
    <cfRule type="containsText" dxfId="322" priority="329" operator="containsText" text="REVIEW REQUIREMENTS">
      <formula>NOT(ISERROR(SEARCH(("REVIEW REQUIREMENTS"),(Q33))))</formula>
    </cfRule>
  </conditionalFormatting>
  <conditionalFormatting sqref="Q35:Q36">
    <cfRule type="containsText" dxfId="321" priority="330" operator="containsText" text="READY FOR ENDORSEMENT TO DBM">
      <formula>NOT(ISERROR(SEARCH(("READY FOR ENDORSEMENT TO DBM"),(Q35))))</formula>
    </cfRule>
  </conditionalFormatting>
  <conditionalFormatting sqref="Q35:Q36">
    <cfRule type="containsText" dxfId="320" priority="331" operator="containsText" text="REVIEW REQUIREMENTS">
      <formula>NOT(ISERROR(SEARCH(("REVIEW REQUIREMENTS"),(Q35))))</formula>
    </cfRule>
  </conditionalFormatting>
  <conditionalFormatting sqref="Q49:Q51">
    <cfRule type="containsText" dxfId="319" priority="332" operator="containsText" text="READY FOR ENDORSEMENT TO DBM">
      <formula>NOT(ISERROR(SEARCH(("READY FOR ENDORSEMENT TO DBM"),(Q49))))</formula>
    </cfRule>
  </conditionalFormatting>
  <conditionalFormatting sqref="Q49:Q51">
    <cfRule type="containsText" dxfId="318" priority="333" operator="containsText" text="REVIEW REQUIREMENTS">
      <formula>NOT(ISERROR(SEARCH(("REVIEW REQUIREMENTS"),(Q49))))</formula>
    </cfRule>
  </conditionalFormatting>
  <conditionalFormatting sqref="Q88:Q109">
    <cfRule type="containsText" dxfId="317" priority="334" operator="containsText" text="READY FOR ENDORSEMENT TO DBM">
      <formula>NOT(ISERROR(SEARCH(("READY FOR ENDORSEMENT TO DBM"),(Q88))))</formula>
    </cfRule>
  </conditionalFormatting>
  <conditionalFormatting sqref="Q88:Q109">
    <cfRule type="containsText" dxfId="316" priority="335" operator="containsText" text="REVIEW REQUIREMENTS">
      <formula>NOT(ISERROR(SEARCH(("REVIEW REQUIREMENTS"),(Q88))))</formula>
    </cfRule>
  </conditionalFormatting>
  <conditionalFormatting sqref="Q8 Q13 Q10:Q11">
    <cfRule type="containsText" dxfId="315" priority="336" operator="containsText" text="READY FOR ENDORSEMENT TO DBM">
      <formula>NOT(ISERROR(SEARCH(("READY FOR ENDORSEMENT TO DBM"),(Q8))))</formula>
    </cfRule>
  </conditionalFormatting>
  <conditionalFormatting sqref="Q8 Q13 Q10:Q11">
    <cfRule type="containsText" dxfId="314" priority="337" operator="containsText" text="REVIEW REQUIREMENTS">
      <formula>NOT(ISERROR(SEARCH(("REVIEW REQUIREMENTS"),(Q8))))</formula>
    </cfRule>
  </conditionalFormatting>
  <conditionalFormatting sqref="Q16:Q19">
    <cfRule type="containsText" dxfId="313" priority="338" operator="containsText" text="READY FOR ENDORSEMENT TO DBM">
      <formula>NOT(ISERROR(SEARCH(("READY FOR ENDORSEMENT TO DBM"),(Q16))))</formula>
    </cfRule>
  </conditionalFormatting>
  <conditionalFormatting sqref="Q16:Q19">
    <cfRule type="containsText" dxfId="312" priority="339" operator="containsText" text="REVIEW REQUIREMENTS">
      <formula>NOT(ISERROR(SEARCH(("REVIEW REQUIREMENTS"),(Q16))))</formula>
    </cfRule>
  </conditionalFormatting>
  <conditionalFormatting sqref="Q20">
    <cfRule type="containsText" dxfId="311" priority="340" operator="containsText" text="READY FOR ENDORSEMENT TO DBM">
      <formula>NOT(ISERROR(SEARCH(("READY FOR ENDORSEMENT TO DBM"),(Q20))))</formula>
    </cfRule>
  </conditionalFormatting>
  <conditionalFormatting sqref="Q20">
    <cfRule type="containsText" dxfId="310" priority="341" operator="containsText" text="REVIEW REQUIREMENTS">
      <formula>NOT(ISERROR(SEARCH(("REVIEW REQUIREMENTS"),(Q20))))</formula>
    </cfRule>
  </conditionalFormatting>
  <conditionalFormatting sqref="P30">
    <cfRule type="containsText" dxfId="309" priority="342" operator="containsText" text="NO SUBMISSION">
      <formula>NOT(ISERROR(SEARCH(("NO SUBMISSION"),(P30))))</formula>
    </cfRule>
  </conditionalFormatting>
  <conditionalFormatting sqref="P30">
    <cfRule type="containsText" dxfId="308" priority="343" operator="containsText" text="FOR REVISION">
      <formula>NOT(ISERROR(SEARCH(("FOR REVISION"),(P30))))</formula>
    </cfRule>
  </conditionalFormatting>
  <conditionalFormatting sqref="Q30">
    <cfRule type="containsText" dxfId="307" priority="344" operator="containsText" text="READY FOR ENDORSEMENT TO DBM">
      <formula>NOT(ISERROR(SEARCH(("READY FOR ENDORSEMENT TO DBM"),(Q30))))</formula>
    </cfRule>
  </conditionalFormatting>
  <conditionalFormatting sqref="Q30">
    <cfRule type="containsText" dxfId="306" priority="345" operator="containsText" text="REVIEW REQUIREMENTS">
      <formula>NOT(ISERROR(SEARCH(("REVIEW REQUIREMENTS"),(Q30))))</formula>
    </cfRule>
  </conditionalFormatting>
  <conditionalFormatting sqref="P13">
    <cfRule type="containsText" dxfId="305" priority="346" operator="containsText" text="NO SUBMISSION">
      <formula>NOT(ISERROR(SEARCH(("NO SUBMISSION"),(P13))))</formula>
    </cfRule>
  </conditionalFormatting>
  <conditionalFormatting sqref="P13">
    <cfRule type="containsText" dxfId="304" priority="347" operator="containsText" text="FOR REVISION">
      <formula>NOT(ISERROR(SEARCH(("FOR REVISION"),(P13))))</formula>
    </cfRule>
  </conditionalFormatting>
  <conditionalFormatting sqref="P22:P24">
    <cfRule type="containsText" dxfId="303" priority="348" operator="containsText" text="NO SUBMISSION">
      <formula>NOT(ISERROR(SEARCH(("NO SUBMISSION"),(P22))))</formula>
    </cfRule>
  </conditionalFormatting>
  <conditionalFormatting sqref="P22:P24">
    <cfRule type="containsText" dxfId="302" priority="349" operator="containsText" text="FOR REVISION">
      <formula>NOT(ISERROR(SEARCH(("FOR REVISION"),(P22))))</formula>
    </cfRule>
  </conditionalFormatting>
  <conditionalFormatting sqref="Q22:Q24">
    <cfRule type="containsText" dxfId="301" priority="350" operator="containsText" text="READY FOR ENDORSEMENT TO DBM">
      <formula>NOT(ISERROR(SEARCH(("READY FOR ENDORSEMENT TO DBM"),(Q22))))</formula>
    </cfRule>
  </conditionalFormatting>
  <conditionalFormatting sqref="Q22:Q24">
    <cfRule type="containsText" dxfId="300" priority="351" operator="containsText" text="REVIEW REQUIREMENTS">
      <formula>NOT(ISERROR(SEARCH(("REVIEW REQUIREMENTS"),(Q22))))</formula>
    </cfRule>
  </conditionalFormatting>
  <conditionalFormatting sqref="P5">
    <cfRule type="containsText" dxfId="299" priority="352" operator="containsText" text="NO SUBMISSION">
      <formula>NOT(ISERROR(SEARCH(("NO SUBMISSION"),(P5))))</formula>
    </cfRule>
  </conditionalFormatting>
  <conditionalFormatting sqref="P5">
    <cfRule type="containsText" dxfId="298" priority="353" operator="containsText" text="FOR REVISION">
      <formula>NOT(ISERROR(SEARCH(("FOR REVISION"),(P5))))</formula>
    </cfRule>
  </conditionalFormatting>
  <conditionalFormatting sqref="Q5">
    <cfRule type="containsText" dxfId="297" priority="354" operator="containsText" text="READY FOR ENDORSEMENT TO DBM">
      <formula>NOT(ISERROR(SEARCH(("READY FOR ENDORSEMENT TO DBM"),(Q5))))</formula>
    </cfRule>
  </conditionalFormatting>
  <conditionalFormatting sqref="Q5">
    <cfRule type="containsText" dxfId="296" priority="355" operator="containsText" text="REVIEW REQUIREMENTS">
      <formula>NOT(ISERROR(SEARCH(("REVIEW REQUIREMENTS"),(Q5))))</formula>
    </cfRule>
  </conditionalFormatting>
  <conditionalFormatting sqref="P6:P7">
    <cfRule type="containsText" dxfId="295" priority="356" operator="containsText" text="NO SUBMISSION">
      <formula>NOT(ISERROR(SEARCH(("NO SUBMISSION"),(P6))))</formula>
    </cfRule>
  </conditionalFormatting>
  <conditionalFormatting sqref="P6:P7">
    <cfRule type="containsText" dxfId="294" priority="357" operator="containsText" text="FOR REVISION">
      <formula>NOT(ISERROR(SEARCH(("FOR REVISION"),(P6))))</formula>
    </cfRule>
  </conditionalFormatting>
  <conditionalFormatting sqref="Q6:Q7">
    <cfRule type="containsText" dxfId="293" priority="358" operator="containsText" text="READY FOR ENDORSEMENT TO DBM">
      <formula>NOT(ISERROR(SEARCH(("READY FOR ENDORSEMENT TO DBM"),(Q6))))</formula>
    </cfRule>
  </conditionalFormatting>
  <conditionalFormatting sqref="Q6:Q7">
    <cfRule type="containsText" dxfId="292" priority="359" operator="containsText" text="REVIEW REQUIREMENTS">
      <formula>NOT(ISERROR(SEARCH(("REVIEW REQUIREMENTS"),(Q6))))</formula>
    </cfRule>
  </conditionalFormatting>
  <conditionalFormatting sqref="Q12">
    <cfRule type="containsText" dxfId="291" priority="360" operator="containsText" text="READY FOR ENDORSEMENT TO DBM">
      <formula>NOT(ISERROR(SEARCH(("READY FOR ENDORSEMENT TO DBM"),(Q12))))</formula>
    </cfRule>
  </conditionalFormatting>
  <conditionalFormatting sqref="Q12">
    <cfRule type="containsText" dxfId="290" priority="361" operator="containsText" text="REVIEW REQUIREMENTS">
      <formula>NOT(ISERROR(SEARCH(("REVIEW REQUIREMENTS"),(Q12))))</formula>
    </cfRule>
  </conditionalFormatting>
  <conditionalFormatting sqref="P12">
    <cfRule type="containsText" dxfId="289" priority="362" operator="containsText" text="NO SUBMISSION">
      <formula>NOT(ISERROR(SEARCH(("NO SUBMISSION"),(P12))))</formula>
    </cfRule>
  </conditionalFormatting>
  <conditionalFormatting sqref="P12">
    <cfRule type="containsText" dxfId="288" priority="363" operator="containsText" text="FOR REVISION">
      <formula>NOT(ISERROR(SEARCH(("FOR REVISION"),(P12))))</formula>
    </cfRule>
  </conditionalFormatting>
  <conditionalFormatting sqref="Q15">
    <cfRule type="containsText" dxfId="287" priority="364" operator="containsText" text="READY FOR ENDORSEMENT TO DBM">
      <formula>NOT(ISERROR(SEARCH(("READY FOR ENDORSEMENT TO DBM"),(Q15))))</formula>
    </cfRule>
  </conditionalFormatting>
  <conditionalFormatting sqref="Q15">
    <cfRule type="containsText" dxfId="286" priority="365" operator="containsText" text="REVIEW REQUIREMENTS">
      <formula>NOT(ISERROR(SEARCH(("REVIEW REQUIREMENTS"),(Q15))))</formula>
    </cfRule>
  </conditionalFormatting>
  <conditionalFormatting sqref="P14:P15">
    <cfRule type="containsText" dxfId="285" priority="366" operator="containsText" text="NO SUBMISSION">
      <formula>NOT(ISERROR(SEARCH(("NO SUBMISSION"),(P14))))</formula>
    </cfRule>
  </conditionalFormatting>
  <conditionalFormatting sqref="P14:P15">
    <cfRule type="containsText" dxfId="284" priority="367" operator="containsText" text="FOR REVISION">
      <formula>NOT(ISERROR(SEARCH(("FOR REVISION"),(P14))))</formula>
    </cfRule>
  </conditionalFormatting>
  <conditionalFormatting sqref="Q14">
    <cfRule type="containsText" dxfId="283" priority="368" operator="containsText" text="READY FOR ENDORSEMENT TO DBM">
      <formula>NOT(ISERROR(SEARCH(("READY FOR ENDORSEMENT TO DBM"),(Q14))))</formula>
    </cfRule>
  </conditionalFormatting>
  <conditionalFormatting sqref="Q14">
    <cfRule type="containsText" dxfId="282" priority="369" operator="containsText" text="REVIEW REQUIREMENTS">
      <formula>NOT(ISERROR(SEARCH(("REVIEW REQUIREMENTS"),(Q14))))</formula>
    </cfRule>
  </conditionalFormatting>
  <conditionalFormatting sqref="P14">
    <cfRule type="containsText" dxfId="281" priority="370" operator="containsText" text="NO SUBMISSION">
      <formula>NOT(ISERROR(SEARCH(("NO SUBMISSION"),(P14))))</formula>
    </cfRule>
  </conditionalFormatting>
  <conditionalFormatting sqref="P14">
    <cfRule type="containsText" dxfId="280" priority="371" operator="containsText" text="FOR REVISION">
      <formula>NOT(ISERROR(SEARCH(("FOR REVISION"),(P14))))</formula>
    </cfRule>
  </conditionalFormatting>
  <conditionalFormatting sqref="P8:P9">
    <cfRule type="containsText" dxfId="279" priority="372" operator="containsText" text="NO SUBMISSION">
      <formula>NOT(ISERROR(SEARCH(("NO SUBMISSION"),(P8))))</formula>
    </cfRule>
  </conditionalFormatting>
  <conditionalFormatting sqref="P8:P9">
    <cfRule type="containsText" dxfId="278" priority="373" operator="containsText" text="FOR REVISION">
      <formula>NOT(ISERROR(SEARCH(("FOR REVISION"),(P8))))</formula>
    </cfRule>
  </conditionalFormatting>
  <conditionalFormatting sqref="Q8:Q9">
    <cfRule type="containsText" dxfId="277" priority="374" operator="containsText" text="READY FOR ENDORSEMENT TO DBM">
      <formula>NOT(ISERROR(SEARCH(("READY FOR ENDORSEMENT TO DBM"),(Q8))))</formula>
    </cfRule>
  </conditionalFormatting>
  <conditionalFormatting sqref="Q8:Q9">
    <cfRule type="containsText" dxfId="276" priority="375" operator="containsText" text="REVIEW REQUIREMENTS">
      <formula>NOT(ISERROR(SEARCH(("REVIEW REQUIREMENTS"),(Q8))))</formula>
    </cfRule>
  </conditionalFormatting>
  <printOptions horizontalCentered="1"/>
  <pageMargins left="0.2" right="0.2" top="0.25" bottom="0.25" header="0" footer="0"/>
  <pageSetup paperSize="14" fitToHeight="0"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A1000"/>
  <sheetViews>
    <sheetView workbookViewId="0">
      <pane xSplit="8" ySplit="4" topLeftCell="I5" activePane="bottomRight" state="frozen"/>
      <selection pane="topRight" activeCell="I1" sqref="I1"/>
      <selection pane="bottomLeft" activeCell="A5" sqref="A5"/>
      <selection pane="bottomRight" activeCell="I5" sqref="I5"/>
    </sheetView>
  </sheetViews>
  <sheetFormatPr defaultColWidth="12.625" defaultRowHeight="15" customHeight="1"/>
  <cols>
    <col min="1" max="1" width="7.625" customWidth="1"/>
    <col min="2" max="2" width="11.125" customWidth="1"/>
    <col min="3" max="3" width="17.75" customWidth="1"/>
    <col min="4" max="4" width="17.875" customWidth="1"/>
    <col min="5" max="5" width="33.5" customWidth="1"/>
    <col min="6" max="6" width="30.75" customWidth="1"/>
    <col min="7" max="7" width="24" customWidth="1"/>
    <col min="8" max="8" width="22" customWidth="1"/>
    <col min="9" max="14" width="8.5" customWidth="1"/>
    <col min="15" max="15" width="23.375" customWidth="1"/>
    <col min="16" max="16" width="24.25" customWidth="1"/>
    <col min="17" max="17" width="12.75" customWidth="1"/>
    <col min="18" max="18" width="8" customWidth="1"/>
    <col min="19" max="19" width="7" customWidth="1"/>
    <col min="20" max="27" width="8" customWidth="1"/>
  </cols>
  <sheetData>
    <row r="1" spans="1:27" ht="33.75" customHeight="1">
      <c r="A1" s="2046" t="s">
        <v>1908</v>
      </c>
      <c r="B1" s="1874"/>
      <c r="C1" s="1874"/>
      <c r="D1" s="1874"/>
      <c r="E1" s="1874"/>
      <c r="F1" s="1874"/>
      <c r="G1" s="1874"/>
      <c r="H1" s="1874"/>
      <c r="I1" s="1874"/>
      <c r="J1" s="1874"/>
      <c r="K1" s="1874"/>
      <c r="L1" s="1874"/>
      <c r="M1" s="1874"/>
      <c r="N1" s="1874"/>
      <c r="O1" s="1874"/>
      <c r="P1" s="1874"/>
      <c r="Q1" s="1874"/>
      <c r="R1" s="1318"/>
      <c r="S1" s="1319"/>
      <c r="T1" s="1320"/>
      <c r="U1" s="1320"/>
      <c r="V1" s="1320"/>
      <c r="W1" s="1320"/>
      <c r="X1" s="1320"/>
      <c r="Y1" s="1320"/>
      <c r="Z1" s="1320"/>
      <c r="AA1" s="1320"/>
    </row>
    <row r="2" spans="1:27" ht="24.75" customHeight="1">
      <c r="A2" s="2046" t="s">
        <v>2385</v>
      </c>
      <c r="B2" s="1874"/>
      <c r="C2" s="1874"/>
      <c r="D2" s="1874"/>
      <c r="E2" s="1874"/>
      <c r="F2" s="1874"/>
      <c r="G2" s="1874"/>
      <c r="H2" s="1874"/>
      <c r="I2" s="1874"/>
      <c r="J2" s="1874"/>
      <c r="K2" s="1874"/>
      <c r="L2" s="1874"/>
      <c r="M2" s="1874"/>
      <c r="N2" s="1874"/>
      <c r="O2" s="1874"/>
      <c r="P2" s="1874"/>
      <c r="Q2" s="1874"/>
      <c r="R2" s="1318"/>
      <c r="S2" s="1319"/>
      <c r="T2" s="1320"/>
      <c r="U2" s="1320"/>
      <c r="V2" s="1320"/>
      <c r="W2" s="1320"/>
      <c r="X2" s="1320"/>
      <c r="Y2" s="1320"/>
      <c r="Z2" s="1320"/>
      <c r="AA2" s="1320"/>
    </row>
    <row r="3" spans="1:27" ht="27.75" customHeight="1">
      <c r="A3" s="2108" t="str">
        <f>'2018 AM-WATER'!A3:P3</f>
        <v>as of June 26, 2020</v>
      </c>
      <c r="B3" s="1943"/>
      <c r="C3" s="1943"/>
      <c r="D3" s="1943"/>
      <c r="E3" s="1943"/>
      <c r="F3" s="1943"/>
      <c r="G3" s="1943"/>
      <c r="H3" s="1943"/>
      <c r="I3" s="1943"/>
      <c r="J3" s="1943"/>
      <c r="K3" s="1943"/>
      <c r="L3" s="1943"/>
      <c r="M3" s="1943"/>
      <c r="N3" s="1943"/>
      <c r="O3" s="1943"/>
      <c r="P3" s="1943"/>
      <c r="Q3" s="1943"/>
      <c r="R3" s="1318"/>
      <c r="S3" s="1319"/>
      <c r="T3" s="1320"/>
      <c r="U3" s="1320"/>
      <c r="V3" s="1320"/>
      <c r="W3" s="1320"/>
      <c r="X3" s="1320"/>
      <c r="Y3" s="1320"/>
      <c r="Z3" s="1320"/>
      <c r="AA3" s="1320"/>
    </row>
    <row r="4" spans="1:27" ht="116.25" customHeight="1">
      <c r="A4" s="1321" t="s">
        <v>123</v>
      </c>
      <c r="B4" s="1321" t="s">
        <v>262</v>
      </c>
      <c r="C4" s="1322" t="s">
        <v>4</v>
      </c>
      <c r="D4" s="1322" t="s">
        <v>125</v>
      </c>
      <c r="E4" s="1322" t="s">
        <v>127</v>
      </c>
      <c r="F4" s="1322" t="s">
        <v>1910</v>
      </c>
      <c r="G4" s="1322" t="s">
        <v>126</v>
      </c>
      <c r="H4" s="1323" t="s">
        <v>263</v>
      </c>
      <c r="I4" s="1203" t="s">
        <v>250</v>
      </c>
      <c r="J4" s="1031" t="s">
        <v>2133</v>
      </c>
      <c r="K4" s="1032" t="s">
        <v>39</v>
      </c>
      <c r="L4" s="1032" t="s">
        <v>38</v>
      </c>
      <c r="M4" s="1032" t="s">
        <v>37</v>
      </c>
      <c r="N4" s="1032" t="s">
        <v>35</v>
      </c>
      <c r="O4" s="818" t="s">
        <v>130</v>
      </c>
      <c r="P4" s="1151" t="s">
        <v>131</v>
      </c>
      <c r="Q4" s="1154" t="s">
        <v>176</v>
      </c>
      <c r="R4" s="1318"/>
      <c r="S4" s="1319"/>
      <c r="T4" s="1324"/>
      <c r="U4" s="1324"/>
      <c r="V4" s="1324"/>
      <c r="W4" s="1324"/>
      <c r="X4" s="1324"/>
      <c r="Y4" s="1324"/>
      <c r="Z4" s="1324"/>
      <c r="AA4" s="1324"/>
    </row>
    <row r="5" spans="1:27" ht="39.75" customHeight="1">
      <c r="A5" s="1251">
        <v>2019</v>
      </c>
      <c r="B5" s="1252" t="s">
        <v>119</v>
      </c>
      <c r="C5" s="1252" t="s">
        <v>15</v>
      </c>
      <c r="D5" s="1252" t="s">
        <v>195</v>
      </c>
      <c r="E5" s="1252" t="s">
        <v>2386</v>
      </c>
      <c r="F5" s="1252" t="s">
        <v>2387</v>
      </c>
      <c r="G5" s="1252"/>
      <c r="H5" s="1254">
        <v>6007000</v>
      </c>
      <c r="I5" s="1325"/>
      <c r="J5" s="1326"/>
      <c r="K5" s="1326"/>
      <c r="L5" s="1326"/>
      <c r="M5" s="1260">
        <v>1</v>
      </c>
      <c r="N5" s="1259"/>
      <c r="O5" s="1302" t="s">
        <v>2388</v>
      </c>
      <c r="P5" s="1253" t="s">
        <v>2389</v>
      </c>
      <c r="Q5" s="1258">
        <v>43948</v>
      </c>
      <c r="R5" s="86"/>
      <c r="S5" s="86"/>
      <c r="T5" s="86"/>
      <c r="U5" s="86"/>
      <c r="V5" s="86"/>
      <c r="W5" s="86"/>
      <c r="X5" s="86"/>
      <c r="Y5" s="86"/>
      <c r="Z5" s="86"/>
      <c r="AA5" s="86"/>
    </row>
    <row r="6" spans="1:27" ht="39.75" customHeight="1">
      <c r="A6" s="1251">
        <v>2019</v>
      </c>
      <c r="B6" s="1252" t="s">
        <v>119</v>
      </c>
      <c r="C6" s="1252" t="s">
        <v>15</v>
      </c>
      <c r="D6" s="1252" t="s">
        <v>196</v>
      </c>
      <c r="E6" s="1252" t="s">
        <v>2390</v>
      </c>
      <c r="F6" s="1252" t="s">
        <v>2387</v>
      </c>
      <c r="G6" s="1252" t="s">
        <v>2391</v>
      </c>
      <c r="H6" s="1254">
        <v>6628000</v>
      </c>
      <c r="I6" s="1327"/>
      <c r="J6" s="1328"/>
      <c r="K6" s="1328"/>
      <c r="L6" s="1328">
        <v>1</v>
      </c>
      <c r="M6" s="1329"/>
      <c r="N6" s="1329"/>
      <c r="O6" s="1296" t="s">
        <v>2392</v>
      </c>
      <c r="P6" s="1253" t="s">
        <v>2393</v>
      </c>
      <c r="Q6" s="1258">
        <v>43987</v>
      </c>
      <c r="R6" s="86"/>
      <c r="S6" s="86"/>
      <c r="T6" s="86"/>
      <c r="U6" s="86"/>
      <c r="V6" s="86"/>
      <c r="W6" s="86"/>
      <c r="X6" s="86"/>
      <c r="Y6" s="86"/>
      <c r="Z6" s="86"/>
      <c r="AA6" s="86"/>
    </row>
    <row r="7" spans="1:27" ht="39.75" customHeight="1">
      <c r="A7" s="1251">
        <v>2019</v>
      </c>
      <c r="B7" s="1252" t="s">
        <v>119</v>
      </c>
      <c r="C7" s="1252" t="s">
        <v>15</v>
      </c>
      <c r="D7" s="1252" t="s">
        <v>137</v>
      </c>
      <c r="E7" s="1252" t="s">
        <v>2386</v>
      </c>
      <c r="F7" s="1252" t="s">
        <v>2387</v>
      </c>
      <c r="G7" s="1252"/>
      <c r="H7" s="1254">
        <v>5639000</v>
      </c>
      <c r="I7" s="1327">
        <v>1</v>
      </c>
      <c r="J7" s="1328"/>
      <c r="K7" s="1328"/>
      <c r="L7" s="1328"/>
      <c r="M7" s="1329"/>
      <c r="N7" s="1329"/>
      <c r="O7" s="1330" t="s">
        <v>250</v>
      </c>
      <c r="P7" s="983" t="s">
        <v>2394</v>
      </c>
      <c r="Q7" s="1290">
        <v>43885</v>
      </c>
      <c r="R7" s="86" t="s">
        <v>1028</v>
      </c>
      <c r="S7" s="86"/>
      <c r="T7" s="86"/>
      <c r="U7" s="86"/>
      <c r="V7" s="86"/>
      <c r="W7" s="86"/>
      <c r="X7" s="86"/>
      <c r="Y7" s="86"/>
      <c r="Z7" s="86"/>
      <c r="AA7" s="86"/>
    </row>
    <row r="8" spans="1:27" ht="39.75" customHeight="1">
      <c r="A8" s="1251">
        <v>2019</v>
      </c>
      <c r="B8" s="1252" t="s">
        <v>119</v>
      </c>
      <c r="C8" s="1252" t="s">
        <v>15</v>
      </c>
      <c r="D8" s="1252" t="s">
        <v>208</v>
      </c>
      <c r="E8" s="1252" t="s">
        <v>2395</v>
      </c>
      <c r="F8" s="1252" t="s">
        <v>2387</v>
      </c>
      <c r="G8" s="1252"/>
      <c r="H8" s="1254">
        <v>7052000</v>
      </c>
      <c r="I8" s="1327"/>
      <c r="J8" s="1328"/>
      <c r="K8" s="1328"/>
      <c r="L8" s="1328"/>
      <c r="M8" s="1331">
        <v>1</v>
      </c>
      <c r="N8" s="1329"/>
      <c r="O8" s="1294" t="s">
        <v>2396</v>
      </c>
      <c r="P8" s="1253" t="s">
        <v>2397</v>
      </c>
      <c r="Q8" s="1258">
        <v>43985</v>
      </c>
      <c r="R8" s="86"/>
      <c r="S8" s="86"/>
      <c r="T8" s="86"/>
      <c r="U8" s="86"/>
      <c r="V8" s="86"/>
      <c r="W8" s="86"/>
      <c r="X8" s="86"/>
      <c r="Y8" s="86"/>
      <c r="Z8" s="86"/>
      <c r="AA8" s="86"/>
    </row>
    <row r="9" spans="1:27" ht="39.75" customHeight="1">
      <c r="A9" s="1251">
        <v>2019</v>
      </c>
      <c r="B9" s="1252" t="s">
        <v>119</v>
      </c>
      <c r="C9" s="1252" t="s">
        <v>15</v>
      </c>
      <c r="D9" s="1253" t="s">
        <v>211</v>
      </c>
      <c r="E9" s="1252" t="s">
        <v>2398</v>
      </c>
      <c r="F9" s="1252" t="s">
        <v>2387</v>
      </c>
      <c r="G9" s="1252" t="s">
        <v>2399</v>
      </c>
      <c r="H9" s="1254">
        <v>3000000</v>
      </c>
      <c r="I9" s="1325"/>
      <c r="J9" s="1328"/>
      <c r="K9" s="1328"/>
      <c r="L9" s="1326"/>
      <c r="M9" s="1260">
        <v>1</v>
      </c>
      <c r="N9" s="1259"/>
      <c r="O9" s="1294" t="s">
        <v>2400</v>
      </c>
      <c r="P9" s="1253" t="s">
        <v>2401</v>
      </c>
      <c r="Q9" s="1258">
        <v>43987</v>
      </c>
      <c r="R9" s="86"/>
      <c r="S9" s="86"/>
      <c r="T9" s="86"/>
      <c r="U9" s="86"/>
      <c r="V9" s="86"/>
      <c r="W9" s="86"/>
      <c r="X9" s="86"/>
      <c r="Y9" s="86"/>
      <c r="Z9" s="86"/>
      <c r="AA9" s="86"/>
    </row>
    <row r="10" spans="1:27" ht="39.75" customHeight="1">
      <c r="A10" s="1251">
        <v>2019</v>
      </c>
      <c r="B10" s="1252" t="s">
        <v>119</v>
      </c>
      <c r="C10" s="1252" t="s">
        <v>15</v>
      </c>
      <c r="D10" s="1252" t="s">
        <v>211</v>
      </c>
      <c r="E10" s="1252" t="s">
        <v>2402</v>
      </c>
      <c r="F10" s="1252" t="s">
        <v>2387</v>
      </c>
      <c r="G10" s="1252" t="s">
        <v>2403</v>
      </c>
      <c r="H10" s="1254">
        <v>4842000</v>
      </c>
      <c r="I10" s="1325"/>
      <c r="J10" s="1328"/>
      <c r="K10" s="1328"/>
      <c r="L10" s="1326"/>
      <c r="M10" s="1260">
        <v>1</v>
      </c>
      <c r="N10" s="1259"/>
      <c r="O10" s="1294" t="s">
        <v>2404</v>
      </c>
      <c r="P10" s="1253" t="s">
        <v>2401</v>
      </c>
      <c r="Q10" s="1258">
        <v>43987</v>
      </c>
      <c r="R10" s="86"/>
      <c r="S10" s="86"/>
      <c r="T10" s="86"/>
      <c r="U10" s="86"/>
      <c r="V10" s="86"/>
      <c r="W10" s="86"/>
      <c r="X10" s="86"/>
      <c r="Y10" s="86"/>
      <c r="Z10" s="86"/>
      <c r="AA10" s="86"/>
    </row>
    <row r="11" spans="1:27" ht="21" customHeight="1">
      <c r="A11" s="2126" t="s">
        <v>75</v>
      </c>
      <c r="B11" s="1961"/>
      <c r="C11" s="1274"/>
      <c r="D11" s="1274">
        <v>5</v>
      </c>
      <c r="E11" s="1274">
        <v>6</v>
      </c>
      <c r="F11" s="1274"/>
      <c r="G11" s="1332"/>
      <c r="H11" s="1276">
        <f t="shared" ref="H11:N11" si="0">SUM(H5:H10)</f>
        <v>33168000</v>
      </c>
      <c r="I11" s="1277">
        <f t="shared" si="0"/>
        <v>1</v>
      </c>
      <c r="J11" s="1277">
        <f t="shared" si="0"/>
        <v>0</v>
      </c>
      <c r="K11" s="1277">
        <f t="shared" si="0"/>
        <v>0</v>
      </c>
      <c r="L11" s="1277">
        <f t="shared" si="0"/>
        <v>1</v>
      </c>
      <c r="M11" s="1277">
        <f t="shared" si="0"/>
        <v>4</v>
      </c>
      <c r="N11" s="1277">
        <f t="shared" si="0"/>
        <v>0</v>
      </c>
      <c r="O11" s="1333"/>
      <c r="P11" s="1278"/>
      <c r="Q11" s="1279"/>
      <c r="R11" s="1334"/>
      <c r="S11" s="1319"/>
      <c r="T11" s="1280"/>
      <c r="U11" s="1280"/>
      <c r="V11" s="1280"/>
      <c r="W11" s="1280"/>
      <c r="X11" s="1280"/>
      <c r="Y11" s="1280"/>
      <c r="Z11" s="1280"/>
      <c r="AA11" s="1280"/>
    </row>
    <row r="12" spans="1:27" ht="45" customHeight="1">
      <c r="A12" s="1251">
        <v>2019</v>
      </c>
      <c r="B12" s="1252" t="s">
        <v>119</v>
      </c>
      <c r="C12" s="1252" t="s">
        <v>16</v>
      </c>
      <c r="D12" s="1252" t="s">
        <v>529</v>
      </c>
      <c r="E12" s="1252" t="s">
        <v>2405</v>
      </c>
      <c r="F12" s="1252" t="s">
        <v>2387</v>
      </c>
      <c r="G12" s="1252"/>
      <c r="H12" s="1254">
        <v>2500000</v>
      </c>
      <c r="I12" s="1252"/>
      <c r="J12" s="1326"/>
      <c r="K12" s="1335">
        <v>1</v>
      </c>
      <c r="L12" s="1326"/>
      <c r="M12" s="1259"/>
      <c r="N12" s="1259"/>
      <c r="O12" s="1285" t="s">
        <v>2406</v>
      </c>
      <c r="P12" s="1252"/>
      <c r="Q12" s="1282">
        <v>43885</v>
      </c>
      <c r="R12" s="86" t="s">
        <v>1131</v>
      </c>
      <c r="S12" s="86"/>
      <c r="T12" s="86"/>
      <c r="U12" s="86"/>
      <c r="V12" s="86"/>
      <c r="W12" s="86"/>
      <c r="X12" s="86"/>
      <c r="Y12" s="86"/>
      <c r="Z12" s="86"/>
      <c r="AA12" s="86"/>
    </row>
    <row r="13" spans="1:27" ht="45" customHeight="1">
      <c r="A13" s="1251">
        <v>2019</v>
      </c>
      <c r="B13" s="1252" t="s">
        <v>119</v>
      </c>
      <c r="C13" s="1252" t="s">
        <v>16</v>
      </c>
      <c r="D13" s="1252" t="s">
        <v>532</v>
      </c>
      <c r="E13" s="1252" t="s">
        <v>2407</v>
      </c>
      <c r="F13" s="1252" t="s">
        <v>2387</v>
      </c>
      <c r="G13" s="1252" t="s">
        <v>2408</v>
      </c>
      <c r="H13" s="1254">
        <v>8000000</v>
      </c>
      <c r="I13" s="1252"/>
      <c r="J13" s="1326"/>
      <c r="K13" s="1326"/>
      <c r="L13" s="1326">
        <v>1</v>
      </c>
      <c r="M13" s="1259"/>
      <c r="N13" s="1259"/>
      <c r="O13" s="1252" t="s">
        <v>2392</v>
      </c>
      <c r="P13" s="1252" t="s">
        <v>2409</v>
      </c>
      <c r="Q13" s="1270">
        <v>43854</v>
      </c>
      <c r="R13" s="86" t="s">
        <v>2410</v>
      </c>
      <c r="S13" s="86"/>
      <c r="T13" s="86"/>
      <c r="U13" s="86"/>
      <c r="V13" s="86"/>
      <c r="W13" s="86"/>
      <c r="X13" s="86"/>
      <c r="Y13" s="86"/>
      <c r="Z13" s="86"/>
      <c r="AA13" s="86"/>
    </row>
    <row r="14" spans="1:27" ht="45" customHeight="1">
      <c r="A14" s="1251">
        <v>2019</v>
      </c>
      <c r="B14" s="1252" t="s">
        <v>119</v>
      </c>
      <c r="C14" s="1252" t="s">
        <v>16</v>
      </c>
      <c r="D14" s="1252" t="s">
        <v>532</v>
      </c>
      <c r="E14" s="1252" t="s">
        <v>2411</v>
      </c>
      <c r="F14" s="1252" t="s">
        <v>2387</v>
      </c>
      <c r="G14" s="1252" t="s">
        <v>1636</v>
      </c>
      <c r="H14" s="1254">
        <v>1550000</v>
      </c>
      <c r="I14" s="1252"/>
      <c r="J14" s="1326"/>
      <c r="K14" s="1326"/>
      <c r="L14" s="1326">
        <v>1</v>
      </c>
      <c r="M14" s="1259"/>
      <c r="N14" s="1259"/>
      <c r="O14" s="1252" t="s">
        <v>2392</v>
      </c>
      <c r="P14" s="1252" t="s">
        <v>2409</v>
      </c>
      <c r="Q14" s="1270">
        <v>43854</v>
      </c>
      <c r="R14" s="86" t="s">
        <v>2410</v>
      </c>
      <c r="S14" s="86"/>
      <c r="T14" s="86"/>
      <c r="U14" s="86"/>
      <c r="V14" s="86"/>
      <c r="W14" s="86"/>
      <c r="X14" s="86"/>
      <c r="Y14" s="86"/>
      <c r="Z14" s="86"/>
      <c r="AA14" s="86"/>
    </row>
    <row r="15" spans="1:27" ht="21" customHeight="1">
      <c r="A15" s="2126" t="s">
        <v>75</v>
      </c>
      <c r="B15" s="1961"/>
      <c r="C15" s="1274"/>
      <c r="D15" s="1274">
        <v>2</v>
      </c>
      <c r="E15" s="1274">
        <v>3</v>
      </c>
      <c r="F15" s="1332"/>
      <c r="G15" s="1332"/>
      <c r="H15" s="1276">
        <f t="shared" ref="H15:N15" si="1">SUM(H12:H14)</f>
        <v>12050000</v>
      </c>
      <c r="I15" s="1277">
        <f t="shared" si="1"/>
        <v>0</v>
      </c>
      <c r="J15" s="1277">
        <f t="shared" si="1"/>
        <v>0</v>
      </c>
      <c r="K15" s="1277">
        <f t="shared" si="1"/>
        <v>1</v>
      </c>
      <c r="L15" s="1277">
        <f t="shared" si="1"/>
        <v>2</v>
      </c>
      <c r="M15" s="1277">
        <f t="shared" si="1"/>
        <v>0</v>
      </c>
      <c r="N15" s="1277">
        <f t="shared" si="1"/>
        <v>0</v>
      </c>
      <c r="O15" s="1333"/>
      <c r="P15" s="1278"/>
      <c r="Q15" s="1279"/>
      <c r="R15" s="1334"/>
      <c r="S15" s="1319"/>
      <c r="T15" s="1280"/>
      <c r="U15" s="1280"/>
      <c r="V15" s="1280"/>
      <c r="W15" s="1280"/>
      <c r="X15" s="1280"/>
      <c r="Y15" s="1280"/>
      <c r="Z15" s="1280"/>
      <c r="AA15" s="1280"/>
    </row>
    <row r="16" spans="1:27" ht="45" customHeight="1">
      <c r="A16" s="1251">
        <v>2019</v>
      </c>
      <c r="B16" s="1252" t="s">
        <v>119</v>
      </c>
      <c r="C16" s="1252" t="s">
        <v>17</v>
      </c>
      <c r="D16" s="1252" t="s">
        <v>670</v>
      </c>
      <c r="E16" s="1252" t="s">
        <v>2412</v>
      </c>
      <c r="F16" s="1252" t="s">
        <v>2387</v>
      </c>
      <c r="G16" s="1252"/>
      <c r="H16" s="1254">
        <v>3000000</v>
      </c>
      <c r="I16" s="1325"/>
      <c r="J16" s="1326"/>
      <c r="K16" s="1326"/>
      <c r="L16" s="1335">
        <v>1</v>
      </c>
      <c r="M16" s="1259"/>
      <c r="N16" s="1259"/>
      <c r="O16" s="1285" t="s">
        <v>2208</v>
      </c>
      <c r="P16" s="1252"/>
      <c r="Q16" s="1282">
        <v>43885</v>
      </c>
      <c r="R16" s="86" t="s">
        <v>417</v>
      </c>
      <c r="S16" s="86"/>
      <c r="T16" s="86"/>
      <c r="U16" s="86"/>
      <c r="V16" s="86"/>
      <c r="W16" s="86"/>
      <c r="X16" s="86"/>
      <c r="Y16" s="86"/>
      <c r="Z16" s="86"/>
      <c r="AA16" s="86"/>
    </row>
    <row r="17" spans="1:27" ht="45" customHeight="1">
      <c r="A17" s="1251">
        <v>2019</v>
      </c>
      <c r="B17" s="1252" t="s">
        <v>119</v>
      </c>
      <c r="C17" s="1252" t="s">
        <v>17</v>
      </c>
      <c r="D17" s="1252" t="s">
        <v>285</v>
      </c>
      <c r="E17" s="1252" t="s">
        <v>2405</v>
      </c>
      <c r="F17" s="1252" t="s">
        <v>2387</v>
      </c>
      <c r="G17" s="1252"/>
      <c r="H17" s="1254">
        <v>6187000</v>
      </c>
      <c r="I17" s="1325"/>
      <c r="J17" s="1326"/>
      <c r="K17" s="1326"/>
      <c r="L17" s="1326">
        <v>1</v>
      </c>
      <c r="M17" s="1259"/>
      <c r="N17" s="1259"/>
      <c r="O17" s="1252" t="s">
        <v>2208</v>
      </c>
      <c r="P17" s="1253" t="s">
        <v>2413</v>
      </c>
      <c r="Q17" s="1270">
        <v>43854</v>
      </c>
      <c r="R17" s="86" t="s">
        <v>417</v>
      </c>
      <c r="S17" s="86"/>
      <c r="T17" s="86"/>
      <c r="U17" s="86"/>
      <c r="V17" s="86"/>
      <c r="W17" s="86"/>
      <c r="X17" s="86"/>
      <c r="Y17" s="86"/>
      <c r="Z17" s="86"/>
      <c r="AA17" s="86"/>
    </row>
    <row r="18" spans="1:27" ht="45" customHeight="1">
      <c r="A18" s="1251">
        <v>2019</v>
      </c>
      <c r="B18" s="1252" t="s">
        <v>119</v>
      </c>
      <c r="C18" s="1252" t="s">
        <v>17</v>
      </c>
      <c r="D18" s="1252" t="s">
        <v>429</v>
      </c>
      <c r="E18" s="1252" t="s">
        <v>2412</v>
      </c>
      <c r="F18" s="1252" t="s">
        <v>2387</v>
      </c>
      <c r="G18" s="1252"/>
      <c r="H18" s="1254">
        <v>2000000</v>
      </c>
      <c r="I18" s="1325"/>
      <c r="J18" s="1326"/>
      <c r="K18" s="1326"/>
      <c r="L18" s="1326"/>
      <c r="M18" s="1260">
        <v>1</v>
      </c>
      <c r="N18" s="1259"/>
      <c r="O18" s="1261" t="s">
        <v>2414</v>
      </c>
      <c r="P18" s="1253" t="s">
        <v>2397</v>
      </c>
      <c r="Q18" s="1258">
        <v>43978</v>
      </c>
      <c r="R18" s="86"/>
      <c r="S18" s="86"/>
      <c r="T18" s="86"/>
      <c r="U18" s="86"/>
      <c r="V18" s="86"/>
      <c r="W18" s="86"/>
      <c r="X18" s="86"/>
      <c r="Y18" s="86"/>
      <c r="Z18" s="86"/>
      <c r="AA18" s="86"/>
    </row>
    <row r="19" spans="1:27" ht="45" customHeight="1">
      <c r="A19" s="1251">
        <v>2019</v>
      </c>
      <c r="B19" s="1252" t="s">
        <v>119</v>
      </c>
      <c r="C19" s="1252" t="s">
        <v>17</v>
      </c>
      <c r="D19" s="1252" t="s">
        <v>289</v>
      </c>
      <c r="E19" s="1252" t="s">
        <v>2415</v>
      </c>
      <c r="F19" s="1252" t="s">
        <v>2387</v>
      </c>
      <c r="G19" s="1252" t="s">
        <v>2416</v>
      </c>
      <c r="H19" s="1254">
        <v>2774000</v>
      </c>
      <c r="I19" s="1325"/>
      <c r="J19" s="1326"/>
      <c r="K19" s="1326"/>
      <c r="L19" s="1326"/>
      <c r="M19" s="1259"/>
      <c r="N19" s="1260">
        <v>1</v>
      </c>
      <c r="O19" s="1298" t="s">
        <v>35</v>
      </c>
      <c r="P19" s="1253" t="s">
        <v>2417</v>
      </c>
      <c r="Q19" s="1258">
        <v>43909</v>
      </c>
      <c r="R19" s="86"/>
      <c r="S19" s="86"/>
      <c r="T19" s="86"/>
      <c r="U19" s="86"/>
      <c r="V19" s="86"/>
      <c r="W19" s="86"/>
      <c r="X19" s="86"/>
      <c r="Y19" s="86"/>
      <c r="Z19" s="86"/>
      <c r="AA19" s="86"/>
    </row>
    <row r="20" spans="1:27" ht="45" customHeight="1">
      <c r="A20" s="1251">
        <v>2019</v>
      </c>
      <c r="B20" s="1252" t="s">
        <v>119</v>
      </c>
      <c r="C20" s="1252" t="s">
        <v>17</v>
      </c>
      <c r="D20" s="1252" t="s">
        <v>289</v>
      </c>
      <c r="E20" s="1252" t="s">
        <v>2418</v>
      </c>
      <c r="F20" s="1252" t="s">
        <v>2387</v>
      </c>
      <c r="G20" s="1252" t="s">
        <v>2419</v>
      </c>
      <c r="H20" s="1254">
        <v>3000000</v>
      </c>
      <c r="I20" s="1325"/>
      <c r="J20" s="1326"/>
      <c r="K20" s="1326"/>
      <c r="L20" s="1326"/>
      <c r="M20" s="1259"/>
      <c r="N20" s="1260">
        <v>1</v>
      </c>
      <c r="O20" s="1298" t="s">
        <v>35</v>
      </c>
      <c r="P20" s="1253" t="s">
        <v>2420</v>
      </c>
      <c r="Q20" s="1258">
        <v>43909</v>
      </c>
      <c r="R20" s="86"/>
      <c r="S20" s="86"/>
      <c r="T20" s="86"/>
      <c r="U20" s="86"/>
      <c r="V20" s="86"/>
      <c r="W20" s="86"/>
      <c r="X20" s="86"/>
      <c r="Y20" s="86"/>
      <c r="Z20" s="86"/>
      <c r="AA20" s="86"/>
    </row>
    <row r="21" spans="1:27" ht="21" customHeight="1">
      <c r="A21" s="2126" t="s">
        <v>75</v>
      </c>
      <c r="B21" s="1961"/>
      <c r="C21" s="1274"/>
      <c r="D21" s="1274">
        <v>4</v>
      </c>
      <c r="E21" s="1274">
        <v>5</v>
      </c>
      <c r="F21" s="1332"/>
      <c r="G21" s="1332"/>
      <c r="H21" s="1276">
        <f t="shared" ref="H21:N21" si="2">SUM(H16:H20)</f>
        <v>16961000</v>
      </c>
      <c r="I21" s="1277">
        <f t="shared" si="2"/>
        <v>0</v>
      </c>
      <c r="J21" s="1277">
        <f t="shared" si="2"/>
        <v>0</v>
      </c>
      <c r="K21" s="1277">
        <f t="shared" si="2"/>
        <v>0</v>
      </c>
      <c r="L21" s="1277">
        <f t="shared" si="2"/>
        <v>2</v>
      </c>
      <c r="M21" s="1277">
        <f t="shared" si="2"/>
        <v>1</v>
      </c>
      <c r="N21" s="1277">
        <f t="shared" si="2"/>
        <v>2</v>
      </c>
      <c r="O21" s="1333"/>
      <c r="P21" s="1278"/>
      <c r="Q21" s="1279"/>
      <c r="R21" s="1334"/>
      <c r="S21" s="1319"/>
      <c r="T21" s="1280"/>
      <c r="U21" s="1280"/>
      <c r="V21" s="1280"/>
      <c r="W21" s="1280"/>
      <c r="X21" s="1280"/>
      <c r="Y21" s="1280"/>
      <c r="Z21" s="1280"/>
      <c r="AA21" s="1280"/>
    </row>
    <row r="22" spans="1:27" ht="39.75" customHeight="1">
      <c r="A22" s="1251">
        <v>2019</v>
      </c>
      <c r="B22" s="1252" t="s">
        <v>119</v>
      </c>
      <c r="C22" s="1252" t="s">
        <v>18</v>
      </c>
      <c r="D22" s="1252" t="s">
        <v>450</v>
      </c>
      <c r="E22" s="1252" t="s">
        <v>2421</v>
      </c>
      <c r="F22" s="1252" t="s">
        <v>2387</v>
      </c>
      <c r="G22" s="1252"/>
      <c r="H22" s="1254">
        <v>11529000</v>
      </c>
      <c r="I22" s="1252"/>
      <c r="J22" s="1326"/>
      <c r="K22" s="1326"/>
      <c r="L22" s="1326"/>
      <c r="M22" s="1260">
        <v>1</v>
      </c>
      <c r="N22" s="1259"/>
      <c r="O22" s="1261" t="s">
        <v>2422</v>
      </c>
      <c r="P22" s="1253" t="s">
        <v>2423</v>
      </c>
      <c r="Q22" s="1258">
        <v>43936</v>
      </c>
      <c r="R22" s="86"/>
      <c r="S22" s="86"/>
      <c r="T22" s="86"/>
      <c r="U22" s="86"/>
      <c r="V22" s="86"/>
      <c r="W22" s="86"/>
      <c r="X22" s="86"/>
      <c r="Y22" s="86"/>
      <c r="Z22" s="86"/>
      <c r="AA22" s="86"/>
    </row>
    <row r="23" spans="1:27" ht="21" customHeight="1">
      <c r="A23" s="2126" t="s">
        <v>75</v>
      </c>
      <c r="B23" s="1961"/>
      <c r="C23" s="1274"/>
      <c r="D23" s="1274">
        <v>1</v>
      </c>
      <c r="E23" s="1274">
        <v>1</v>
      </c>
      <c r="F23" s="1332"/>
      <c r="G23" s="1332"/>
      <c r="H23" s="1276">
        <f t="shared" ref="H23:N23" si="3">SUM(H22)</f>
        <v>11529000</v>
      </c>
      <c r="I23" s="1277">
        <f t="shared" si="3"/>
        <v>0</v>
      </c>
      <c r="J23" s="1277">
        <f t="shared" si="3"/>
        <v>0</v>
      </c>
      <c r="K23" s="1277">
        <f t="shared" si="3"/>
        <v>0</v>
      </c>
      <c r="L23" s="1277">
        <f t="shared" si="3"/>
        <v>0</v>
      </c>
      <c r="M23" s="1277">
        <f t="shared" si="3"/>
        <v>1</v>
      </c>
      <c r="N23" s="1277">
        <f t="shared" si="3"/>
        <v>0</v>
      </c>
      <c r="O23" s="1333"/>
      <c r="P23" s="1278"/>
      <c r="Q23" s="1279"/>
      <c r="R23" s="1334"/>
      <c r="S23" s="1319"/>
      <c r="T23" s="1280"/>
      <c r="U23" s="1280"/>
      <c r="V23" s="1280"/>
      <c r="W23" s="1280"/>
      <c r="X23" s="1280"/>
      <c r="Y23" s="1280"/>
      <c r="Z23" s="1280"/>
      <c r="AA23" s="1280"/>
    </row>
    <row r="24" spans="1:27" ht="39.75" customHeight="1">
      <c r="A24" s="1251">
        <v>2019</v>
      </c>
      <c r="B24" s="1252" t="s">
        <v>119</v>
      </c>
      <c r="C24" s="1252" t="s">
        <v>19</v>
      </c>
      <c r="D24" s="1252" t="s">
        <v>762</v>
      </c>
      <c r="E24" s="1252" t="s">
        <v>2390</v>
      </c>
      <c r="F24" s="1252" t="s">
        <v>2387</v>
      </c>
      <c r="G24" s="1252"/>
      <c r="H24" s="1254">
        <v>2362000</v>
      </c>
      <c r="I24" s="1252"/>
      <c r="J24" s="1326"/>
      <c r="K24" s="1326"/>
      <c r="L24" s="1335">
        <v>1</v>
      </c>
      <c r="M24" s="1259"/>
      <c r="N24" s="1259"/>
      <c r="O24" s="1285" t="s">
        <v>2424</v>
      </c>
      <c r="P24" s="1252"/>
      <c r="Q24" s="1282">
        <v>43885</v>
      </c>
      <c r="R24" s="86" t="s">
        <v>1455</v>
      </c>
      <c r="S24" s="86"/>
      <c r="T24" s="86"/>
      <c r="U24" s="86"/>
      <c r="V24" s="86"/>
      <c r="W24" s="86"/>
      <c r="X24" s="86"/>
      <c r="Y24" s="86"/>
      <c r="Z24" s="86"/>
      <c r="AA24" s="86"/>
    </row>
    <row r="25" spans="1:27" ht="39.75" customHeight="1">
      <c r="A25" s="1251">
        <v>2019</v>
      </c>
      <c r="B25" s="1252" t="s">
        <v>119</v>
      </c>
      <c r="C25" s="1252" t="s">
        <v>19</v>
      </c>
      <c r="D25" s="1252" t="s">
        <v>588</v>
      </c>
      <c r="E25" s="1252" t="s">
        <v>2425</v>
      </c>
      <c r="F25" s="1252" t="s">
        <v>2387</v>
      </c>
      <c r="G25" s="1252"/>
      <c r="H25" s="1254">
        <v>11584000</v>
      </c>
      <c r="I25" s="1252"/>
      <c r="J25" s="1251"/>
      <c r="K25" s="1251"/>
      <c r="L25" s="1326"/>
      <c r="M25" s="1260">
        <v>1</v>
      </c>
      <c r="N25" s="1259"/>
      <c r="O25" s="1261" t="s">
        <v>2426</v>
      </c>
      <c r="P25" s="1253" t="s">
        <v>2420</v>
      </c>
      <c r="Q25" s="1258">
        <v>43949</v>
      </c>
      <c r="R25" s="86"/>
      <c r="S25" s="86"/>
      <c r="T25" s="86"/>
      <c r="U25" s="86"/>
      <c r="V25" s="86"/>
      <c r="W25" s="86"/>
      <c r="X25" s="86"/>
      <c r="Y25" s="86"/>
      <c r="Z25" s="86"/>
      <c r="AA25" s="86"/>
    </row>
    <row r="26" spans="1:27" ht="39.75" customHeight="1">
      <c r="A26" s="1251">
        <v>2019</v>
      </c>
      <c r="B26" s="1252" t="s">
        <v>119</v>
      </c>
      <c r="C26" s="1252" t="s">
        <v>19</v>
      </c>
      <c r="D26" s="1252" t="s">
        <v>1395</v>
      </c>
      <c r="E26" s="1252" t="s">
        <v>2412</v>
      </c>
      <c r="F26" s="1252" t="s">
        <v>2387</v>
      </c>
      <c r="G26" s="1252"/>
      <c r="H26" s="1254">
        <v>5047000</v>
      </c>
      <c r="I26" s="1252"/>
      <c r="J26" s="1251"/>
      <c r="K26" s="1251"/>
      <c r="L26" s="1326">
        <v>1</v>
      </c>
      <c r="M26" s="1259"/>
      <c r="N26" s="1259"/>
      <c r="O26" s="1252" t="s">
        <v>2331</v>
      </c>
      <c r="P26" s="1252"/>
      <c r="Q26" s="1270">
        <v>43696</v>
      </c>
      <c r="R26" s="86"/>
      <c r="S26" s="86"/>
      <c r="T26" s="86"/>
      <c r="U26" s="86"/>
      <c r="V26" s="86"/>
      <c r="W26" s="86"/>
      <c r="X26" s="86"/>
      <c r="Y26" s="86"/>
      <c r="Z26" s="86"/>
      <c r="AA26" s="86"/>
    </row>
    <row r="27" spans="1:27" ht="31.5" customHeight="1">
      <c r="A27" s="1251">
        <v>2019</v>
      </c>
      <c r="B27" s="1252" t="s">
        <v>119</v>
      </c>
      <c r="C27" s="1252" t="s">
        <v>19</v>
      </c>
      <c r="D27" s="1252" t="s">
        <v>298</v>
      </c>
      <c r="E27" s="1252" t="s">
        <v>2425</v>
      </c>
      <c r="F27" s="1252" t="s">
        <v>2387</v>
      </c>
      <c r="G27" s="1252"/>
      <c r="H27" s="1254">
        <v>9877000</v>
      </c>
      <c r="I27" s="1252"/>
      <c r="J27" s="1251"/>
      <c r="K27" s="1251"/>
      <c r="L27" s="1326">
        <v>1</v>
      </c>
      <c r="M27" s="1259"/>
      <c r="N27" s="1259"/>
      <c r="O27" s="1252" t="s">
        <v>2331</v>
      </c>
      <c r="P27" s="1252"/>
      <c r="Q27" s="1270">
        <v>43696</v>
      </c>
      <c r="R27" s="86"/>
      <c r="S27" s="86"/>
      <c r="T27" s="86"/>
      <c r="U27" s="86"/>
      <c r="V27" s="86"/>
      <c r="W27" s="86"/>
      <c r="X27" s="86"/>
      <c r="Y27" s="86"/>
      <c r="Z27" s="86"/>
      <c r="AA27" s="86"/>
    </row>
    <row r="28" spans="1:27" ht="31.5" customHeight="1">
      <c r="A28" s="1251">
        <v>2019</v>
      </c>
      <c r="B28" s="1252" t="s">
        <v>119</v>
      </c>
      <c r="C28" s="1252" t="s">
        <v>19</v>
      </c>
      <c r="D28" s="1252" t="s">
        <v>868</v>
      </c>
      <c r="E28" s="1252" t="s">
        <v>2425</v>
      </c>
      <c r="F28" s="1252" t="s">
        <v>2387</v>
      </c>
      <c r="G28" s="1252"/>
      <c r="H28" s="1254">
        <v>7631000</v>
      </c>
      <c r="I28" s="1252"/>
      <c r="J28" s="1251"/>
      <c r="K28" s="1251"/>
      <c r="L28" s="1326">
        <v>1</v>
      </c>
      <c r="M28" s="1259"/>
      <c r="N28" s="1259"/>
      <c r="O28" s="1252" t="s">
        <v>2331</v>
      </c>
      <c r="P28" s="1252"/>
      <c r="Q28" s="1270">
        <v>43696</v>
      </c>
      <c r="R28" s="86"/>
      <c r="S28" s="86"/>
      <c r="T28" s="86"/>
      <c r="U28" s="86"/>
      <c r="V28" s="86"/>
      <c r="W28" s="86"/>
      <c r="X28" s="86"/>
      <c r="Y28" s="86"/>
      <c r="Z28" s="86"/>
      <c r="AA28" s="86"/>
    </row>
    <row r="29" spans="1:27" ht="21" customHeight="1">
      <c r="A29" s="2126" t="s">
        <v>75</v>
      </c>
      <c r="B29" s="1961"/>
      <c r="C29" s="1274"/>
      <c r="D29" s="1274">
        <v>5</v>
      </c>
      <c r="E29" s="1274">
        <v>5</v>
      </c>
      <c r="F29" s="1332"/>
      <c r="G29" s="1332"/>
      <c r="H29" s="1276">
        <f t="shared" ref="H29:N29" si="4">SUM(H24:H28)</f>
        <v>36501000</v>
      </c>
      <c r="I29" s="1277">
        <f t="shared" si="4"/>
        <v>0</v>
      </c>
      <c r="J29" s="1277">
        <f t="shared" si="4"/>
        <v>0</v>
      </c>
      <c r="K29" s="1277">
        <f t="shared" si="4"/>
        <v>0</v>
      </c>
      <c r="L29" s="1277">
        <f t="shared" si="4"/>
        <v>4</v>
      </c>
      <c r="M29" s="1277">
        <f t="shared" si="4"/>
        <v>1</v>
      </c>
      <c r="N29" s="1277">
        <f t="shared" si="4"/>
        <v>0</v>
      </c>
      <c r="O29" s="1333"/>
      <c r="P29" s="1278"/>
      <c r="Q29" s="1279"/>
      <c r="R29" s="1334"/>
      <c r="S29" s="1319"/>
      <c r="T29" s="1280"/>
      <c r="U29" s="1280"/>
      <c r="V29" s="1280"/>
      <c r="W29" s="1280"/>
      <c r="X29" s="1280"/>
      <c r="Y29" s="1280"/>
      <c r="Z29" s="1280"/>
      <c r="AA29" s="1280"/>
    </row>
    <row r="30" spans="1:27" ht="20.25" customHeight="1">
      <c r="A30" s="2127" t="s">
        <v>43</v>
      </c>
      <c r="B30" s="1961"/>
      <c r="C30" s="1336"/>
      <c r="D30" s="1305">
        <f t="shared" ref="D30:E30" si="5">SUM(D29,D23,D21,D15,D11)</f>
        <v>17</v>
      </c>
      <c r="E30" s="1305">
        <f t="shared" si="5"/>
        <v>20</v>
      </c>
      <c r="F30" s="1337"/>
      <c r="G30" s="1337"/>
      <c r="H30" s="1338">
        <f t="shared" ref="H30:N30" si="6">SUM(H29,H23,H21,H15,H11)</f>
        <v>110209000</v>
      </c>
      <c r="I30" s="1305">
        <f t="shared" si="6"/>
        <v>1</v>
      </c>
      <c r="J30" s="1305">
        <f t="shared" si="6"/>
        <v>0</v>
      </c>
      <c r="K30" s="1305">
        <f t="shared" si="6"/>
        <v>1</v>
      </c>
      <c r="L30" s="1305">
        <f t="shared" si="6"/>
        <v>9</v>
      </c>
      <c r="M30" s="1305">
        <f t="shared" si="6"/>
        <v>7</v>
      </c>
      <c r="N30" s="1305">
        <f t="shared" si="6"/>
        <v>2</v>
      </c>
      <c r="O30" s="1339"/>
      <c r="P30" s="1310"/>
      <c r="Q30" s="1340"/>
      <c r="R30" s="1341"/>
      <c r="S30" s="1319"/>
      <c r="T30" s="1312"/>
      <c r="U30" s="1312"/>
      <c r="V30" s="1312"/>
      <c r="W30" s="1312"/>
      <c r="X30" s="1312"/>
      <c r="Y30" s="1312"/>
      <c r="Z30" s="1312"/>
      <c r="AA30" s="1312"/>
    </row>
    <row r="31" spans="1:27" ht="33.75" customHeight="1">
      <c r="A31" s="1320"/>
      <c r="B31" s="1342"/>
      <c r="C31" s="1342"/>
      <c r="D31" s="1342"/>
      <c r="E31" s="1343"/>
      <c r="F31" s="1344"/>
      <c r="G31" s="1344"/>
      <c r="H31" s="1345"/>
      <c r="I31" s="1345"/>
      <c r="J31" s="1320"/>
      <c r="K31" s="1320"/>
      <c r="L31" s="1346"/>
      <c r="M31" s="1320"/>
      <c r="N31" s="1320"/>
      <c r="O31" s="1346"/>
      <c r="P31" s="1320"/>
      <c r="Q31" s="1347"/>
      <c r="R31" s="1318"/>
      <c r="S31" s="1319"/>
      <c r="T31" s="1320"/>
      <c r="U31" s="1320"/>
      <c r="V31" s="1320"/>
      <c r="W31" s="1320"/>
      <c r="X31" s="1320"/>
      <c r="Y31" s="1320"/>
      <c r="Z31" s="1320"/>
      <c r="AA31" s="1320"/>
    </row>
    <row r="32" spans="1:27" ht="33.75" customHeight="1">
      <c r="A32" s="1320"/>
      <c r="B32" s="1342"/>
      <c r="C32" s="1342"/>
      <c r="D32" s="1342"/>
      <c r="E32" s="1343"/>
      <c r="F32" s="1344"/>
      <c r="G32" s="1344"/>
      <c r="H32" s="1345"/>
      <c r="I32" s="1345"/>
      <c r="J32" s="1320"/>
      <c r="K32" s="1320"/>
      <c r="L32" s="1346"/>
      <c r="M32" s="1320"/>
      <c r="N32" s="1320"/>
      <c r="O32" s="1346"/>
      <c r="P32" s="1320"/>
      <c r="Q32" s="1347"/>
      <c r="R32" s="1318"/>
      <c r="S32" s="1319"/>
      <c r="T32" s="1320"/>
      <c r="U32" s="1320"/>
      <c r="V32" s="1320"/>
      <c r="W32" s="1320"/>
      <c r="X32" s="1320"/>
      <c r="Y32" s="1320"/>
      <c r="Z32" s="1320"/>
      <c r="AA32" s="1320"/>
    </row>
    <row r="33" spans="1:27" ht="33.75" customHeight="1">
      <c r="A33" s="1320"/>
      <c r="B33" s="1342"/>
      <c r="C33" s="1342"/>
      <c r="D33" s="1342"/>
      <c r="E33" s="1343"/>
      <c r="F33" s="1344"/>
      <c r="G33" s="1344"/>
      <c r="H33" s="1345"/>
      <c r="I33" s="1345"/>
      <c r="J33" s="1320"/>
      <c r="K33" s="1320"/>
      <c r="L33" s="1346"/>
      <c r="M33" s="1320"/>
      <c r="N33" s="1320"/>
      <c r="O33" s="1346"/>
      <c r="P33" s="1320"/>
      <c r="Q33" s="1347"/>
      <c r="R33" s="1318"/>
      <c r="S33" s="1319"/>
      <c r="T33" s="1320"/>
      <c r="U33" s="1320"/>
      <c r="V33" s="1320"/>
      <c r="W33" s="1320"/>
      <c r="X33" s="1320"/>
      <c r="Y33" s="1320"/>
      <c r="Z33" s="1320"/>
      <c r="AA33" s="1320"/>
    </row>
    <row r="34" spans="1:27" ht="33.75" customHeight="1">
      <c r="A34" s="1320"/>
      <c r="B34" s="1342"/>
      <c r="C34" s="1342"/>
      <c r="D34" s="1342"/>
      <c r="E34" s="1343"/>
      <c r="F34" s="1344"/>
      <c r="G34" s="1344"/>
      <c r="H34" s="1345"/>
      <c r="I34" s="1345"/>
      <c r="J34" s="1320"/>
      <c r="K34" s="1320"/>
      <c r="L34" s="1346"/>
      <c r="M34" s="1320"/>
      <c r="N34" s="1320"/>
      <c r="O34" s="1346"/>
      <c r="P34" s="1320"/>
      <c r="Q34" s="1347"/>
      <c r="R34" s="1318"/>
      <c r="S34" s="1319"/>
      <c r="T34" s="1320"/>
      <c r="U34" s="1320"/>
      <c r="V34" s="1320"/>
      <c r="W34" s="1320"/>
      <c r="X34" s="1320"/>
      <c r="Y34" s="1320"/>
      <c r="Z34" s="1320"/>
      <c r="AA34" s="1320"/>
    </row>
    <row r="35" spans="1:27" ht="33.75" customHeight="1">
      <c r="A35" s="1320"/>
      <c r="B35" s="1342"/>
      <c r="C35" s="1342"/>
      <c r="D35" s="1342"/>
      <c r="E35" s="1343"/>
      <c r="F35" s="1344"/>
      <c r="G35" s="1344"/>
      <c r="H35" s="1345"/>
      <c r="I35" s="1345"/>
      <c r="J35" s="1320"/>
      <c r="K35" s="1320"/>
      <c r="L35" s="1346"/>
      <c r="M35" s="1320"/>
      <c r="N35" s="1320"/>
      <c r="O35" s="1346"/>
      <c r="P35" s="1320"/>
      <c r="Q35" s="1347"/>
      <c r="R35" s="1318"/>
      <c r="S35" s="1319"/>
      <c r="T35" s="1320"/>
      <c r="U35" s="1320"/>
      <c r="V35" s="1320"/>
      <c r="W35" s="1320"/>
      <c r="X35" s="1320"/>
      <c r="Y35" s="1320"/>
      <c r="Z35" s="1320"/>
      <c r="AA35" s="1320"/>
    </row>
    <row r="36" spans="1:27" ht="33.75" customHeight="1">
      <c r="A36" s="1320"/>
      <c r="B36" s="1342"/>
      <c r="C36" s="1342"/>
      <c r="D36" s="1342"/>
      <c r="E36" s="1343"/>
      <c r="F36" s="1344"/>
      <c r="G36" s="1344"/>
      <c r="H36" s="1345"/>
      <c r="I36" s="1345"/>
      <c r="J36" s="1320"/>
      <c r="K36" s="1320"/>
      <c r="L36" s="1346"/>
      <c r="M36" s="1320"/>
      <c r="N36" s="1320"/>
      <c r="O36" s="1346"/>
      <c r="P36" s="1320"/>
      <c r="Q36" s="1347"/>
      <c r="R36" s="1318"/>
      <c r="S36" s="1319"/>
      <c r="T36" s="1320"/>
      <c r="U36" s="1320"/>
      <c r="V36" s="1320"/>
      <c r="W36" s="1320"/>
      <c r="X36" s="1320"/>
      <c r="Y36" s="1320"/>
      <c r="Z36" s="1320"/>
      <c r="AA36" s="1320"/>
    </row>
    <row r="37" spans="1:27" ht="33.75" customHeight="1">
      <c r="A37" s="1320"/>
      <c r="B37" s="1342"/>
      <c r="C37" s="1342"/>
      <c r="D37" s="1342"/>
      <c r="E37" s="1343"/>
      <c r="F37" s="1344"/>
      <c r="G37" s="1344"/>
      <c r="H37" s="1345"/>
      <c r="I37" s="1345"/>
      <c r="J37" s="1320"/>
      <c r="K37" s="1320"/>
      <c r="L37" s="1346"/>
      <c r="M37" s="1320"/>
      <c r="N37" s="1320"/>
      <c r="O37" s="1346"/>
      <c r="P37" s="1320"/>
      <c r="Q37" s="1347"/>
      <c r="R37" s="1318"/>
      <c r="S37" s="1319"/>
      <c r="T37" s="1320"/>
      <c r="U37" s="1320"/>
      <c r="V37" s="1320"/>
      <c r="W37" s="1320"/>
      <c r="X37" s="1320"/>
      <c r="Y37" s="1320"/>
      <c r="Z37" s="1320"/>
      <c r="AA37" s="1320"/>
    </row>
    <row r="38" spans="1:27" ht="33.75" customHeight="1">
      <c r="A38" s="1320"/>
      <c r="B38" s="1342"/>
      <c r="C38" s="1342"/>
      <c r="D38" s="1342"/>
      <c r="E38" s="1343"/>
      <c r="F38" s="1344"/>
      <c r="G38" s="1344"/>
      <c r="H38" s="1345"/>
      <c r="I38" s="1345"/>
      <c r="J38" s="1320"/>
      <c r="K38" s="1320"/>
      <c r="L38" s="1346"/>
      <c r="M38" s="1320"/>
      <c r="N38" s="1320"/>
      <c r="O38" s="1346"/>
      <c r="P38" s="1320"/>
      <c r="Q38" s="1347"/>
      <c r="R38" s="1318"/>
      <c r="S38" s="1319"/>
      <c r="T38" s="1320"/>
      <c r="U38" s="1320"/>
      <c r="V38" s="1320"/>
      <c r="W38" s="1320"/>
      <c r="X38" s="1320"/>
      <c r="Y38" s="1320"/>
      <c r="Z38" s="1320"/>
      <c r="AA38" s="1320"/>
    </row>
    <row r="39" spans="1:27" ht="33.75" customHeight="1">
      <c r="A39" s="1320"/>
      <c r="B39" s="1342"/>
      <c r="C39" s="1342"/>
      <c r="D39" s="1342"/>
      <c r="E39" s="1343"/>
      <c r="F39" s="1344"/>
      <c r="G39" s="1344"/>
      <c r="H39" s="1345"/>
      <c r="I39" s="1345"/>
      <c r="J39" s="1320"/>
      <c r="K39" s="1320"/>
      <c r="L39" s="1346"/>
      <c r="M39" s="1320"/>
      <c r="N39" s="1320"/>
      <c r="O39" s="1346"/>
      <c r="P39" s="1320"/>
      <c r="Q39" s="1347"/>
      <c r="R39" s="1318"/>
      <c r="S39" s="1319"/>
      <c r="T39" s="1320"/>
      <c r="U39" s="1320"/>
      <c r="V39" s="1320"/>
      <c r="W39" s="1320"/>
      <c r="X39" s="1320"/>
      <c r="Y39" s="1320"/>
      <c r="Z39" s="1320"/>
      <c r="AA39" s="1320"/>
    </row>
    <row r="40" spans="1:27" ht="33.75" customHeight="1">
      <c r="A40" s="1320"/>
      <c r="B40" s="1342"/>
      <c r="C40" s="1342"/>
      <c r="D40" s="1342"/>
      <c r="E40" s="1343"/>
      <c r="F40" s="1344"/>
      <c r="G40" s="1344"/>
      <c r="H40" s="1345"/>
      <c r="I40" s="1345"/>
      <c r="J40" s="1320"/>
      <c r="K40" s="1320"/>
      <c r="L40" s="1346"/>
      <c r="M40" s="1320"/>
      <c r="N40" s="1320"/>
      <c r="O40" s="1346"/>
      <c r="P40" s="1320"/>
      <c r="Q40" s="1347"/>
      <c r="R40" s="1318"/>
      <c r="S40" s="1319"/>
      <c r="T40" s="1320"/>
      <c r="U40" s="1320"/>
      <c r="V40" s="1320"/>
      <c r="W40" s="1320"/>
      <c r="X40" s="1320"/>
      <c r="Y40" s="1320"/>
      <c r="Z40" s="1320"/>
      <c r="AA40" s="1320"/>
    </row>
    <row r="41" spans="1:27" ht="33.75" customHeight="1">
      <c r="A41" s="1320"/>
      <c r="B41" s="1342"/>
      <c r="C41" s="1342"/>
      <c r="D41" s="1342"/>
      <c r="E41" s="1343"/>
      <c r="F41" s="1344"/>
      <c r="G41" s="1344"/>
      <c r="H41" s="1345"/>
      <c r="I41" s="1345"/>
      <c r="J41" s="1320"/>
      <c r="K41" s="1320"/>
      <c r="L41" s="1346"/>
      <c r="M41" s="1320"/>
      <c r="N41" s="1320"/>
      <c r="O41" s="1346"/>
      <c r="P41" s="1320"/>
      <c r="Q41" s="1347"/>
      <c r="R41" s="1318"/>
      <c r="S41" s="1319"/>
      <c r="T41" s="1320"/>
      <c r="U41" s="1320"/>
      <c r="V41" s="1320"/>
      <c r="W41" s="1320"/>
      <c r="X41" s="1320"/>
      <c r="Y41" s="1320"/>
      <c r="Z41" s="1320"/>
      <c r="AA41" s="1320"/>
    </row>
    <row r="42" spans="1:27" ht="33.75" customHeight="1">
      <c r="A42" s="1320"/>
      <c r="B42" s="1342"/>
      <c r="C42" s="1342"/>
      <c r="D42" s="1342"/>
      <c r="E42" s="1343"/>
      <c r="F42" s="1344"/>
      <c r="G42" s="1344"/>
      <c r="H42" s="1345"/>
      <c r="I42" s="1345"/>
      <c r="J42" s="1320"/>
      <c r="K42" s="1320"/>
      <c r="L42" s="1346"/>
      <c r="M42" s="1320"/>
      <c r="N42" s="1320"/>
      <c r="O42" s="1346"/>
      <c r="P42" s="1320"/>
      <c r="Q42" s="1347"/>
      <c r="R42" s="1318"/>
      <c r="S42" s="1319"/>
      <c r="T42" s="1320"/>
      <c r="U42" s="1320"/>
      <c r="V42" s="1320"/>
      <c r="W42" s="1320"/>
      <c r="X42" s="1320"/>
      <c r="Y42" s="1320"/>
      <c r="Z42" s="1320"/>
      <c r="AA42" s="1320"/>
    </row>
    <row r="43" spans="1:27" ht="33.75" customHeight="1">
      <c r="A43" s="1320"/>
      <c r="B43" s="1342"/>
      <c r="C43" s="1342"/>
      <c r="D43" s="1342"/>
      <c r="E43" s="1343"/>
      <c r="F43" s="1344"/>
      <c r="G43" s="1344"/>
      <c r="H43" s="1345"/>
      <c r="I43" s="1345"/>
      <c r="J43" s="1320"/>
      <c r="K43" s="1320"/>
      <c r="L43" s="1346"/>
      <c r="M43" s="1320"/>
      <c r="N43" s="1320"/>
      <c r="O43" s="1346"/>
      <c r="P43" s="1320"/>
      <c r="Q43" s="1347"/>
      <c r="R43" s="1318"/>
      <c r="S43" s="1319"/>
      <c r="T43" s="1320"/>
      <c r="U43" s="1320"/>
      <c r="V43" s="1320"/>
      <c r="W43" s="1320"/>
      <c r="X43" s="1320"/>
      <c r="Y43" s="1320"/>
      <c r="Z43" s="1320"/>
      <c r="AA43" s="1320"/>
    </row>
    <row r="44" spans="1:27" ht="33.75" customHeight="1">
      <c r="A44" s="1320"/>
      <c r="B44" s="1342"/>
      <c r="C44" s="1342"/>
      <c r="D44" s="1342"/>
      <c r="E44" s="1343"/>
      <c r="F44" s="1344"/>
      <c r="G44" s="1344"/>
      <c r="H44" s="1345"/>
      <c r="I44" s="1345"/>
      <c r="J44" s="1320"/>
      <c r="K44" s="1320"/>
      <c r="L44" s="1346"/>
      <c r="M44" s="1320"/>
      <c r="N44" s="1320"/>
      <c r="O44" s="1346"/>
      <c r="P44" s="1320"/>
      <c r="Q44" s="1347"/>
      <c r="R44" s="1318"/>
      <c r="S44" s="1319"/>
      <c r="T44" s="1320"/>
      <c r="U44" s="1320"/>
      <c r="V44" s="1320"/>
      <c r="W44" s="1320"/>
      <c r="X44" s="1320"/>
      <c r="Y44" s="1320"/>
      <c r="Z44" s="1320"/>
      <c r="AA44" s="1320"/>
    </row>
    <row r="45" spans="1:27" ht="33.75" customHeight="1">
      <c r="A45" s="1320"/>
      <c r="B45" s="1342"/>
      <c r="C45" s="1342"/>
      <c r="D45" s="1342"/>
      <c r="E45" s="1343"/>
      <c r="F45" s="1344"/>
      <c r="G45" s="1344"/>
      <c r="H45" s="1345"/>
      <c r="I45" s="1345"/>
      <c r="J45" s="1320"/>
      <c r="K45" s="1320"/>
      <c r="L45" s="1346"/>
      <c r="M45" s="1320"/>
      <c r="N45" s="1320"/>
      <c r="O45" s="1346"/>
      <c r="P45" s="1320"/>
      <c r="Q45" s="1347"/>
      <c r="R45" s="1318"/>
      <c r="S45" s="1319"/>
      <c r="T45" s="1320"/>
      <c r="U45" s="1320"/>
      <c r="V45" s="1320"/>
      <c r="W45" s="1320"/>
      <c r="X45" s="1320"/>
      <c r="Y45" s="1320"/>
      <c r="Z45" s="1320"/>
      <c r="AA45" s="1320"/>
    </row>
    <row r="46" spans="1:27" ht="33.75" customHeight="1">
      <c r="A46" s="1320"/>
      <c r="B46" s="1342"/>
      <c r="C46" s="1342"/>
      <c r="D46" s="1342"/>
      <c r="E46" s="1343"/>
      <c r="F46" s="1344"/>
      <c r="G46" s="1344"/>
      <c r="H46" s="1345"/>
      <c r="I46" s="1345"/>
      <c r="J46" s="1320"/>
      <c r="K46" s="1320"/>
      <c r="L46" s="1346"/>
      <c r="M46" s="1320"/>
      <c r="N46" s="1320"/>
      <c r="O46" s="1346"/>
      <c r="P46" s="1320"/>
      <c r="Q46" s="1347"/>
      <c r="R46" s="1318"/>
      <c r="S46" s="1319"/>
      <c r="T46" s="1320"/>
      <c r="U46" s="1320"/>
      <c r="V46" s="1320"/>
      <c r="W46" s="1320"/>
      <c r="X46" s="1320"/>
      <c r="Y46" s="1320"/>
      <c r="Z46" s="1320"/>
      <c r="AA46" s="1320"/>
    </row>
    <row r="47" spans="1:27" ht="33.75" customHeight="1">
      <c r="A47" s="1320"/>
      <c r="B47" s="1342"/>
      <c r="C47" s="1342"/>
      <c r="D47" s="1342"/>
      <c r="E47" s="1343"/>
      <c r="F47" s="1344"/>
      <c r="G47" s="1344"/>
      <c r="H47" s="1345"/>
      <c r="I47" s="1345"/>
      <c r="J47" s="1320"/>
      <c r="K47" s="1320"/>
      <c r="L47" s="1346"/>
      <c r="M47" s="1320"/>
      <c r="N47" s="1320"/>
      <c r="O47" s="1346"/>
      <c r="P47" s="1320"/>
      <c r="Q47" s="1347"/>
      <c r="R47" s="1318"/>
      <c r="S47" s="1319"/>
      <c r="T47" s="1320"/>
      <c r="U47" s="1320"/>
      <c r="V47" s="1320"/>
      <c r="W47" s="1320"/>
      <c r="X47" s="1320"/>
      <c r="Y47" s="1320"/>
      <c r="Z47" s="1320"/>
      <c r="AA47" s="1320"/>
    </row>
    <row r="48" spans="1:27" ht="33.75" customHeight="1">
      <c r="A48" s="1320"/>
      <c r="B48" s="1342"/>
      <c r="C48" s="1342"/>
      <c r="D48" s="1342"/>
      <c r="E48" s="1343"/>
      <c r="F48" s="1344"/>
      <c r="G48" s="1344"/>
      <c r="H48" s="1345"/>
      <c r="I48" s="1345"/>
      <c r="J48" s="1320"/>
      <c r="K48" s="1320"/>
      <c r="L48" s="1346"/>
      <c r="M48" s="1320"/>
      <c r="N48" s="1320"/>
      <c r="O48" s="1346"/>
      <c r="P48" s="1320"/>
      <c r="Q48" s="1347"/>
      <c r="R48" s="1318"/>
      <c r="S48" s="1319"/>
      <c r="T48" s="1320"/>
      <c r="U48" s="1320"/>
      <c r="V48" s="1320"/>
      <c r="W48" s="1320"/>
      <c r="X48" s="1320"/>
      <c r="Y48" s="1320"/>
      <c r="Z48" s="1320"/>
      <c r="AA48" s="1320"/>
    </row>
    <row r="49" spans="1:27" ht="33.75" customHeight="1">
      <c r="A49" s="1320"/>
      <c r="B49" s="1342"/>
      <c r="C49" s="1342"/>
      <c r="D49" s="1342"/>
      <c r="E49" s="1343"/>
      <c r="F49" s="1344"/>
      <c r="G49" s="1344"/>
      <c r="H49" s="1345"/>
      <c r="I49" s="1345"/>
      <c r="J49" s="1320"/>
      <c r="K49" s="1320"/>
      <c r="L49" s="1346"/>
      <c r="M49" s="1320"/>
      <c r="N49" s="1320"/>
      <c r="O49" s="1346"/>
      <c r="P49" s="1320"/>
      <c r="Q49" s="1347"/>
      <c r="R49" s="1318"/>
      <c r="S49" s="1319"/>
      <c r="T49" s="1320"/>
      <c r="U49" s="1320"/>
      <c r="V49" s="1320"/>
      <c r="W49" s="1320"/>
      <c r="X49" s="1320"/>
      <c r="Y49" s="1320"/>
      <c r="Z49" s="1320"/>
      <c r="AA49" s="1320"/>
    </row>
    <row r="50" spans="1:27" ht="33.75" customHeight="1">
      <c r="A50" s="1320"/>
      <c r="B50" s="1342"/>
      <c r="C50" s="1342"/>
      <c r="D50" s="1342"/>
      <c r="E50" s="1343"/>
      <c r="F50" s="1344"/>
      <c r="G50" s="1344"/>
      <c r="H50" s="1345"/>
      <c r="I50" s="1345"/>
      <c r="J50" s="1320"/>
      <c r="K50" s="1320"/>
      <c r="L50" s="1346"/>
      <c r="M50" s="1320"/>
      <c r="N50" s="1320"/>
      <c r="O50" s="1346"/>
      <c r="P50" s="1320"/>
      <c r="Q50" s="1347"/>
      <c r="R50" s="1318"/>
      <c r="S50" s="1319"/>
      <c r="T50" s="1320"/>
      <c r="U50" s="1320"/>
      <c r="V50" s="1320"/>
      <c r="W50" s="1320"/>
      <c r="X50" s="1320"/>
      <c r="Y50" s="1320"/>
      <c r="Z50" s="1320"/>
      <c r="AA50" s="1320"/>
    </row>
    <row r="51" spans="1:27" ht="33.75" customHeight="1">
      <c r="A51" s="1320"/>
      <c r="B51" s="1342"/>
      <c r="C51" s="1342"/>
      <c r="D51" s="1342"/>
      <c r="E51" s="1343"/>
      <c r="F51" s="1344"/>
      <c r="G51" s="1344"/>
      <c r="H51" s="1345"/>
      <c r="I51" s="1345"/>
      <c r="J51" s="1320"/>
      <c r="K51" s="1320"/>
      <c r="L51" s="1346"/>
      <c r="M51" s="1320"/>
      <c r="N51" s="1320"/>
      <c r="O51" s="1346"/>
      <c r="P51" s="1320"/>
      <c r="Q51" s="1347"/>
      <c r="R51" s="1318"/>
      <c r="S51" s="1319"/>
      <c r="T51" s="1320"/>
      <c r="U51" s="1320"/>
      <c r="V51" s="1320"/>
      <c r="W51" s="1320"/>
      <c r="X51" s="1320"/>
      <c r="Y51" s="1320"/>
      <c r="Z51" s="1320"/>
      <c r="AA51" s="1320"/>
    </row>
    <row r="52" spans="1:27" ht="33.75" customHeight="1">
      <c r="A52" s="1320"/>
      <c r="B52" s="1342"/>
      <c r="C52" s="1342"/>
      <c r="D52" s="1342"/>
      <c r="E52" s="1343"/>
      <c r="F52" s="1344"/>
      <c r="G52" s="1344"/>
      <c r="H52" s="1345"/>
      <c r="I52" s="1345"/>
      <c r="J52" s="1320"/>
      <c r="K52" s="1320"/>
      <c r="L52" s="1346"/>
      <c r="M52" s="1320"/>
      <c r="N52" s="1320"/>
      <c r="O52" s="1346"/>
      <c r="P52" s="1320"/>
      <c r="Q52" s="1347"/>
      <c r="R52" s="1318"/>
      <c r="S52" s="1319"/>
      <c r="T52" s="1320"/>
      <c r="U52" s="1320"/>
      <c r="V52" s="1320"/>
      <c r="W52" s="1320"/>
      <c r="X52" s="1320"/>
      <c r="Y52" s="1320"/>
      <c r="Z52" s="1320"/>
      <c r="AA52" s="1320"/>
    </row>
    <row r="53" spans="1:27" ht="33.75" customHeight="1">
      <c r="A53" s="1320"/>
      <c r="B53" s="1342"/>
      <c r="C53" s="1342"/>
      <c r="D53" s="1342"/>
      <c r="E53" s="1343"/>
      <c r="F53" s="1344"/>
      <c r="G53" s="1344"/>
      <c r="H53" s="1345"/>
      <c r="I53" s="1345"/>
      <c r="J53" s="1320"/>
      <c r="K53" s="1320"/>
      <c r="L53" s="1346"/>
      <c r="M53" s="1320"/>
      <c r="N53" s="1320"/>
      <c r="O53" s="1346"/>
      <c r="P53" s="1320"/>
      <c r="Q53" s="1347"/>
      <c r="R53" s="1318"/>
      <c r="S53" s="1319"/>
      <c r="T53" s="1320"/>
      <c r="U53" s="1320"/>
      <c r="V53" s="1320"/>
      <c r="W53" s="1320"/>
      <c r="X53" s="1320"/>
      <c r="Y53" s="1320"/>
      <c r="Z53" s="1320"/>
      <c r="AA53" s="1320"/>
    </row>
    <row r="54" spans="1:27" ht="33.75" customHeight="1">
      <c r="A54" s="1320"/>
      <c r="B54" s="1342"/>
      <c r="C54" s="1342"/>
      <c r="D54" s="1342"/>
      <c r="E54" s="1343"/>
      <c r="F54" s="1344"/>
      <c r="G54" s="1344"/>
      <c r="H54" s="1345"/>
      <c r="I54" s="1345"/>
      <c r="J54" s="1320"/>
      <c r="K54" s="1320"/>
      <c r="L54" s="1346"/>
      <c r="M54" s="1320"/>
      <c r="N54" s="1320"/>
      <c r="O54" s="1346"/>
      <c r="P54" s="1320"/>
      <c r="Q54" s="1347"/>
      <c r="R54" s="1318"/>
      <c r="S54" s="1319"/>
      <c r="T54" s="1320"/>
      <c r="U54" s="1320"/>
      <c r="V54" s="1320"/>
      <c r="W54" s="1320"/>
      <c r="X54" s="1320"/>
      <c r="Y54" s="1320"/>
      <c r="Z54" s="1320"/>
      <c r="AA54" s="1320"/>
    </row>
    <row r="55" spans="1:27" ht="33.75" customHeight="1">
      <c r="A55" s="1320"/>
      <c r="B55" s="1342"/>
      <c r="C55" s="1342"/>
      <c r="D55" s="1342"/>
      <c r="E55" s="1343"/>
      <c r="F55" s="1344"/>
      <c r="G55" s="1344"/>
      <c r="H55" s="1345"/>
      <c r="I55" s="1345"/>
      <c r="J55" s="1320"/>
      <c r="K55" s="1320"/>
      <c r="L55" s="1346"/>
      <c r="M55" s="1320"/>
      <c r="N55" s="1320"/>
      <c r="O55" s="1346"/>
      <c r="P55" s="1320"/>
      <c r="Q55" s="1347"/>
      <c r="R55" s="1318"/>
      <c r="S55" s="1319"/>
      <c r="T55" s="1320"/>
      <c r="U55" s="1320"/>
      <c r="V55" s="1320"/>
      <c r="W55" s="1320"/>
      <c r="X55" s="1320"/>
      <c r="Y55" s="1320"/>
      <c r="Z55" s="1320"/>
      <c r="AA55" s="1320"/>
    </row>
    <row r="56" spans="1:27" ht="33.75" customHeight="1">
      <c r="A56" s="1320"/>
      <c r="B56" s="1342"/>
      <c r="C56" s="1342"/>
      <c r="D56" s="1342"/>
      <c r="E56" s="1343"/>
      <c r="F56" s="1344"/>
      <c r="G56" s="1344"/>
      <c r="H56" s="1345"/>
      <c r="I56" s="1345"/>
      <c r="J56" s="1320"/>
      <c r="K56" s="1320"/>
      <c r="L56" s="1346"/>
      <c r="M56" s="1320"/>
      <c r="N56" s="1320"/>
      <c r="O56" s="1346"/>
      <c r="P56" s="1320"/>
      <c r="Q56" s="1347"/>
      <c r="R56" s="1318"/>
      <c r="S56" s="1319"/>
      <c r="T56" s="1320"/>
      <c r="U56" s="1320"/>
      <c r="V56" s="1320"/>
      <c r="W56" s="1320"/>
      <c r="X56" s="1320"/>
      <c r="Y56" s="1320"/>
      <c r="Z56" s="1320"/>
      <c r="AA56" s="1320"/>
    </row>
    <row r="57" spans="1:27" ht="33.75" customHeight="1">
      <c r="A57" s="1320"/>
      <c r="B57" s="1342"/>
      <c r="C57" s="1342"/>
      <c r="D57" s="1342"/>
      <c r="E57" s="1343"/>
      <c r="F57" s="1344"/>
      <c r="G57" s="1344"/>
      <c r="H57" s="1345"/>
      <c r="I57" s="1345"/>
      <c r="J57" s="1320"/>
      <c r="K57" s="1320"/>
      <c r="L57" s="1346"/>
      <c r="M57" s="1320"/>
      <c r="N57" s="1320"/>
      <c r="O57" s="1346"/>
      <c r="P57" s="1320"/>
      <c r="Q57" s="1347"/>
      <c r="R57" s="1318"/>
      <c r="S57" s="1319"/>
      <c r="T57" s="1320"/>
      <c r="U57" s="1320"/>
      <c r="V57" s="1320"/>
      <c r="W57" s="1320"/>
      <c r="X57" s="1320"/>
      <c r="Y57" s="1320"/>
      <c r="Z57" s="1320"/>
      <c r="AA57" s="1320"/>
    </row>
    <row r="58" spans="1:27" ht="33.75" customHeight="1">
      <c r="A58" s="1320"/>
      <c r="B58" s="1342"/>
      <c r="C58" s="1342"/>
      <c r="D58" s="1342"/>
      <c r="E58" s="1343"/>
      <c r="F58" s="1344"/>
      <c r="G58" s="1344"/>
      <c r="H58" s="1345"/>
      <c r="I58" s="1345"/>
      <c r="J58" s="1320"/>
      <c r="K58" s="1320"/>
      <c r="L58" s="1346"/>
      <c r="M58" s="1320"/>
      <c r="N58" s="1320"/>
      <c r="O58" s="1346"/>
      <c r="P58" s="1320"/>
      <c r="Q58" s="1347"/>
      <c r="R58" s="1318"/>
      <c r="S58" s="1319"/>
      <c r="T58" s="1320"/>
      <c r="U58" s="1320"/>
      <c r="V58" s="1320"/>
      <c r="W58" s="1320"/>
      <c r="X58" s="1320"/>
      <c r="Y58" s="1320"/>
      <c r="Z58" s="1320"/>
      <c r="AA58" s="1320"/>
    </row>
    <row r="59" spans="1:27" ht="33.75" customHeight="1">
      <c r="A59" s="1320"/>
      <c r="B59" s="1342"/>
      <c r="C59" s="1342"/>
      <c r="D59" s="1342"/>
      <c r="E59" s="1343"/>
      <c r="F59" s="1344"/>
      <c r="G59" s="1344"/>
      <c r="H59" s="1345"/>
      <c r="I59" s="1345"/>
      <c r="J59" s="1320"/>
      <c r="K59" s="1320"/>
      <c r="L59" s="1346"/>
      <c r="M59" s="1320"/>
      <c r="N59" s="1320"/>
      <c r="O59" s="1346"/>
      <c r="P59" s="1320"/>
      <c r="Q59" s="1347"/>
      <c r="R59" s="1318"/>
      <c r="S59" s="1319"/>
      <c r="T59" s="1320"/>
      <c r="U59" s="1320"/>
      <c r="V59" s="1320"/>
      <c r="W59" s="1320"/>
      <c r="X59" s="1320"/>
      <c r="Y59" s="1320"/>
      <c r="Z59" s="1320"/>
      <c r="AA59" s="1320"/>
    </row>
    <row r="60" spans="1:27" ht="33.75" customHeight="1">
      <c r="A60" s="1320"/>
      <c r="B60" s="1342"/>
      <c r="C60" s="1342"/>
      <c r="D60" s="1342"/>
      <c r="E60" s="1343"/>
      <c r="F60" s="1344"/>
      <c r="G60" s="1344"/>
      <c r="H60" s="1345"/>
      <c r="I60" s="1345"/>
      <c r="J60" s="1320"/>
      <c r="K60" s="1320"/>
      <c r="L60" s="1346"/>
      <c r="M60" s="1320"/>
      <c r="N60" s="1320"/>
      <c r="O60" s="1346"/>
      <c r="P60" s="1320"/>
      <c r="Q60" s="1347"/>
      <c r="R60" s="1318"/>
      <c r="S60" s="1319"/>
      <c r="T60" s="1320"/>
      <c r="U60" s="1320"/>
      <c r="V60" s="1320"/>
      <c r="W60" s="1320"/>
      <c r="X60" s="1320"/>
      <c r="Y60" s="1320"/>
      <c r="Z60" s="1320"/>
      <c r="AA60" s="1320"/>
    </row>
    <row r="61" spans="1:27" ht="33.75" customHeight="1">
      <c r="A61" s="1320"/>
      <c r="B61" s="1342"/>
      <c r="C61" s="1342"/>
      <c r="D61" s="1342"/>
      <c r="E61" s="1343"/>
      <c r="F61" s="1344"/>
      <c r="G61" s="1344"/>
      <c r="H61" s="1345"/>
      <c r="I61" s="1345"/>
      <c r="J61" s="1320"/>
      <c r="K61" s="1320"/>
      <c r="L61" s="1346"/>
      <c r="M61" s="1320"/>
      <c r="N61" s="1320"/>
      <c r="O61" s="1346"/>
      <c r="P61" s="1320"/>
      <c r="Q61" s="1347"/>
      <c r="R61" s="1318"/>
      <c r="S61" s="1319"/>
      <c r="T61" s="1320"/>
      <c r="U61" s="1320"/>
      <c r="V61" s="1320"/>
      <c r="W61" s="1320"/>
      <c r="X61" s="1320"/>
      <c r="Y61" s="1320"/>
      <c r="Z61" s="1320"/>
      <c r="AA61" s="1320"/>
    </row>
    <row r="62" spans="1:27" ht="33.75" customHeight="1">
      <c r="A62" s="1320"/>
      <c r="B62" s="1342"/>
      <c r="C62" s="1342"/>
      <c r="D62" s="1342"/>
      <c r="E62" s="1343"/>
      <c r="F62" s="1344"/>
      <c r="G62" s="1344"/>
      <c r="H62" s="1345"/>
      <c r="I62" s="1345"/>
      <c r="J62" s="1320"/>
      <c r="K62" s="1320"/>
      <c r="L62" s="1346"/>
      <c r="M62" s="1320"/>
      <c r="N62" s="1320"/>
      <c r="O62" s="1346"/>
      <c r="P62" s="1320"/>
      <c r="Q62" s="1347"/>
      <c r="R62" s="1318"/>
      <c r="S62" s="1319"/>
      <c r="T62" s="1320"/>
      <c r="U62" s="1320"/>
      <c r="V62" s="1320"/>
      <c r="W62" s="1320"/>
      <c r="X62" s="1320"/>
      <c r="Y62" s="1320"/>
      <c r="Z62" s="1320"/>
      <c r="AA62" s="1320"/>
    </row>
    <row r="63" spans="1:27" ht="33.75" customHeight="1">
      <c r="A63" s="1320"/>
      <c r="B63" s="1342"/>
      <c r="C63" s="1342"/>
      <c r="D63" s="1342"/>
      <c r="E63" s="1343"/>
      <c r="F63" s="1344"/>
      <c r="G63" s="1344"/>
      <c r="H63" s="1345"/>
      <c r="I63" s="1345"/>
      <c r="J63" s="1320"/>
      <c r="K63" s="1320"/>
      <c r="L63" s="1346"/>
      <c r="M63" s="1320"/>
      <c r="N63" s="1320"/>
      <c r="O63" s="1346"/>
      <c r="P63" s="1320"/>
      <c r="Q63" s="1347"/>
      <c r="R63" s="1318"/>
      <c r="S63" s="1319"/>
      <c r="T63" s="1320"/>
      <c r="U63" s="1320"/>
      <c r="V63" s="1320"/>
      <c r="W63" s="1320"/>
      <c r="X63" s="1320"/>
      <c r="Y63" s="1320"/>
      <c r="Z63" s="1320"/>
      <c r="AA63" s="1320"/>
    </row>
    <row r="64" spans="1:27" ht="33.75" customHeight="1">
      <c r="A64" s="1320"/>
      <c r="B64" s="1342"/>
      <c r="C64" s="1342"/>
      <c r="D64" s="1342"/>
      <c r="E64" s="1343"/>
      <c r="F64" s="1344"/>
      <c r="G64" s="1344"/>
      <c r="H64" s="1345"/>
      <c r="I64" s="1345"/>
      <c r="J64" s="1320"/>
      <c r="K64" s="1320"/>
      <c r="L64" s="1346"/>
      <c r="M64" s="1320"/>
      <c r="N64" s="1320"/>
      <c r="O64" s="1346"/>
      <c r="P64" s="1320"/>
      <c r="Q64" s="1347"/>
      <c r="R64" s="1318"/>
      <c r="S64" s="1319"/>
      <c r="T64" s="1320"/>
      <c r="U64" s="1320"/>
      <c r="V64" s="1320"/>
      <c r="W64" s="1320"/>
      <c r="X64" s="1320"/>
      <c r="Y64" s="1320"/>
      <c r="Z64" s="1320"/>
      <c r="AA64" s="1320"/>
    </row>
    <row r="65" spans="1:27" ht="33.75" customHeight="1">
      <c r="A65" s="1320"/>
      <c r="B65" s="1342"/>
      <c r="C65" s="1342"/>
      <c r="D65" s="1342"/>
      <c r="E65" s="1343"/>
      <c r="F65" s="1344"/>
      <c r="G65" s="1344"/>
      <c r="H65" s="1345"/>
      <c r="I65" s="1345"/>
      <c r="J65" s="1320"/>
      <c r="K65" s="1320"/>
      <c r="L65" s="1346"/>
      <c r="M65" s="1320"/>
      <c r="N65" s="1320"/>
      <c r="O65" s="1346"/>
      <c r="P65" s="1320"/>
      <c r="Q65" s="1347"/>
      <c r="R65" s="1318"/>
      <c r="S65" s="1319"/>
      <c r="T65" s="1320"/>
      <c r="U65" s="1320"/>
      <c r="V65" s="1320"/>
      <c r="W65" s="1320"/>
      <c r="X65" s="1320"/>
      <c r="Y65" s="1320"/>
      <c r="Z65" s="1320"/>
      <c r="AA65" s="1320"/>
    </row>
    <row r="66" spans="1:27" ht="33.75" customHeight="1">
      <c r="A66" s="1320"/>
      <c r="B66" s="1342"/>
      <c r="C66" s="1342"/>
      <c r="D66" s="1342"/>
      <c r="E66" s="1343"/>
      <c r="F66" s="1344"/>
      <c r="G66" s="1344"/>
      <c r="H66" s="1345"/>
      <c r="I66" s="1345"/>
      <c r="J66" s="1320"/>
      <c r="K66" s="1320"/>
      <c r="L66" s="1346"/>
      <c r="M66" s="1320"/>
      <c r="N66" s="1320"/>
      <c r="O66" s="1346"/>
      <c r="P66" s="1320"/>
      <c r="Q66" s="1347"/>
      <c r="R66" s="1318"/>
      <c r="S66" s="1319"/>
      <c r="T66" s="1320"/>
      <c r="U66" s="1320"/>
      <c r="V66" s="1320"/>
      <c r="W66" s="1320"/>
      <c r="X66" s="1320"/>
      <c r="Y66" s="1320"/>
      <c r="Z66" s="1320"/>
      <c r="AA66" s="1320"/>
    </row>
    <row r="67" spans="1:27" ht="33.75" customHeight="1">
      <c r="A67" s="1320"/>
      <c r="B67" s="1342"/>
      <c r="C67" s="1342"/>
      <c r="D67" s="1342"/>
      <c r="E67" s="1343"/>
      <c r="F67" s="1344"/>
      <c r="G67" s="1344"/>
      <c r="H67" s="1345"/>
      <c r="I67" s="1345"/>
      <c r="J67" s="1320"/>
      <c r="K67" s="1320"/>
      <c r="L67" s="1346"/>
      <c r="M67" s="1320"/>
      <c r="N67" s="1320"/>
      <c r="O67" s="1346"/>
      <c r="P67" s="1320"/>
      <c r="Q67" s="1347"/>
      <c r="R67" s="1318"/>
      <c r="S67" s="1319"/>
      <c r="T67" s="1320"/>
      <c r="U67" s="1320"/>
      <c r="V67" s="1320"/>
      <c r="W67" s="1320"/>
      <c r="X67" s="1320"/>
      <c r="Y67" s="1320"/>
      <c r="Z67" s="1320"/>
      <c r="AA67" s="1320"/>
    </row>
    <row r="68" spans="1:27" ht="33.75" customHeight="1">
      <c r="A68" s="1320"/>
      <c r="B68" s="1342"/>
      <c r="C68" s="1342"/>
      <c r="D68" s="1342"/>
      <c r="E68" s="1343"/>
      <c r="F68" s="1344"/>
      <c r="G68" s="1344"/>
      <c r="H68" s="1345"/>
      <c r="I68" s="1345"/>
      <c r="J68" s="1320"/>
      <c r="K68" s="1320"/>
      <c r="L68" s="1346"/>
      <c r="M68" s="1320"/>
      <c r="N68" s="1320"/>
      <c r="O68" s="1346"/>
      <c r="P68" s="1320"/>
      <c r="Q68" s="1347"/>
      <c r="R68" s="1318"/>
      <c r="S68" s="1319"/>
      <c r="T68" s="1320"/>
      <c r="U68" s="1320"/>
      <c r="V68" s="1320"/>
      <c r="W68" s="1320"/>
      <c r="X68" s="1320"/>
      <c r="Y68" s="1320"/>
      <c r="Z68" s="1320"/>
      <c r="AA68" s="1320"/>
    </row>
    <row r="69" spans="1:27" ht="33.75" customHeight="1">
      <c r="A69" s="1320"/>
      <c r="B69" s="1342"/>
      <c r="C69" s="1342"/>
      <c r="D69" s="1342"/>
      <c r="E69" s="1343"/>
      <c r="F69" s="1344"/>
      <c r="G69" s="1344"/>
      <c r="H69" s="1345"/>
      <c r="I69" s="1345"/>
      <c r="J69" s="1320"/>
      <c r="K69" s="1320"/>
      <c r="L69" s="1346"/>
      <c r="M69" s="1320"/>
      <c r="N69" s="1320"/>
      <c r="O69" s="1346"/>
      <c r="P69" s="1320"/>
      <c r="Q69" s="1347"/>
      <c r="R69" s="1318"/>
      <c r="S69" s="1319"/>
      <c r="T69" s="1320"/>
      <c r="U69" s="1320"/>
      <c r="V69" s="1320"/>
      <c r="W69" s="1320"/>
      <c r="X69" s="1320"/>
      <c r="Y69" s="1320"/>
      <c r="Z69" s="1320"/>
      <c r="AA69" s="1320"/>
    </row>
    <row r="70" spans="1:27" ht="33.75" customHeight="1">
      <c r="A70" s="1320"/>
      <c r="B70" s="1342"/>
      <c r="C70" s="1342"/>
      <c r="D70" s="1342"/>
      <c r="E70" s="1343"/>
      <c r="F70" s="1344"/>
      <c r="G70" s="1344"/>
      <c r="H70" s="1345"/>
      <c r="I70" s="1345"/>
      <c r="J70" s="1320"/>
      <c r="K70" s="1320"/>
      <c r="L70" s="1346"/>
      <c r="M70" s="1320"/>
      <c r="N70" s="1320"/>
      <c r="O70" s="1346"/>
      <c r="P70" s="1320"/>
      <c r="Q70" s="1347"/>
      <c r="R70" s="1318"/>
      <c r="S70" s="1319"/>
      <c r="T70" s="1320"/>
      <c r="U70" s="1320"/>
      <c r="V70" s="1320"/>
      <c r="W70" s="1320"/>
      <c r="X70" s="1320"/>
      <c r="Y70" s="1320"/>
      <c r="Z70" s="1320"/>
      <c r="AA70" s="1320"/>
    </row>
    <row r="71" spans="1:27" ht="33.75" customHeight="1">
      <c r="A71" s="1320"/>
      <c r="B71" s="1342"/>
      <c r="C71" s="1342"/>
      <c r="D71" s="1342"/>
      <c r="E71" s="1343"/>
      <c r="F71" s="1344"/>
      <c r="G71" s="1344"/>
      <c r="H71" s="1345"/>
      <c r="I71" s="1345"/>
      <c r="J71" s="1320"/>
      <c r="K71" s="1320"/>
      <c r="L71" s="1346"/>
      <c r="M71" s="1320"/>
      <c r="N71" s="1320"/>
      <c r="O71" s="1346"/>
      <c r="P71" s="1320"/>
      <c r="Q71" s="1347"/>
      <c r="R71" s="1318"/>
      <c r="S71" s="1319"/>
      <c r="T71" s="1320"/>
      <c r="U71" s="1320"/>
      <c r="V71" s="1320"/>
      <c r="W71" s="1320"/>
      <c r="X71" s="1320"/>
      <c r="Y71" s="1320"/>
      <c r="Z71" s="1320"/>
      <c r="AA71" s="1320"/>
    </row>
    <row r="72" spans="1:27" ht="33.75" customHeight="1">
      <c r="A72" s="1320"/>
      <c r="B72" s="1342"/>
      <c r="C72" s="1342"/>
      <c r="D72" s="1342"/>
      <c r="E72" s="1343"/>
      <c r="F72" s="1344"/>
      <c r="G72" s="1344"/>
      <c r="H72" s="1345"/>
      <c r="I72" s="1345"/>
      <c r="J72" s="1320"/>
      <c r="K72" s="1320"/>
      <c r="L72" s="1346"/>
      <c r="M72" s="1320"/>
      <c r="N72" s="1320"/>
      <c r="O72" s="1346"/>
      <c r="P72" s="1320"/>
      <c r="Q72" s="1347"/>
      <c r="R72" s="1318"/>
      <c r="S72" s="1319"/>
      <c r="T72" s="1320"/>
      <c r="U72" s="1320"/>
      <c r="V72" s="1320"/>
      <c r="W72" s="1320"/>
      <c r="X72" s="1320"/>
      <c r="Y72" s="1320"/>
      <c r="Z72" s="1320"/>
      <c r="AA72" s="1320"/>
    </row>
    <row r="73" spans="1:27" ht="33.75" customHeight="1">
      <c r="A73" s="1320"/>
      <c r="B73" s="1342"/>
      <c r="C73" s="1342"/>
      <c r="D73" s="1342"/>
      <c r="E73" s="1343"/>
      <c r="F73" s="1344"/>
      <c r="G73" s="1344"/>
      <c r="H73" s="1345"/>
      <c r="I73" s="1345"/>
      <c r="J73" s="1320"/>
      <c r="K73" s="1320"/>
      <c r="L73" s="1346"/>
      <c r="M73" s="1320"/>
      <c r="N73" s="1320"/>
      <c r="O73" s="1346"/>
      <c r="P73" s="1320"/>
      <c r="Q73" s="1347"/>
      <c r="R73" s="1318"/>
      <c r="S73" s="1319"/>
      <c r="T73" s="1320"/>
      <c r="U73" s="1320"/>
      <c r="V73" s="1320"/>
      <c r="W73" s="1320"/>
      <c r="X73" s="1320"/>
      <c r="Y73" s="1320"/>
      <c r="Z73" s="1320"/>
      <c r="AA73" s="1320"/>
    </row>
    <row r="74" spans="1:27" ht="33.75" customHeight="1">
      <c r="A74" s="1320"/>
      <c r="B74" s="1342"/>
      <c r="C74" s="1342"/>
      <c r="D74" s="1342"/>
      <c r="E74" s="1343"/>
      <c r="F74" s="1344"/>
      <c r="G74" s="1344"/>
      <c r="H74" s="1345"/>
      <c r="I74" s="1345"/>
      <c r="J74" s="1320"/>
      <c r="K74" s="1320"/>
      <c r="L74" s="1346"/>
      <c r="M74" s="1320"/>
      <c r="N74" s="1320"/>
      <c r="O74" s="1346"/>
      <c r="P74" s="1320"/>
      <c r="Q74" s="1347"/>
      <c r="R74" s="1318"/>
      <c r="S74" s="1319"/>
      <c r="T74" s="1320"/>
      <c r="U74" s="1320"/>
      <c r="V74" s="1320"/>
      <c r="W74" s="1320"/>
      <c r="X74" s="1320"/>
      <c r="Y74" s="1320"/>
      <c r="Z74" s="1320"/>
      <c r="AA74" s="1320"/>
    </row>
    <row r="75" spans="1:27" ht="33.75" customHeight="1">
      <c r="A75" s="1320"/>
      <c r="B75" s="1342"/>
      <c r="C75" s="1342"/>
      <c r="D75" s="1342"/>
      <c r="E75" s="1343"/>
      <c r="F75" s="1344"/>
      <c r="G75" s="1344"/>
      <c r="H75" s="1345"/>
      <c r="I75" s="1345"/>
      <c r="J75" s="1320"/>
      <c r="K75" s="1320"/>
      <c r="L75" s="1346"/>
      <c r="M75" s="1320"/>
      <c r="N75" s="1320"/>
      <c r="O75" s="1346"/>
      <c r="P75" s="1320"/>
      <c r="Q75" s="1347"/>
      <c r="R75" s="1318"/>
      <c r="S75" s="1319"/>
      <c r="T75" s="1320"/>
      <c r="U75" s="1320"/>
      <c r="V75" s="1320"/>
      <c r="W75" s="1320"/>
      <c r="X75" s="1320"/>
      <c r="Y75" s="1320"/>
      <c r="Z75" s="1320"/>
      <c r="AA75" s="1320"/>
    </row>
    <row r="76" spans="1:27" ht="33.75" customHeight="1">
      <c r="A76" s="1320"/>
      <c r="B76" s="1342"/>
      <c r="C76" s="1342"/>
      <c r="D76" s="1342"/>
      <c r="E76" s="1343"/>
      <c r="F76" s="1344"/>
      <c r="G76" s="1344"/>
      <c r="H76" s="1345"/>
      <c r="I76" s="1345"/>
      <c r="J76" s="1320"/>
      <c r="K76" s="1320"/>
      <c r="L76" s="1346"/>
      <c r="M76" s="1320"/>
      <c r="N76" s="1320"/>
      <c r="O76" s="1346"/>
      <c r="P76" s="1320"/>
      <c r="Q76" s="1347"/>
      <c r="R76" s="1318"/>
      <c r="S76" s="1319"/>
      <c r="T76" s="1320"/>
      <c r="U76" s="1320"/>
      <c r="V76" s="1320"/>
      <c r="W76" s="1320"/>
      <c r="X76" s="1320"/>
      <c r="Y76" s="1320"/>
      <c r="Z76" s="1320"/>
      <c r="AA76" s="1320"/>
    </row>
    <row r="77" spans="1:27" ht="33.75" customHeight="1">
      <c r="A77" s="1320"/>
      <c r="B77" s="1342"/>
      <c r="C77" s="1342"/>
      <c r="D77" s="1342"/>
      <c r="E77" s="1343"/>
      <c r="F77" s="1344"/>
      <c r="G77" s="1344"/>
      <c r="H77" s="1345"/>
      <c r="I77" s="1345"/>
      <c r="J77" s="1320"/>
      <c r="K77" s="1320"/>
      <c r="L77" s="1346"/>
      <c r="M77" s="1320"/>
      <c r="N77" s="1320"/>
      <c r="O77" s="1346"/>
      <c r="P77" s="1320"/>
      <c r="Q77" s="1347"/>
      <c r="R77" s="1318"/>
      <c r="S77" s="1319"/>
      <c r="T77" s="1320"/>
      <c r="U77" s="1320"/>
      <c r="V77" s="1320"/>
      <c r="W77" s="1320"/>
      <c r="X77" s="1320"/>
      <c r="Y77" s="1320"/>
      <c r="Z77" s="1320"/>
      <c r="AA77" s="1320"/>
    </row>
    <row r="78" spans="1:27" ht="33.75" customHeight="1">
      <c r="A78" s="1320"/>
      <c r="B78" s="1342"/>
      <c r="C78" s="1342"/>
      <c r="D78" s="1342"/>
      <c r="E78" s="1343"/>
      <c r="F78" s="1344"/>
      <c r="G78" s="1344"/>
      <c r="H78" s="1345"/>
      <c r="I78" s="1345"/>
      <c r="J78" s="1320"/>
      <c r="K78" s="1320"/>
      <c r="L78" s="1346"/>
      <c r="M78" s="1320"/>
      <c r="N78" s="1320"/>
      <c r="O78" s="1346"/>
      <c r="P78" s="1320"/>
      <c r="Q78" s="1347"/>
      <c r="R78" s="1318"/>
      <c r="S78" s="1319"/>
      <c r="T78" s="1320"/>
      <c r="U78" s="1320"/>
      <c r="V78" s="1320"/>
      <c r="W78" s="1320"/>
      <c r="X78" s="1320"/>
      <c r="Y78" s="1320"/>
      <c r="Z78" s="1320"/>
      <c r="AA78" s="1320"/>
    </row>
    <row r="79" spans="1:27" ht="33.75" customHeight="1">
      <c r="A79" s="1320"/>
      <c r="B79" s="1342"/>
      <c r="C79" s="1342"/>
      <c r="D79" s="1342"/>
      <c r="E79" s="1343"/>
      <c r="F79" s="1344"/>
      <c r="G79" s="1344"/>
      <c r="H79" s="1345"/>
      <c r="I79" s="1345"/>
      <c r="J79" s="1320"/>
      <c r="K79" s="1320"/>
      <c r="L79" s="1346"/>
      <c r="M79" s="1320"/>
      <c r="N79" s="1320"/>
      <c r="O79" s="1346"/>
      <c r="P79" s="1320"/>
      <c r="Q79" s="1347"/>
      <c r="R79" s="1318"/>
      <c r="S79" s="1319"/>
      <c r="T79" s="1320"/>
      <c r="U79" s="1320"/>
      <c r="V79" s="1320"/>
      <c r="W79" s="1320"/>
      <c r="X79" s="1320"/>
      <c r="Y79" s="1320"/>
      <c r="Z79" s="1320"/>
      <c r="AA79" s="1320"/>
    </row>
    <row r="80" spans="1:27" ht="33.75" customHeight="1">
      <c r="A80" s="1320"/>
      <c r="B80" s="1342"/>
      <c r="C80" s="1342"/>
      <c r="D80" s="1342"/>
      <c r="E80" s="1343"/>
      <c r="F80" s="1344"/>
      <c r="G80" s="1344"/>
      <c r="H80" s="1345"/>
      <c r="I80" s="1345"/>
      <c r="J80" s="1320"/>
      <c r="K80" s="1320"/>
      <c r="L80" s="1346"/>
      <c r="M80" s="1320"/>
      <c r="N80" s="1320"/>
      <c r="O80" s="1346"/>
      <c r="P80" s="1320"/>
      <c r="Q80" s="1347"/>
      <c r="R80" s="1318"/>
      <c r="S80" s="1319"/>
      <c r="T80" s="1320"/>
      <c r="U80" s="1320"/>
      <c r="V80" s="1320"/>
      <c r="W80" s="1320"/>
      <c r="X80" s="1320"/>
      <c r="Y80" s="1320"/>
      <c r="Z80" s="1320"/>
      <c r="AA80" s="1320"/>
    </row>
    <row r="81" spans="1:27" ht="33.75" customHeight="1">
      <c r="A81" s="1320"/>
      <c r="B81" s="1342"/>
      <c r="C81" s="1342"/>
      <c r="D81" s="1342"/>
      <c r="E81" s="1343"/>
      <c r="F81" s="1344"/>
      <c r="G81" s="1344"/>
      <c r="H81" s="1345"/>
      <c r="I81" s="1345"/>
      <c r="J81" s="1320"/>
      <c r="K81" s="1320"/>
      <c r="L81" s="1346"/>
      <c r="M81" s="1320"/>
      <c r="N81" s="1320"/>
      <c r="O81" s="1346"/>
      <c r="P81" s="1320"/>
      <c r="Q81" s="1347"/>
      <c r="R81" s="1318"/>
      <c r="S81" s="1319"/>
      <c r="T81" s="1320"/>
      <c r="U81" s="1320"/>
      <c r="V81" s="1320"/>
      <c r="W81" s="1320"/>
      <c r="X81" s="1320"/>
      <c r="Y81" s="1320"/>
      <c r="Z81" s="1320"/>
      <c r="AA81" s="1320"/>
    </row>
    <row r="82" spans="1:27" ht="33.75" customHeight="1">
      <c r="A82" s="1320"/>
      <c r="B82" s="1342"/>
      <c r="C82" s="1342"/>
      <c r="D82" s="1342"/>
      <c r="E82" s="1343"/>
      <c r="F82" s="1344"/>
      <c r="G82" s="1344"/>
      <c r="H82" s="1345"/>
      <c r="I82" s="1345"/>
      <c r="J82" s="1320"/>
      <c r="K82" s="1320"/>
      <c r="L82" s="1346"/>
      <c r="M82" s="1320"/>
      <c r="N82" s="1320"/>
      <c r="O82" s="1346"/>
      <c r="P82" s="1320"/>
      <c r="Q82" s="1347"/>
      <c r="R82" s="1318"/>
      <c r="S82" s="1319"/>
      <c r="T82" s="1320"/>
      <c r="U82" s="1320"/>
      <c r="V82" s="1320"/>
      <c r="W82" s="1320"/>
      <c r="X82" s="1320"/>
      <c r="Y82" s="1320"/>
      <c r="Z82" s="1320"/>
      <c r="AA82" s="1320"/>
    </row>
    <row r="83" spans="1:27" ht="33.75" customHeight="1">
      <c r="A83" s="1320"/>
      <c r="B83" s="1342"/>
      <c r="C83" s="1342"/>
      <c r="D83" s="1342"/>
      <c r="E83" s="1343"/>
      <c r="F83" s="1344"/>
      <c r="G83" s="1344"/>
      <c r="H83" s="1345"/>
      <c r="I83" s="1345"/>
      <c r="J83" s="1320"/>
      <c r="K83" s="1320"/>
      <c r="L83" s="1346"/>
      <c r="M83" s="1320"/>
      <c r="N83" s="1320"/>
      <c r="O83" s="1346"/>
      <c r="P83" s="1320"/>
      <c r="Q83" s="1347"/>
      <c r="R83" s="1318"/>
      <c r="S83" s="1319"/>
      <c r="T83" s="1320"/>
      <c r="U83" s="1320"/>
      <c r="V83" s="1320"/>
      <c r="W83" s="1320"/>
      <c r="X83" s="1320"/>
      <c r="Y83" s="1320"/>
      <c r="Z83" s="1320"/>
      <c r="AA83" s="1320"/>
    </row>
    <row r="84" spans="1:27" ht="33.75" customHeight="1">
      <c r="A84" s="1320"/>
      <c r="B84" s="1342"/>
      <c r="C84" s="1342"/>
      <c r="D84" s="1342"/>
      <c r="E84" s="1343"/>
      <c r="F84" s="1344"/>
      <c r="G84" s="1344"/>
      <c r="H84" s="1345"/>
      <c r="I84" s="1345"/>
      <c r="J84" s="1320"/>
      <c r="K84" s="1320"/>
      <c r="L84" s="1346"/>
      <c r="M84" s="1320"/>
      <c r="N84" s="1320"/>
      <c r="O84" s="1346"/>
      <c r="P84" s="1320"/>
      <c r="Q84" s="1347"/>
      <c r="R84" s="1318"/>
      <c r="S84" s="1319"/>
      <c r="T84" s="1320"/>
      <c r="U84" s="1320"/>
      <c r="V84" s="1320"/>
      <c r="W84" s="1320"/>
      <c r="X84" s="1320"/>
      <c r="Y84" s="1320"/>
      <c r="Z84" s="1320"/>
      <c r="AA84" s="1320"/>
    </row>
    <row r="85" spans="1:27" ht="33.75" customHeight="1">
      <c r="A85" s="1320"/>
      <c r="B85" s="1342"/>
      <c r="C85" s="1342"/>
      <c r="D85" s="1342"/>
      <c r="E85" s="1343"/>
      <c r="F85" s="1344"/>
      <c r="G85" s="1344"/>
      <c r="H85" s="1345"/>
      <c r="I85" s="1345"/>
      <c r="J85" s="1320"/>
      <c r="K85" s="1320"/>
      <c r="L85" s="1346"/>
      <c r="M85" s="1320"/>
      <c r="N85" s="1320"/>
      <c r="O85" s="1346"/>
      <c r="P85" s="1320"/>
      <c r="Q85" s="1347"/>
      <c r="R85" s="1318"/>
      <c r="S85" s="1319"/>
      <c r="T85" s="1320"/>
      <c r="U85" s="1320"/>
      <c r="V85" s="1320"/>
      <c r="W85" s="1320"/>
      <c r="X85" s="1320"/>
      <c r="Y85" s="1320"/>
      <c r="Z85" s="1320"/>
      <c r="AA85" s="1320"/>
    </row>
    <row r="86" spans="1:27" ht="33.75" customHeight="1">
      <c r="A86" s="1320"/>
      <c r="B86" s="1342"/>
      <c r="C86" s="1342"/>
      <c r="D86" s="1342"/>
      <c r="E86" s="1343"/>
      <c r="F86" s="1344"/>
      <c r="G86" s="1344"/>
      <c r="H86" s="1345"/>
      <c r="I86" s="1345"/>
      <c r="J86" s="1320"/>
      <c r="K86" s="1320"/>
      <c r="L86" s="1346"/>
      <c r="M86" s="1320"/>
      <c r="N86" s="1320"/>
      <c r="O86" s="1346"/>
      <c r="P86" s="1320"/>
      <c r="Q86" s="1347"/>
      <c r="R86" s="1318"/>
      <c r="S86" s="1319"/>
      <c r="T86" s="1320"/>
      <c r="U86" s="1320"/>
      <c r="V86" s="1320"/>
      <c r="W86" s="1320"/>
      <c r="X86" s="1320"/>
      <c r="Y86" s="1320"/>
      <c r="Z86" s="1320"/>
      <c r="AA86" s="1320"/>
    </row>
    <row r="87" spans="1:27" ht="33.75" customHeight="1">
      <c r="A87" s="1320"/>
      <c r="B87" s="1342"/>
      <c r="C87" s="1342"/>
      <c r="D87" s="1342"/>
      <c r="E87" s="1343"/>
      <c r="F87" s="1344"/>
      <c r="G87" s="1344"/>
      <c r="H87" s="1345"/>
      <c r="I87" s="1345"/>
      <c r="J87" s="1320"/>
      <c r="K87" s="1320"/>
      <c r="L87" s="1346"/>
      <c r="M87" s="1320"/>
      <c r="N87" s="1320"/>
      <c r="O87" s="1346"/>
      <c r="P87" s="1320"/>
      <c r="Q87" s="1347"/>
      <c r="R87" s="1318"/>
      <c r="S87" s="1319"/>
      <c r="T87" s="1320"/>
      <c r="U87" s="1320"/>
      <c r="V87" s="1320"/>
      <c r="W87" s="1320"/>
      <c r="X87" s="1320"/>
      <c r="Y87" s="1320"/>
      <c r="Z87" s="1320"/>
      <c r="AA87" s="1320"/>
    </row>
    <row r="88" spans="1:27" ht="33.75" customHeight="1">
      <c r="A88" s="1320"/>
      <c r="B88" s="1342"/>
      <c r="C88" s="1342"/>
      <c r="D88" s="1342"/>
      <c r="E88" s="1343"/>
      <c r="F88" s="1344"/>
      <c r="G88" s="1344"/>
      <c r="H88" s="1345"/>
      <c r="I88" s="1345"/>
      <c r="J88" s="1320"/>
      <c r="K88" s="1320"/>
      <c r="L88" s="1346"/>
      <c r="M88" s="1320"/>
      <c r="N88" s="1320"/>
      <c r="O88" s="1346"/>
      <c r="P88" s="1320"/>
      <c r="Q88" s="1347"/>
      <c r="R88" s="1318"/>
      <c r="S88" s="1319"/>
      <c r="T88" s="1320"/>
      <c r="U88" s="1320"/>
      <c r="V88" s="1320"/>
      <c r="W88" s="1320"/>
      <c r="X88" s="1320"/>
      <c r="Y88" s="1320"/>
      <c r="Z88" s="1320"/>
      <c r="AA88" s="1320"/>
    </row>
    <row r="89" spans="1:27" ht="33.75" customHeight="1">
      <c r="A89" s="1320"/>
      <c r="B89" s="1342"/>
      <c r="C89" s="1342"/>
      <c r="D89" s="1342"/>
      <c r="E89" s="1343"/>
      <c r="F89" s="1344"/>
      <c r="G89" s="1344"/>
      <c r="H89" s="1345"/>
      <c r="I89" s="1345"/>
      <c r="J89" s="1320"/>
      <c r="K89" s="1320"/>
      <c r="L89" s="1346"/>
      <c r="M89" s="1320"/>
      <c r="N89" s="1320"/>
      <c r="O89" s="1346"/>
      <c r="P89" s="1320"/>
      <c r="Q89" s="1347"/>
      <c r="R89" s="1318"/>
      <c r="S89" s="1319"/>
      <c r="T89" s="1320"/>
      <c r="U89" s="1320"/>
      <c r="V89" s="1320"/>
      <c r="W89" s="1320"/>
      <c r="X89" s="1320"/>
      <c r="Y89" s="1320"/>
      <c r="Z89" s="1320"/>
      <c r="AA89" s="1320"/>
    </row>
    <row r="90" spans="1:27" ht="33.75" customHeight="1">
      <c r="A90" s="1320"/>
      <c r="B90" s="1342"/>
      <c r="C90" s="1342"/>
      <c r="D90" s="1342"/>
      <c r="E90" s="1343"/>
      <c r="F90" s="1344"/>
      <c r="G90" s="1344"/>
      <c r="H90" s="1345"/>
      <c r="I90" s="1345"/>
      <c r="J90" s="1320"/>
      <c r="K90" s="1320"/>
      <c r="L90" s="1346"/>
      <c r="M90" s="1320"/>
      <c r="N90" s="1320"/>
      <c r="O90" s="1346"/>
      <c r="P90" s="1320"/>
      <c r="Q90" s="1347"/>
      <c r="R90" s="1318"/>
      <c r="S90" s="1319"/>
      <c r="T90" s="1320"/>
      <c r="U90" s="1320"/>
      <c r="V90" s="1320"/>
      <c r="W90" s="1320"/>
      <c r="X90" s="1320"/>
      <c r="Y90" s="1320"/>
      <c r="Z90" s="1320"/>
      <c r="AA90" s="1320"/>
    </row>
    <row r="91" spans="1:27" ht="33.75" customHeight="1">
      <c r="A91" s="1320"/>
      <c r="B91" s="1342"/>
      <c r="C91" s="1342"/>
      <c r="D91" s="1342"/>
      <c r="E91" s="1343"/>
      <c r="F91" s="1344"/>
      <c r="G91" s="1344"/>
      <c r="H91" s="1345"/>
      <c r="I91" s="1345"/>
      <c r="J91" s="1320"/>
      <c r="K91" s="1320"/>
      <c r="L91" s="1346"/>
      <c r="M91" s="1320"/>
      <c r="N91" s="1320"/>
      <c r="O91" s="1346"/>
      <c r="P91" s="1320"/>
      <c r="Q91" s="1347"/>
      <c r="R91" s="1318"/>
      <c r="S91" s="1319"/>
      <c r="T91" s="1320"/>
      <c r="U91" s="1320"/>
      <c r="V91" s="1320"/>
      <c r="W91" s="1320"/>
      <c r="X91" s="1320"/>
      <c r="Y91" s="1320"/>
      <c r="Z91" s="1320"/>
      <c r="AA91" s="1320"/>
    </row>
    <row r="92" spans="1:27" ht="33.75" customHeight="1">
      <c r="A92" s="1320"/>
      <c r="B92" s="1342"/>
      <c r="C92" s="1342"/>
      <c r="D92" s="1342"/>
      <c r="E92" s="1343"/>
      <c r="F92" s="1344"/>
      <c r="G92" s="1344"/>
      <c r="H92" s="1345"/>
      <c r="I92" s="1345"/>
      <c r="J92" s="1320"/>
      <c r="K92" s="1320"/>
      <c r="L92" s="1346"/>
      <c r="M92" s="1320"/>
      <c r="N92" s="1320"/>
      <c r="O92" s="1346"/>
      <c r="P92" s="1320"/>
      <c r="Q92" s="1347"/>
      <c r="R92" s="1318"/>
      <c r="S92" s="1319"/>
      <c r="T92" s="1320"/>
      <c r="U92" s="1320"/>
      <c r="V92" s="1320"/>
      <c r="W92" s="1320"/>
      <c r="X92" s="1320"/>
      <c r="Y92" s="1320"/>
      <c r="Z92" s="1320"/>
      <c r="AA92" s="1320"/>
    </row>
    <row r="93" spans="1:27" ht="33.75" customHeight="1">
      <c r="A93" s="1320"/>
      <c r="B93" s="1342"/>
      <c r="C93" s="1342"/>
      <c r="D93" s="1342"/>
      <c r="E93" s="1343"/>
      <c r="F93" s="1344"/>
      <c r="G93" s="1344"/>
      <c r="H93" s="1345"/>
      <c r="I93" s="1345"/>
      <c r="J93" s="1320"/>
      <c r="K93" s="1320"/>
      <c r="L93" s="1346"/>
      <c r="M93" s="1320"/>
      <c r="N93" s="1320"/>
      <c r="O93" s="1346"/>
      <c r="P93" s="1320"/>
      <c r="Q93" s="1347"/>
      <c r="R93" s="1318"/>
      <c r="S93" s="1319"/>
      <c r="T93" s="1320"/>
      <c r="U93" s="1320"/>
      <c r="V93" s="1320"/>
      <c r="W93" s="1320"/>
      <c r="X93" s="1320"/>
      <c r="Y93" s="1320"/>
      <c r="Z93" s="1320"/>
      <c r="AA93" s="1320"/>
    </row>
    <row r="94" spans="1:27" ht="33.75" customHeight="1">
      <c r="A94" s="1320"/>
      <c r="B94" s="1342"/>
      <c r="C94" s="1342"/>
      <c r="D94" s="1342"/>
      <c r="E94" s="1343"/>
      <c r="F94" s="1344"/>
      <c r="G94" s="1344"/>
      <c r="H94" s="1345"/>
      <c r="I94" s="1345"/>
      <c r="J94" s="1320"/>
      <c r="K94" s="1320"/>
      <c r="L94" s="1346"/>
      <c r="M94" s="1320"/>
      <c r="N94" s="1320"/>
      <c r="O94" s="1346"/>
      <c r="P94" s="1320"/>
      <c r="Q94" s="1347"/>
      <c r="R94" s="1318"/>
      <c r="S94" s="1319"/>
      <c r="T94" s="1320"/>
      <c r="U94" s="1320"/>
      <c r="V94" s="1320"/>
      <c r="W94" s="1320"/>
      <c r="X94" s="1320"/>
      <c r="Y94" s="1320"/>
      <c r="Z94" s="1320"/>
      <c r="AA94" s="1320"/>
    </row>
    <row r="95" spans="1:27" ht="33.75" customHeight="1">
      <c r="A95" s="1320"/>
      <c r="B95" s="1342"/>
      <c r="C95" s="1342"/>
      <c r="D95" s="1342"/>
      <c r="E95" s="1343"/>
      <c r="F95" s="1344"/>
      <c r="G95" s="1344"/>
      <c r="H95" s="1345"/>
      <c r="I95" s="1345"/>
      <c r="J95" s="1320"/>
      <c r="K95" s="1320"/>
      <c r="L95" s="1346"/>
      <c r="M95" s="1320"/>
      <c r="N95" s="1320"/>
      <c r="O95" s="1346"/>
      <c r="P95" s="1320"/>
      <c r="Q95" s="1347"/>
      <c r="R95" s="1318"/>
      <c r="S95" s="1319"/>
      <c r="T95" s="1320"/>
      <c r="U95" s="1320"/>
      <c r="V95" s="1320"/>
      <c r="W95" s="1320"/>
      <c r="X95" s="1320"/>
      <c r="Y95" s="1320"/>
      <c r="Z95" s="1320"/>
      <c r="AA95" s="1320"/>
    </row>
    <row r="96" spans="1:27" ht="33.75" customHeight="1">
      <c r="A96" s="1320"/>
      <c r="B96" s="1342"/>
      <c r="C96" s="1342"/>
      <c r="D96" s="1342"/>
      <c r="E96" s="1343"/>
      <c r="F96" s="1344"/>
      <c r="G96" s="1344"/>
      <c r="H96" s="1345"/>
      <c r="I96" s="1345"/>
      <c r="J96" s="1320"/>
      <c r="K96" s="1320"/>
      <c r="L96" s="1346"/>
      <c r="M96" s="1320"/>
      <c r="N96" s="1320"/>
      <c r="O96" s="1346"/>
      <c r="P96" s="1320"/>
      <c r="Q96" s="1347"/>
      <c r="R96" s="1318"/>
      <c r="S96" s="1319"/>
      <c r="T96" s="1320"/>
      <c r="U96" s="1320"/>
      <c r="V96" s="1320"/>
      <c r="W96" s="1320"/>
      <c r="X96" s="1320"/>
      <c r="Y96" s="1320"/>
      <c r="Z96" s="1320"/>
      <c r="AA96" s="1320"/>
    </row>
    <row r="97" spans="1:27" ht="33.75" customHeight="1">
      <c r="A97" s="1320"/>
      <c r="B97" s="1342"/>
      <c r="C97" s="1342"/>
      <c r="D97" s="1342"/>
      <c r="E97" s="1343"/>
      <c r="F97" s="1344"/>
      <c r="G97" s="1344"/>
      <c r="H97" s="1345"/>
      <c r="I97" s="1345"/>
      <c r="J97" s="1320"/>
      <c r="K97" s="1320"/>
      <c r="L97" s="1346"/>
      <c r="M97" s="1320"/>
      <c r="N97" s="1320"/>
      <c r="O97" s="1346"/>
      <c r="P97" s="1320"/>
      <c r="Q97" s="1347"/>
      <c r="R97" s="1318"/>
      <c r="S97" s="1319"/>
      <c r="T97" s="1320"/>
      <c r="U97" s="1320"/>
      <c r="V97" s="1320"/>
      <c r="W97" s="1320"/>
      <c r="X97" s="1320"/>
      <c r="Y97" s="1320"/>
      <c r="Z97" s="1320"/>
      <c r="AA97" s="1320"/>
    </row>
    <row r="98" spans="1:27" ht="33.75" customHeight="1">
      <c r="A98" s="1320"/>
      <c r="B98" s="1342"/>
      <c r="C98" s="1342"/>
      <c r="D98" s="1342"/>
      <c r="E98" s="1343"/>
      <c r="F98" s="1344"/>
      <c r="G98" s="1344"/>
      <c r="H98" s="1345"/>
      <c r="I98" s="1345"/>
      <c r="J98" s="1320"/>
      <c r="K98" s="1320"/>
      <c r="L98" s="1346"/>
      <c r="M98" s="1320"/>
      <c r="N98" s="1320"/>
      <c r="O98" s="1346"/>
      <c r="P98" s="1320"/>
      <c r="Q98" s="1347"/>
      <c r="R98" s="1318"/>
      <c r="S98" s="1319"/>
      <c r="T98" s="1320"/>
      <c r="U98" s="1320"/>
      <c r="V98" s="1320"/>
      <c r="W98" s="1320"/>
      <c r="X98" s="1320"/>
      <c r="Y98" s="1320"/>
      <c r="Z98" s="1320"/>
      <c r="AA98" s="1320"/>
    </row>
    <row r="99" spans="1:27" ht="33.75" customHeight="1">
      <c r="A99" s="1320"/>
      <c r="B99" s="1342"/>
      <c r="C99" s="1342"/>
      <c r="D99" s="1342"/>
      <c r="E99" s="1343"/>
      <c r="F99" s="1344"/>
      <c r="G99" s="1344"/>
      <c r="H99" s="1345"/>
      <c r="I99" s="1345"/>
      <c r="J99" s="1320"/>
      <c r="K99" s="1320"/>
      <c r="L99" s="1346"/>
      <c r="M99" s="1320"/>
      <c r="N99" s="1320"/>
      <c r="O99" s="1346"/>
      <c r="P99" s="1320"/>
      <c r="Q99" s="1347"/>
      <c r="R99" s="1318"/>
      <c r="S99" s="1319"/>
      <c r="T99" s="1320"/>
      <c r="U99" s="1320"/>
      <c r="V99" s="1320"/>
      <c r="W99" s="1320"/>
      <c r="X99" s="1320"/>
      <c r="Y99" s="1320"/>
      <c r="Z99" s="1320"/>
      <c r="AA99" s="1320"/>
    </row>
    <row r="100" spans="1:27" ht="33.75" customHeight="1">
      <c r="A100" s="1320"/>
      <c r="B100" s="1342"/>
      <c r="C100" s="1342"/>
      <c r="D100" s="1342"/>
      <c r="E100" s="1343"/>
      <c r="F100" s="1344"/>
      <c r="G100" s="1344"/>
      <c r="H100" s="1345"/>
      <c r="I100" s="1345"/>
      <c r="J100" s="1320"/>
      <c r="K100" s="1320"/>
      <c r="L100" s="1346"/>
      <c r="M100" s="1320"/>
      <c r="N100" s="1320"/>
      <c r="O100" s="1346"/>
      <c r="P100" s="1320"/>
      <c r="Q100" s="1347"/>
      <c r="R100" s="1318"/>
      <c r="S100" s="1319"/>
      <c r="T100" s="1320"/>
      <c r="U100" s="1320"/>
      <c r="V100" s="1320"/>
      <c r="W100" s="1320"/>
      <c r="X100" s="1320"/>
      <c r="Y100" s="1320"/>
      <c r="Z100" s="1320"/>
      <c r="AA100" s="1320"/>
    </row>
    <row r="101" spans="1:27" ht="33.75" customHeight="1">
      <c r="A101" s="1320"/>
      <c r="B101" s="1342"/>
      <c r="C101" s="1342"/>
      <c r="D101" s="1342"/>
      <c r="E101" s="1343"/>
      <c r="F101" s="1344"/>
      <c r="G101" s="1344"/>
      <c r="H101" s="1345"/>
      <c r="I101" s="1345"/>
      <c r="J101" s="1320"/>
      <c r="K101" s="1320"/>
      <c r="L101" s="1346"/>
      <c r="M101" s="1320"/>
      <c r="N101" s="1320"/>
      <c r="O101" s="1346"/>
      <c r="P101" s="1320"/>
      <c r="Q101" s="1347"/>
      <c r="R101" s="1318"/>
      <c r="S101" s="1319"/>
      <c r="T101" s="1320"/>
      <c r="U101" s="1320"/>
      <c r="V101" s="1320"/>
      <c r="W101" s="1320"/>
      <c r="X101" s="1320"/>
      <c r="Y101" s="1320"/>
      <c r="Z101" s="1320"/>
      <c r="AA101" s="1320"/>
    </row>
    <row r="102" spans="1:27" ht="33.75" customHeight="1">
      <c r="A102" s="1320"/>
      <c r="B102" s="1342"/>
      <c r="C102" s="1342"/>
      <c r="D102" s="1342"/>
      <c r="E102" s="1343"/>
      <c r="F102" s="1344"/>
      <c r="G102" s="1344"/>
      <c r="H102" s="1345"/>
      <c r="I102" s="1345"/>
      <c r="J102" s="1320"/>
      <c r="K102" s="1320"/>
      <c r="L102" s="1346"/>
      <c r="M102" s="1320"/>
      <c r="N102" s="1320"/>
      <c r="O102" s="1346"/>
      <c r="P102" s="1320"/>
      <c r="Q102" s="1347"/>
      <c r="R102" s="1318"/>
      <c r="S102" s="1319"/>
      <c r="T102" s="1320"/>
      <c r="U102" s="1320"/>
      <c r="V102" s="1320"/>
      <c r="W102" s="1320"/>
      <c r="X102" s="1320"/>
      <c r="Y102" s="1320"/>
      <c r="Z102" s="1320"/>
      <c r="AA102" s="1320"/>
    </row>
    <row r="103" spans="1:27" ht="33.75" customHeight="1">
      <c r="A103" s="1320"/>
      <c r="B103" s="1342"/>
      <c r="C103" s="1342"/>
      <c r="D103" s="1342"/>
      <c r="E103" s="1343"/>
      <c r="F103" s="1344"/>
      <c r="G103" s="1344"/>
      <c r="H103" s="1345"/>
      <c r="I103" s="1345"/>
      <c r="J103" s="1320"/>
      <c r="K103" s="1320"/>
      <c r="L103" s="1346"/>
      <c r="M103" s="1320"/>
      <c r="N103" s="1320"/>
      <c r="O103" s="1346"/>
      <c r="P103" s="1320"/>
      <c r="Q103" s="1347"/>
      <c r="R103" s="1318"/>
      <c r="S103" s="1319"/>
      <c r="T103" s="1320"/>
      <c r="U103" s="1320"/>
      <c r="V103" s="1320"/>
      <c r="W103" s="1320"/>
      <c r="X103" s="1320"/>
      <c r="Y103" s="1320"/>
      <c r="Z103" s="1320"/>
      <c r="AA103" s="1320"/>
    </row>
    <row r="104" spans="1:27" ht="33.75" customHeight="1">
      <c r="A104" s="1320"/>
      <c r="B104" s="1342"/>
      <c r="C104" s="1342"/>
      <c r="D104" s="1342"/>
      <c r="E104" s="1343"/>
      <c r="F104" s="1344"/>
      <c r="G104" s="1344"/>
      <c r="H104" s="1345"/>
      <c r="I104" s="1345"/>
      <c r="J104" s="1320"/>
      <c r="K104" s="1320"/>
      <c r="L104" s="1346"/>
      <c r="M104" s="1320"/>
      <c r="N104" s="1320"/>
      <c r="O104" s="1346"/>
      <c r="P104" s="1320"/>
      <c r="Q104" s="1347"/>
      <c r="R104" s="1318"/>
      <c r="S104" s="1319"/>
      <c r="T104" s="1320"/>
      <c r="U104" s="1320"/>
      <c r="V104" s="1320"/>
      <c r="W104" s="1320"/>
      <c r="X104" s="1320"/>
      <c r="Y104" s="1320"/>
      <c r="Z104" s="1320"/>
      <c r="AA104" s="1320"/>
    </row>
    <row r="105" spans="1:27" ht="33.75" customHeight="1">
      <c r="A105" s="1320"/>
      <c r="B105" s="1342"/>
      <c r="C105" s="1342"/>
      <c r="D105" s="1342"/>
      <c r="E105" s="1343"/>
      <c r="F105" s="1344"/>
      <c r="G105" s="1344"/>
      <c r="H105" s="1345"/>
      <c r="I105" s="1345"/>
      <c r="J105" s="1320"/>
      <c r="K105" s="1320"/>
      <c r="L105" s="1346"/>
      <c r="M105" s="1320"/>
      <c r="N105" s="1320"/>
      <c r="O105" s="1346"/>
      <c r="P105" s="1320"/>
      <c r="Q105" s="1347"/>
      <c r="R105" s="1318"/>
      <c r="S105" s="1319"/>
      <c r="T105" s="1320"/>
      <c r="U105" s="1320"/>
      <c r="V105" s="1320"/>
      <c r="W105" s="1320"/>
      <c r="X105" s="1320"/>
      <c r="Y105" s="1320"/>
      <c r="Z105" s="1320"/>
      <c r="AA105" s="1320"/>
    </row>
    <row r="106" spans="1:27" ht="33.75" customHeight="1">
      <c r="A106" s="1320"/>
      <c r="B106" s="1342"/>
      <c r="C106" s="1342"/>
      <c r="D106" s="1342"/>
      <c r="E106" s="1343"/>
      <c r="F106" s="1344"/>
      <c r="G106" s="1344"/>
      <c r="H106" s="1345"/>
      <c r="I106" s="1345"/>
      <c r="J106" s="1320"/>
      <c r="K106" s="1320"/>
      <c r="L106" s="1346"/>
      <c r="M106" s="1320"/>
      <c r="N106" s="1320"/>
      <c r="O106" s="1346"/>
      <c r="P106" s="1320"/>
      <c r="Q106" s="1347"/>
      <c r="R106" s="1318"/>
      <c r="S106" s="1319"/>
      <c r="T106" s="1320"/>
      <c r="U106" s="1320"/>
      <c r="V106" s="1320"/>
      <c r="W106" s="1320"/>
      <c r="X106" s="1320"/>
      <c r="Y106" s="1320"/>
      <c r="Z106" s="1320"/>
      <c r="AA106" s="1320"/>
    </row>
    <row r="107" spans="1:27" ht="33.75" customHeight="1">
      <c r="A107" s="1320"/>
      <c r="B107" s="1342"/>
      <c r="C107" s="1342"/>
      <c r="D107" s="1342"/>
      <c r="E107" s="1343"/>
      <c r="F107" s="1344"/>
      <c r="G107" s="1344"/>
      <c r="H107" s="1345"/>
      <c r="I107" s="1345"/>
      <c r="J107" s="1320"/>
      <c r="K107" s="1320"/>
      <c r="L107" s="1346"/>
      <c r="M107" s="1320"/>
      <c r="N107" s="1320"/>
      <c r="O107" s="1346"/>
      <c r="P107" s="1320"/>
      <c r="Q107" s="1347"/>
      <c r="R107" s="1318"/>
      <c r="S107" s="1319"/>
      <c r="T107" s="1320"/>
      <c r="U107" s="1320"/>
      <c r="V107" s="1320"/>
      <c r="W107" s="1320"/>
      <c r="X107" s="1320"/>
      <c r="Y107" s="1320"/>
      <c r="Z107" s="1320"/>
      <c r="AA107" s="1320"/>
    </row>
    <row r="108" spans="1:27" ht="33.75" customHeight="1">
      <c r="A108" s="1320"/>
      <c r="B108" s="1342"/>
      <c r="C108" s="1342"/>
      <c r="D108" s="1342"/>
      <c r="E108" s="1343"/>
      <c r="F108" s="1344"/>
      <c r="G108" s="1344"/>
      <c r="H108" s="1345"/>
      <c r="I108" s="1345"/>
      <c r="J108" s="1320"/>
      <c r="K108" s="1320"/>
      <c r="L108" s="1346"/>
      <c r="M108" s="1320"/>
      <c r="N108" s="1320"/>
      <c r="O108" s="1346"/>
      <c r="P108" s="1320"/>
      <c r="Q108" s="1347"/>
      <c r="R108" s="1318"/>
      <c r="S108" s="1319"/>
      <c r="T108" s="1320"/>
      <c r="U108" s="1320"/>
      <c r="V108" s="1320"/>
      <c r="W108" s="1320"/>
      <c r="X108" s="1320"/>
      <c r="Y108" s="1320"/>
      <c r="Z108" s="1320"/>
      <c r="AA108" s="1320"/>
    </row>
    <row r="109" spans="1:27" ht="33.75" customHeight="1">
      <c r="A109" s="1320"/>
      <c r="B109" s="1342"/>
      <c r="C109" s="1342"/>
      <c r="D109" s="1342"/>
      <c r="E109" s="1343"/>
      <c r="F109" s="1344"/>
      <c r="G109" s="1344"/>
      <c r="H109" s="1345"/>
      <c r="I109" s="1345"/>
      <c r="J109" s="1320"/>
      <c r="K109" s="1320"/>
      <c r="L109" s="1346"/>
      <c r="M109" s="1320"/>
      <c r="N109" s="1320"/>
      <c r="O109" s="1346"/>
      <c r="P109" s="1320"/>
      <c r="Q109" s="1347"/>
      <c r="R109" s="1318"/>
      <c r="S109" s="1319"/>
      <c r="T109" s="1320"/>
      <c r="U109" s="1320"/>
      <c r="V109" s="1320"/>
      <c r="W109" s="1320"/>
      <c r="X109" s="1320"/>
      <c r="Y109" s="1320"/>
      <c r="Z109" s="1320"/>
      <c r="AA109" s="1320"/>
    </row>
    <row r="110" spans="1:27" ht="33.75" customHeight="1">
      <c r="A110" s="1320"/>
      <c r="B110" s="1342"/>
      <c r="C110" s="1342"/>
      <c r="D110" s="1342"/>
      <c r="E110" s="1343"/>
      <c r="F110" s="1344"/>
      <c r="G110" s="1344"/>
      <c r="H110" s="1345"/>
      <c r="I110" s="1345"/>
      <c r="J110" s="1320"/>
      <c r="K110" s="1320"/>
      <c r="L110" s="1346"/>
      <c r="M110" s="1320"/>
      <c r="N110" s="1320"/>
      <c r="O110" s="1346"/>
      <c r="P110" s="1320"/>
      <c r="Q110" s="1347"/>
      <c r="R110" s="1318"/>
      <c r="S110" s="1319"/>
      <c r="T110" s="1320"/>
      <c r="U110" s="1320"/>
      <c r="V110" s="1320"/>
      <c r="W110" s="1320"/>
      <c r="X110" s="1320"/>
      <c r="Y110" s="1320"/>
      <c r="Z110" s="1320"/>
      <c r="AA110" s="1320"/>
    </row>
    <row r="111" spans="1:27" ht="33.75" customHeight="1">
      <c r="A111" s="1320"/>
      <c r="B111" s="1342"/>
      <c r="C111" s="1342"/>
      <c r="D111" s="1342"/>
      <c r="E111" s="1343"/>
      <c r="F111" s="1344"/>
      <c r="G111" s="1344"/>
      <c r="H111" s="1345"/>
      <c r="I111" s="1345"/>
      <c r="J111" s="1320"/>
      <c r="K111" s="1320"/>
      <c r="L111" s="1346"/>
      <c r="M111" s="1320"/>
      <c r="N111" s="1320"/>
      <c r="O111" s="1346"/>
      <c r="P111" s="1320"/>
      <c r="Q111" s="1347"/>
      <c r="R111" s="1318"/>
      <c r="S111" s="1319"/>
      <c r="T111" s="1320"/>
      <c r="U111" s="1320"/>
      <c r="V111" s="1320"/>
      <c r="W111" s="1320"/>
      <c r="X111" s="1320"/>
      <c r="Y111" s="1320"/>
      <c r="Z111" s="1320"/>
      <c r="AA111" s="1320"/>
    </row>
    <row r="112" spans="1:27" ht="33.75" customHeight="1">
      <c r="A112" s="1320"/>
      <c r="B112" s="1342"/>
      <c r="C112" s="1342"/>
      <c r="D112" s="1342"/>
      <c r="E112" s="1343"/>
      <c r="F112" s="1344"/>
      <c r="G112" s="1344"/>
      <c r="H112" s="1345"/>
      <c r="I112" s="1345"/>
      <c r="J112" s="1320"/>
      <c r="K112" s="1320"/>
      <c r="L112" s="1346"/>
      <c r="M112" s="1320"/>
      <c r="N112" s="1320"/>
      <c r="O112" s="1346"/>
      <c r="P112" s="1320"/>
      <c r="Q112" s="1347"/>
      <c r="R112" s="1318"/>
      <c r="S112" s="1319"/>
      <c r="T112" s="1320"/>
      <c r="U112" s="1320"/>
      <c r="V112" s="1320"/>
      <c r="W112" s="1320"/>
      <c r="X112" s="1320"/>
      <c r="Y112" s="1320"/>
      <c r="Z112" s="1320"/>
      <c r="AA112" s="1320"/>
    </row>
    <row r="113" spans="1:27" ht="33.75" customHeight="1">
      <c r="A113" s="1320"/>
      <c r="B113" s="1342"/>
      <c r="C113" s="1342"/>
      <c r="D113" s="1342"/>
      <c r="E113" s="1343"/>
      <c r="F113" s="1344"/>
      <c r="G113" s="1344"/>
      <c r="H113" s="1345"/>
      <c r="I113" s="1345"/>
      <c r="J113" s="1320"/>
      <c r="K113" s="1320"/>
      <c r="L113" s="1346"/>
      <c r="M113" s="1320"/>
      <c r="N113" s="1320"/>
      <c r="O113" s="1346"/>
      <c r="P113" s="1320"/>
      <c r="Q113" s="1347"/>
      <c r="R113" s="1318"/>
      <c r="S113" s="1319"/>
      <c r="T113" s="1320"/>
      <c r="U113" s="1320"/>
      <c r="V113" s="1320"/>
      <c r="W113" s="1320"/>
      <c r="X113" s="1320"/>
      <c r="Y113" s="1320"/>
      <c r="Z113" s="1320"/>
      <c r="AA113" s="1320"/>
    </row>
    <row r="114" spans="1:27" ht="33.75" customHeight="1">
      <c r="A114" s="1320"/>
      <c r="B114" s="1342"/>
      <c r="C114" s="1342"/>
      <c r="D114" s="1342"/>
      <c r="E114" s="1343"/>
      <c r="F114" s="1344"/>
      <c r="G114" s="1344"/>
      <c r="H114" s="1345"/>
      <c r="I114" s="1345"/>
      <c r="J114" s="1320"/>
      <c r="K114" s="1320"/>
      <c r="L114" s="1346"/>
      <c r="M114" s="1320"/>
      <c r="N114" s="1320"/>
      <c r="O114" s="1346"/>
      <c r="P114" s="1320"/>
      <c r="Q114" s="1347"/>
      <c r="R114" s="1318"/>
      <c r="S114" s="1319"/>
      <c r="T114" s="1320"/>
      <c r="U114" s="1320"/>
      <c r="V114" s="1320"/>
      <c r="W114" s="1320"/>
      <c r="X114" s="1320"/>
      <c r="Y114" s="1320"/>
      <c r="Z114" s="1320"/>
      <c r="AA114" s="1320"/>
    </row>
    <row r="115" spans="1:27" ht="33.75" customHeight="1">
      <c r="A115" s="1320"/>
      <c r="B115" s="1342"/>
      <c r="C115" s="1342"/>
      <c r="D115" s="1342"/>
      <c r="E115" s="1343"/>
      <c r="F115" s="1344"/>
      <c r="G115" s="1344"/>
      <c r="H115" s="1345"/>
      <c r="I115" s="1345"/>
      <c r="J115" s="1320"/>
      <c r="K115" s="1320"/>
      <c r="L115" s="1346"/>
      <c r="M115" s="1320"/>
      <c r="N115" s="1320"/>
      <c r="O115" s="1346"/>
      <c r="P115" s="1320"/>
      <c r="Q115" s="1347"/>
      <c r="R115" s="1318"/>
      <c r="S115" s="1319"/>
      <c r="T115" s="1320"/>
      <c r="U115" s="1320"/>
      <c r="V115" s="1320"/>
      <c r="W115" s="1320"/>
      <c r="X115" s="1320"/>
      <c r="Y115" s="1320"/>
      <c r="Z115" s="1320"/>
      <c r="AA115" s="1320"/>
    </row>
    <row r="116" spans="1:27" ht="33.75" customHeight="1">
      <c r="A116" s="1320"/>
      <c r="B116" s="1342"/>
      <c r="C116" s="1342"/>
      <c r="D116" s="1342"/>
      <c r="E116" s="1343"/>
      <c r="F116" s="1344"/>
      <c r="G116" s="1344"/>
      <c r="H116" s="1345"/>
      <c r="I116" s="1345"/>
      <c r="J116" s="1320"/>
      <c r="K116" s="1320"/>
      <c r="L116" s="1346"/>
      <c r="M116" s="1320"/>
      <c r="N116" s="1320"/>
      <c r="O116" s="1346"/>
      <c r="P116" s="1320"/>
      <c r="Q116" s="1347"/>
      <c r="R116" s="1318"/>
      <c r="S116" s="1319"/>
      <c r="T116" s="1320"/>
      <c r="U116" s="1320"/>
      <c r="V116" s="1320"/>
      <c r="W116" s="1320"/>
      <c r="X116" s="1320"/>
      <c r="Y116" s="1320"/>
      <c r="Z116" s="1320"/>
      <c r="AA116" s="1320"/>
    </row>
    <row r="117" spans="1:27" ht="33.75" customHeight="1">
      <c r="A117" s="1320"/>
      <c r="B117" s="1342"/>
      <c r="C117" s="1342"/>
      <c r="D117" s="1342"/>
      <c r="E117" s="1343"/>
      <c r="F117" s="1344"/>
      <c r="G117" s="1344"/>
      <c r="H117" s="1345"/>
      <c r="I117" s="1345"/>
      <c r="J117" s="1320"/>
      <c r="K117" s="1320"/>
      <c r="L117" s="1346"/>
      <c r="M117" s="1320"/>
      <c r="N117" s="1320"/>
      <c r="O117" s="1346"/>
      <c r="P117" s="1320"/>
      <c r="Q117" s="1347"/>
      <c r="R117" s="1318"/>
      <c r="S117" s="1319"/>
      <c r="T117" s="1320"/>
      <c r="U117" s="1320"/>
      <c r="V117" s="1320"/>
      <c r="W117" s="1320"/>
      <c r="X117" s="1320"/>
      <c r="Y117" s="1320"/>
      <c r="Z117" s="1320"/>
      <c r="AA117" s="1320"/>
    </row>
    <row r="118" spans="1:27" ht="33.75" customHeight="1">
      <c r="A118" s="1320"/>
      <c r="B118" s="1342"/>
      <c r="C118" s="1342"/>
      <c r="D118" s="1342"/>
      <c r="E118" s="1343"/>
      <c r="F118" s="1344"/>
      <c r="G118" s="1344"/>
      <c r="H118" s="1345"/>
      <c r="I118" s="1345"/>
      <c r="J118" s="1320"/>
      <c r="K118" s="1320"/>
      <c r="L118" s="1346"/>
      <c r="M118" s="1320"/>
      <c r="N118" s="1320"/>
      <c r="O118" s="1346"/>
      <c r="P118" s="1320"/>
      <c r="Q118" s="1347"/>
      <c r="R118" s="1318"/>
      <c r="S118" s="1319"/>
      <c r="T118" s="1320"/>
      <c r="U118" s="1320"/>
      <c r="V118" s="1320"/>
      <c r="W118" s="1320"/>
      <c r="X118" s="1320"/>
      <c r="Y118" s="1320"/>
      <c r="Z118" s="1320"/>
      <c r="AA118" s="1320"/>
    </row>
    <row r="119" spans="1:27" ht="33.75" customHeight="1">
      <c r="A119" s="1320"/>
      <c r="B119" s="1342"/>
      <c r="C119" s="1342"/>
      <c r="D119" s="1342"/>
      <c r="E119" s="1343"/>
      <c r="F119" s="1344"/>
      <c r="G119" s="1344"/>
      <c r="H119" s="1345"/>
      <c r="I119" s="1345"/>
      <c r="J119" s="1320"/>
      <c r="K119" s="1320"/>
      <c r="L119" s="1346"/>
      <c r="M119" s="1320"/>
      <c r="N119" s="1320"/>
      <c r="O119" s="1346"/>
      <c r="P119" s="1320"/>
      <c r="Q119" s="1347"/>
      <c r="R119" s="1318"/>
      <c r="S119" s="1319"/>
      <c r="T119" s="1320"/>
      <c r="U119" s="1320"/>
      <c r="V119" s="1320"/>
      <c r="W119" s="1320"/>
      <c r="X119" s="1320"/>
      <c r="Y119" s="1320"/>
      <c r="Z119" s="1320"/>
      <c r="AA119" s="1320"/>
    </row>
    <row r="120" spans="1:27" ht="33.75" customHeight="1">
      <c r="A120" s="1320"/>
      <c r="B120" s="1342"/>
      <c r="C120" s="1342"/>
      <c r="D120" s="1342"/>
      <c r="E120" s="1343"/>
      <c r="F120" s="1344"/>
      <c r="G120" s="1344"/>
      <c r="H120" s="1345"/>
      <c r="I120" s="1345"/>
      <c r="J120" s="1320"/>
      <c r="K120" s="1320"/>
      <c r="L120" s="1346"/>
      <c r="M120" s="1320"/>
      <c r="N120" s="1320"/>
      <c r="O120" s="1346"/>
      <c r="P120" s="1320"/>
      <c r="Q120" s="1347"/>
      <c r="R120" s="1318"/>
      <c r="S120" s="1319"/>
      <c r="T120" s="1320"/>
      <c r="U120" s="1320"/>
      <c r="V120" s="1320"/>
      <c r="W120" s="1320"/>
      <c r="X120" s="1320"/>
      <c r="Y120" s="1320"/>
      <c r="Z120" s="1320"/>
      <c r="AA120" s="1320"/>
    </row>
    <row r="121" spans="1:27" ht="33.75" customHeight="1">
      <c r="A121" s="1320"/>
      <c r="B121" s="1342"/>
      <c r="C121" s="1342"/>
      <c r="D121" s="1342"/>
      <c r="E121" s="1343"/>
      <c r="F121" s="1344"/>
      <c r="G121" s="1344"/>
      <c r="H121" s="1345"/>
      <c r="I121" s="1345"/>
      <c r="J121" s="1320"/>
      <c r="K121" s="1320"/>
      <c r="L121" s="1346"/>
      <c r="M121" s="1320"/>
      <c r="N121" s="1320"/>
      <c r="O121" s="1346"/>
      <c r="P121" s="1320"/>
      <c r="Q121" s="1347"/>
      <c r="R121" s="1318"/>
      <c r="S121" s="1319"/>
      <c r="T121" s="1320"/>
      <c r="U121" s="1320"/>
      <c r="V121" s="1320"/>
      <c r="W121" s="1320"/>
      <c r="X121" s="1320"/>
      <c r="Y121" s="1320"/>
      <c r="Z121" s="1320"/>
      <c r="AA121" s="1320"/>
    </row>
    <row r="122" spans="1:27" ht="33.75" customHeight="1">
      <c r="A122" s="1320"/>
      <c r="B122" s="1342"/>
      <c r="C122" s="1342"/>
      <c r="D122" s="1342"/>
      <c r="E122" s="1343"/>
      <c r="F122" s="1344"/>
      <c r="G122" s="1344"/>
      <c r="H122" s="1345"/>
      <c r="I122" s="1345"/>
      <c r="J122" s="1320"/>
      <c r="K122" s="1320"/>
      <c r="L122" s="1346"/>
      <c r="M122" s="1320"/>
      <c r="N122" s="1320"/>
      <c r="O122" s="1346"/>
      <c r="P122" s="1320"/>
      <c r="Q122" s="1347"/>
      <c r="R122" s="1318"/>
      <c r="S122" s="1319"/>
      <c r="T122" s="1320"/>
      <c r="U122" s="1320"/>
      <c r="V122" s="1320"/>
      <c r="W122" s="1320"/>
      <c r="X122" s="1320"/>
      <c r="Y122" s="1320"/>
      <c r="Z122" s="1320"/>
      <c r="AA122" s="1320"/>
    </row>
    <row r="123" spans="1:27" ht="33.75" customHeight="1">
      <c r="A123" s="1320"/>
      <c r="B123" s="1342"/>
      <c r="C123" s="1342"/>
      <c r="D123" s="1342"/>
      <c r="E123" s="1343"/>
      <c r="F123" s="1344"/>
      <c r="G123" s="1344"/>
      <c r="H123" s="1345"/>
      <c r="I123" s="1345"/>
      <c r="J123" s="1320"/>
      <c r="K123" s="1320"/>
      <c r="L123" s="1346"/>
      <c r="M123" s="1320"/>
      <c r="N123" s="1320"/>
      <c r="O123" s="1346"/>
      <c r="P123" s="1320"/>
      <c r="Q123" s="1347"/>
      <c r="R123" s="1318"/>
      <c r="S123" s="1319"/>
      <c r="T123" s="1320"/>
      <c r="U123" s="1320"/>
      <c r="V123" s="1320"/>
      <c r="W123" s="1320"/>
      <c r="X123" s="1320"/>
      <c r="Y123" s="1320"/>
      <c r="Z123" s="1320"/>
      <c r="AA123" s="1320"/>
    </row>
    <row r="124" spans="1:27" ht="33.75" customHeight="1">
      <c r="A124" s="1320"/>
      <c r="B124" s="1342"/>
      <c r="C124" s="1342"/>
      <c r="D124" s="1342"/>
      <c r="E124" s="1343"/>
      <c r="F124" s="1344"/>
      <c r="G124" s="1344"/>
      <c r="H124" s="1345"/>
      <c r="I124" s="1345"/>
      <c r="J124" s="1320"/>
      <c r="K124" s="1320"/>
      <c r="L124" s="1346"/>
      <c r="M124" s="1320"/>
      <c r="N124" s="1320"/>
      <c r="O124" s="1346"/>
      <c r="P124" s="1320"/>
      <c r="Q124" s="1347"/>
      <c r="R124" s="1318"/>
      <c r="S124" s="1319"/>
      <c r="T124" s="1320"/>
      <c r="U124" s="1320"/>
      <c r="V124" s="1320"/>
      <c r="W124" s="1320"/>
      <c r="X124" s="1320"/>
      <c r="Y124" s="1320"/>
      <c r="Z124" s="1320"/>
      <c r="AA124" s="1320"/>
    </row>
    <row r="125" spans="1:27" ht="33.75" customHeight="1">
      <c r="A125" s="1320"/>
      <c r="B125" s="1342"/>
      <c r="C125" s="1342"/>
      <c r="D125" s="1342"/>
      <c r="E125" s="1343"/>
      <c r="F125" s="1344"/>
      <c r="G125" s="1344"/>
      <c r="H125" s="1345"/>
      <c r="I125" s="1345"/>
      <c r="J125" s="1320"/>
      <c r="K125" s="1320"/>
      <c r="L125" s="1346"/>
      <c r="M125" s="1320"/>
      <c r="N125" s="1320"/>
      <c r="O125" s="1346"/>
      <c r="P125" s="1320"/>
      <c r="Q125" s="1347"/>
      <c r="R125" s="1318"/>
      <c r="S125" s="1319"/>
      <c r="T125" s="1320"/>
      <c r="U125" s="1320"/>
      <c r="V125" s="1320"/>
      <c r="W125" s="1320"/>
      <c r="X125" s="1320"/>
      <c r="Y125" s="1320"/>
      <c r="Z125" s="1320"/>
      <c r="AA125" s="1320"/>
    </row>
    <row r="126" spans="1:27" ht="33.75" customHeight="1">
      <c r="A126" s="1320"/>
      <c r="B126" s="1342"/>
      <c r="C126" s="1342"/>
      <c r="D126" s="1342"/>
      <c r="E126" s="1343"/>
      <c r="F126" s="1344"/>
      <c r="G126" s="1344"/>
      <c r="H126" s="1345"/>
      <c r="I126" s="1345"/>
      <c r="J126" s="1320"/>
      <c r="K126" s="1320"/>
      <c r="L126" s="1346"/>
      <c r="M126" s="1320"/>
      <c r="N126" s="1320"/>
      <c r="O126" s="1346"/>
      <c r="P126" s="1320"/>
      <c r="Q126" s="1347"/>
      <c r="R126" s="1318"/>
      <c r="S126" s="1319"/>
      <c r="T126" s="1320"/>
      <c r="U126" s="1320"/>
      <c r="V126" s="1320"/>
      <c r="W126" s="1320"/>
      <c r="X126" s="1320"/>
      <c r="Y126" s="1320"/>
      <c r="Z126" s="1320"/>
      <c r="AA126" s="1320"/>
    </row>
    <row r="127" spans="1:27" ht="33.75" customHeight="1">
      <c r="A127" s="1320"/>
      <c r="B127" s="1342"/>
      <c r="C127" s="1342"/>
      <c r="D127" s="1342"/>
      <c r="E127" s="1343"/>
      <c r="F127" s="1344"/>
      <c r="G127" s="1344"/>
      <c r="H127" s="1345"/>
      <c r="I127" s="1345"/>
      <c r="J127" s="1320"/>
      <c r="K127" s="1320"/>
      <c r="L127" s="1346"/>
      <c r="M127" s="1320"/>
      <c r="N127" s="1320"/>
      <c r="O127" s="1346"/>
      <c r="P127" s="1320"/>
      <c r="Q127" s="1347"/>
      <c r="R127" s="1318"/>
      <c r="S127" s="1319"/>
      <c r="T127" s="1320"/>
      <c r="U127" s="1320"/>
      <c r="V127" s="1320"/>
      <c r="W127" s="1320"/>
      <c r="X127" s="1320"/>
      <c r="Y127" s="1320"/>
      <c r="Z127" s="1320"/>
      <c r="AA127" s="1320"/>
    </row>
    <row r="128" spans="1:27" ht="33.75" customHeight="1">
      <c r="A128" s="1320"/>
      <c r="B128" s="1342"/>
      <c r="C128" s="1342"/>
      <c r="D128" s="1342"/>
      <c r="E128" s="1343"/>
      <c r="F128" s="1344"/>
      <c r="G128" s="1344"/>
      <c r="H128" s="1345"/>
      <c r="I128" s="1345"/>
      <c r="J128" s="1320"/>
      <c r="K128" s="1320"/>
      <c r="L128" s="1346"/>
      <c r="M128" s="1320"/>
      <c r="N128" s="1320"/>
      <c r="O128" s="1346"/>
      <c r="P128" s="1320"/>
      <c r="Q128" s="1347"/>
      <c r="R128" s="1318"/>
      <c r="S128" s="1319"/>
      <c r="T128" s="1320"/>
      <c r="U128" s="1320"/>
      <c r="V128" s="1320"/>
      <c r="W128" s="1320"/>
      <c r="X128" s="1320"/>
      <c r="Y128" s="1320"/>
      <c r="Z128" s="1320"/>
      <c r="AA128" s="1320"/>
    </row>
    <row r="129" spans="1:27" ht="33.75" customHeight="1">
      <c r="A129" s="1320"/>
      <c r="B129" s="1342"/>
      <c r="C129" s="1342"/>
      <c r="D129" s="1342"/>
      <c r="E129" s="1343"/>
      <c r="F129" s="1344"/>
      <c r="G129" s="1344"/>
      <c r="H129" s="1345"/>
      <c r="I129" s="1345"/>
      <c r="J129" s="1320"/>
      <c r="K129" s="1320"/>
      <c r="L129" s="1346"/>
      <c r="M129" s="1320"/>
      <c r="N129" s="1320"/>
      <c r="O129" s="1346"/>
      <c r="P129" s="1320"/>
      <c r="Q129" s="1347"/>
      <c r="R129" s="1318"/>
      <c r="S129" s="1319"/>
      <c r="T129" s="1320"/>
      <c r="U129" s="1320"/>
      <c r="V129" s="1320"/>
      <c r="W129" s="1320"/>
      <c r="X129" s="1320"/>
      <c r="Y129" s="1320"/>
      <c r="Z129" s="1320"/>
      <c r="AA129" s="1320"/>
    </row>
    <row r="130" spans="1:27" ht="33.75" customHeight="1">
      <c r="A130" s="1320"/>
      <c r="B130" s="1342"/>
      <c r="C130" s="1342"/>
      <c r="D130" s="1342"/>
      <c r="E130" s="1343"/>
      <c r="F130" s="1344"/>
      <c r="G130" s="1344"/>
      <c r="H130" s="1345"/>
      <c r="I130" s="1345"/>
      <c r="J130" s="1320"/>
      <c r="K130" s="1320"/>
      <c r="L130" s="1346"/>
      <c r="M130" s="1320"/>
      <c r="N130" s="1320"/>
      <c r="O130" s="1346"/>
      <c r="P130" s="1320"/>
      <c r="Q130" s="1347"/>
      <c r="R130" s="1318"/>
      <c r="S130" s="1319"/>
      <c r="T130" s="1320"/>
      <c r="U130" s="1320"/>
      <c r="V130" s="1320"/>
      <c r="W130" s="1320"/>
      <c r="X130" s="1320"/>
      <c r="Y130" s="1320"/>
      <c r="Z130" s="1320"/>
      <c r="AA130" s="1320"/>
    </row>
    <row r="131" spans="1:27" ht="33.75" customHeight="1">
      <c r="A131" s="1320"/>
      <c r="B131" s="1342"/>
      <c r="C131" s="1342"/>
      <c r="D131" s="1342"/>
      <c r="E131" s="1343"/>
      <c r="F131" s="1344"/>
      <c r="G131" s="1344"/>
      <c r="H131" s="1345"/>
      <c r="I131" s="1345"/>
      <c r="J131" s="1320"/>
      <c r="K131" s="1320"/>
      <c r="L131" s="1346"/>
      <c r="M131" s="1320"/>
      <c r="N131" s="1320"/>
      <c r="O131" s="1346"/>
      <c r="P131" s="1320"/>
      <c r="Q131" s="1347"/>
      <c r="R131" s="1318"/>
      <c r="S131" s="1319"/>
      <c r="T131" s="1320"/>
      <c r="U131" s="1320"/>
      <c r="V131" s="1320"/>
      <c r="W131" s="1320"/>
      <c r="X131" s="1320"/>
      <c r="Y131" s="1320"/>
      <c r="Z131" s="1320"/>
      <c r="AA131" s="1320"/>
    </row>
    <row r="132" spans="1:27" ht="33.75" customHeight="1">
      <c r="A132" s="1320"/>
      <c r="B132" s="1342"/>
      <c r="C132" s="1342"/>
      <c r="D132" s="1342"/>
      <c r="E132" s="1343"/>
      <c r="F132" s="1344"/>
      <c r="G132" s="1344"/>
      <c r="H132" s="1345"/>
      <c r="I132" s="1345"/>
      <c r="J132" s="1320"/>
      <c r="K132" s="1320"/>
      <c r="L132" s="1346"/>
      <c r="M132" s="1320"/>
      <c r="N132" s="1320"/>
      <c r="O132" s="1346"/>
      <c r="P132" s="1320"/>
      <c r="Q132" s="1347"/>
      <c r="R132" s="1318"/>
      <c r="S132" s="1319"/>
      <c r="T132" s="1320"/>
      <c r="U132" s="1320"/>
      <c r="V132" s="1320"/>
      <c r="W132" s="1320"/>
      <c r="X132" s="1320"/>
      <c r="Y132" s="1320"/>
      <c r="Z132" s="1320"/>
      <c r="AA132" s="1320"/>
    </row>
    <row r="133" spans="1:27" ht="33.75" customHeight="1">
      <c r="A133" s="1320"/>
      <c r="B133" s="1342"/>
      <c r="C133" s="1342"/>
      <c r="D133" s="1342"/>
      <c r="E133" s="1343"/>
      <c r="F133" s="1344"/>
      <c r="G133" s="1344"/>
      <c r="H133" s="1345"/>
      <c r="I133" s="1345"/>
      <c r="J133" s="1320"/>
      <c r="K133" s="1320"/>
      <c r="L133" s="1346"/>
      <c r="M133" s="1320"/>
      <c r="N133" s="1320"/>
      <c r="O133" s="1346"/>
      <c r="P133" s="1320"/>
      <c r="Q133" s="1347"/>
      <c r="R133" s="1318"/>
      <c r="S133" s="1319"/>
      <c r="T133" s="1320"/>
      <c r="U133" s="1320"/>
      <c r="V133" s="1320"/>
      <c r="W133" s="1320"/>
      <c r="X133" s="1320"/>
      <c r="Y133" s="1320"/>
      <c r="Z133" s="1320"/>
      <c r="AA133" s="1320"/>
    </row>
    <row r="134" spans="1:27" ht="33.75" customHeight="1">
      <c r="A134" s="1320"/>
      <c r="B134" s="1342"/>
      <c r="C134" s="1342"/>
      <c r="D134" s="1342"/>
      <c r="E134" s="1343"/>
      <c r="F134" s="1344"/>
      <c r="G134" s="1344"/>
      <c r="H134" s="1345"/>
      <c r="I134" s="1345"/>
      <c r="J134" s="1320"/>
      <c r="K134" s="1320"/>
      <c r="L134" s="1346"/>
      <c r="M134" s="1320"/>
      <c r="N134" s="1320"/>
      <c r="O134" s="1346"/>
      <c r="P134" s="1320"/>
      <c r="Q134" s="1347"/>
      <c r="R134" s="1318"/>
      <c r="S134" s="1319"/>
      <c r="T134" s="1320"/>
      <c r="U134" s="1320"/>
      <c r="V134" s="1320"/>
      <c r="W134" s="1320"/>
      <c r="X134" s="1320"/>
      <c r="Y134" s="1320"/>
      <c r="Z134" s="1320"/>
      <c r="AA134" s="1320"/>
    </row>
    <row r="135" spans="1:27" ht="33.75" customHeight="1">
      <c r="A135" s="1320"/>
      <c r="B135" s="1342"/>
      <c r="C135" s="1342"/>
      <c r="D135" s="1342"/>
      <c r="E135" s="1343"/>
      <c r="F135" s="1344"/>
      <c r="G135" s="1344"/>
      <c r="H135" s="1345"/>
      <c r="I135" s="1345"/>
      <c r="J135" s="1320"/>
      <c r="K135" s="1320"/>
      <c r="L135" s="1346"/>
      <c r="M135" s="1320"/>
      <c r="N135" s="1320"/>
      <c r="O135" s="1346"/>
      <c r="P135" s="1320"/>
      <c r="Q135" s="1347"/>
      <c r="R135" s="1318"/>
      <c r="S135" s="1319"/>
      <c r="T135" s="1320"/>
      <c r="U135" s="1320"/>
      <c r="V135" s="1320"/>
      <c r="W135" s="1320"/>
      <c r="X135" s="1320"/>
      <c r="Y135" s="1320"/>
      <c r="Z135" s="1320"/>
      <c r="AA135" s="1320"/>
    </row>
    <row r="136" spans="1:27" ht="33.75" customHeight="1">
      <c r="A136" s="1320"/>
      <c r="B136" s="1342"/>
      <c r="C136" s="1342"/>
      <c r="D136" s="1342"/>
      <c r="E136" s="1343"/>
      <c r="F136" s="1344"/>
      <c r="G136" s="1344"/>
      <c r="H136" s="1345"/>
      <c r="I136" s="1345"/>
      <c r="J136" s="1320"/>
      <c r="K136" s="1320"/>
      <c r="L136" s="1346"/>
      <c r="M136" s="1320"/>
      <c r="N136" s="1320"/>
      <c r="O136" s="1346"/>
      <c r="P136" s="1320"/>
      <c r="Q136" s="1347"/>
      <c r="R136" s="1318"/>
      <c r="S136" s="1319"/>
      <c r="T136" s="1320"/>
      <c r="U136" s="1320"/>
      <c r="V136" s="1320"/>
      <c r="W136" s="1320"/>
      <c r="X136" s="1320"/>
      <c r="Y136" s="1320"/>
      <c r="Z136" s="1320"/>
      <c r="AA136" s="1320"/>
    </row>
    <row r="137" spans="1:27" ht="33.75" customHeight="1">
      <c r="A137" s="1320"/>
      <c r="B137" s="1342"/>
      <c r="C137" s="1342"/>
      <c r="D137" s="1342"/>
      <c r="E137" s="1343"/>
      <c r="F137" s="1344"/>
      <c r="G137" s="1344"/>
      <c r="H137" s="1345"/>
      <c r="I137" s="1345"/>
      <c r="J137" s="1320"/>
      <c r="K137" s="1320"/>
      <c r="L137" s="1346"/>
      <c r="M137" s="1320"/>
      <c r="N137" s="1320"/>
      <c r="O137" s="1346"/>
      <c r="P137" s="1320"/>
      <c r="Q137" s="1347"/>
      <c r="R137" s="1318"/>
      <c r="S137" s="1319"/>
      <c r="T137" s="1320"/>
      <c r="U137" s="1320"/>
      <c r="V137" s="1320"/>
      <c r="W137" s="1320"/>
      <c r="X137" s="1320"/>
      <c r="Y137" s="1320"/>
      <c r="Z137" s="1320"/>
      <c r="AA137" s="1320"/>
    </row>
    <row r="138" spans="1:27" ht="33.75" customHeight="1">
      <c r="A138" s="1320"/>
      <c r="B138" s="1342"/>
      <c r="C138" s="1342"/>
      <c r="D138" s="1342"/>
      <c r="E138" s="1343"/>
      <c r="F138" s="1344"/>
      <c r="G138" s="1344"/>
      <c r="H138" s="1345"/>
      <c r="I138" s="1345"/>
      <c r="J138" s="1320"/>
      <c r="K138" s="1320"/>
      <c r="L138" s="1346"/>
      <c r="M138" s="1320"/>
      <c r="N138" s="1320"/>
      <c r="O138" s="1346"/>
      <c r="P138" s="1320"/>
      <c r="Q138" s="1347"/>
      <c r="R138" s="1318"/>
      <c r="S138" s="1319"/>
      <c r="T138" s="1320"/>
      <c r="U138" s="1320"/>
      <c r="V138" s="1320"/>
      <c r="W138" s="1320"/>
      <c r="X138" s="1320"/>
      <c r="Y138" s="1320"/>
      <c r="Z138" s="1320"/>
      <c r="AA138" s="1320"/>
    </row>
    <row r="139" spans="1:27" ht="33.75" customHeight="1">
      <c r="A139" s="1320"/>
      <c r="B139" s="1342"/>
      <c r="C139" s="1342"/>
      <c r="D139" s="1342"/>
      <c r="E139" s="1343"/>
      <c r="F139" s="1344"/>
      <c r="G139" s="1344"/>
      <c r="H139" s="1345"/>
      <c r="I139" s="1345"/>
      <c r="J139" s="1320"/>
      <c r="K139" s="1320"/>
      <c r="L139" s="1346"/>
      <c r="M139" s="1320"/>
      <c r="N139" s="1320"/>
      <c r="O139" s="1346"/>
      <c r="P139" s="1320"/>
      <c r="Q139" s="1347"/>
      <c r="R139" s="1318"/>
      <c r="S139" s="1319"/>
      <c r="T139" s="1320"/>
      <c r="U139" s="1320"/>
      <c r="V139" s="1320"/>
      <c r="W139" s="1320"/>
      <c r="X139" s="1320"/>
      <c r="Y139" s="1320"/>
      <c r="Z139" s="1320"/>
      <c r="AA139" s="1320"/>
    </row>
    <row r="140" spans="1:27" ht="33.75" customHeight="1">
      <c r="A140" s="1320"/>
      <c r="B140" s="1342"/>
      <c r="C140" s="1342"/>
      <c r="D140" s="1342"/>
      <c r="E140" s="1343"/>
      <c r="F140" s="1344"/>
      <c r="G140" s="1344"/>
      <c r="H140" s="1345"/>
      <c r="I140" s="1345"/>
      <c r="J140" s="1320"/>
      <c r="K140" s="1320"/>
      <c r="L140" s="1346"/>
      <c r="M140" s="1320"/>
      <c r="N140" s="1320"/>
      <c r="O140" s="1346"/>
      <c r="P140" s="1320"/>
      <c r="Q140" s="1347"/>
      <c r="R140" s="1318"/>
      <c r="S140" s="1319"/>
      <c r="T140" s="1320"/>
      <c r="U140" s="1320"/>
      <c r="V140" s="1320"/>
      <c r="W140" s="1320"/>
      <c r="X140" s="1320"/>
      <c r="Y140" s="1320"/>
      <c r="Z140" s="1320"/>
      <c r="AA140" s="1320"/>
    </row>
    <row r="141" spans="1:27" ht="33.75" customHeight="1">
      <c r="A141" s="1320"/>
      <c r="B141" s="1342"/>
      <c r="C141" s="1342"/>
      <c r="D141" s="1342"/>
      <c r="E141" s="1343"/>
      <c r="F141" s="1344"/>
      <c r="G141" s="1344"/>
      <c r="H141" s="1345"/>
      <c r="I141" s="1345"/>
      <c r="J141" s="1320"/>
      <c r="K141" s="1320"/>
      <c r="L141" s="1346"/>
      <c r="M141" s="1320"/>
      <c r="N141" s="1320"/>
      <c r="O141" s="1346"/>
      <c r="P141" s="1320"/>
      <c r="Q141" s="1347"/>
      <c r="R141" s="1318"/>
      <c r="S141" s="1319"/>
      <c r="T141" s="1320"/>
      <c r="U141" s="1320"/>
      <c r="V141" s="1320"/>
      <c r="W141" s="1320"/>
      <c r="X141" s="1320"/>
      <c r="Y141" s="1320"/>
      <c r="Z141" s="1320"/>
      <c r="AA141" s="1320"/>
    </row>
    <row r="142" spans="1:27" ht="33.75" customHeight="1">
      <c r="A142" s="1320"/>
      <c r="B142" s="1342"/>
      <c r="C142" s="1342"/>
      <c r="D142" s="1342"/>
      <c r="E142" s="1343"/>
      <c r="F142" s="1344"/>
      <c r="G142" s="1344"/>
      <c r="H142" s="1345"/>
      <c r="I142" s="1345"/>
      <c r="J142" s="1320"/>
      <c r="K142" s="1320"/>
      <c r="L142" s="1346"/>
      <c r="M142" s="1320"/>
      <c r="N142" s="1320"/>
      <c r="O142" s="1346"/>
      <c r="P142" s="1320"/>
      <c r="Q142" s="1347"/>
      <c r="R142" s="1318"/>
      <c r="S142" s="1319"/>
      <c r="T142" s="1320"/>
      <c r="U142" s="1320"/>
      <c r="V142" s="1320"/>
      <c r="W142" s="1320"/>
      <c r="X142" s="1320"/>
      <c r="Y142" s="1320"/>
      <c r="Z142" s="1320"/>
      <c r="AA142" s="1320"/>
    </row>
    <row r="143" spans="1:27" ht="33.75" customHeight="1">
      <c r="A143" s="1320"/>
      <c r="B143" s="1342"/>
      <c r="C143" s="1342"/>
      <c r="D143" s="1342"/>
      <c r="E143" s="1343"/>
      <c r="F143" s="1344"/>
      <c r="G143" s="1344"/>
      <c r="H143" s="1345"/>
      <c r="I143" s="1345"/>
      <c r="J143" s="1320"/>
      <c r="K143" s="1320"/>
      <c r="L143" s="1346"/>
      <c r="M143" s="1320"/>
      <c r="N143" s="1320"/>
      <c r="O143" s="1346"/>
      <c r="P143" s="1320"/>
      <c r="Q143" s="1347"/>
      <c r="R143" s="1318"/>
      <c r="S143" s="1319"/>
      <c r="T143" s="1320"/>
      <c r="U143" s="1320"/>
      <c r="V143" s="1320"/>
      <c r="W143" s="1320"/>
      <c r="X143" s="1320"/>
      <c r="Y143" s="1320"/>
      <c r="Z143" s="1320"/>
      <c r="AA143" s="1320"/>
    </row>
    <row r="144" spans="1:27" ht="33.75" customHeight="1">
      <c r="A144" s="1320"/>
      <c r="B144" s="1342"/>
      <c r="C144" s="1342"/>
      <c r="D144" s="1342"/>
      <c r="E144" s="1343"/>
      <c r="F144" s="1344"/>
      <c r="G144" s="1344"/>
      <c r="H144" s="1345"/>
      <c r="I144" s="1345"/>
      <c r="J144" s="1320"/>
      <c r="K144" s="1320"/>
      <c r="L144" s="1346"/>
      <c r="M144" s="1320"/>
      <c r="N144" s="1320"/>
      <c r="O144" s="1346"/>
      <c r="P144" s="1320"/>
      <c r="Q144" s="1347"/>
      <c r="R144" s="1318"/>
      <c r="S144" s="1319"/>
      <c r="T144" s="1320"/>
      <c r="U144" s="1320"/>
      <c r="V144" s="1320"/>
      <c r="W144" s="1320"/>
      <c r="X144" s="1320"/>
      <c r="Y144" s="1320"/>
      <c r="Z144" s="1320"/>
      <c r="AA144" s="1320"/>
    </row>
    <row r="145" spans="1:27" ht="33.75" customHeight="1">
      <c r="A145" s="1320"/>
      <c r="B145" s="1342"/>
      <c r="C145" s="1342"/>
      <c r="D145" s="1342"/>
      <c r="E145" s="1343"/>
      <c r="F145" s="1344"/>
      <c r="G145" s="1344"/>
      <c r="H145" s="1345"/>
      <c r="I145" s="1345"/>
      <c r="J145" s="1320"/>
      <c r="K145" s="1320"/>
      <c r="L145" s="1346"/>
      <c r="M145" s="1320"/>
      <c r="N145" s="1320"/>
      <c r="O145" s="1346"/>
      <c r="P145" s="1320"/>
      <c r="Q145" s="1347"/>
      <c r="R145" s="1318"/>
      <c r="S145" s="1319"/>
      <c r="T145" s="1320"/>
      <c r="U145" s="1320"/>
      <c r="V145" s="1320"/>
      <c r="W145" s="1320"/>
      <c r="X145" s="1320"/>
      <c r="Y145" s="1320"/>
      <c r="Z145" s="1320"/>
      <c r="AA145" s="1320"/>
    </row>
    <row r="146" spans="1:27" ht="33.75" customHeight="1">
      <c r="A146" s="1320"/>
      <c r="B146" s="1342"/>
      <c r="C146" s="1342"/>
      <c r="D146" s="1342"/>
      <c r="E146" s="1343"/>
      <c r="F146" s="1344"/>
      <c r="G146" s="1344"/>
      <c r="H146" s="1345"/>
      <c r="I146" s="1345"/>
      <c r="J146" s="1320"/>
      <c r="K146" s="1320"/>
      <c r="L146" s="1346"/>
      <c r="M146" s="1320"/>
      <c r="N146" s="1320"/>
      <c r="O146" s="1346"/>
      <c r="P146" s="1320"/>
      <c r="Q146" s="1347"/>
      <c r="R146" s="1318"/>
      <c r="S146" s="1319"/>
      <c r="T146" s="1320"/>
      <c r="U146" s="1320"/>
      <c r="V146" s="1320"/>
      <c r="W146" s="1320"/>
      <c r="X146" s="1320"/>
      <c r="Y146" s="1320"/>
      <c r="Z146" s="1320"/>
      <c r="AA146" s="1320"/>
    </row>
    <row r="147" spans="1:27" ht="33.75" customHeight="1">
      <c r="A147" s="1320"/>
      <c r="B147" s="1342"/>
      <c r="C147" s="1342"/>
      <c r="D147" s="1342"/>
      <c r="E147" s="1343"/>
      <c r="F147" s="1344"/>
      <c r="G147" s="1344"/>
      <c r="H147" s="1345"/>
      <c r="I147" s="1345"/>
      <c r="J147" s="1320"/>
      <c r="K147" s="1320"/>
      <c r="L147" s="1346"/>
      <c r="M147" s="1320"/>
      <c r="N147" s="1320"/>
      <c r="O147" s="1346"/>
      <c r="P147" s="1320"/>
      <c r="Q147" s="1347"/>
      <c r="R147" s="1318"/>
      <c r="S147" s="1319"/>
      <c r="T147" s="1320"/>
      <c r="U147" s="1320"/>
      <c r="V147" s="1320"/>
      <c r="W147" s="1320"/>
      <c r="X147" s="1320"/>
      <c r="Y147" s="1320"/>
      <c r="Z147" s="1320"/>
      <c r="AA147" s="1320"/>
    </row>
    <row r="148" spans="1:27" ht="33.75" customHeight="1">
      <c r="A148" s="1320"/>
      <c r="B148" s="1342"/>
      <c r="C148" s="1342"/>
      <c r="D148" s="1342"/>
      <c r="E148" s="1343"/>
      <c r="F148" s="1344"/>
      <c r="G148" s="1344"/>
      <c r="H148" s="1345"/>
      <c r="I148" s="1345"/>
      <c r="J148" s="1320"/>
      <c r="K148" s="1320"/>
      <c r="L148" s="1346"/>
      <c r="M148" s="1320"/>
      <c r="N148" s="1320"/>
      <c r="O148" s="1346"/>
      <c r="P148" s="1320"/>
      <c r="Q148" s="1347"/>
      <c r="R148" s="1318"/>
      <c r="S148" s="1319"/>
      <c r="T148" s="1320"/>
      <c r="U148" s="1320"/>
      <c r="V148" s="1320"/>
      <c r="W148" s="1320"/>
      <c r="X148" s="1320"/>
      <c r="Y148" s="1320"/>
      <c r="Z148" s="1320"/>
      <c r="AA148" s="1320"/>
    </row>
    <row r="149" spans="1:27" ht="33.75" customHeight="1">
      <c r="A149" s="1320"/>
      <c r="B149" s="1342"/>
      <c r="C149" s="1342"/>
      <c r="D149" s="1342"/>
      <c r="E149" s="1343"/>
      <c r="F149" s="1344"/>
      <c r="G149" s="1344"/>
      <c r="H149" s="1345"/>
      <c r="I149" s="1345"/>
      <c r="J149" s="1320"/>
      <c r="K149" s="1320"/>
      <c r="L149" s="1346"/>
      <c r="M149" s="1320"/>
      <c r="N149" s="1320"/>
      <c r="O149" s="1346"/>
      <c r="P149" s="1320"/>
      <c r="Q149" s="1347"/>
      <c r="R149" s="1318"/>
      <c r="S149" s="1319"/>
      <c r="T149" s="1320"/>
      <c r="U149" s="1320"/>
      <c r="V149" s="1320"/>
      <c r="W149" s="1320"/>
      <c r="X149" s="1320"/>
      <c r="Y149" s="1320"/>
      <c r="Z149" s="1320"/>
      <c r="AA149" s="1320"/>
    </row>
    <row r="150" spans="1:27" ht="33.75" customHeight="1">
      <c r="A150" s="1320"/>
      <c r="B150" s="1342"/>
      <c r="C150" s="1342"/>
      <c r="D150" s="1342"/>
      <c r="E150" s="1343"/>
      <c r="F150" s="1344"/>
      <c r="G150" s="1344"/>
      <c r="H150" s="1345"/>
      <c r="I150" s="1345"/>
      <c r="J150" s="1320"/>
      <c r="K150" s="1320"/>
      <c r="L150" s="1346"/>
      <c r="M150" s="1320"/>
      <c r="N150" s="1320"/>
      <c r="O150" s="1346"/>
      <c r="P150" s="1320"/>
      <c r="Q150" s="1347"/>
      <c r="R150" s="1318"/>
      <c r="S150" s="1319"/>
      <c r="T150" s="1320"/>
      <c r="U150" s="1320"/>
      <c r="V150" s="1320"/>
      <c r="W150" s="1320"/>
      <c r="X150" s="1320"/>
      <c r="Y150" s="1320"/>
      <c r="Z150" s="1320"/>
      <c r="AA150" s="1320"/>
    </row>
    <row r="151" spans="1:27" ht="33.75" customHeight="1">
      <c r="A151" s="1320"/>
      <c r="B151" s="1342"/>
      <c r="C151" s="1342"/>
      <c r="D151" s="1342"/>
      <c r="E151" s="1343"/>
      <c r="F151" s="1344"/>
      <c r="G151" s="1344"/>
      <c r="H151" s="1345"/>
      <c r="I151" s="1345"/>
      <c r="J151" s="1320"/>
      <c r="K151" s="1320"/>
      <c r="L151" s="1346"/>
      <c r="M151" s="1320"/>
      <c r="N151" s="1320"/>
      <c r="O151" s="1346"/>
      <c r="P151" s="1320"/>
      <c r="Q151" s="1347"/>
      <c r="R151" s="1318"/>
      <c r="S151" s="1319"/>
      <c r="T151" s="1320"/>
      <c r="U151" s="1320"/>
      <c r="V151" s="1320"/>
      <c r="W151" s="1320"/>
      <c r="X151" s="1320"/>
      <c r="Y151" s="1320"/>
      <c r="Z151" s="1320"/>
      <c r="AA151" s="1320"/>
    </row>
    <row r="152" spans="1:27" ht="33.75" customHeight="1">
      <c r="A152" s="1320"/>
      <c r="B152" s="1342"/>
      <c r="C152" s="1342"/>
      <c r="D152" s="1342"/>
      <c r="E152" s="1343"/>
      <c r="F152" s="1344"/>
      <c r="G152" s="1344"/>
      <c r="H152" s="1345"/>
      <c r="I152" s="1345"/>
      <c r="J152" s="1320"/>
      <c r="K152" s="1320"/>
      <c r="L152" s="1346"/>
      <c r="M152" s="1320"/>
      <c r="N152" s="1320"/>
      <c r="O152" s="1346"/>
      <c r="P152" s="1320"/>
      <c r="Q152" s="1347"/>
      <c r="R152" s="1318"/>
      <c r="S152" s="1319"/>
      <c r="T152" s="1320"/>
      <c r="U152" s="1320"/>
      <c r="V152" s="1320"/>
      <c r="W152" s="1320"/>
      <c r="X152" s="1320"/>
      <c r="Y152" s="1320"/>
      <c r="Z152" s="1320"/>
      <c r="AA152" s="1320"/>
    </row>
    <row r="153" spans="1:27" ht="33.75" customHeight="1">
      <c r="A153" s="1320"/>
      <c r="B153" s="1342"/>
      <c r="C153" s="1342"/>
      <c r="D153" s="1342"/>
      <c r="E153" s="1343"/>
      <c r="F153" s="1344"/>
      <c r="G153" s="1344"/>
      <c r="H153" s="1345"/>
      <c r="I153" s="1345"/>
      <c r="J153" s="1320"/>
      <c r="K153" s="1320"/>
      <c r="L153" s="1346"/>
      <c r="M153" s="1320"/>
      <c r="N153" s="1320"/>
      <c r="O153" s="1346"/>
      <c r="P153" s="1320"/>
      <c r="Q153" s="1347"/>
      <c r="R153" s="1318"/>
      <c r="S153" s="1319"/>
      <c r="T153" s="1320"/>
      <c r="U153" s="1320"/>
      <c r="V153" s="1320"/>
      <c r="W153" s="1320"/>
      <c r="X153" s="1320"/>
      <c r="Y153" s="1320"/>
      <c r="Z153" s="1320"/>
      <c r="AA153" s="1320"/>
    </row>
    <row r="154" spans="1:27" ht="33.75" customHeight="1">
      <c r="A154" s="1320"/>
      <c r="B154" s="1342"/>
      <c r="C154" s="1342"/>
      <c r="D154" s="1342"/>
      <c r="E154" s="1343"/>
      <c r="F154" s="1344"/>
      <c r="G154" s="1344"/>
      <c r="H154" s="1345"/>
      <c r="I154" s="1345"/>
      <c r="J154" s="1320"/>
      <c r="K154" s="1320"/>
      <c r="L154" s="1346"/>
      <c r="M154" s="1320"/>
      <c r="N154" s="1320"/>
      <c r="O154" s="1346"/>
      <c r="P154" s="1320"/>
      <c r="Q154" s="1347"/>
      <c r="R154" s="1318"/>
      <c r="S154" s="1319"/>
      <c r="T154" s="1320"/>
      <c r="U154" s="1320"/>
      <c r="V154" s="1320"/>
      <c r="W154" s="1320"/>
      <c r="X154" s="1320"/>
      <c r="Y154" s="1320"/>
      <c r="Z154" s="1320"/>
      <c r="AA154" s="1320"/>
    </row>
    <row r="155" spans="1:27" ht="33.75" customHeight="1">
      <c r="A155" s="1320"/>
      <c r="B155" s="1342"/>
      <c r="C155" s="1342"/>
      <c r="D155" s="1342"/>
      <c r="E155" s="1343"/>
      <c r="F155" s="1344"/>
      <c r="G155" s="1344"/>
      <c r="H155" s="1345"/>
      <c r="I155" s="1345"/>
      <c r="J155" s="1320"/>
      <c r="K155" s="1320"/>
      <c r="L155" s="1346"/>
      <c r="M155" s="1320"/>
      <c r="N155" s="1320"/>
      <c r="O155" s="1346"/>
      <c r="P155" s="1320"/>
      <c r="Q155" s="1347"/>
      <c r="R155" s="1318"/>
      <c r="S155" s="1319"/>
      <c r="T155" s="1320"/>
      <c r="U155" s="1320"/>
      <c r="V155" s="1320"/>
      <c r="W155" s="1320"/>
      <c r="X155" s="1320"/>
      <c r="Y155" s="1320"/>
      <c r="Z155" s="1320"/>
      <c r="AA155" s="1320"/>
    </row>
    <row r="156" spans="1:27" ht="33.75" customHeight="1">
      <c r="A156" s="1320"/>
      <c r="B156" s="1342"/>
      <c r="C156" s="1342"/>
      <c r="D156" s="1342"/>
      <c r="E156" s="1343"/>
      <c r="F156" s="1344"/>
      <c r="G156" s="1344"/>
      <c r="H156" s="1345"/>
      <c r="I156" s="1345"/>
      <c r="J156" s="1320"/>
      <c r="K156" s="1320"/>
      <c r="L156" s="1346"/>
      <c r="M156" s="1320"/>
      <c r="N156" s="1320"/>
      <c r="O156" s="1346"/>
      <c r="P156" s="1320"/>
      <c r="Q156" s="1347"/>
      <c r="R156" s="1318"/>
      <c r="S156" s="1319"/>
      <c r="T156" s="1320"/>
      <c r="U156" s="1320"/>
      <c r="V156" s="1320"/>
      <c r="W156" s="1320"/>
      <c r="X156" s="1320"/>
      <c r="Y156" s="1320"/>
      <c r="Z156" s="1320"/>
      <c r="AA156" s="1320"/>
    </row>
    <row r="157" spans="1:27" ht="33.75" customHeight="1">
      <c r="A157" s="1320"/>
      <c r="B157" s="1342"/>
      <c r="C157" s="1342"/>
      <c r="D157" s="1342"/>
      <c r="E157" s="1343"/>
      <c r="F157" s="1344"/>
      <c r="G157" s="1344"/>
      <c r="H157" s="1345"/>
      <c r="I157" s="1345"/>
      <c r="J157" s="1320"/>
      <c r="K157" s="1320"/>
      <c r="L157" s="1346"/>
      <c r="M157" s="1320"/>
      <c r="N157" s="1320"/>
      <c r="O157" s="1346"/>
      <c r="P157" s="1320"/>
      <c r="Q157" s="1347"/>
      <c r="R157" s="1318"/>
      <c r="S157" s="1319"/>
      <c r="T157" s="1320"/>
      <c r="U157" s="1320"/>
      <c r="V157" s="1320"/>
      <c r="W157" s="1320"/>
      <c r="X157" s="1320"/>
      <c r="Y157" s="1320"/>
      <c r="Z157" s="1320"/>
      <c r="AA157" s="1320"/>
    </row>
    <row r="158" spans="1:27" ht="33.75" customHeight="1">
      <c r="A158" s="1320"/>
      <c r="B158" s="1342"/>
      <c r="C158" s="1342"/>
      <c r="D158" s="1342"/>
      <c r="E158" s="1343"/>
      <c r="F158" s="1344"/>
      <c r="G158" s="1344"/>
      <c r="H158" s="1345"/>
      <c r="I158" s="1345"/>
      <c r="J158" s="1320"/>
      <c r="K158" s="1320"/>
      <c r="L158" s="1346"/>
      <c r="M158" s="1320"/>
      <c r="N158" s="1320"/>
      <c r="O158" s="1346"/>
      <c r="P158" s="1320"/>
      <c r="Q158" s="1347"/>
      <c r="R158" s="1318"/>
      <c r="S158" s="1319"/>
      <c r="T158" s="1320"/>
      <c r="U158" s="1320"/>
      <c r="V158" s="1320"/>
      <c r="W158" s="1320"/>
      <c r="X158" s="1320"/>
      <c r="Y158" s="1320"/>
      <c r="Z158" s="1320"/>
      <c r="AA158" s="1320"/>
    </row>
    <row r="159" spans="1:27" ht="33.75" customHeight="1">
      <c r="A159" s="1320"/>
      <c r="B159" s="1342"/>
      <c r="C159" s="1342"/>
      <c r="D159" s="1342"/>
      <c r="E159" s="1343"/>
      <c r="F159" s="1344"/>
      <c r="G159" s="1344"/>
      <c r="H159" s="1345"/>
      <c r="I159" s="1345"/>
      <c r="J159" s="1320"/>
      <c r="K159" s="1320"/>
      <c r="L159" s="1346"/>
      <c r="M159" s="1320"/>
      <c r="N159" s="1320"/>
      <c r="O159" s="1346"/>
      <c r="P159" s="1320"/>
      <c r="Q159" s="1347"/>
      <c r="R159" s="1318"/>
      <c r="S159" s="1319"/>
      <c r="T159" s="1320"/>
      <c r="U159" s="1320"/>
      <c r="V159" s="1320"/>
      <c r="W159" s="1320"/>
      <c r="X159" s="1320"/>
      <c r="Y159" s="1320"/>
      <c r="Z159" s="1320"/>
      <c r="AA159" s="1320"/>
    </row>
    <row r="160" spans="1:27" ht="33.75" customHeight="1">
      <c r="A160" s="1320"/>
      <c r="B160" s="1342"/>
      <c r="C160" s="1342"/>
      <c r="D160" s="1342"/>
      <c r="E160" s="1343"/>
      <c r="F160" s="1344"/>
      <c r="G160" s="1344"/>
      <c r="H160" s="1345"/>
      <c r="I160" s="1345"/>
      <c r="J160" s="1320"/>
      <c r="K160" s="1320"/>
      <c r="L160" s="1346"/>
      <c r="M160" s="1320"/>
      <c r="N160" s="1320"/>
      <c r="O160" s="1346"/>
      <c r="P160" s="1320"/>
      <c r="Q160" s="1347"/>
      <c r="R160" s="1318"/>
      <c r="S160" s="1319"/>
      <c r="T160" s="1320"/>
      <c r="U160" s="1320"/>
      <c r="V160" s="1320"/>
      <c r="W160" s="1320"/>
      <c r="X160" s="1320"/>
      <c r="Y160" s="1320"/>
      <c r="Z160" s="1320"/>
      <c r="AA160" s="1320"/>
    </row>
    <row r="161" spans="1:27" ht="33.75" customHeight="1">
      <c r="A161" s="1320"/>
      <c r="B161" s="1342"/>
      <c r="C161" s="1342"/>
      <c r="D161" s="1342"/>
      <c r="E161" s="1343"/>
      <c r="F161" s="1344"/>
      <c r="G161" s="1344"/>
      <c r="H161" s="1345"/>
      <c r="I161" s="1345"/>
      <c r="J161" s="1320"/>
      <c r="K161" s="1320"/>
      <c r="L161" s="1346"/>
      <c r="M161" s="1320"/>
      <c r="N161" s="1320"/>
      <c r="O161" s="1346"/>
      <c r="P161" s="1320"/>
      <c r="Q161" s="1347"/>
      <c r="R161" s="1318"/>
      <c r="S161" s="1319"/>
      <c r="T161" s="1320"/>
      <c r="U161" s="1320"/>
      <c r="V161" s="1320"/>
      <c r="W161" s="1320"/>
      <c r="X161" s="1320"/>
      <c r="Y161" s="1320"/>
      <c r="Z161" s="1320"/>
      <c r="AA161" s="1320"/>
    </row>
    <row r="162" spans="1:27" ht="33.75" customHeight="1">
      <c r="A162" s="1320"/>
      <c r="B162" s="1342"/>
      <c r="C162" s="1342"/>
      <c r="D162" s="1342"/>
      <c r="E162" s="1343"/>
      <c r="F162" s="1344"/>
      <c r="G162" s="1344"/>
      <c r="H162" s="1345"/>
      <c r="I162" s="1345"/>
      <c r="J162" s="1320"/>
      <c r="K162" s="1320"/>
      <c r="L162" s="1346"/>
      <c r="M162" s="1320"/>
      <c r="N162" s="1320"/>
      <c r="O162" s="1346"/>
      <c r="P162" s="1320"/>
      <c r="Q162" s="1347"/>
      <c r="R162" s="1318"/>
      <c r="S162" s="1319"/>
      <c r="T162" s="1320"/>
      <c r="U162" s="1320"/>
      <c r="V162" s="1320"/>
      <c r="W162" s="1320"/>
      <c r="X162" s="1320"/>
      <c r="Y162" s="1320"/>
      <c r="Z162" s="1320"/>
      <c r="AA162" s="1320"/>
    </row>
    <row r="163" spans="1:27" ht="33.75" customHeight="1">
      <c r="A163" s="1320"/>
      <c r="B163" s="1342"/>
      <c r="C163" s="1342"/>
      <c r="D163" s="1342"/>
      <c r="E163" s="1343"/>
      <c r="F163" s="1344"/>
      <c r="G163" s="1344"/>
      <c r="H163" s="1345"/>
      <c r="I163" s="1345"/>
      <c r="J163" s="1320"/>
      <c r="K163" s="1320"/>
      <c r="L163" s="1346"/>
      <c r="M163" s="1320"/>
      <c r="N163" s="1320"/>
      <c r="O163" s="1346"/>
      <c r="P163" s="1320"/>
      <c r="Q163" s="1347"/>
      <c r="R163" s="1318"/>
      <c r="S163" s="1319"/>
      <c r="T163" s="1320"/>
      <c r="U163" s="1320"/>
      <c r="V163" s="1320"/>
      <c r="W163" s="1320"/>
      <c r="X163" s="1320"/>
      <c r="Y163" s="1320"/>
      <c r="Z163" s="1320"/>
      <c r="AA163" s="1320"/>
    </row>
    <row r="164" spans="1:27" ht="33.75" customHeight="1">
      <c r="A164" s="1320"/>
      <c r="B164" s="1342"/>
      <c r="C164" s="1342"/>
      <c r="D164" s="1342"/>
      <c r="E164" s="1343"/>
      <c r="F164" s="1344"/>
      <c r="G164" s="1344"/>
      <c r="H164" s="1345"/>
      <c r="I164" s="1345"/>
      <c r="J164" s="1320"/>
      <c r="K164" s="1320"/>
      <c r="L164" s="1346"/>
      <c r="M164" s="1320"/>
      <c r="N164" s="1320"/>
      <c r="O164" s="1346"/>
      <c r="P164" s="1320"/>
      <c r="Q164" s="1347"/>
      <c r="R164" s="1318"/>
      <c r="S164" s="1319"/>
      <c r="T164" s="1320"/>
      <c r="U164" s="1320"/>
      <c r="V164" s="1320"/>
      <c r="W164" s="1320"/>
      <c r="X164" s="1320"/>
      <c r="Y164" s="1320"/>
      <c r="Z164" s="1320"/>
      <c r="AA164" s="1320"/>
    </row>
    <row r="165" spans="1:27" ht="33.75" customHeight="1">
      <c r="A165" s="1320"/>
      <c r="B165" s="1342"/>
      <c r="C165" s="1342"/>
      <c r="D165" s="1342"/>
      <c r="E165" s="1343"/>
      <c r="F165" s="1344"/>
      <c r="G165" s="1344"/>
      <c r="H165" s="1345"/>
      <c r="I165" s="1345"/>
      <c r="J165" s="1320"/>
      <c r="K165" s="1320"/>
      <c r="L165" s="1346"/>
      <c r="M165" s="1320"/>
      <c r="N165" s="1320"/>
      <c r="O165" s="1346"/>
      <c r="P165" s="1320"/>
      <c r="Q165" s="1347"/>
      <c r="R165" s="1318"/>
      <c r="S165" s="1319"/>
      <c r="T165" s="1320"/>
      <c r="U165" s="1320"/>
      <c r="V165" s="1320"/>
      <c r="W165" s="1320"/>
      <c r="X165" s="1320"/>
      <c r="Y165" s="1320"/>
      <c r="Z165" s="1320"/>
      <c r="AA165" s="1320"/>
    </row>
    <row r="166" spans="1:27" ht="33.75" customHeight="1">
      <c r="A166" s="1320"/>
      <c r="B166" s="1342"/>
      <c r="C166" s="1342"/>
      <c r="D166" s="1342"/>
      <c r="E166" s="1343"/>
      <c r="F166" s="1344"/>
      <c r="G166" s="1344"/>
      <c r="H166" s="1345"/>
      <c r="I166" s="1345"/>
      <c r="J166" s="1320"/>
      <c r="K166" s="1320"/>
      <c r="L166" s="1346"/>
      <c r="M166" s="1320"/>
      <c r="N166" s="1320"/>
      <c r="O166" s="1346"/>
      <c r="P166" s="1320"/>
      <c r="Q166" s="1347"/>
      <c r="R166" s="1318"/>
      <c r="S166" s="1319"/>
      <c r="T166" s="1320"/>
      <c r="U166" s="1320"/>
      <c r="V166" s="1320"/>
      <c r="W166" s="1320"/>
      <c r="X166" s="1320"/>
      <c r="Y166" s="1320"/>
      <c r="Z166" s="1320"/>
      <c r="AA166" s="1320"/>
    </row>
    <row r="167" spans="1:27" ht="33.75" customHeight="1">
      <c r="A167" s="1320"/>
      <c r="B167" s="1342"/>
      <c r="C167" s="1342"/>
      <c r="D167" s="1342"/>
      <c r="E167" s="1343"/>
      <c r="F167" s="1344"/>
      <c r="G167" s="1344"/>
      <c r="H167" s="1345"/>
      <c r="I167" s="1345"/>
      <c r="J167" s="1320"/>
      <c r="K167" s="1320"/>
      <c r="L167" s="1346"/>
      <c r="M167" s="1320"/>
      <c r="N167" s="1320"/>
      <c r="O167" s="1346"/>
      <c r="P167" s="1320"/>
      <c r="Q167" s="1347"/>
      <c r="R167" s="1318"/>
      <c r="S167" s="1319"/>
      <c r="T167" s="1320"/>
      <c r="U167" s="1320"/>
      <c r="V167" s="1320"/>
      <c r="W167" s="1320"/>
      <c r="X167" s="1320"/>
      <c r="Y167" s="1320"/>
      <c r="Z167" s="1320"/>
      <c r="AA167" s="1320"/>
    </row>
    <row r="168" spans="1:27" ht="33.75" customHeight="1">
      <c r="A168" s="1320"/>
      <c r="B168" s="1342"/>
      <c r="C168" s="1342"/>
      <c r="D168" s="1342"/>
      <c r="E168" s="1343"/>
      <c r="F168" s="1344"/>
      <c r="G168" s="1344"/>
      <c r="H168" s="1345"/>
      <c r="I168" s="1345"/>
      <c r="J168" s="1320"/>
      <c r="K168" s="1320"/>
      <c r="L168" s="1346"/>
      <c r="M168" s="1320"/>
      <c r="N168" s="1320"/>
      <c r="O168" s="1346"/>
      <c r="P168" s="1320"/>
      <c r="Q168" s="1347"/>
      <c r="R168" s="1318"/>
      <c r="S168" s="1319"/>
      <c r="T168" s="1320"/>
      <c r="U168" s="1320"/>
      <c r="V168" s="1320"/>
      <c r="W168" s="1320"/>
      <c r="X168" s="1320"/>
      <c r="Y168" s="1320"/>
      <c r="Z168" s="1320"/>
      <c r="AA168" s="1320"/>
    </row>
    <row r="169" spans="1:27" ht="33.75" customHeight="1">
      <c r="A169" s="1320"/>
      <c r="B169" s="1342"/>
      <c r="C169" s="1342"/>
      <c r="D169" s="1342"/>
      <c r="E169" s="1343"/>
      <c r="F169" s="1344"/>
      <c r="G169" s="1344"/>
      <c r="H169" s="1345"/>
      <c r="I169" s="1345"/>
      <c r="J169" s="1320"/>
      <c r="K169" s="1320"/>
      <c r="L169" s="1346"/>
      <c r="M169" s="1320"/>
      <c r="N169" s="1320"/>
      <c r="O169" s="1346"/>
      <c r="P169" s="1320"/>
      <c r="Q169" s="1347"/>
      <c r="R169" s="1318"/>
      <c r="S169" s="1319"/>
      <c r="T169" s="1320"/>
      <c r="U169" s="1320"/>
      <c r="V169" s="1320"/>
      <c r="W169" s="1320"/>
      <c r="X169" s="1320"/>
      <c r="Y169" s="1320"/>
      <c r="Z169" s="1320"/>
      <c r="AA169" s="1320"/>
    </row>
    <row r="170" spans="1:27" ht="33.75" customHeight="1">
      <c r="A170" s="1320"/>
      <c r="B170" s="1342"/>
      <c r="C170" s="1342"/>
      <c r="D170" s="1342"/>
      <c r="E170" s="1343"/>
      <c r="F170" s="1344"/>
      <c r="G170" s="1344"/>
      <c r="H170" s="1345"/>
      <c r="I170" s="1345"/>
      <c r="J170" s="1320"/>
      <c r="K170" s="1320"/>
      <c r="L170" s="1346"/>
      <c r="M170" s="1320"/>
      <c r="N170" s="1320"/>
      <c r="O170" s="1346"/>
      <c r="P170" s="1320"/>
      <c r="Q170" s="1347"/>
      <c r="R170" s="1318"/>
      <c r="S170" s="1319"/>
      <c r="T170" s="1320"/>
      <c r="U170" s="1320"/>
      <c r="V170" s="1320"/>
      <c r="W170" s="1320"/>
      <c r="X170" s="1320"/>
      <c r="Y170" s="1320"/>
      <c r="Z170" s="1320"/>
      <c r="AA170" s="1320"/>
    </row>
    <row r="171" spans="1:27" ht="33.75" customHeight="1">
      <c r="A171" s="1320"/>
      <c r="B171" s="1342"/>
      <c r="C171" s="1342"/>
      <c r="D171" s="1342"/>
      <c r="E171" s="1343"/>
      <c r="F171" s="1344"/>
      <c r="G171" s="1344"/>
      <c r="H171" s="1345"/>
      <c r="I171" s="1345"/>
      <c r="J171" s="1320"/>
      <c r="K171" s="1320"/>
      <c r="L171" s="1346"/>
      <c r="M171" s="1320"/>
      <c r="N171" s="1320"/>
      <c r="O171" s="1346"/>
      <c r="P171" s="1320"/>
      <c r="Q171" s="1347"/>
      <c r="R171" s="1318"/>
      <c r="S171" s="1319"/>
      <c r="T171" s="1320"/>
      <c r="U171" s="1320"/>
      <c r="V171" s="1320"/>
      <c r="W171" s="1320"/>
      <c r="X171" s="1320"/>
      <c r="Y171" s="1320"/>
      <c r="Z171" s="1320"/>
      <c r="AA171" s="1320"/>
    </row>
    <row r="172" spans="1:27" ht="33.75" customHeight="1">
      <c r="A172" s="1320"/>
      <c r="B172" s="1342"/>
      <c r="C172" s="1342"/>
      <c r="D172" s="1342"/>
      <c r="E172" s="1343"/>
      <c r="F172" s="1344"/>
      <c r="G172" s="1344"/>
      <c r="H172" s="1345"/>
      <c r="I172" s="1345"/>
      <c r="J172" s="1320"/>
      <c r="K172" s="1320"/>
      <c r="L172" s="1346"/>
      <c r="M172" s="1320"/>
      <c r="N172" s="1320"/>
      <c r="O172" s="1346"/>
      <c r="P172" s="1320"/>
      <c r="Q172" s="1347"/>
      <c r="R172" s="1318"/>
      <c r="S172" s="1319"/>
      <c r="T172" s="1320"/>
      <c r="U172" s="1320"/>
      <c r="V172" s="1320"/>
      <c r="W172" s="1320"/>
      <c r="X172" s="1320"/>
      <c r="Y172" s="1320"/>
      <c r="Z172" s="1320"/>
      <c r="AA172" s="1320"/>
    </row>
    <row r="173" spans="1:27" ht="33.75" customHeight="1">
      <c r="A173" s="1320"/>
      <c r="B173" s="1342"/>
      <c r="C173" s="1342"/>
      <c r="D173" s="1342"/>
      <c r="E173" s="1343"/>
      <c r="F173" s="1344"/>
      <c r="G173" s="1344"/>
      <c r="H173" s="1345"/>
      <c r="I173" s="1345"/>
      <c r="J173" s="1320"/>
      <c r="K173" s="1320"/>
      <c r="L173" s="1346"/>
      <c r="M173" s="1320"/>
      <c r="N173" s="1320"/>
      <c r="O173" s="1346"/>
      <c r="P173" s="1320"/>
      <c r="Q173" s="1347"/>
      <c r="R173" s="1318"/>
      <c r="S173" s="1319"/>
      <c r="T173" s="1320"/>
      <c r="U173" s="1320"/>
      <c r="V173" s="1320"/>
      <c r="W173" s="1320"/>
      <c r="X173" s="1320"/>
      <c r="Y173" s="1320"/>
      <c r="Z173" s="1320"/>
      <c r="AA173" s="1320"/>
    </row>
    <row r="174" spans="1:27" ht="33.75" customHeight="1">
      <c r="A174" s="1320"/>
      <c r="B174" s="1342"/>
      <c r="C174" s="1342"/>
      <c r="D174" s="1342"/>
      <c r="E174" s="1343"/>
      <c r="F174" s="1344"/>
      <c r="G174" s="1344"/>
      <c r="H174" s="1345"/>
      <c r="I174" s="1345"/>
      <c r="J174" s="1320"/>
      <c r="K174" s="1320"/>
      <c r="L174" s="1346"/>
      <c r="M174" s="1320"/>
      <c r="N174" s="1320"/>
      <c r="O174" s="1346"/>
      <c r="P174" s="1320"/>
      <c r="Q174" s="1347"/>
      <c r="R174" s="1318"/>
      <c r="S174" s="1319"/>
      <c r="T174" s="1320"/>
      <c r="U174" s="1320"/>
      <c r="V174" s="1320"/>
      <c r="W174" s="1320"/>
      <c r="X174" s="1320"/>
      <c r="Y174" s="1320"/>
      <c r="Z174" s="1320"/>
      <c r="AA174" s="1320"/>
    </row>
    <row r="175" spans="1:27" ht="33.75" customHeight="1">
      <c r="A175" s="1320"/>
      <c r="B175" s="1342"/>
      <c r="C175" s="1342"/>
      <c r="D175" s="1342"/>
      <c r="E175" s="1343"/>
      <c r="F175" s="1344"/>
      <c r="G175" s="1344"/>
      <c r="H175" s="1345"/>
      <c r="I175" s="1345"/>
      <c r="J175" s="1320"/>
      <c r="K175" s="1320"/>
      <c r="L175" s="1346"/>
      <c r="M175" s="1320"/>
      <c r="N175" s="1320"/>
      <c r="O175" s="1346"/>
      <c r="P175" s="1320"/>
      <c r="Q175" s="1347"/>
      <c r="R175" s="1318"/>
      <c r="S175" s="1319"/>
      <c r="T175" s="1320"/>
      <c r="U175" s="1320"/>
      <c r="V175" s="1320"/>
      <c r="W175" s="1320"/>
      <c r="X175" s="1320"/>
      <c r="Y175" s="1320"/>
      <c r="Z175" s="1320"/>
      <c r="AA175" s="1320"/>
    </row>
    <row r="176" spans="1:27" ht="33.75" customHeight="1">
      <c r="A176" s="1320"/>
      <c r="B176" s="1342"/>
      <c r="C176" s="1342"/>
      <c r="D176" s="1342"/>
      <c r="E176" s="1343"/>
      <c r="F176" s="1344"/>
      <c r="G176" s="1344"/>
      <c r="H176" s="1345"/>
      <c r="I176" s="1345"/>
      <c r="J176" s="1320"/>
      <c r="K176" s="1320"/>
      <c r="L176" s="1346"/>
      <c r="M176" s="1320"/>
      <c r="N176" s="1320"/>
      <c r="O176" s="1346"/>
      <c r="P176" s="1320"/>
      <c r="Q176" s="1347"/>
      <c r="R176" s="1318"/>
      <c r="S176" s="1319"/>
      <c r="T176" s="1320"/>
      <c r="U176" s="1320"/>
      <c r="V176" s="1320"/>
      <c r="W176" s="1320"/>
      <c r="X176" s="1320"/>
      <c r="Y176" s="1320"/>
      <c r="Z176" s="1320"/>
      <c r="AA176" s="1320"/>
    </row>
    <row r="177" spans="1:27" ht="33.75" customHeight="1">
      <c r="A177" s="1320"/>
      <c r="B177" s="1342"/>
      <c r="C177" s="1342"/>
      <c r="D177" s="1342"/>
      <c r="E177" s="1343"/>
      <c r="F177" s="1344"/>
      <c r="G177" s="1344"/>
      <c r="H177" s="1345"/>
      <c r="I177" s="1345"/>
      <c r="J177" s="1320"/>
      <c r="K177" s="1320"/>
      <c r="L177" s="1346"/>
      <c r="M177" s="1320"/>
      <c r="N177" s="1320"/>
      <c r="O177" s="1346"/>
      <c r="P177" s="1320"/>
      <c r="Q177" s="1347"/>
      <c r="R177" s="1318"/>
      <c r="S177" s="1319"/>
      <c r="T177" s="1320"/>
      <c r="U177" s="1320"/>
      <c r="V177" s="1320"/>
      <c r="W177" s="1320"/>
      <c r="X177" s="1320"/>
      <c r="Y177" s="1320"/>
      <c r="Z177" s="1320"/>
      <c r="AA177" s="1320"/>
    </row>
    <row r="178" spans="1:27" ht="33.75" customHeight="1">
      <c r="A178" s="1320"/>
      <c r="B178" s="1342"/>
      <c r="C178" s="1342"/>
      <c r="D178" s="1342"/>
      <c r="E178" s="1343"/>
      <c r="F178" s="1344"/>
      <c r="G178" s="1344"/>
      <c r="H178" s="1345"/>
      <c r="I178" s="1345"/>
      <c r="J178" s="1320"/>
      <c r="K178" s="1320"/>
      <c r="L178" s="1346"/>
      <c r="M178" s="1320"/>
      <c r="N178" s="1320"/>
      <c r="O178" s="1346"/>
      <c r="P178" s="1320"/>
      <c r="Q178" s="1347"/>
      <c r="R178" s="1318"/>
      <c r="S178" s="1319"/>
      <c r="T178" s="1320"/>
      <c r="U178" s="1320"/>
      <c r="V178" s="1320"/>
      <c r="W178" s="1320"/>
      <c r="X178" s="1320"/>
      <c r="Y178" s="1320"/>
      <c r="Z178" s="1320"/>
      <c r="AA178" s="1320"/>
    </row>
    <row r="179" spans="1:27" ht="33.75" customHeight="1">
      <c r="A179" s="1320"/>
      <c r="B179" s="1342"/>
      <c r="C179" s="1342"/>
      <c r="D179" s="1342"/>
      <c r="E179" s="1343"/>
      <c r="F179" s="1344"/>
      <c r="G179" s="1344"/>
      <c r="H179" s="1345"/>
      <c r="I179" s="1345"/>
      <c r="J179" s="1320"/>
      <c r="K179" s="1320"/>
      <c r="L179" s="1346"/>
      <c r="M179" s="1320"/>
      <c r="N179" s="1320"/>
      <c r="O179" s="1346"/>
      <c r="P179" s="1320"/>
      <c r="Q179" s="1347"/>
      <c r="R179" s="1318"/>
      <c r="S179" s="1319"/>
      <c r="T179" s="1320"/>
      <c r="U179" s="1320"/>
      <c r="V179" s="1320"/>
      <c r="W179" s="1320"/>
      <c r="X179" s="1320"/>
      <c r="Y179" s="1320"/>
      <c r="Z179" s="1320"/>
      <c r="AA179" s="1320"/>
    </row>
    <row r="180" spans="1:27" ht="33.75" customHeight="1">
      <c r="A180" s="1320"/>
      <c r="B180" s="1342"/>
      <c r="C180" s="1342"/>
      <c r="D180" s="1342"/>
      <c r="E180" s="1343"/>
      <c r="F180" s="1344"/>
      <c r="G180" s="1344"/>
      <c r="H180" s="1345"/>
      <c r="I180" s="1345"/>
      <c r="J180" s="1320"/>
      <c r="K180" s="1320"/>
      <c r="L180" s="1346"/>
      <c r="M180" s="1320"/>
      <c r="N180" s="1320"/>
      <c r="O180" s="1346"/>
      <c r="P180" s="1320"/>
      <c r="Q180" s="1347"/>
      <c r="R180" s="1318"/>
      <c r="S180" s="1319"/>
      <c r="T180" s="1320"/>
      <c r="U180" s="1320"/>
      <c r="V180" s="1320"/>
      <c r="W180" s="1320"/>
      <c r="X180" s="1320"/>
      <c r="Y180" s="1320"/>
      <c r="Z180" s="1320"/>
      <c r="AA180" s="1320"/>
    </row>
    <row r="181" spans="1:27" ht="33.75" customHeight="1">
      <c r="A181" s="1320"/>
      <c r="B181" s="1342"/>
      <c r="C181" s="1342"/>
      <c r="D181" s="1342"/>
      <c r="E181" s="1343"/>
      <c r="F181" s="1344"/>
      <c r="G181" s="1344"/>
      <c r="H181" s="1345"/>
      <c r="I181" s="1345"/>
      <c r="J181" s="1320"/>
      <c r="K181" s="1320"/>
      <c r="L181" s="1346"/>
      <c r="M181" s="1320"/>
      <c r="N181" s="1320"/>
      <c r="O181" s="1346"/>
      <c r="P181" s="1320"/>
      <c r="Q181" s="1347"/>
      <c r="R181" s="1318"/>
      <c r="S181" s="1319"/>
      <c r="T181" s="1320"/>
      <c r="U181" s="1320"/>
      <c r="V181" s="1320"/>
      <c r="W181" s="1320"/>
      <c r="X181" s="1320"/>
      <c r="Y181" s="1320"/>
      <c r="Z181" s="1320"/>
      <c r="AA181" s="1320"/>
    </row>
    <row r="182" spans="1:27" ht="33.75" customHeight="1">
      <c r="A182" s="1320"/>
      <c r="B182" s="1342"/>
      <c r="C182" s="1342"/>
      <c r="D182" s="1342"/>
      <c r="E182" s="1343"/>
      <c r="F182" s="1344"/>
      <c r="G182" s="1344"/>
      <c r="H182" s="1345"/>
      <c r="I182" s="1345"/>
      <c r="J182" s="1320"/>
      <c r="K182" s="1320"/>
      <c r="L182" s="1346"/>
      <c r="M182" s="1320"/>
      <c r="N182" s="1320"/>
      <c r="O182" s="1346"/>
      <c r="P182" s="1320"/>
      <c r="Q182" s="1347"/>
      <c r="R182" s="1318"/>
      <c r="S182" s="1319"/>
      <c r="T182" s="1320"/>
      <c r="U182" s="1320"/>
      <c r="V182" s="1320"/>
      <c r="W182" s="1320"/>
      <c r="X182" s="1320"/>
      <c r="Y182" s="1320"/>
      <c r="Z182" s="1320"/>
      <c r="AA182" s="1320"/>
    </row>
    <row r="183" spans="1:27" ht="33.75" customHeight="1">
      <c r="A183" s="1320"/>
      <c r="B183" s="1342"/>
      <c r="C183" s="1342"/>
      <c r="D183" s="1342"/>
      <c r="E183" s="1343"/>
      <c r="F183" s="1344"/>
      <c r="G183" s="1344"/>
      <c r="H183" s="1345"/>
      <c r="I183" s="1345"/>
      <c r="J183" s="1320"/>
      <c r="K183" s="1320"/>
      <c r="L183" s="1346"/>
      <c r="M183" s="1320"/>
      <c r="N183" s="1320"/>
      <c r="O183" s="1346"/>
      <c r="P183" s="1320"/>
      <c r="Q183" s="1347"/>
      <c r="R183" s="1318"/>
      <c r="S183" s="1319"/>
      <c r="T183" s="1320"/>
      <c r="U183" s="1320"/>
      <c r="V183" s="1320"/>
      <c r="W183" s="1320"/>
      <c r="X183" s="1320"/>
      <c r="Y183" s="1320"/>
      <c r="Z183" s="1320"/>
      <c r="AA183" s="1320"/>
    </row>
    <row r="184" spans="1:27" ht="33.75" customHeight="1">
      <c r="A184" s="1320"/>
      <c r="B184" s="1342"/>
      <c r="C184" s="1342"/>
      <c r="D184" s="1342"/>
      <c r="E184" s="1343"/>
      <c r="F184" s="1344"/>
      <c r="G184" s="1344"/>
      <c r="H184" s="1345"/>
      <c r="I184" s="1345"/>
      <c r="J184" s="1320"/>
      <c r="K184" s="1320"/>
      <c r="L184" s="1346"/>
      <c r="M184" s="1320"/>
      <c r="N184" s="1320"/>
      <c r="O184" s="1346"/>
      <c r="P184" s="1320"/>
      <c r="Q184" s="1347"/>
      <c r="R184" s="1318"/>
      <c r="S184" s="1319"/>
      <c r="T184" s="1320"/>
      <c r="U184" s="1320"/>
      <c r="V184" s="1320"/>
      <c r="W184" s="1320"/>
      <c r="X184" s="1320"/>
      <c r="Y184" s="1320"/>
      <c r="Z184" s="1320"/>
      <c r="AA184" s="1320"/>
    </row>
    <row r="185" spans="1:27" ht="33.75" customHeight="1">
      <c r="A185" s="1320"/>
      <c r="B185" s="1342"/>
      <c r="C185" s="1342"/>
      <c r="D185" s="1342"/>
      <c r="E185" s="1343"/>
      <c r="F185" s="1344"/>
      <c r="G185" s="1344"/>
      <c r="H185" s="1345"/>
      <c r="I185" s="1345"/>
      <c r="J185" s="1320"/>
      <c r="K185" s="1320"/>
      <c r="L185" s="1346"/>
      <c r="M185" s="1320"/>
      <c r="N185" s="1320"/>
      <c r="O185" s="1346"/>
      <c r="P185" s="1320"/>
      <c r="Q185" s="1347"/>
      <c r="R185" s="1318"/>
      <c r="S185" s="1319"/>
      <c r="T185" s="1320"/>
      <c r="U185" s="1320"/>
      <c r="V185" s="1320"/>
      <c r="W185" s="1320"/>
      <c r="X185" s="1320"/>
      <c r="Y185" s="1320"/>
      <c r="Z185" s="1320"/>
      <c r="AA185" s="1320"/>
    </row>
    <row r="186" spans="1:27" ht="33.75" customHeight="1">
      <c r="A186" s="1320"/>
      <c r="B186" s="1342"/>
      <c r="C186" s="1342"/>
      <c r="D186" s="1342"/>
      <c r="E186" s="1343"/>
      <c r="F186" s="1344"/>
      <c r="G186" s="1344"/>
      <c r="H186" s="1345"/>
      <c r="I186" s="1345"/>
      <c r="J186" s="1320"/>
      <c r="K186" s="1320"/>
      <c r="L186" s="1346"/>
      <c r="M186" s="1320"/>
      <c r="N186" s="1320"/>
      <c r="O186" s="1346"/>
      <c r="P186" s="1320"/>
      <c r="Q186" s="1347"/>
      <c r="R186" s="1318"/>
      <c r="S186" s="1319"/>
      <c r="T186" s="1320"/>
      <c r="U186" s="1320"/>
      <c r="V186" s="1320"/>
      <c r="W186" s="1320"/>
      <c r="X186" s="1320"/>
      <c r="Y186" s="1320"/>
      <c r="Z186" s="1320"/>
      <c r="AA186" s="1320"/>
    </row>
    <row r="187" spans="1:27" ht="33.75" customHeight="1">
      <c r="A187" s="1320"/>
      <c r="B187" s="1342"/>
      <c r="C187" s="1342"/>
      <c r="D187" s="1342"/>
      <c r="E187" s="1343"/>
      <c r="F187" s="1344"/>
      <c r="G187" s="1344"/>
      <c r="H187" s="1345"/>
      <c r="I187" s="1345"/>
      <c r="J187" s="1320"/>
      <c r="K187" s="1320"/>
      <c r="L187" s="1346"/>
      <c r="M187" s="1320"/>
      <c r="N187" s="1320"/>
      <c r="O187" s="1346"/>
      <c r="P187" s="1320"/>
      <c r="Q187" s="1347"/>
      <c r="R187" s="1318"/>
      <c r="S187" s="1319"/>
      <c r="T187" s="1320"/>
      <c r="U187" s="1320"/>
      <c r="V187" s="1320"/>
      <c r="W187" s="1320"/>
      <c r="X187" s="1320"/>
      <c r="Y187" s="1320"/>
      <c r="Z187" s="1320"/>
      <c r="AA187" s="1320"/>
    </row>
    <row r="188" spans="1:27" ht="33.75" customHeight="1">
      <c r="A188" s="1320"/>
      <c r="B188" s="1342"/>
      <c r="C188" s="1342"/>
      <c r="D188" s="1342"/>
      <c r="E188" s="1343"/>
      <c r="F188" s="1344"/>
      <c r="G188" s="1344"/>
      <c r="H188" s="1345"/>
      <c r="I188" s="1345"/>
      <c r="J188" s="1320"/>
      <c r="K188" s="1320"/>
      <c r="L188" s="1346"/>
      <c r="M188" s="1320"/>
      <c r="N188" s="1320"/>
      <c r="O188" s="1346"/>
      <c r="P188" s="1320"/>
      <c r="Q188" s="1347"/>
      <c r="R188" s="1318"/>
      <c r="S188" s="1319"/>
      <c r="T188" s="1320"/>
      <c r="U188" s="1320"/>
      <c r="V188" s="1320"/>
      <c r="W188" s="1320"/>
      <c r="X188" s="1320"/>
      <c r="Y188" s="1320"/>
      <c r="Z188" s="1320"/>
      <c r="AA188" s="1320"/>
    </row>
    <row r="189" spans="1:27" ht="33.75" customHeight="1">
      <c r="A189" s="1320"/>
      <c r="B189" s="1342"/>
      <c r="C189" s="1342"/>
      <c r="D189" s="1342"/>
      <c r="E189" s="1343"/>
      <c r="F189" s="1344"/>
      <c r="G189" s="1344"/>
      <c r="H189" s="1345"/>
      <c r="I189" s="1345"/>
      <c r="J189" s="1320"/>
      <c r="K189" s="1320"/>
      <c r="L189" s="1346"/>
      <c r="M189" s="1320"/>
      <c r="N189" s="1320"/>
      <c r="O189" s="1346"/>
      <c r="P189" s="1320"/>
      <c r="Q189" s="1347"/>
      <c r="R189" s="1318"/>
      <c r="S189" s="1319"/>
      <c r="T189" s="1320"/>
      <c r="U189" s="1320"/>
      <c r="V189" s="1320"/>
      <c r="W189" s="1320"/>
      <c r="X189" s="1320"/>
      <c r="Y189" s="1320"/>
      <c r="Z189" s="1320"/>
      <c r="AA189" s="1320"/>
    </row>
    <row r="190" spans="1:27" ht="33.75" customHeight="1">
      <c r="A190" s="1320"/>
      <c r="B190" s="1342"/>
      <c r="C190" s="1342"/>
      <c r="D190" s="1342"/>
      <c r="E190" s="1343"/>
      <c r="F190" s="1344"/>
      <c r="G190" s="1344"/>
      <c r="H190" s="1345"/>
      <c r="I190" s="1345"/>
      <c r="J190" s="1320"/>
      <c r="K190" s="1320"/>
      <c r="L190" s="1346"/>
      <c r="M190" s="1320"/>
      <c r="N190" s="1320"/>
      <c r="O190" s="1346"/>
      <c r="P190" s="1320"/>
      <c r="Q190" s="1347"/>
      <c r="R190" s="1318"/>
      <c r="S190" s="1319"/>
      <c r="T190" s="1320"/>
      <c r="U190" s="1320"/>
      <c r="V190" s="1320"/>
      <c r="W190" s="1320"/>
      <c r="X190" s="1320"/>
      <c r="Y190" s="1320"/>
      <c r="Z190" s="1320"/>
      <c r="AA190" s="1320"/>
    </row>
    <row r="191" spans="1:27" ht="33.75" customHeight="1">
      <c r="A191" s="1320"/>
      <c r="B191" s="1342"/>
      <c r="C191" s="1342"/>
      <c r="D191" s="1342"/>
      <c r="E191" s="1343"/>
      <c r="F191" s="1344"/>
      <c r="G191" s="1344"/>
      <c r="H191" s="1345"/>
      <c r="I191" s="1345"/>
      <c r="J191" s="1320"/>
      <c r="K191" s="1320"/>
      <c r="L191" s="1346"/>
      <c r="M191" s="1320"/>
      <c r="N191" s="1320"/>
      <c r="O191" s="1346"/>
      <c r="P191" s="1320"/>
      <c r="Q191" s="1347"/>
      <c r="R191" s="1318"/>
      <c r="S191" s="1319"/>
      <c r="T191" s="1320"/>
      <c r="U191" s="1320"/>
      <c r="V191" s="1320"/>
      <c r="W191" s="1320"/>
      <c r="X191" s="1320"/>
      <c r="Y191" s="1320"/>
      <c r="Z191" s="1320"/>
      <c r="AA191" s="1320"/>
    </row>
    <row r="192" spans="1:27" ht="33.75" customHeight="1">
      <c r="A192" s="1320"/>
      <c r="B192" s="1342"/>
      <c r="C192" s="1342"/>
      <c r="D192" s="1342"/>
      <c r="E192" s="1343"/>
      <c r="F192" s="1344"/>
      <c r="G192" s="1344"/>
      <c r="H192" s="1345"/>
      <c r="I192" s="1345"/>
      <c r="J192" s="1320"/>
      <c r="K192" s="1320"/>
      <c r="L192" s="1346"/>
      <c r="M192" s="1320"/>
      <c r="N192" s="1320"/>
      <c r="O192" s="1346"/>
      <c r="P192" s="1320"/>
      <c r="Q192" s="1347"/>
      <c r="R192" s="1318"/>
      <c r="S192" s="1319"/>
      <c r="T192" s="1320"/>
      <c r="U192" s="1320"/>
      <c r="V192" s="1320"/>
      <c r="W192" s="1320"/>
      <c r="X192" s="1320"/>
      <c r="Y192" s="1320"/>
      <c r="Z192" s="1320"/>
      <c r="AA192" s="1320"/>
    </row>
    <row r="193" spans="1:27" ht="33.75" customHeight="1">
      <c r="A193" s="1320"/>
      <c r="B193" s="1342"/>
      <c r="C193" s="1342"/>
      <c r="D193" s="1342"/>
      <c r="E193" s="1343"/>
      <c r="F193" s="1344"/>
      <c r="G193" s="1344"/>
      <c r="H193" s="1345"/>
      <c r="I193" s="1345"/>
      <c r="J193" s="1320"/>
      <c r="K193" s="1320"/>
      <c r="L193" s="1346"/>
      <c r="M193" s="1320"/>
      <c r="N193" s="1320"/>
      <c r="O193" s="1346"/>
      <c r="P193" s="1320"/>
      <c r="Q193" s="1347"/>
      <c r="R193" s="1318"/>
      <c r="S193" s="1319"/>
      <c r="T193" s="1320"/>
      <c r="U193" s="1320"/>
      <c r="V193" s="1320"/>
      <c r="W193" s="1320"/>
      <c r="X193" s="1320"/>
      <c r="Y193" s="1320"/>
      <c r="Z193" s="1320"/>
      <c r="AA193" s="1320"/>
    </row>
    <row r="194" spans="1:27" ht="33.75" customHeight="1">
      <c r="A194" s="1320"/>
      <c r="B194" s="1342"/>
      <c r="C194" s="1342"/>
      <c r="D194" s="1342"/>
      <c r="E194" s="1343"/>
      <c r="F194" s="1344"/>
      <c r="G194" s="1344"/>
      <c r="H194" s="1345"/>
      <c r="I194" s="1345"/>
      <c r="J194" s="1320"/>
      <c r="K194" s="1320"/>
      <c r="L194" s="1346"/>
      <c r="M194" s="1320"/>
      <c r="N194" s="1320"/>
      <c r="O194" s="1346"/>
      <c r="P194" s="1320"/>
      <c r="Q194" s="1347"/>
      <c r="R194" s="1318"/>
      <c r="S194" s="1319"/>
      <c r="T194" s="1320"/>
      <c r="U194" s="1320"/>
      <c r="V194" s="1320"/>
      <c r="W194" s="1320"/>
      <c r="X194" s="1320"/>
      <c r="Y194" s="1320"/>
      <c r="Z194" s="1320"/>
      <c r="AA194" s="1320"/>
    </row>
    <row r="195" spans="1:27" ht="33.75" customHeight="1">
      <c r="A195" s="1320"/>
      <c r="B195" s="1342"/>
      <c r="C195" s="1342"/>
      <c r="D195" s="1342"/>
      <c r="E195" s="1343"/>
      <c r="F195" s="1344"/>
      <c r="G195" s="1344"/>
      <c r="H195" s="1345"/>
      <c r="I195" s="1345"/>
      <c r="J195" s="1320"/>
      <c r="K195" s="1320"/>
      <c r="L195" s="1346"/>
      <c r="M195" s="1320"/>
      <c r="N195" s="1320"/>
      <c r="O195" s="1346"/>
      <c r="P195" s="1320"/>
      <c r="Q195" s="1347"/>
      <c r="R195" s="1318"/>
      <c r="S195" s="1319"/>
      <c r="T195" s="1320"/>
      <c r="U195" s="1320"/>
      <c r="V195" s="1320"/>
      <c r="W195" s="1320"/>
      <c r="X195" s="1320"/>
      <c r="Y195" s="1320"/>
      <c r="Z195" s="1320"/>
      <c r="AA195" s="1320"/>
    </row>
    <row r="196" spans="1:27" ht="33.75" customHeight="1">
      <c r="A196" s="1320"/>
      <c r="B196" s="1342"/>
      <c r="C196" s="1342"/>
      <c r="D196" s="1342"/>
      <c r="E196" s="1343"/>
      <c r="F196" s="1344"/>
      <c r="G196" s="1344"/>
      <c r="H196" s="1345"/>
      <c r="I196" s="1345"/>
      <c r="J196" s="1320"/>
      <c r="K196" s="1320"/>
      <c r="L196" s="1346"/>
      <c r="M196" s="1320"/>
      <c r="N196" s="1320"/>
      <c r="O196" s="1346"/>
      <c r="P196" s="1320"/>
      <c r="Q196" s="1347"/>
      <c r="R196" s="1318"/>
      <c r="S196" s="1319"/>
      <c r="T196" s="1320"/>
      <c r="U196" s="1320"/>
      <c r="V196" s="1320"/>
      <c r="W196" s="1320"/>
      <c r="X196" s="1320"/>
      <c r="Y196" s="1320"/>
      <c r="Z196" s="1320"/>
      <c r="AA196" s="1320"/>
    </row>
    <row r="197" spans="1:27" ht="33.75" customHeight="1">
      <c r="A197" s="1320"/>
      <c r="B197" s="1342"/>
      <c r="C197" s="1342"/>
      <c r="D197" s="1342"/>
      <c r="E197" s="1343"/>
      <c r="F197" s="1344"/>
      <c r="G197" s="1344"/>
      <c r="H197" s="1345"/>
      <c r="I197" s="1345"/>
      <c r="J197" s="1320"/>
      <c r="K197" s="1320"/>
      <c r="L197" s="1346"/>
      <c r="M197" s="1320"/>
      <c r="N197" s="1320"/>
      <c r="O197" s="1346"/>
      <c r="P197" s="1320"/>
      <c r="Q197" s="1347"/>
      <c r="R197" s="1318"/>
      <c r="S197" s="1319"/>
      <c r="T197" s="1320"/>
      <c r="U197" s="1320"/>
      <c r="V197" s="1320"/>
      <c r="W197" s="1320"/>
      <c r="X197" s="1320"/>
      <c r="Y197" s="1320"/>
      <c r="Z197" s="1320"/>
      <c r="AA197" s="1320"/>
    </row>
    <row r="198" spans="1:27" ht="33.75" customHeight="1">
      <c r="A198" s="1320"/>
      <c r="B198" s="1342"/>
      <c r="C198" s="1342"/>
      <c r="D198" s="1342"/>
      <c r="E198" s="1343"/>
      <c r="F198" s="1344"/>
      <c r="G198" s="1344"/>
      <c r="H198" s="1345"/>
      <c r="I198" s="1345"/>
      <c r="J198" s="1320"/>
      <c r="K198" s="1320"/>
      <c r="L198" s="1346"/>
      <c r="M198" s="1320"/>
      <c r="N198" s="1320"/>
      <c r="O198" s="1346"/>
      <c r="P198" s="1320"/>
      <c r="Q198" s="1347"/>
      <c r="R198" s="1318"/>
      <c r="S198" s="1319"/>
      <c r="T198" s="1320"/>
      <c r="U198" s="1320"/>
      <c r="V198" s="1320"/>
      <c r="W198" s="1320"/>
      <c r="X198" s="1320"/>
      <c r="Y198" s="1320"/>
      <c r="Z198" s="1320"/>
      <c r="AA198" s="1320"/>
    </row>
    <row r="199" spans="1:27" ht="33.75" customHeight="1">
      <c r="A199" s="1320"/>
      <c r="B199" s="1342"/>
      <c r="C199" s="1342"/>
      <c r="D199" s="1342"/>
      <c r="E199" s="1343"/>
      <c r="F199" s="1344"/>
      <c r="G199" s="1344"/>
      <c r="H199" s="1345"/>
      <c r="I199" s="1345"/>
      <c r="J199" s="1320"/>
      <c r="K199" s="1320"/>
      <c r="L199" s="1346"/>
      <c r="M199" s="1320"/>
      <c r="N199" s="1320"/>
      <c r="O199" s="1346"/>
      <c r="P199" s="1320"/>
      <c r="Q199" s="1347"/>
      <c r="R199" s="1318"/>
      <c r="S199" s="1319"/>
      <c r="T199" s="1320"/>
      <c r="U199" s="1320"/>
      <c r="V199" s="1320"/>
      <c r="W199" s="1320"/>
      <c r="X199" s="1320"/>
      <c r="Y199" s="1320"/>
      <c r="Z199" s="1320"/>
      <c r="AA199" s="1320"/>
    </row>
    <row r="200" spans="1:27" ht="33.75" customHeight="1">
      <c r="A200" s="1320"/>
      <c r="B200" s="1342"/>
      <c r="C200" s="1342"/>
      <c r="D200" s="1342"/>
      <c r="E200" s="1343"/>
      <c r="F200" s="1344"/>
      <c r="G200" s="1344"/>
      <c r="H200" s="1345"/>
      <c r="I200" s="1345"/>
      <c r="J200" s="1320"/>
      <c r="K200" s="1320"/>
      <c r="L200" s="1346"/>
      <c r="M200" s="1320"/>
      <c r="N200" s="1320"/>
      <c r="O200" s="1346"/>
      <c r="P200" s="1320"/>
      <c r="Q200" s="1347"/>
      <c r="R200" s="1318"/>
      <c r="S200" s="1319"/>
      <c r="T200" s="1320"/>
      <c r="U200" s="1320"/>
      <c r="V200" s="1320"/>
      <c r="W200" s="1320"/>
      <c r="X200" s="1320"/>
      <c r="Y200" s="1320"/>
      <c r="Z200" s="1320"/>
      <c r="AA200" s="1320"/>
    </row>
    <row r="201" spans="1:27" ht="33.75" customHeight="1">
      <c r="A201" s="1320"/>
      <c r="B201" s="1342"/>
      <c r="C201" s="1342"/>
      <c r="D201" s="1342"/>
      <c r="E201" s="1343"/>
      <c r="F201" s="1344"/>
      <c r="G201" s="1344"/>
      <c r="H201" s="1345"/>
      <c r="I201" s="1345"/>
      <c r="J201" s="1320"/>
      <c r="K201" s="1320"/>
      <c r="L201" s="1346"/>
      <c r="M201" s="1320"/>
      <c r="N201" s="1320"/>
      <c r="O201" s="1346"/>
      <c r="P201" s="1320"/>
      <c r="Q201" s="1347"/>
      <c r="R201" s="1318"/>
      <c r="S201" s="1319"/>
      <c r="T201" s="1320"/>
      <c r="U201" s="1320"/>
      <c r="V201" s="1320"/>
      <c r="W201" s="1320"/>
      <c r="X201" s="1320"/>
      <c r="Y201" s="1320"/>
      <c r="Z201" s="1320"/>
      <c r="AA201" s="1320"/>
    </row>
    <row r="202" spans="1:27" ht="33.75" customHeight="1">
      <c r="A202" s="1320"/>
      <c r="B202" s="1342"/>
      <c r="C202" s="1342"/>
      <c r="D202" s="1342"/>
      <c r="E202" s="1343"/>
      <c r="F202" s="1344"/>
      <c r="G202" s="1344"/>
      <c r="H202" s="1345"/>
      <c r="I202" s="1345"/>
      <c r="J202" s="1320"/>
      <c r="K202" s="1320"/>
      <c r="L202" s="1346"/>
      <c r="M202" s="1320"/>
      <c r="N202" s="1320"/>
      <c r="O202" s="1346"/>
      <c r="P202" s="1320"/>
      <c r="Q202" s="1347"/>
      <c r="R202" s="1318"/>
      <c r="S202" s="1319"/>
      <c r="T202" s="1320"/>
      <c r="U202" s="1320"/>
      <c r="V202" s="1320"/>
      <c r="W202" s="1320"/>
      <c r="X202" s="1320"/>
      <c r="Y202" s="1320"/>
      <c r="Z202" s="1320"/>
      <c r="AA202" s="1320"/>
    </row>
    <row r="203" spans="1:27" ht="33.75" customHeight="1">
      <c r="A203" s="1320"/>
      <c r="B203" s="1342"/>
      <c r="C203" s="1342"/>
      <c r="D203" s="1342"/>
      <c r="E203" s="1343"/>
      <c r="F203" s="1344"/>
      <c r="G203" s="1344"/>
      <c r="H203" s="1345"/>
      <c r="I203" s="1345"/>
      <c r="J203" s="1320"/>
      <c r="K203" s="1320"/>
      <c r="L203" s="1346"/>
      <c r="M203" s="1320"/>
      <c r="N203" s="1320"/>
      <c r="O203" s="1346"/>
      <c r="P203" s="1320"/>
      <c r="Q203" s="1347"/>
      <c r="R203" s="1318"/>
      <c r="S203" s="1319"/>
      <c r="T203" s="1320"/>
      <c r="U203" s="1320"/>
      <c r="V203" s="1320"/>
      <c r="W203" s="1320"/>
      <c r="X203" s="1320"/>
      <c r="Y203" s="1320"/>
      <c r="Z203" s="1320"/>
      <c r="AA203" s="1320"/>
    </row>
    <row r="204" spans="1:27" ht="33.75" customHeight="1">
      <c r="A204" s="1320"/>
      <c r="B204" s="1342"/>
      <c r="C204" s="1342"/>
      <c r="D204" s="1342"/>
      <c r="E204" s="1343"/>
      <c r="F204" s="1344"/>
      <c r="G204" s="1344"/>
      <c r="H204" s="1345"/>
      <c r="I204" s="1345"/>
      <c r="J204" s="1320"/>
      <c r="K204" s="1320"/>
      <c r="L204" s="1346"/>
      <c r="M204" s="1320"/>
      <c r="N204" s="1320"/>
      <c r="O204" s="1346"/>
      <c r="P204" s="1320"/>
      <c r="Q204" s="1347"/>
      <c r="R204" s="1318"/>
      <c r="S204" s="1319"/>
      <c r="T204" s="1320"/>
      <c r="U204" s="1320"/>
      <c r="V204" s="1320"/>
      <c r="W204" s="1320"/>
      <c r="X204" s="1320"/>
      <c r="Y204" s="1320"/>
      <c r="Z204" s="1320"/>
      <c r="AA204" s="1320"/>
    </row>
    <row r="205" spans="1:27" ht="33.75" customHeight="1">
      <c r="A205" s="1320"/>
      <c r="B205" s="1342"/>
      <c r="C205" s="1342"/>
      <c r="D205" s="1342"/>
      <c r="E205" s="1343"/>
      <c r="F205" s="1344"/>
      <c r="G205" s="1344"/>
      <c r="H205" s="1345"/>
      <c r="I205" s="1345"/>
      <c r="J205" s="1320"/>
      <c r="K205" s="1320"/>
      <c r="L205" s="1346"/>
      <c r="M205" s="1320"/>
      <c r="N205" s="1320"/>
      <c r="O205" s="1346"/>
      <c r="P205" s="1320"/>
      <c r="Q205" s="1347"/>
      <c r="R205" s="1318"/>
      <c r="S205" s="1319"/>
      <c r="T205" s="1320"/>
      <c r="U205" s="1320"/>
      <c r="V205" s="1320"/>
      <c r="W205" s="1320"/>
      <c r="X205" s="1320"/>
      <c r="Y205" s="1320"/>
      <c r="Z205" s="1320"/>
      <c r="AA205" s="1320"/>
    </row>
    <row r="206" spans="1:27" ht="33.75" customHeight="1">
      <c r="A206" s="1320"/>
      <c r="B206" s="1342"/>
      <c r="C206" s="1342"/>
      <c r="D206" s="1342"/>
      <c r="E206" s="1343"/>
      <c r="F206" s="1344"/>
      <c r="G206" s="1344"/>
      <c r="H206" s="1345"/>
      <c r="I206" s="1345"/>
      <c r="J206" s="1320"/>
      <c r="K206" s="1320"/>
      <c r="L206" s="1346"/>
      <c r="M206" s="1320"/>
      <c r="N206" s="1320"/>
      <c r="O206" s="1346"/>
      <c r="P206" s="1320"/>
      <c r="Q206" s="1347"/>
      <c r="R206" s="1318"/>
      <c r="S206" s="1319"/>
      <c r="T206" s="1320"/>
      <c r="U206" s="1320"/>
      <c r="V206" s="1320"/>
      <c r="W206" s="1320"/>
      <c r="X206" s="1320"/>
      <c r="Y206" s="1320"/>
      <c r="Z206" s="1320"/>
      <c r="AA206" s="1320"/>
    </row>
    <row r="207" spans="1:27" ht="33.75" customHeight="1">
      <c r="A207" s="1320"/>
      <c r="B207" s="1342"/>
      <c r="C207" s="1342"/>
      <c r="D207" s="1342"/>
      <c r="E207" s="1343"/>
      <c r="F207" s="1344"/>
      <c r="G207" s="1344"/>
      <c r="H207" s="1345"/>
      <c r="I207" s="1345"/>
      <c r="J207" s="1320"/>
      <c r="K207" s="1320"/>
      <c r="L207" s="1346"/>
      <c r="M207" s="1320"/>
      <c r="N207" s="1320"/>
      <c r="O207" s="1346"/>
      <c r="P207" s="1320"/>
      <c r="Q207" s="1347"/>
      <c r="R207" s="1318"/>
      <c r="S207" s="1319"/>
      <c r="T207" s="1320"/>
      <c r="U207" s="1320"/>
      <c r="V207" s="1320"/>
      <c r="W207" s="1320"/>
      <c r="X207" s="1320"/>
      <c r="Y207" s="1320"/>
      <c r="Z207" s="1320"/>
      <c r="AA207" s="1320"/>
    </row>
    <row r="208" spans="1:27" ht="33.75" customHeight="1">
      <c r="A208" s="1320"/>
      <c r="B208" s="1342"/>
      <c r="C208" s="1342"/>
      <c r="D208" s="1342"/>
      <c r="E208" s="1343"/>
      <c r="F208" s="1344"/>
      <c r="G208" s="1344"/>
      <c r="H208" s="1345"/>
      <c r="I208" s="1345"/>
      <c r="J208" s="1320"/>
      <c r="K208" s="1320"/>
      <c r="L208" s="1346"/>
      <c r="M208" s="1320"/>
      <c r="N208" s="1320"/>
      <c r="O208" s="1346"/>
      <c r="P208" s="1320"/>
      <c r="Q208" s="1347"/>
      <c r="R208" s="1318"/>
      <c r="S208" s="1319"/>
      <c r="T208" s="1320"/>
      <c r="U208" s="1320"/>
      <c r="V208" s="1320"/>
      <c r="W208" s="1320"/>
      <c r="X208" s="1320"/>
      <c r="Y208" s="1320"/>
      <c r="Z208" s="1320"/>
      <c r="AA208" s="1320"/>
    </row>
    <row r="209" spans="1:27" ht="33.75" customHeight="1">
      <c r="A209" s="1320"/>
      <c r="B209" s="1342"/>
      <c r="C209" s="1342"/>
      <c r="D209" s="1342"/>
      <c r="E209" s="1343"/>
      <c r="F209" s="1344"/>
      <c r="G209" s="1344"/>
      <c r="H209" s="1345"/>
      <c r="I209" s="1345"/>
      <c r="J209" s="1320"/>
      <c r="K209" s="1320"/>
      <c r="L209" s="1346"/>
      <c r="M209" s="1320"/>
      <c r="N209" s="1320"/>
      <c r="O209" s="1346"/>
      <c r="P209" s="1320"/>
      <c r="Q209" s="1347"/>
      <c r="R209" s="1318"/>
      <c r="S209" s="1319"/>
      <c r="T209" s="1320"/>
      <c r="U209" s="1320"/>
      <c r="V209" s="1320"/>
      <c r="W209" s="1320"/>
      <c r="X209" s="1320"/>
      <c r="Y209" s="1320"/>
      <c r="Z209" s="1320"/>
      <c r="AA209" s="1320"/>
    </row>
    <row r="210" spans="1:27" ht="33.75" customHeight="1">
      <c r="A210" s="1320"/>
      <c r="B210" s="1342"/>
      <c r="C210" s="1342"/>
      <c r="D210" s="1342"/>
      <c r="E210" s="1343"/>
      <c r="F210" s="1344"/>
      <c r="G210" s="1344"/>
      <c r="H210" s="1345"/>
      <c r="I210" s="1345"/>
      <c r="J210" s="1320"/>
      <c r="K210" s="1320"/>
      <c r="L210" s="1346"/>
      <c r="M210" s="1320"/>
      <c r="N210" s="1320"/>
      <c r="O210" s="1346"/>
      <c r="P210" s="1320"/>
      <c r="Q210" s="1347"/>
      <c r="R210" s="1318"/>
      <c r="S210" s="1319"/>
      <c r="T210" s="1320"/>
      <c r="U210" s="1320"/>
      <c r="V210" s="1320"/>
      <c r="W210" s="1320"/>
      <c r="X210" s="1320"/>
      <c r="Y210" s="1320"/>
      <c r="Z210" s="1320"/>
      <c r="AA210" s="1320"/>
    </row>
    <row r="211" spans="1:27" ht="33.75" customHeight="1">
      <c r="A211" s="1320"/>
      <c r="B211" s="1342"/>
      <c r="C211" s="1342"/>
      <c r="D211" s="1342"/>
      <c r="E211" s="1343"/>
      <c r="F211" s="1344"/>
      <c r="G211" s="1344"/>
      <c r="H211" s="1345"/>
      <c r="I211" s="1345"/>
      <c r="J211" s="1320"/>
      <c r="K211" s="1320"/>
      <c r="L211" s="1346"/>
      <c r="M211" s="1320"/>
      <c r="N211" s="1320"/>
      <c r="O211" s="1346"/>
      <c r="P211" s="1320"/>
      <c r="Q211" s="1347"/>
      <c r="R211" s="1318"/>
      <c r="S211" s="1319"/>
      <c r="T211" s="1320"/>
      <c r="U211" s="1320"/>
      <c r="V211" s="1320"/>
      <c r="W211" s="1320"/>
      <c r="X211" s="1320"/>
      <c r="Y211" s="1320"/>
      <c r="Z211" s="1320"/>
      <c r="AA211" s="1320"/>
    </row>
    <row r="212" spans="1:27" ht="33.75" customHeight="1">
      <c r="A212" s="1320"/>
      <c r="B212" s="1342"/>
      <c r="C212" s="1342"/>
      <c r="D212" s="1342"/>
      <c r="E212" s="1343"/>
      <c r="F212" s="1344"/>
      <c r="G212" s="1344"/>
      <c r="H212" s="1345"/>
      <c r="I212" s="1345"/>
      <c r="J212" s="1320"/>
      <c r="K212" s="1320"/>
      <c r="L212" s="1346"/>
      <c r="M212" s="1320"/>
      <c r="N212" s="1320"/>
      <c r="O212" s="1346"/>
      <c r="P212" s="1320"/>
      <c r="Q212" s="1347"/>
      <c r="R212" s="1318"/>
      <c r="S212" s="1319"/>
      <c r="T212" s="1320"/>
      <c r="U212" s="1320"/>
      <c r="V212" s="1320"/>
      <c r="W212" s="1320"/>
      <c r="X212" s="1320"/>
      <c r="Y212" s="1320"/>
      <c r="Z212" s="1320"/>
      <c r="AA212" s="1320"/>
    </row>
    <row r="213" spans="1:27" ht="33.75" customHeight="1">
      <c r="A213" s="1320"/>
      <c r="B213" s="1342"/>
      <c r="C213" s="1342"/>
      <c r="D213" s="1342"/>
      <c r="E213" s="1343"/>
      <c r="F213" s="1344"/>
      <c r="G213" s="1344"/>
      <c r="H213" s="1345"/>
      <c r="I213" s="1345"/>
      <c r="J213" s="1320"/>
      <c r="K213" s="1320"/>
      <c r="L213" s="1346"/>
      <c r="M213" s="1320"/>
      <c r="N213" s="1320"/>
      <c r="O213" s="1346"/>
      <c r="P213" s="1320"/>
      <c r="Q213" s="1347"/>
      <c r="R213" s="1318"/>
      <c r="S213" s="1319"/>
      <c r="T213" s="1320"/>
      <c r="U213" s="1320"/>
      <c r="V213" s="1320"/>
      <c r="W213" s="1320"/>
      <c r="X213" s="1320"/>
      <c r="Y213" s="1320"/>
      <c r="Z213" s="1320"/>
      <c r="AA213" s="1320"/>
    </row>
    <row r="214" spans="1:27" ht="33.75" customHeight="1">
      <c r="A214" s="1320"/>
      <c r="B214" s="1342"/>
      <c r="C214" s="1342"/>
      <c r="D214" s="1342"/>
      <c r="E214" s="1343"/>
      <c r="F214" s="1344"/>
      <c r="G214" s="1344"/>
      <c r="H214" s="1345"/>
      <c r="I214" s="1345"/>
      <c r="J214" s="1320"/>
      <c r="K214" s="1320"/>
      <c r="L214" s="1346"/>
      <c r="M214" s="1320"/>
      <c r="N214" s="1320"/>
      <c r="O214" s="1346"/>
      <c r="P214" s="1320"/>
      <c r="Q214" s="1347"/>
      <c r="R214" s="1318"/>
      <c r="S214" s="1319"/>
      <c r="T214" s="1320"/>
      <c r="U214" s="1320"/>
      <c r="V214" s="1320"/>
      <c r="W214" s="1320"/>
      <c r="X214" s="1320"/>
      <c r="Y214" s="1320"/>
      <c r="Z214" s="1320"/>
      <c r="AA214" s="1320"/>
    </row>
    <row r="215" spans="1:27" ht="33.75" customHeight="1">
      <c r="A215" s="1320"/>
      <c r="B215" s="1342"/>
      <c r="C215" s="1342"/>
      <c r="D215" s="1342"/>
      <c r="E215" s="1343"/>
      <c r="F215" s="1344"/>
      <c r="G215" s="1344"/>
      <c r="H215" s="1345"/>
      <c r="I215" s="1345"/>
      <c r="J215" s="1320"/>
      <c r="K215" s="1320"/>
      <c r="L215" s="1346"/>
      <c r="M215" s="1320"/>
      <c r="N215" s="1320"/>
      <c r="O215" s="1346"/>
      <c r="P215" s="1320"/>
      <c r="Q215" s="1347"/>
      <c r="R215" s="1318"/>
      <c r="S215" s="1319"/>
      <c r="T215" s="1320"/>
      <c r="U215" s="1320"/>
      <c r="V215" s="1320"/>
      <c r="W215" s="1320"/>
      <c r="X215" s="1320"/>
      <c r="Y215" s="1320"/>
      <c r="Z215" s="1320"/>
      <c r="AA215" s="1320"/>
    </row>
    <row r="216" spans="1:27" ht="33.75" customHeight="1">
      <c r="A216" s="1320"/>
      <c r="B216" s="1342"/>
      <c r="C216" s="1342"/>
      <c r="D216" s="1342"/>
      <c r="E216" s="1343"/>
      <c r="F216" s="1344"/>
      <c r="G216" s="1344"/>
      <c r="H216" s="1345"/>
      <c r="I216" s="1345"/>
      <c r="J216" s="1320"/>
      <c r="K216" s="1320"/>
      <c r="L216" s="1346"/>
      <c r="M216" s="1320"/>
      <c r="N216" s="1320"/>
      <c r="O216" s="1346"/>
      <c r="P216" s="1320"/>
      <c r="Q216" s="1347"/>
      <c r="R216" s="1318"/>
      <c r="S216" s="1319"/>
      <c r="T216" s="1320"/>
      <c r="U216" s="1320"/>
      <c r="V216" s="1320"/>
      <c r="W216" s="1320"/>
      <c r="X216" s="1320"/>
      <c r="Y216" s="1320"/>
      <c r="Z216" s="1320"/>
      <c r="AA216" s="1320"/>
    </row>
    <row r="217" spans="1:27" ht="33.75" customHeight="1">
      <c r="A217" s="1320"/>
      <c r="B217" s="1342"/>
      <c r="C217" s="1342"/>
      <c r="D217" s="1342"/>
      <c r="E217" s="1343"/>
      <c r="F217" s="1344"/>
      <c r="G217" s="1344"/>
      <c r="H217" s="1345"/>
      <c r="I217" s="1345"/>
      <c r="J217" s="1320"/>
      <c r="K217" s="1320"/>
      <c r="L217" s="1346"/>
      <c r="M217" s="1320"/>
      <c r="N217" s="1320"/>
      <c r="O217" s="1346"/>
      <c r="P217" s="1320"/>
      <c r="Q217" s="1347"/>
      <c r="R217" s="1318"/>
      <c r="S217" s="1319"/>
      <c r="T217" s="1320"/>
      <c r="U217" s="1320"/>
      <c r="V217" s="1320"/>
      <c r="W217" s="1320"/>
      <c r="X217" s="1320"/>
      <c r="Y217" s="1320"/>
      <c r="Z217" s="1320"/>
      <c r="AA217" s="1320"/>
    </row>
    <row r="218" spans="1:27" ht="33.75" customHeight="1">
      <c r="A218" s="1320"/>
      <c r="B218" s="1342"/>
      <c r="C218" s="1342"/>
      <c r="D218" s="1342"/>
      <c r="E218" s="1343"/>
      <c r="F218" s="1344"/>
      <c r="G218" s="1344"/>
      <c r="H218" s="1345"/>
      <c r="I218" s="1345"/>
      <c r="J218" s="1320"/>
      <c r="K218" s="1320"/>
      <c r="L218" s="1346"/>
      <c r="M218" s="1320"/>
      <c r="N218" s="1320"/>
      <c r="O218" s="1346"/>
      <c r="P218" s="1320"/>
      <c r="Q218" s="1347"/>
      <c r="R218" s="1318"/>
      <c r="S218" s="1319"/>
      <c r="T218" s="1320"/>
      <c r="U218" s="1320"/>
      <c r="V218" s="1320"/>
      <c r="W218" s="1320"/>
      <c r="X218" s="1320"/>
      <c r="Y218" s="1320"/>
      <c r="Z218" s="1320"/>
      <c r="AA218" s="1320"/>
    </row>
    <row r="219" spans="1:27" ht="33.75" customHeight="1">
      <c r="A219" s="1320"/>
      <c r="B219" s="1342"/>
      <c r="C219" s="1342"/>
      <c r="D219" s="1342"/>
      <c r="E219" s="1343"/>
      <c r="F219" s="1344"/>
      <c r="G219" s="1344"/>
      <c r="H219" s="1345"/>
      <c r="I219" s="1345"/>
      <c r="J219" s="1320"/>
      <c r="K219" s="1320"/>
      <c r="L219" s="1346"/>
      <c r="M219" s="1320"/>
      <c r="N219" s="1320"/>
      <c r="O219" s="1346"/>
      <c r="P219" s="1320"/>
      <c r="Q219" s="1347"/>
      <c r="R219" s="1318"/>
      <c r="S219" s="1319"/>
      <c r="T219" s="1320"/>
      <c r="U219" s="1320"/>
      <c r="V219" s="1320"/>
      <c r="W219" s="1320"/>
      <c r="X219" s="1320"/>
      <c r="Y219" s="1320"/>
      <c r="Z219" s="1320"/>
      <c r="AA219" s="1320"/>
    </row>
    <row r="220" spans="1:27" ht="33.75" customHeight="1">
      <c r="A220" s="1320"/>
      <c r="B220" s="1342"/>
      <c r="C220" s="1342"/>
      <c r="D220" s="1342"/>
      <c r="E220" s="1343"/>
      <c r="F220" s="1344"/>
      <c r="G220" s="1344"/>
      <c r="H220" s="1345"/>
      <c r="I220" s="1345"/>
      <c r="J220" s="1320"/>
      <c r="K220" s="1320"/>
      <c r="L220" s="1346"/>
      <c r="M220" s="1320"/>
      <c r="N220" s="1320"/>
      <c r="O220" s="1346"/>
      <c r="P220" s="1320"/>
      <c r="Q220" s="1347"/>
      <c r="R220" s="1318"/>
      <c r="S220" s="1319"/>
      <c r="T220" s="1320"/>
      <c r="U220" s="1320"/>
      <c r="V220" s="1320"/>
      <c r="W220" s="1320"/>
      <c r="X220" s="1320"/>
      <c r="Y220" s="1320"/>
      <c r="Z220" s="1320"/>
      <c r="AA220" s="1320"/>
    </row>
    <row r="221" spans="1:27" ht="33.75" customHeight="1">
      <c r="A221" s="1320"/>
      <c r="B221" s="1342"/>
      <c r="C221" s="1342"/>
      <c r="D221" s="1342"/>
      <c r="E221" s="1343"/>
      <c r="F221" s="1344"/>
      <c r="G221" s="1344"/>
      <c r="H221" s="1345"/>
      <c r="I221" s="1345"/>
      <c r="J221" s="1320"/>
      <c r="K221" s="1320"/>
      <c r="L221" s="1346"/>
      <c r="M221" s="1320"/>
      <c r="N221" s="1320"/>
      <c r="O221" s="1346"/>
      <c r="P221" s="1320"/>
      <c r="Q221" s="1347"/>
      <c r="R221" s="1318"/>
      <c r="S221" s="1319"/>
      <c r="T221" s="1320"/>
      <c r="U221" s="1320"/>
      <c r="V221" s="1320"/>
      <c r="W221" s="1320"/>
      <c r="X221" s="1320"/>
      <c r="Y221" s="1320"/>
      <c r="Z221" s="1320"/>
      <c r="AA221" s="1320"/>
    </row>
    <row r="222" spans="1:27" ht="33.75" customHeight="1">
      <c r="A222" s="1320"/>
      <c r="B222" s="1342"/>
      <c r="C222" s="1342"/>
      <c r="D222" s="1342"/>
      <c r="E222" s="1343"/>
      <c r="F222" s="1344"/>
      <c r="G222" s="1344"/>
      <c r="H222" s="1345"/>
      <c r="I222" s="1345"/>
      <c r="J222" s="1320"/>
      <c r="K222" s="1320"/>
      <c r="L222" s="1346"/>
      <c r="M222" s="1320"/>
      <c r="N222" s="1320"/>
      <c r="O222" s="1346"/>
      <c r="P222" s="1320"/>
      <c r="Q222" s="1347"/>
      <c r="R222" s="1318"/>
      <c r="S222" s="1319"/>
      <c r="T222" s="1320"/>
      <c r="U222" s="1320"/>
      <c r="V222" s="1320"/>
      <c r="W222" s="1320"/>
      <c r="X222" s="1320"/>
      <c r="Y222" s="1320"/>
      <c r="Z222" s="1320"/>
      <c r="AA222" s="1320"/>
    </row>
    <row r="223" spans="1:27" ht="33.75" customHeight="1">
      <c r="A223" s="1320"/>
      <c r="B223" s="1342"/>
      <c r="C223" s="1342"/>
      <c r="D223" s="1342"/>
      <c r="E223" s="1343"/>
      <c r="F223" s="1344"/>
      <c r="G223" s="1344"/>
      <c r="H223" s="1345"/>
      <c r="I223" s="1345"/>
      <c r="J223" s="1320"/>
      <c r="K223" s="1320"/>
      <c r="L223" s="1346"/>
      <c r="M223" s="1320"/>
      <c r="N223" s="1320"/>
      <c r="O223" s="1346"/>
      <c r="P223" s="1320"/>
      <c r="Q223" s="1347"/>
      <c r="R223" s="1318"/>
      <c r="S223" s="1319"/>
      <c r="T223" s="1320"/>
      <c r="U223" s="1320"/>
      <c r="V223" s="1320"/>
      <c r="W223" s="1320"/>
      <c r="X223" s="1320"/>
      <c r="Y223" s="1320"/>
      <c r="Z223" s="1320"/>
      <c r="AA223" s="1320"/>
    </row>
    <row r="224" spans="1:27" ht="33.75" customHeight="1">
      <c r="A224" s="1320"/>
      <c r="B224" s="1342"/>
      <c r="C224" s="1342"/>
      <c r="D224" s="1342"/>
      <c r="E224" s="1343"/>
      <c r="F224" s="1344"/>
      <c r="G224" s="1344"/>
      <c r="H224" s="1345"/>
      <c r="I224" s="1345"/>
      <c r="J224" s="1320"/>
      <c r="K224" s="1320"/>
      <c r="L224" s="1346"/>
      <c r="M224" s="1320"/>
      <c r="N224" s="1320"/>
      <c r="O224" s="1346"/>
      <c r="P224" s="1320"/>
      <c r="Q224" s="1347"/>
      <c r="R224" s="1318"/>
      <c r="S224" s="1319"/>
      <c r="T224" s="1320"/>
      <c r="U224" s="1320"/>
      <c r="V224" s="1320"/>
      <c r="W224" s="1320"/>
      <c r="X224" s="1320"/>
      <c r="Y224" s="1320"/>
      <c r="Z224" s="1320"/>
      <c r="AA224" s="1320"/>
    </row>
    <row r="225" spans="1:27" ht="33.75" customHeight="1">
      <c r="A225" s="1320"/>
      <c r="B225" s="1342"/>
      <c r="C225" s="1342"/>
      <c r="D225" s="1342"/>
      <c r="E225" s="1343"/>
      <c r="F225" s="1344"/>
      <c r="G225" s="1344"/>
      <c r="H225" s="1345"/>
      <c r="I225" s="1345"/>
      <c r="J225" s="1320"/>
      <c r="K225" s="1320"/>
      <c r="L225" s="1346"/>
      <c r="M225" s="1320"/>
      <c r="N225" s="1320"/>
      <c r="O225" s="1346"/>
      <c r="P225" s="1320"/>
      <c r="Q225" s="1347"/>
      <c r="R225" s="1318"/>
      <c r="S225" s="1319"/>
      <c r="T225" s="1320"/>
      <c r="U225" s="1320"/>
      <c r="V225" s="1320"/>
      <c r="W225" s="1320"/>
      <c r="X225" s="1320"/>
      <c r="Y225" s="1320"/>
      <c r="Z225" s="1320"/>
      <c r="AA225" s="1320"/>
    </row>
    <row r="226" spans="1:27" ht="33.75" customHeight="1">
      <c r="A226" s="1320"/>
      <c r="B226" s="1342"/>
      <c r="C226" s="1342"/>
      <c r="D226" s="1342"/>
      <c r="E226" s="1343"/>
      <c r="F226" s="1344"/>
      <c r="G226" s="1344"/>
      <c r="H226" s="1345"/>
      <c r="I226" s="1345"/>
      <c r="J226" s="1320"/>
      <c r="K226" s="1320"/>
      <c r="L226" s="1346"/>
      <c r="M226" s="1320"/>
      <c r="N226" s="1320"/>
      <c r="O226" s="1346"/>
      <c r="P226" s="1320"/>
      <c r="Q226" s="1347"/>
      <c r="R226" s="1318"/>
      <c r="S226" s="1319"/>
      <c r="T226" s="1320"/>
      <c r="U226" s="1320"/>
      <c r="V226" s="1320"/>
      <c r="W226" s="1320"/>
      <c r="X226" s="1320"/>
      <c r="Y226" s="1320"/>
      <c r="Z226" s="1320"/>
      <c r="AA226" s="1320"/>
    </row>
    <row r="227" spans="1:27" ht="33.75" customHeight="1">
      <c r="A227" s="1320"/>
      <c r="B227" s="1342"/>
      <c r="C227" s="1342"/>
      <c r="D227" s="1342"/>
      <c r="E227" s="1343"/>
      <c r="F227" s="1344"/>
      <c r="G227" s="1344"/>
      <c r="H227" s="1345"/>
      <c r="I227" s="1345"/>
      <c r="J227" s="1320"/>
      <c r="K227" s="1320"/>
      <c r="L227" s="1346"/>
      <c r="M227" s="1320"/>
      <c r="N227" s="1320"/>
      <c r="O227" s="1346"/>
      <c r="P227" s="1320"/>
      <c r="Q227" s="1347"/>
      <c r="R227" s="1318"/>
      <c r="S227" s="1319"/>
      <c r="T227" s="1320"/>
      <c r="U227" s="1320"/>
      <c r="V227" s="1320"/>
      <c r="W227" s="1320"/>
      <c r="X227" s="1320"/>
      <c r="Y227" s="1320"/>
      <c r="Z227" s="1320"/>
      <c r="AA227" s="1320"/>
    </row>
    <row r="228" spans="1:27" ht="33.75" customHeight="1">
      <c r="A228" s="1320"/>
      <c r="B228" s="1342"/>
      <c r="C228" s="1342"/>
      <c r="D228" s="1342"/>
      <c r="E228" s="1343"/>
      <c r="F228" s="1344"/>
      <c r="G228" s="1344"/>
      <c r="H228" s="1345"/>
      <c r="I228" s="1345"/>
      <c r="J228" s="1320"/>
      <c r="K228" s="1320"/>
      <c r="L228" s="1346"/>
      <c r="M228" s="1320"/>
      <c r="N228" s="1320"/>
      <c r="O228" s="1346"/>
      <c r="P228" s="1320"/>
      <c r="Q228" s="1347"/>
      <c r="R228" s="1318"/>
      <c r="S228" s="1319"/>
      <c r="T228" s="1320"/>
      <c r="U228" s="1320"/>
      <c r="V228" s="1320"/>
      <c r="W228" s="1320"/>
      <c r="X228" s="1320"/>
      <c r="Y228" s="1320"/>
      <c r="Z228" s="1320"/>
      <c r="AA228" s="1320"/>
    </row>
    <row r="229" spans="1:27" ht="33.75" customHeight="1">
      <c r="A229" s="1320"/>
      <c r="B229" s="1342"/>
      <c r="C229" s="1342"/>
      <c r="D229" s="1342"/>
      <c r="E229" s="1343"/>
      <c r="F229" s="1344"/>
      <c r="G229" s="1344"/>
      <c r="H229" s="1345"/>
      <c r="I229" s="1345"/>
      <c r="J229" s="1320"/>
      <c r="K229" s="1320"/>
      <c r="L229" s="1346"/>
      <c r="M229" s="1320"/>
      <c r="N229" s="1320"/>
      <c r="O229" s="1346"/>
      <c r="P229" s="1320"/>
      <c r="Q229" s="1347"/>
      <c r="R229" s="1318"/>
      <c r="S229" s="1319"/>
      <c r="T229" s="1320"/>
      <c r="U229" s="1320"/>
      <c r="V229" s="1320"/>
      <c r="W229" s="1320"/>
      <c r="X229" s="1320"/>
      <c r="Y229" s="1320"/>
      <c r="Z229" s="1320"/>
      <c r="AA229" s="1320"/>
    </row>
    <row r="230" spans="1:27" ht="33.75" customHeight="1">
      <c r="A230" s="1320"/>
      <c r="B230" s="1342"/>
      <c r="C230" s="1342"/>
      <c r="D230" s="1342"/>
      <c r="E230" s="1343"/>
      <c r="F230" s="1344"/>
      <c r="G230" s="1344"/>
      <c r="H230" s="1345"/>
      <c r="I230" s="1345"/>
      <c r="J230" s="1320"/>
      <c r="K230" s="1320"/>
      <c r="L230" s="1346"/>
      <c r="M230" s="1320"/>
      <c r="N230" s="1320"/>
      <c r="O230" s="1346"/>
      <c r="P230" s="1320"/>
      <c r="Q230" s="1347"/>
      <c r="R230" s="1318"/>
      <c r="S230" s="1319"/>
      <c r="T230" s="1320"/>
      <c r="U230" s="1320"/>
      <c r="V230" s="1320"/>
      <c r="W230" s="1320"/>
      <c r="X230" s="1320"/>
      <c r="Y230" s="1320"/>
      <c r="Z230" s="1320"/>
      <c r="AA230" s="1320"/>
    </row>
    <row r="231" spans="1:27" ht="15.75" customHeight="1"/>
    <row r="232" spans="1:27" ht="15.75" customHeight="1"/>
    <row r="233" spans="1:27" ht="15.75" customHeight="1"/>
    <row r="234" spans="1:27" ht="15.75" customHeight="1"/>
    <row r="235" spans="1:27" ht="15.75" customHeight="1"/>
    <row r="236" spans="1:27" ht="15.75" customHeight="1"/>
    <row r="237" spans="1:27" ht="15.75" customHeight="1"/>
    <row r="238" spans="1:27" ht="15.75" customHeight="1"/>
    <row r="239" spans="1:27" ht="15.75" customHeight="1"/>
    <row r="240" spans="1:2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A29:B29"/>
    <mergeCell ref="A30:B30"/>
    <mergeCell ref="A1:Q1"/>
    <mergeCell ref="A2:Q2"/>
    <mergeCell ref="A3:Q3"/>
    <mergeCell ref="A11:B11"/>
    <mergeCell ref="A15:B15"/>
    <mergeCell ref="A21:B21"/>
    <mergeCell ref="A23:B23"/>
  </mergeCells>
  <conditionalFormatting sqref="P12">
    <cfRule type="containsText" dxfId="275" priority="1" operator="containsText" text="NO SUBMISSION">
      <formula>NOT(ISERROR(SEARCH(("NO SUBMISSION"),(P12))))</formula>
    </cfRule>
  </conditionalFormatting>
  <conditionalFormatting sqref="P12">
    <cfRule type="containsText" dxfId="274" priority="2" operator="containsText" text="FOR REVISION">
      <formula>NOT(ISERROR(SEARCH(("FOR REVISION"),(P12))))</formula>
    </cfRule>
  </conditionalFormatting>
  <conditionalFormatting sqref="Q12">
    <cfRule type="containsText" dxfId="273" priority="3" operator="containsText" text="READY FOR ENDORSEMENT TO DBM">
      <formula>NOT(ISERROR(SEARCH(("READY FOR ENDORSEMENT TO DBM"),(Q12))))</formula>
    </cfRule>
  </conditionalFormatting>
  <conditionalFormatting sqref="Q12">
    <cfRule type="containsText" dxfId="272" priority="4" operator="containsText" text="REVIEW REQUIREMENTS">
      <formula>NOT(ISERROR(SEARCH(("REVIEW REQUIREMENTS"),(Q12))))</formula>
    </cfRule>
  </conditionalFormatting>
  <conditionalFormatting sqref="I16">
    <cfRule type="containsText" dxfId="271" priority="5" operator="containsText" text="PENDING">
      <formula>NOT(ISERROR(SEARCH(("PENDING"),(I16))))</formula>
    </cfRule>
  </conditionalFormatting>
  <conditionalFormatting sqref="L16">
    <cfRule type="containsText" dxfId="270" priority="6" operator="containsText" text="NON-PASSER">
      <formula>NOT(ISERROR(SEARCH(("NON-PASSER"),(L16))))</formula>
    </cfRule>
  </conditionalFormatting>
  <conditionalFormatting sqref="N16">
    <cfRule type="containsText" dxfId="269" priority="7" operator="containsText" text="NO SUBMISSION">
      <formula>NOT(ISERROR(SEARCH(("NO SUBMISSION"),(N16))))</formula>
    </cfRule>
  </conditionalFormatting>
  <conditionalFormatting sqref="N16">
    <cfRule type="containsText" dxfId="268" priority="8" operator="containsText" text="FOR REVISION">
      <formula>NOT(ISERROR(SEARCH(("FOR REVISION"),(N16))))</formula>
    </cfRule>
  </conditionalFormatting>
  <conditionalFormatting sqref="P16">
    <cfRule type="containsText" dxfId="267" priority="9" operator="containsText" text="NO SUBMISSION">
      <formula>NOT(ISERROR(SEARCH(("NO SUBMISSION"),(P16))))</formula>
    </cfRule>
  </conditionalFormatting>
  <conditionalFormatting sqref="P16">
    <cfRule type="containsText" dxfId="266" priority="10" operator="containsText" text="FOR REVISION">
      <formula>NOT(ISERROR(SEARCH(("FOR REVISION"),(P16))))</formula>
    </cfRule>
  </conditionalFormatting>
  <conditionalFormatting sqref="Q16">
    <cfRule type="containsText" dxfId="265" priority="11" operator="containsText" text="READY FOR ENDORSEMENT TO DBM">
      <formula>NOT(ISERROR(SEARCH(("READY FOR ENDORSEMENT TO DBM"),(Q16))))</formula>
    </cfRule>
  </conditionalFormatting>
  <conditionalFormatting sqref="Q16">
    <cfRule type="containsText" dxfId="264" priority="12" operator="containsText" text="REVIEW REQUIREMENTS">
      <formula>NOT(ISERROR(SEARCH(("REVIEW REQUIREMENTS"),(Q16))))</formula>
    </cfRule>
  </conditionalFormatting>
  <conditionalFormatting sqref="I17">
    <cfRule type="containsText" dxfId="263" priority="13" operator="containsText" text="PENDING">
      <formula>NOT(ISERROR(SEARCH(("PENDING"),(I17))))</formula>
    </cfRule>
  </conditionalFormatting>
  <conditionalFormatting sqref="L17">
    <cfRule type="containsText" dxfId="262" priority="14" operator="containsText" text="NON-PASSER">
      <formula>NOT(ISERROR(SEARCH(("NON-PASSER"),(L17))))</formula>
    </cfRule>
  </conditionalFormatting>
  <conditionalFormatting sqref="N17">
    <cfRule type="containsText" dxfId="261" priority="15" operator="containsText" text="NO SUBMISSION">
      <formula>NOT(ISERROR(SEARCH(("NO SUBMISSION"),(N17))))</formula>
    </cfRule>
  </conditionalFormatting>
  <conditionalFormatting sqref="N17">
    <cfRule type="containsText" dxfId="260" priority="16" operator="containsText" text="FOR REVISION">
      <formula>NOT(ISERROR(SEARCH(("FOR REVISION"),(N17))))</formula>
    </cfRule>
  </conditionalFormatting>
  <conditionalFormatting sqref="P17">
    <cfRule type="containsText" dxfId="259" priority="17" operator="containsText" text="NO SUBMISSION">
      <formula>NOT(ISERROR(SEARCH(("NO SUBMISSION"),(P17))))</formula>
    </cfRule>
  </conditionalFormatting>
  <conditionalFormatting sqref="P17">
    <cfRule type="containsText" dxfId="258" priority="18" operator="containsText" text="FOR REVISION">
      <formula>NOT(ISERROR(SEARCH(("FOR REVISION"),(P17))))</formula>
    </cfRule>
  </conditionalFormatting>
  <conditionalFormatting sqref="I22">
    <cfRule type="containsText" dxfId="257" priority="19" operator="containsText" text="PENDING">
      <formula>NOT(ISERROR(SEARCH(("PENDING"),(I22))))</formula>
    </cfRule>
  </conditionalFormatting>
  <conditionalFormatting sqref="J22:K22">
    <cfRule type="containsText" dxfId="256" priority="20" operator="containsText" text="PENDING">
      <formula>NOT(ISERROR(SEARCH(("PENDING"),(J22))))</formula>
    </cfRule>
  </conditionalFormatting>
  <conditionalFormatting sqref="L22">
    <cfRule type="containsText" dxfId="255" priority="21" operator="containsText" text="NON-PASSER">
      <formula>NOT(ISERROR(SEARCH(("NON-PASSER"),(L22))))</formula>
    </cfRule>
  </conditionalFormatting>
  <conditionalFormatting sqref="N22">
    <cfRule type="containsText" dxfId="254" priority="22" operator="containsText" text="NO SUBMISSION">
      <formula>NOT(ISERROR(SEARCH(("NO SUBMISSION"),(N22))))</formula>
    </cfRule>
  </conditionalFormatting>
  <conditionalFormatting sqref="N22">
    <cfRule type="containsText" dxfId="253" priority="23" operator="containsText" text="FOR REVISION">
      <formula>NOT(ISERROR(SEARCH(("FOR REVISION"),(N22))))</formula>
    </cfRule>
  </conditionalFormatting>
  <conditionalFormatting sqref="P22">
    <cfRule type="containsText" dxfId="252" priority="24" operator="containsText" text="NO SUBMISSION">
      <formula>NOT(ISERROR(SEARCH(("NO SUBMISSION"),(P22))))</formula>
    </cfRule>
  </conditionalFormatting>
  <conditionalFormatting sqref="P22">
    <cfRule type="containsText" dxfId="251" priority="25" operator="containsText" text="FOR REVISION">
      <formula>NOT(ISERROR(SEARCH(("FOR REVISION"),(P22))))</formula>
    </cfRule>
  </conditionalFormatting>
  <conditionalFormatting sqref="Q22">
    <cfRule type="containsText" dxfId="250" priority="26" operator="containsText" text="READY FOR ENDORSEMENT TO DBM">
      <formula>NOT(ISERROR(SEARCH(("READY FOR ENDORSEMENT TO DBM"),(Q22))))</formula>
    </cfRule>
  </conditionalFormatting>
  <conditionalFormatting sqref="Q22">
    <cfRule type="containsText" dxfId="249" priority="27" operator="containsText" text="REVIEW REQUIREMENTS">
      <formula>NOT(ISERROR(SEARCH(("REVIEW REQUIREMENTS"),(Q22))))</formula>
    </cfRule>
  </conditionalFormatting>
  <conditionalFormatting sqref="I24">
    <cfRule type="containsText" dxfId="248" priority="28" operator="containsText" text="PENDING">
      <formula>NOT(ISERROR(SEARCH(("PENDING"),(I24))))</formula>
    </cfRule>
  </conditionalFormatting>
  <conditionalFormatting sqref="J24:K24">
    <cfRule type="containsText" dxfId="247" priority="29" operator="containsText" text="PENDING">
      <formula>NOT(ISERROR(SEARCH(("PENDING"),(J24))))</formula>
    </cfRule>
  </conditionalFormatting>
  <conditionalFormatting sqref="L24">
    <cfRule type="containsText" dxfId="246" priority="30" operator="containsText" text="NON-PASSER">
      <formula>NOT(ISERROR(SEARCH(("NON-PASSER"),(L24))))</formula>
    </cfRule>
  </conditionalFormatting>
  <conditionalFormatting sqref="N24">
    <cfRule type="containsText" dxfId="245" priority="31" operator="containsText" text="NO SUBMISSION">
      <formula>NOT(ISERROR(SEARCH(("NO SUBMISSION"),(N24))))</formula>
    </cfRule>
  </conditionalFormatting>
  <conditionalFormatting sqref="N24">
    <cfRule type="containsText" dxfId="244" priority="32" operator="containsText" text="FOR REVISION">
      <formula>NOT(ISERROR(SEARCH(("FOR REVISION"),(N24))))</formula>
    </cfRule>
  </conditionalFormatting>
  <conditionalFormatting sqref="P24">
    <cfRule type="containsText" dxfId="243" priority="33" operator="containsText" text="NO SUBMISSION">
      <formula>NOT(ISERROR(SEARCH(("NO SUBMISSION"),(P24))))</formula>
    </cfRule>
  </conditionalFormatting>
  <conditionalFormatting sqref="P24">
    <cfRule type="containsText" dxfId="242" priority="34" operator="containsText" text="FOR REVISION">
      <formula>NOT(ISERROR(SEARCH(("FOR REVISION"),(P24))))</formula>
    </cfRule>
  </conditionalFormatting>
  <conditionalFormatting sqref="Q24">
    <cfRule type="containsText" dxfId="241" priority="35" operator="containsText" text="READY FOR ENDORSEMENT TO DBM">
      <formula>NOT(ISERROR(SEARCH(("READY FOR ENDORSEMENT TO DBM"),(Q24))))</formula>
    </cfRule>
  </conditionalFormatting>
  <conditionalFormatting sqref="Q24">
    <cfRule type="containsText" dxfId="240" priority="36" operator="containsText" text="REVIEW REQUIREMENTS">
      <formula>NOT(ISERROR(SEARCH(("REVIEW REQUIREMENTS"),(Q24))))</formula>
    </cfRule>
  </conditionalFormatting>
  <conditionalFormatting sqref="I25">
    <cfRule type="containsText" dxfId="239" priority="37" operator="containsText" text="PENDING">
      <formula>NOT(ISERROR(SEARCH(("PENDING"),(I25))))</formula>
    </cfRule>
  </conditionalFormatting>
  <conditionalFormatting sqref="J25:K25">
    <cfRule type="containsText" dxfId="238" priority="38" operator="containsText" text="PENDING">
      <formula>NOT(ISERROR(SEARCH(("PENDING"),(J25))))</formula>
    </cfRule>
  </conditionalFormatting>
  <conditionalFormatting sqref="L25">
    <cfRule type="containsText" dxfId="237" priority="39" operator="containsText" text="NON-PASSER">
      <formula>NOT(ISERROR(SEARCH(("NON-PASSER"),(L25))))</formula>
    </cfRule>
  </conditionalFormatting>
  <conditionalFormatting sqref="N25">
    <cfRule type="containsText" dxfId="236" priority="40" operator="containsText" text="NO SUBMISSION">
      <formula>NOT(ISERROR(SEARCH(("NO SUBMISSION"),(N25))))</formula>
    </cfRule>
  </conditionalFormatting>
  <conditionalFormatting sqref="N25">
    <cfRule type="containsText" dxfId="235" priority="41" operator="containsText" text="FOR REVISION">
      <formula>NOT(ISERROR(SEARCH(("FOR REVISION"),(N25))))</formula>
    </cfRule>
  </conditionalFormatting>
  <conditionalFormatting sqref="P25">
    <cfRule type="containsText" dxfId="234" priority="42" operator="containsText" text="NO SUBMISSION">
      <formula>NOT(ISERROR(SEARCH(("NO SUBMISSION"),(P25))))</formula>
    </cfRule>
  </conditionalFormatting>
  <conditionalFormatting sqref="P25">
    <cfRule type="containsText" dxfId="233" priority="43" operator="containsText" text="FOR REVISION">
      <formula>NOT(ISERROR(SEARCH(("FOR REVISION"),(P25))))</formula>
    </cfRule>
  </conditionalFormatting>
  <conditionalFormatting sqref="Q25">
    <cfRule type="containsText" dxfId="232" priority="44" operator="containsText" text="READY FOR ENDORSEMENT TO DBM">
      <formula>NOT(ISERROR(SEARCH(("READY FOR ENDORSEMENT TO DBM"),(Q25))))</formula>
    </cfRule>
  </conditionalFormatting>
  <conditionalFormatting sqref="Q25">
    <cfRule type="containsText" dxfId="231" priority="45" operator="containsText" text="REVIEW REQUIREMENTS">
      <formula>NOT(ISERROR(SEARCH(("REVIEW REQUIREMENTS"),(Q25))))</formula>
    </cfRule>
  </conditionalFormatting>
  <conditionalFormatting sqref="I26">
    <cfRule type="containsText" dxfId="230" priority="46" operator="containsText" text="PENDING">
      <formula>NOT(ISERROR(SEARCH(("PENDING"),(I26))))</formula>
    </cfRule>
  </conditionalFormatting>
  <conditionalFormatting sqref="J26:K26">
    <cfRule type="containsText" dxfId="229" priority="47" operator="containsText" text="PENDING">
      <formula>NOT(ISERROR(SEARCH(("PENDING"),(J26))))</formula>
    </cfRule>
  </conditionalFormatting>
  <conditionalFormatting sqref="L26">
    <cfRule type="containsText" dxfId="228" priority="48" operator="containsText" text="NON-PASSER">
      <formula>NOT(ISERROR(SEARCH(("NON-PASSER"),(L26))))</formula>
    </cfRule>
  </conditionalFormatting>
  <conditionalFormatting sqref="N26">
    <cfRule type="containsText" dxfId="227" priority="49" operator="containsText" text="NO SUBMISSION">
      <formula>NOT(ISERROR(SEARCH(("NO SUBMISSION"),(N26))))</formula>
    </cfRule>
  </conditionalFormatting>
  <conditionalFormatting sqref="N26">
    <cfRule type="containsText" dxfId="226" priority="50" operator="containsText" text="FOR REVISION">
      <formula>NOT(ISERROR(SEARCH(("FOR REVISION"),(N26))))</formula>
    </cfRule>
  </conditionalFormatting>
  <conditionalFormatting sqref="P26">
    <cfRule type="containsText" dxfId="225" priority="51" operator="containsText" text="NO SUBMISSION">
      <formula>NOT(ISERROR(SEARCH(("NO SUBMISSION"),(P26))))</formula>
    </cfRule>
  </conditionalFormatting>
  <conditionalFormatting sqref="P26">
    <cfRule type="containsText" dxfId="224" priority="52" operator="containsText" text="FOR REVISION">
      <formula>NOT(ISERROR(SEARCH(("FOR REVISION"),(P26))))</formula>
    </cfRule>
  </conditionalFormatting>
  <conditionalFormatting sqref="Q26">
    <cfRule type="containsText" dxfId="223" priority="53" operator="containsText" text="READY FOR ENDORSEMENT TO DBM">
      <formula>NOT(ISERROR(SEARCH(("READY FOR ENDORSEMENT TO DBM"),(Q26))))</formula>
    </cfRule>
  </conditionalFormatting>
  <conditionalFormatting sqref="Q26">
    <cfRule type="containsText" dxfId="222" priority="54" operator="containsText" text="REVIEW REQUIREMENTS">
      <formula>NOT(ISERROR(SEARCH(("REVIEW REQUIREMENTS"),(Q26))))</formula>
    </cfRule>
  </conditionalFormatting>
  <conditionalFormatting sqref="I27">
    <cfRule type="containsText" dxfId="221" priority="55" operator="containsText" text="PENDING">
      <formula>NOT(ISERROR(SEARCH(("PENDING"),(I27))))</formula>
    </cfRule>
  </conditionalFormatting>
  <conditionalFormatting sqref="J27:K27">
    <cfRule type="containsText" dxfId="220" priority="56" operator="containsText" text="PENDING">
      <formula>NOT(ISERROR(SEARCH(("PENDING"),(J27))))</formula>
    </cfRule>
  </conditionalFormatting>
  <conditionalFormatting sqref="L27">
    <cfRule type="containsText" dxfId="219" priority="57" operator="containsText" text="NON-PASSER">
      <formula>NOT(ISERROR(SEARCH(("NON-PASSER"),(L27))))</formula>
    </cfRule>
  </conditionalFormatting>
  <conditionalFormatting sqref="N27">
    <cfRule type="containsText" dxfId="218" priority="58" operator="containsText" text="NO SUBMISSION">
      <formula>NOT(ISERROR(SEARCH(("NO SUBMISSION"),(N27))))</formula>
    </cfRule>
  </conditionalFormatting>
  <conditionalFormatting sqref="N27">
    <cfRule type="containsText" dxfId="217" priority="59" operator="containsText" text="FOR REVISION">
      <formula>NOT(ISERROR(SEARCH(("FOR REVISION"),(N27))))</formula>
    </cfRule>
  </conditionalFormatting>
  <conditionalFormatting sqref="P27">
    <cfRule type="containsText" dxfId="216" priority="60" operator="containsText" text="NO SUBMISSION">
      <formula>NOT(ISERROR(SEARCH(("NO SUBMISSION"),(P27))))</formula>
    </cfRule>
  </conditionalFormatting>
  <conditionalFormatting sqref="P27">
    <cfRule type="containsText" dxfId="215" priority="61" operator="containsText" text="FOR REVISION">
      <formula>NOT(ISERROR(SEARCH(("FOR REVISION"),(P27))))</formula>
    </cfRule>
  </conditionalFormatting>
  <conditionalFormatting sqref="Q27">
    <cfRule type="containsText" dxfId="214" priority="62" operator="containsText" text="READY FOR ENDORSEMENT TO DBM">
      <formula>NOT(ISERROR(SEARCH(("READY FOR ENDORSEMENT TO DBM"),(Q27))))</formula>
    </cfRule>
  </conditionalFormatting>
  <conditionalFormatting sqref="Q27">
    <cfRule type="containsText" dxfId="213" priority="63" operator="containsText" text="REVIEW REQUIREMENTS">
      <formula>NOT(ISERROR(SEARCH(("REVIEW REQUIREMENTS"),(Q27))))</formula>
    </cfRule>
  </conditionalFormatting>
  <conditionalFormatting sqref="I28">
    <cfRule type="containsText" dxfId="212" priority="64" operator="containsText" text="PENDING">
      <formula>NOT(ISERROR(SEARCH(("PENDING"),(I28))))</formula>
    </cfRule>
  </conditionalFormatting>
  <conditionalFormatting sqref="J28:K28">
    <cfRule type="containsText" dxfId="211" priority="65" operator="containsText" text="PENDING">
      <formula>NOT(ISERROR(SEARCH(("PENDING"),(J28))))</formula>
    </cfRule>
  </conditionalFormatting>
  <conditionalFormatting sqref="L28">
    <cfRule type="containsText" dxfId="210" priority="66" operator="containsText" text="NON-PASSER">
      <formula>NOT(ISERROR(SEARCH(("NON-PASSER"),(L28))))</formula>
    </cfRule>
  </conditionalFormatting>
  <conditionalFormatting sqref="N28">
    <cfRule type="containsText" dxfId="209" priority="67" operator="containsText" text="NO SUBMISSION">
      <formula>NOT(ISERROR(SEARCH(("NO SUBMISSION"),(N28))))</formula>
    </cfRule>
  </conditionalFormatting>
  <conditionalFormatting sqref="N28">
    <cfRule type="containsText" dxfId="208" priority="68" operator="containsText" text="FOR REVISION">
      <formula>NOT(ISERROR(SEARCH(("FOR REVISION"),(N28))))</formula>
    </cfRule>
  </conditionalFormatting>
  <conditionalFormatting sqref="P28">
    <cfRule type="containsText" dxfId="207" priority="69" operator="containsText" text="NO SUBMISSION">
      <formula>NOT(ISERROR(SEARCH(("NO SUBMISSION"),(P28))))</formula>
    </cfRule>
  </conditionalFormatting>
  <conditionalFormatting sqref="P28">
    <cfRule type="containsText" dxfId="206" priority="70" operator="containsText" text="FOR REVISION">
      <formula>NOT(ISERROR(SEARCH(("FOR REVISION"),(P28))))</formula>
    </cfRule>
  </conditionalFormatting>
  <conditionalFormatting sqref="Q28">
    <cfRule type="containsText" dxfId="205" priority="71" operator="containsText" text="READY FOR ENDORSEMENT TO DBM">
      <formula>NOT(ISERROR(SEARCH(("READY FOR ENDORSEMENT TO DBM"),(Q28))))</formula>
    </cfRule>
  </conditionalFormatting>
  <conditionalFormatting sqref="Q28">
    <cfRule type="containsText" dxfId="204" priority="72" operator="containsText" text="REVIEW REQUIREMENTS">
      <formula>NOT(ISERROR(SEARCH(("REVIEW REQUIREMENTS"),(Q28))))</formula>
    </cfRule>
  </conditionalFormatting>
  <conditionalFormatting sqref="I5:I8">
    <cfRule type="containsText" dxfId="203" priority="73" operator="containsText" text="PENDING">
      <formula>NOT(ISERROR(SEARCH(("PENDING"),(I5))))</formula>
    </cfRule>
  </conditionalFormatting>
  <conditionalFormatting sqref="I9:I10">
    <cfRule type="containsText" dxfId="202" priority="74" operator="containsText" text="PENDING">
      <formula>NOT(ISERROR(SEARCH(("PENDING"),(I9))))</formula>
    </cfRule>
  </conditionalFormatting>
  <conditionalFormatting sqref="I12:I14">
    <cfRule type="containsText" dxfId="201" priority="75" operator="containsText" text="PENDING">
      <formula>NOT(ISERROR(SEARCH(("PENDING"),(I12))))</formula>
    </cfRule>
  </conditionalFormatting>
  <conditionalFormatting sqref="I18:I20">
    <cfRule type="containsText" dxfId="200" priority="76" operator="containsText" text="PENDING">
      <formula>NOT(ISERROR(SEARCH(("PENDING"),(I18))))</formula>
    </cfRule>
  </conditionalFormatting>
  <conditionalFormatting sqref="J5:K10">
    <cfRule type="containsText" dxfId="199" priority="77" operator="containsText" text="PENDING">
      <formula>NOT(ISERROR(SEARCH(("PENDING"),(J5))))</formula>
    </cfRule>
  </conditionalFormatting>
  <conditionalFormatting sqref="J12:K14">
    <cfRule type="containsText" dxfId="198" priority="78" operator="containsText" text="PENDING">
      <formula>NOT(ISERROR(SEARCH(("PENDING"),(J12))))</formula>
    </cfRule>
  </conditionalFormatting>
  <conditionalFormatting sqref="J16:K20">
    <cfRule type="containsText" dxfId="197" priority="79" operator="containsText" text="PENDING">
      <formula>NOT(ISERROR(SEARCH(("PENDING"),(J16))))</formula>
    </cfRule>
  </conditionalFormatting>
  <conditionalFormatting sqref="L5:L8">
    <cfRule type="containsText" dxfId="196" priority="80" operator="containsText" text="NON-PASSER">
      <formula>NOT(ISERROR(SEARCH(("NON-PASSER"),(L5))))</formula>
    </cfRule>
  </conditionalFormatting>
  <conditionalFormatting sqref="L9:L10">
    <cfRule type="containsText" dxfId="195" priority="81" operator="containsText" text="NON-PASSER">
      <formula>NOT(ISERROR(SEARCH(("NON-PASSER"),(L9))))</formula>
    </cfRule>
  </conditionalFormatting>
  <conditionalFormatting sqref="L12:L14">
    <cfRule type="containsText" dxfId="194" priority="82" operator="containsText" text="NON-PASSER">
      <formula>NOT(ISERROR(SEARCH(("NON-PASSER"),(L12))))</formula>
    </cfRule>
  </conditionalFormatting>
  <conditionalFormatting sqref="L18:L20">
    <cfRule type="containsText" dxfId="193" priority="83" operator="containsText" text="NON-PASSER">
      <formula>NOT(ISERROR(SEARCH(("NON-PASSER"),(L18))))</formula>
    </cfRule>
  </conditionalFormatting>
  <conditionalFormatting sqref="N5:N8">
    <cfRule type="containsText" dxfId="192" priority="84" operator="containsText" text="NO SUBMISSION">
      <formula>NOT(ISERROR(SEARCH(("NO SUBMISSION"),(N5))))</formula>
    </cfRule>
  </conditionalFormatting>
  <conditionalFormatting sqref="N5:N8">
    <cfRule type="containsText" dxfId="191" priority="85" operator="containsText" text="FOR REVISION">
      <formula>NOT(ISERROR(SEARCH(("FOR REVISION"),(N5))))</formula>
    </cfRule>
  </conditionalFormatting>
  <conditionalFormatting sqref="N9:N10">
    <cfRule type="containsText" dxfId="190" priority="86" operator="containsText" text="NO SUBMISSION">
      <formula>NOT(ISERROR(SEARCH(("NO SUBMISSION"),(N9))))</formula>
    </cfRule>
  </conditionalFormatting>
  <conditionalFormatting sqref="N9:N10">
    <cfRule type="containsText" dxfId="189" priority="87" operator="containsText" text="FOR REVISION">
      <formula>NOT(ISERROR(SEARCH(("FOR REVISION"),(N9))))</formula>
    </cfRule>
  </conditionalFormatting>
  <conditionalFormatting sqref="N12:N14">
    <cfRule type="containsText" dxfId="188" priority="88" operator="containsText" text="NO SUBMISSION">
      <formula>NOT(ISERROR(SEARCH(("NO SUBMISSION"),(N12))))</formula>
    </cfRule>
  </conditionalFormatting>
  <conditionalFormatting sqref="N12:N14">
    <cfRule type="containsText" dxfId="187" priority="89" operator="containsText" text="FOR REVISION">
      <formula>NOT(ISERROR(SEARCH(("FOR REVISION"),(N12))))</formula>
    </cfRule>
  </conditionalFormatting>
  <conditionalFormatting sqref="N18:N20">
    <cfRule type="containsText" dxfId="186" priority="90" operator="containsText" text="NO SUBMISSION">
      <formula>NOT(ISERROR(SEARCH(("NO SUBMISSION"),(N18))))</formula>
    </cfRule>
  </conditionalFormatting>
  <conditionalFormatting sqref="N18:N20">
    <cfRule type="containsText" dxfId="185" priority="91" operator="containsText" text="FOR REVISION">
      <formula>NOT(ISERROR(SEARCH(("FOR REVISION"),(N18))))</formula>
    </cfRule>
  </conditionalFormatting>
  <conditionalFormatting sqref="P5 P7">
    <cfRule type="containsText" dxfId="184" priority="92" operator="containsText" text="NO SUBMISSION">
      <formula>NOT(ISERROR(SEARCH(("NO SUBMISSION"),(P5))))</formula>
    </cfRule>
  </conditionalFormatting>
  <conditionalFormatting sqref="P5 P7">
    <cfRule type="containsText" dxfId="183" priority="93" operator="containsText" text="FOR REVISION">
      <formula>NOT(ISERROR(SEARCH(("FOR REVISION"),(P5))))</formula>
    </cfRule>
  </conditionalFormatting>
  <conditionalFormatting sqref="P13">
    <cfRule type="containsText" dxfId="182" priority="94" operator="containsText" text="NO SUBMISSION">
      <formula>NOT(ISERROR(SEARCH(("NO SUBMISSION"),(P13))))</formula>
    </cfRule>
  </conditionalFormatting>
  <conditionalFormatting sqref="P13">
    <cfRule type="containsText" dxfId="181" priority="95" operator="containsText" text="FOR REVISION">
      <formula>NOT(ISERROR(SEARCH(("FOR REVISION"),(P13))))</formula>
    </cfRule>
  </conditionalFormatting>
  <conditionalFormatting sqref="P18:P19">
    <cfRule type="containsText" dxfId="180" priority="96" operator="containsText" text="NO SUBMISSION">
      <formula>NOT(ISERROR(SEARCH(("NO SUBMISSION"),(P18))))</formula>
    </cfRule>
  </conditionalFormatting>
  <conditionalFormatting sqref="P18:P19">
    <cfRule type="containsText" dxfId="179" priority="97" operator="containsText" text="FOR REVISION">
      <formula>NOT(ISERROR(SEARCH(("FOR REVISION"),(P18))))</formula>
    </cfRule>
  </conditionalFormatting>
  <conditionalFormatting sqref="Q5 Q7">
    <cfRule type="containsText" dxfId="178" priority="98" operator="containsText" text="READY FOR ENDORSEMENT TO DBM">
      <formula>NOT(ISERROR(SEARCH(("READY FOR ENDORSEMENT TO DBM"),(Q5))))</formula>
    </cfRule>
  </conditionalFormatting>
  <conditionalFormatting sqref="Q5 Q7">
    <cfRule type="containsText" dxfId="177" priority="99" operator="containsText" text="REVIEW REQUIREMENTS">
      <formula>NOT(ISERROR(SEARCH(("REVIEW REQUIREMENTS"),(Q5))))</formula>
    </cfRule>
  </conditionalFormatting>
  <conditionalFormatting sqref="Q13">
    <cfRule type="containsText" dxfId="176" priority="100" operator="containsText" text="READY FOR ENDORSEMENT TO DBM">
      <formula>NOT(ISERROR(SEARCH(("READY FOR ENDORSEMENT TO DBM"),(Q13))))</formula>
    </cfRule>
  </conditionalFormatting>
  <conditionalFormatting sqref="Q13">
    <cfRule type="containsText" dxfId="175" priority="101" operator="containsText" text="REVIEW REQUIREMENTS">
      <formula>NOT(ISERROR(SEARCH(("REVIEW REQUIREMENTS"),(Q13))))</formula>
    </cfRule>
  </conditionalFormatting>
  <conditionalFormatting sqref="Q17:Q20">
    <cfRule type="containsText" dxfId="174" priority="102" operator="containsText" text="READY FOR ENDORSEMENT TO DBM">
      <formula>NOT(ISERROR(SEARCH(("READY FOR ENDORSEMENT TO DBM"),(Q17))))</formula>
    </cfRule>
  </conditionalFormatting>
  <conditionalFormatting sqref="Q17:Q20">
    <cfRule type="containsText" dxfId="173" priority="103" operator="containsText" text="REVIEW REQUIREMENTS">
      <formula>NOT(ISERROR(SEARCH(("REVIEW REQUIREMENTS"),(Q17))))</formula>
    </cfRule>
  </conditionalFormatting>
  <conditionalFormatting sqref="P20">
    <cfRule type="containsText" dxfId="172" priority="104" operator="containsText" text="NO SUBMISSION">
      <formula>NOT(ISERROR(SEARCH(("NO SUBMISSION"),(P20))))</formula>
    </cfRule>
  </conditionalFormatting>
  <conditionalFormatting sqref="P20">
    <cfRule type="containsText" dxfId="171" priority="105" operator="containsText" text="FOR REVISION">
      <formula>NOT(ISERROR(SEARCH(("FOR REVISION"),(P20))))</formula>
    </cfRule>
  </conditionalFormatting>
  <conditionalFormatting sqref="Q6">
    <cfRule type="containsText" dxfId="170" priority="106" operator="containsText" text="READY FOR ENDORSEMENT TO DBM">
      <formula>NOT(ISERROR(SEARCH(("READY FOR ENDORSEMENT TO DBM"),(Q6))))</formula>
    </cfRule>
  </conditionalFormatting>
  <conditionalFormatting sqref="Q6">
    <cfRule type="containsText" dxfId="169" priority="107" operator="containsText" text="REVIEW REQUIREMENTS">
      <formula>NOT(ISERROR(SEARCH(("REVIEW REQUIREMENTS"),(Q6))))</formula>
    </cfRule>
  </conditionalFormatting>
  <conditionalFormatting sqref="P14">
    <cfRule type="containsText" dxfId="168" priority="108" operator="containsText" text="NO SUBMISSION">
      <formula>NOT(ISERROR(SEARCH(("NO SUBMISSION"),(P14))))</formula>
    </cfRule>
  </conditionalFormatting>
  <conditionalFormatting sqref="P14">
    <cfRule type="containsText" dxfId="167" priority="109" operator="containsText" text="FOR REVISION">
      <formula>NOT(ISERROR(SEARCH(("FOR REVISION"),(P14))))</formula>
    </cfRule>
  </conditionalFormatting>
  <conditionalFormatting sqref="Q14">
    <cfRule type="containsText" dxfId="166" priority="110" operator="containsText" text="READY FOR ENDORSEMENT TO DBM">
      <formula>NOT(ISERROR(SEARCH(("READY FOR ENDORSEMENT TO DBM"),(Q14))))</formula>
    </cfRule>
  </conditionalFormatting>
  <conditionalFormatting sqref="Q14">
    <cfRule type="containsText" dxfId="165" priority="111" operator="containsText" text="REVIEW REQUIREMENTS">
      <formula>NOT(ISERROR(SEARCH(("REVIEW REQUIREMENTS"),(Q14))))</formula>
    </cfRule>
  </conditionalFormatting>
  <conditionalFormatting sqref="Q8">
    <cfRule type="containsText" dxfId="164" priority="112" operator="containsText" text="READY FOR ENDORSEMENT TO DBM">
      <formula>NOT(ISERROR(SEARCH(("READY FOR ENDORSEMENT TO DBM"),(Q8))))</formula>
    </cfRule>
  </conditionalFormatting>
  <conditionalFormatting sqref="Q8">
    <cfRule type="containsText" dxfId="163" priority="113" operator="containsText" text="REVIEW REQUIREMENTS">
      <formula>NOT(ISERROR(SEARCH(("REVIEW REQUIREMENTS"),(Q8))))</formula>
    </cfRule>
  </conditionalFormatting>
  <conditionalFormatting sqref="Q9:Q10">
    <cfRule type="containsText" dxfId="162" priority="114" operator="containsText" text="READY FOR ENDORSEMENT TO DBM">
      <formula>NOT(ISERROR(SEARCH(("READY FOR ENDORSEMENT TO DBM"),(Q9))))</formula>
    </cfRule>
  </conditionalFormatting>
  <conditionalFormatting sqref="Q9:Q10">
    <cfRule type="containsText" dxfId="161" priority="115" operator="containsText" text="REVIEW REQUIREMENTS">
      <formula>NOT(ISERROR(SEARCH(("REVIEW REQUIREMENTS"),(Q9))))</formula>
    </cfRule>
  </conditionalFormatting>
  <conditionalFormatting sqref="P6">
    <cfRule type="containsText" dxfId="160" priority="116" operator="containsText" text="NO SUBMISSION">
      <formula>NOT(ISERROR(SEARCH(("NO SUBMISSION"),(P6))))</formula>
    </cfRule>
  </conditionalFormatting>
  <conditionalFormatting sqref="P6">
    <cfRule type="containsText" dxfId="159" priority="117" operator="containsText" text="FOR REVISION">
      <formula>NOT(ISERROR(SEARCH(("FOR REVISION"),(P6))))</formula>
    </cfRule>
  </conditionalFormatting>
  <conditionalFormatting sqref="P8:P10">
    <cfRule type="containsText" dxfId="158" priority="118" operator="containsText" text="NO SUBMISSION">
      <formula>NOT(ISERROR(SEARCH(("NO SUBMISSION"),(P8))))</formula>
    </cfRule>
  </conditionalFormatting>
  <conditionalFormatting sqref="P8:P10">
    <cfRule type="containsText" dxfId="157" priority="119" operator="containsText" text="FOR REVISION">
      <formula>NOT(ISERROR(SEARCH(("FOR REVISION"),(P8))))</formula>
    </cfRule>
  </conditionalFormatting>
  <printOptions horizontalCentered="1"/>
  <pageMargins left="0.2" right="0.2" top="0.5" bottom="0.25" header="0" footer="0"/>
  <pageSetup paperSize="14" scale="43"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pageSetUpPr fitToPage="1"/>
  </sheetPr>
  <dimension ref="A1:BF1000"/>
  <sheetViews>
    <sheetView workbookViewId="0">
      <pane xSplit="2" ySplit="9" topLeftCell="C10" activePane="bottomRight" state="frozen"/>
      <selection pane="topRight" activeCell="C1" sqref="C1"/>
      <selection pane="bottomLeft" activeCell="A10" sqref="A10"/>
      <selection pane="bottomRight" activeCell="C10" sqref="C10"/>
    </sheetView>
  </sheetViews>
  <sheetFormatPr defaultColWidth="12.625" defaultRowHeight="15" customHeight="1"/>
  <cols>
    <col min="1" max="1" width="15.25" customWidth="1"/>
    <col min="2" max="2" width="16.125" customWidth="1"/>
    <col min="3" max="37" width="10.625" customWidth="1"/>
    <col min="38" max="38" width="42.625" customWidth="1"/>
    <col min="39" max="39" width="0.625" customWidth="1"/>
    <col min="40" max="40" width="5.25" customWidth="1"/>
    <col min="41" max="41" width="8.875" customWidth="1"/>
    <col min="42" max="42" width="13.25" customWidth="1"/>
    <col min="43" max="43" width="12.875" customWidth="1"/>
    <col min="44" max="44" width="19.5" customWidth="1"/>
    <col min="45" max="45" width="21.75" customWidth="1"/>
    <col min="46" max="46" width="19.125" customWidth="1"/>
    <col min="47" max="47" width="17.75" customWidth="1"/>
    <col min="48" max="48" width="3" customWidth="1"/>
    <col min="49" max="58" width="7.875" customWidth="1"/>
  </cols>
  <sheetData>
    <row r="1" spans="1:58" ht="20.25" customHeight="1">
      <c r="A1" s="86"/>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160"/>
      <c r="AP1" s="86"/>
      <c r="AQ1" s="86"/>
      <c r="AR1" s="86"/>
      <c r="AS1" s="86"/>
      <c r="AT1" s="86"/>
      <c r="AU1" s="86"/>
      <c r="AV1" s="86"/>
      <c r="AW1" s="86"/>
      <c r="AX1" s="86"/>
      <c r="AY1" s="86"/>
      <c r="AZ1" s="86"/>
      <c r="BA1" s="86"/>
      <c r="BB1" s="86"/>
      <c r="BC1" s="86"/>
      <c r="BD1" s="86"/>
      <c r="BE1" s="86"/>
      <c r="BF1" s="86"/>
    </row>
    <row r="2" spans="1:58" ht="28.5" customHeight="1">
      <c r="A2" s="1877" t="s">
        <v>0</v>
      </c>
      <c r="B2" s="1874"/>
      <c r="C2" s="1874"/>
      <c r="D2" s="1874"/>
      <c r="E2" s="1874"/>
      <c r="F2" s="1874"/>
      <c r="G2" s="1874"/>
      <c r="H2" s="1874"/>
      <c r="I2" s="1874"/>
      <c r="J2" s="1874"/>
      <c r="K2" s="1874"/>
      <c r="L2" s="1874"/>
      <c r="M2" s="1874"/>
      <c r="N2" s="1874"/>
      <c r="O2" s="1874"/>
      <c r="P2" s="1874"/>
      <c r="Q2" s="1874"/>
      <c r="R2" s="1874"/>
      <c r="S2" s="1874"/>
      <c r="T2" s="1874"/>
      <c r="U2" s="1874"/>
      <c r="V2" s="1874"/>
      <c r="W2" s="1874"/>
      <c r="X2" s="1874"/>
      <c r="Y2" s="1874"/>
      <c r="Z2" s="1874"/>
      <c r="AA2" s="1874"/>
      <c r="AB2" s="1874"/>
      <c r="AC2" s="1874"/>
      <c r="AD2" s="1874"/>
      <c r="AE2" s="1874"/>
      <c r="AF2" s="1874"/>
      <c r="AG2" s="1874"/>
      <c r="AH2" s="1874"/>
      <c r="AI2" s="1874"/>
      <c r="AJ2" s="1874"/>
      <c r="AK2" s="1874"/>
      <c r="AL2" s="1874"/>
      <c r="AM2" s="161"/>
      <c r="AN2" s="161"/>
      <c r="AO2" s="162"/>
      <c r="AP2" s="161"/>
      <c r="AQ2" s="161"/>
      <c r="AR2" s="161"/>
      <c r="AS2" s="161"/>
      <c r="AT2" s="161"/>
      <c r="AU2" s="161"/>
      <c r="AV2" s="161"/>
      <c r="AW2" s="161"/>
      <c r="AX2" s="161"/>
      <c r="AY2" s="161"/>
      <c r="AZ2" s="161"/>
      <c r="BA2" s="161"/>
      <c r="BB2" s="161"/>
      <c r="BC2" s="161"/>
      <c r="BD2" s="161"/>
      <c r="BE2" s="161"/>
      <c r="BF2" s="161"/>
    </row>
    <row r="3" spans="1:58" ht="28.5" customHeight="1">
      <c r="A3" s="1878" t="s">
        <v>1</v>
      </c>
      <c r="B3" s="1874"/>
      <c r="C3" s="1874"/>
      <c r="D3" s="1874"/>
      <c r="E3" s="1874"/>
      <c r="F3" s="1874"/>
      <c r="G3" s="1874"/>
      <c r="H3" s="1874"/>
      <c r="I3" s="1874"/>
      <c r="J3" s="1874"/>
      <c r="K3" s="1874"/>
      <c r="L3" s="1874"/>
      <c r="M3" s="1874"/>
      <c r="N3" s="1874"/>
      <c r="O3" s="1874"/>
      <c r="P3" s="1874"/>
      <c r="Q3" s="1874"/>
      <c r="R3" s="1874"/>
      <c r="S3" s="1874"/>
      <c r="T3" s="1874"/>
      <c r="U3" s="1874"/>
      <c r="V3" s="1874"/>
      <c r="W3" s="1874"/>
      <c r="X3" s="1874"/>
      <c r="Y3" s="1874"/>
      <c r="Z3" s="1874"/>
      <c r="AA3" s="1874"/>
      <c r="AB3" s="1874"/>
      <c r="AC3" s="1874"/>
      <c r="AD3" s="1874"/>
      <c r="AE3" s="1874"/>
      <c r="AF3" s="1874"/>
      <c r="AG3" s="1874"/>
      <c r="AH3" s="1874"/>
      <c r="AI3" s="1874"/>
      <c r="AJ3" s="1874"/>
      <c r="AK3" s="1874"/>
      <c r="AL3" s="1874"/>
      <c r="AM3" s="163"/>
      <c r="AN3" s="163"/>
      <c r="AO3" s="164"/>
      <c r="AP3" s="163"/>
      <c r="AQ3" s="163"/>
      <c r="AR3" s="163"/>
      <c r="AS3" s="163"/>
      <c r="AT3" s="163"/>
      <c r="AU3" s="163"/>
      <c r="AV3" s="163"/>
      <c r="AW3" s="163"/>
      <c r="AX3" s="163"/>
      <c r="AY3" s="163"/>
      <c r="AZ3" s="163"/>
      <c r="BA3" s="163"/>
      <c r="BB3" s="163"/>
      <c r="BC3" s="163"/>
      <c r="BD3" s="163"/>
      <c r="BE3" s="163"/>
      <c r="BF3" s="163"/>
    </row>
    <row r="4" spans="1:58" ht="30" customHeight="1">
      <c r="A4" s="1878" t="str">
        <f>'By Province'!A3</f>
        <v>as of June 26, 2020</v>
      </c>
      <c r="B4" s="1874"/>
      <c r="C4" s="1874"/>
      <c r="D4" s="1874"/>
      <c r="E4" s="1874"/>
      <c r="F4" s="1874"/>
      <c r="G4" s="1874"/>
      <c r="H4" s="1874"/>
      <c r="I4" s="1874"/>
      <c r="J4" s="1874"/>
      <c r="K4" s="1874"/>
      <c r="L4" s="1874"/>
      <c r="M4" s="1874"/>
      <c r="N4" s="1874"/>
      <c r="O4" s="1874"/>
      <c r="P4" s="1874"/>
      <c r="Q4" s="1874"/>
      <c r="R4" s="1874"/>
      <c r="S4" s="1874"/>
      <c r="T4" s="1874"/>
      <c r="U4" s="1874"/>
      <c r="V4" s="1874"/>
      <c r="W4" s="1874"/>
      <c r="X4" s="1874"/>
      <c r="Y4" s="1874"/>
      <c r="Z4" s="1874"/>
      <c r="AA4" s="1874"/>
      <c r="AB4" s="1874"/>
      <c r="AC4" s="1874"/>
      <c r="AD4" s="1874"/>
      <c r="AE4" s="1874"/>
      <c r="AF4" s="1874"/>
      <c r="AG4" s="1874"/>
      <c r="AH4" s="1874"/>
      <c r="AI4" s="1874"/>
      <c r="AJ4" s="1874"/>
      <c r="AK4" s="1874"/>
      <c r="AL4" s="1874"/>
      <c r="AM4" s="163"/>
      <c r="AN4" s="163"/>
      <c r="AO4" s="164"/>
      <c r="AP4" s="163"/>
      <c r="AQ4" s="163"/>
      <c r="AR4" s="163"/>
      <c r="AS4" s="163"/>
      <c r="AT4" s="163"/>
      <c r="AU4" s="163"/>
      <c r="AV4" s="163"/>
      <c r="AW4" s="163"/>
      <c r="AX4" s="163"/>
      <c r="AY4" s="163"/>
      <c r="AZ4" s="163"/>
      <c r="BA4" s="163"/>
      <c r="BB4" s="163"/>
      <c r="BC4" s="163"/>
      <c r="BD4" s="163"/>
      <c r="BE4" s="163"/>
      <c r="BF4" s="163"/>
    </row>
    <row r="5" spans="1:58" ht="30"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163"/>
      <c r="AN5" s="163"/>
      <c r="AO5" s="164"/>
      <c r="AP5" s="163"/>
      <c r="AQ5" s="163"/>
      <c r="AR5" s="163"/>
      <c r="AS5" s="163"/>
      <c r="AT5" s="163"/>
      <c r="AU5" s="163"/>
      <c r="AV5" s="163"/>
      <c r="AW5" s="163"/>
      <c r="AX5" s="163"/>
      <c r="AY5" s="163"/>
      <c r="AZ5" s="163"/>
      <c r="BA5" s="163"/>
      <c r="BB5" s="163"/>
      <c r="BC5" s="163"/>
      <c r="BD5" s="163"/>
      <c r="BE5" s="163"/>
      <c r="BF5" s="163"/>
    </row>
    <row r="6" spans="1:58" ht="28.5" customHeight="1">
      <c r="A6" s="1898"/>
      <c r="B6" s="1874"/>
      <c r="C6" s="1874"/>
      <c r="D6" s="1874"/>
      <c r="E6" s="1874"/>
      <c r="F6" s="1874"/>
      <c r="G6" s="1874"/>
      <c r="H6" s="1874"/>
      <c r="I6" s="1874"/>
      <c r="J6" s="1874"/>
      <c r="K6" s="1874"/>
      <c r="L6" s="1874"/>
      <c r="M6" s="1874"/>
      <c r="N6" s="1874"/>
      <c r="O6" s="1874"/>
      <c r="P6" s="1874"/>
      <c r="Q6" s="1874"/>
      <c r="R6" s="1874"/>
      <c r="S6" s="1874"/>
      <c r="T6" s="1874"/>
      <c r="U6" s="1874"/>
      <c r="V6" s="1874"/>
      <c r="W6" s="1874"/>
      <c r="X6" s="1874"/>
      <c r="Y6" s="1874"/>
      <c r="Z6" s="1874"/>
      <c r="AA6" s="1874"/>
      <c r="AB6" s="1874"/>
      <c r="AC6" s="1874"/>
      <c r="AD6" s="1874"/>
      <c r="AE6" s="1874"/>
      <c r="AF6" s="1874"/>
      <c r="AG6" s="1874"/>
      <c r="AH6" s="1874"/>
      <c r="AI6" s="1874"/>
      <c r="AJ6" s="1874"/>
      <c r="AK6" s="1874"/>
      <c r="AL6" s="1874"/>
      <c r="AO6" s="160"/>
    </row>
    <row r="7" spans="1:58" ht="15.75" customHeight="1">
      <c r="A7" s="1899" t="s">
        <v>5</v>
      </c>
      <c r="B7" s="1900" t="s">
        <v>6</v>
      </c>
      <c r="C7" s="1894" t="s">
        <v>7</v>
      </c>
      <c r="D7" s="1829"/>
      <c r="E7" s="1829"/>
      <c r="F7" s="1829"/>
      <c r="G7" s="1834"/>
      <c r="H7" s="1894" t="s">
        <v>8</v>
      </c>
      <c r="I7" s="1829"/>
      <c r="J7" s="1829"/>
      <c r="K7" s="1829"/>
      <c r="L7" s="1830"/>
      <c r="M7" s="1909" t="s">
        <v>9</v>
      </c>
      <c r="N7" s="1829"/>
      <c r="O7" s="1829"/>
      <c r="P7" s="1829"/>
      <c r="Q7" s="1830"/>
      <c r="R7" s="1894" t="s">
        <v>10</v>
      </c>
      <c r="S7" s="1829"/>
      <c r="T7" s="1829"/>
      <c r="U7" s="1829"/>
      <c r="V7" s="1830"/>
      <c r="W7" s="1894" t="s">
        <v>11</v>
      </c>
      <c r="X7" s="1829"/>
      <c r="Y7" s="1829"/>
      <c r="Z7" s="1829"/>
      <c r="AA7" s="1830"/>
      <c r="AB7" s="1894" t="s">
        <v>12</v>
      </c>
      <c r="AC7" s="1829"/>
      <c r="AD7" s="1829"/>
      <c r="AE7" s="1829"/>
      <c r="AF7" s="1830"/>
      <c r="AG7" s="1895" t="s">
        <v>13</v>
      </c>
      <c r="AH7" s="1829"/>
      <c r="AI7" s="1829"/>
      <c r="AJ7" s="1829"/>
      <c r="AK7" s="1830"/>
      <c r="AL7" s="1847" t="s">
        <v>14</v>
      </c>
      <c r="AM7" s="166"/>
      <c r="AN7" s="166"/>
      <c r="AO7" s="167"/>
      <c r="AP7" s="166"/>
      <c r="AQ7" s="166"/>
      <c r="AR7" s="166"/>
      <c r="AS7" s="166"/>
      <c r="AT7" s="166"/>
      <c r="AU7" s="166"/>
      <c r="AV7" s="166"/>
      <c r="AW7" s="166"/>
      <c r="AX7" s="166"/>
      <c r="AY7" s="166"/>
      <c r="AZ7" s="166"/>
      <c r="BA7" s="166"/>
      <c r="BB7" s="166"/>
      <c r="BC7" s="166"/>
      <c r="BD7" s="166"/>
      <c r="BE7" s="166"/>
      <c r="BF7" s="166"/>
    </row>
    <row r="8" spans="1:58" ht="54.75" customHeight="1">
      <c r="A8" s="1844"/>
      <c r="B8" s="1901"/>
      <c r="C8" s="1831"/>
      <c r="D8" s="1832"/>
      <c r="E8" s="1832"/>
      <c r="F8" s="1832"/>
      <c r="G8" s="1835"/>
      <c r="H8" s="1831"/>
      <c r="I8" s="1832"/>
      <c r="J8" s="1832"/>
      <c r="K8" s="1832"/>
      <c r="L8" s="1833"/>
      <c r="M8" s="1910"/>
      <c r="N8" s="1832"/>
      <c r="O8" s="1832"/>
      <c r="P8" s="1832"/>
      <c r="Q8" s="1833"/>
      <c r="R8" s="1831"/>
      <c r="S8" s="1832"/>
      <c r="T8" s="1832"/>
      <c r="U8" s="1832"/>
      <c r="V8" s="1833"/>
      <c r="W8" s="1831"/>
      <c r="X8" s="1832"/>
      <c r="Y8" s="1832"/>
      <c r="Z8" s="1832"/>
      <c r="AA8" s="1833"/>
      <c r="AB8" s="1831"/>
      <c r="AC8" s="1832"/>
      <c r="AD8" s="1832"/>
      <c r="AE8" s="1832"/>
      <c r="AF8" s="1833"/>
      <c r="AG8" s="1831"/>
      <c r="AH8" s="1832"/>
      <c r="AI8" s="1832"/>
      <c r="AJ8" s="1832"/>
      <c r="AK8" s="1833"/>
      <c r="AL8" s="1844"/>
      <c r="AO8" s="160"/>
    </row>
    <row r="9" spans="1:58" ht="151.5" customHeight="1">
      <c r="A9" s="1848"/>
      <c r="B9" s="1902"/>
      <c r="C9" s="168" t="s">
        <v>29</v>
      </c>
      <c r="D9" s="169" t="s">
        <v>30</v>
      </c>
      <c r="E9" s="170" t="s">
        <v>31</v>
      </c>
      <c r="F9" s="171" t="s">
        <v>32</v>
      </c>
      <c r="G9" s="172" t="s">
        <v>33</v>
      </c>
      <c r="H9" s="173" t="s">
        <v>29</v>
      </c>
      <c r="I9" s="174" t="s">
        <v>30</v>
      </c>
      <c r="J9" s="175" t="s">
        <v>31</v>
      </c>
      <c r="K9" s="171" t="s">
        <v>32</v>
      </c>
      <c r="L9" s="176" t="s">
        <v>33</v>
      </c>
      <c r="M9" s="177" t="s">
        <v>29</v>
      </c>
      <c r="N9" s="174" t="s">
        <v>30</v>
      </c>
      <c r="O9" s="175" t="s">
        <v>31</v>
      </c>
      <c r="P9" s="171" t="s">
        <v>32</v>
      </c>
      <c r="Q9" s="176" t="s">
        <v>33</v>
      </c>
      <c r="R9" s="173" t="s">
        <v>29</v>
      </c>
      <c r="S9" s="174" t="s">
        <v>30</v>
      </c>
      <c r="T9" s="175" t="s">
        <v>31</v>
      </c>
      <c r="U9" s="171" t="s">
        <v>32</v>
      </c>
      <c r="V9" s="176" t="s">
        <v>33</v>
      </c>
      <c r="W9" s="173" t="s">
        <v>29</v>
      </c>
      <c r="X9" s="174" t="s">
        <v>30</v>
      </c>
      <c r="Y9" s="175" t="s">
        <v>31</v>
      </c>
      <c r="Z9" s="171" t="s">
        <v>32</v>
      </c>
      <c r="AA9" s="176" t="s">
        <v>33</v>
      </c>
      <c r="AB9" s="173" t="s">
        <v>29</v>
      </c>
      <c r="AC9" s="174" t="s">
        <v>30</v>
      </c>
      <c r="AD9" s="175" t="s">
        <v>31</v>
      </c>
      <c r="AE9" s="171" t="s">
        <v>32</v>
      </c>
      <c r="AF9" s="176" t="s">
        <v>33</v>
      </c>
      <c r="AG9" s="173" t="s">
        <v>29</v>
      </c>
      <c r="AH9" s="174" t="s">
        <v>30</v>
      </c>
      <c r="AI9" s="175" t="s">
        <v>31</v>
      </c>
      <c r="AJ9" s="171" t="s">
        <v>32</v>
      </c>
      <c r="AK9" s="176" t="s">
        <v>33</v>
      </c>
      <c r="AL9" s="1903"/>
      <c r="AM9" s="5"/>
      <c r="AN9" s="5"/>
      <c r="AO9" s="178"/>
      <c r="AP9" s="5"/>
      <c r="AQ9" s="5"/>
      <c r="AR9" s="5"/>
      <c r="AS9" s="5"/>
      <c r="AT9" s="5"/>
      <c r="AU9" s="5"/>
      <c r="AV9" s="5"/>
      <c r="AW9" s="5"/>
      <c r="AX9" s="5"/>
      <c r="AY9" s="5"/>
      <c r="AZ9" s="5"/>
      <c r="BA9" s="5"/>
      <c r="BB9" s="5"/>
      <c r="BC9" s="5"/>
      <c r="BD9" s="5"/>
      <c r="BE9" s="5"/>
      <c r="BF9" s="5"/>
    </row>
    <row r="10" spans="1:58" ht="69.75" customHeight="1">
      <c r="A10" s="179">
        <v>2012</v>
      </c>
      <c r="B10" s="180">
        <f t="shared" ref="B10:B18" si="0">SUM(C10:AK10)</f>
        <v>23</v>
      </c>
      <c r="C10" s="17">
        <v>15</v>
      </c>
      <c r="D10" s="18">
        <v>0</v>
      </c>
      <c r="E10" s="18">
        <v>0</v>
      </c>
      <c r="F10" s="18">
        <v>0</v>
      </c>
      <c r="G10" s="21">
        <v>0</v>
      </c>
      <c r="H10" s="17">
        <f>SUM('By Province'!I9,'By Province'!I28,'By Province'!I38,'By Province'!I48)</f>
        <v>8</v>
      </c>
      <c r="I10" s="18">
        <v>0</v>
      </c>
      <c r="J10" s="18">
        <v>0</v>
      </c>
      <c r="K10" s="18">
        <v>0</v>
      </c>
      <c r="L10" s="19">
        <v>0</v>
      </c>
      <c r="M10" s="20"/>
      <c r="N10" s="18"/>
      <c r="O10" s="18"/>
      <c r="P10" s="18"/>
      <c r="Q10" s="21"/>
      <c r="R10" s="17"/>
      <c r="S10" s="18"/>
      <c r="T10" s="18"/>
      <c r="U10" s="18"/>
      <c r="V10" s="19"/>
      <c r="W10" s="17"/>
      <c r="X10" s="18"/>
      <c r="Y10" s="18"/>
      <c r="Z10" s="18"/>
      <c r="AA10" s="21"/>
      <c r="AB10" s="17"/>
      <c r="AC10" s="18"/>
      <c r="AD10" s="18"/>
      <c r="AE10" s="18"/>
      <c r="AF10" s="21"/>
      <c r="AG10" s="17"/>
      <c r="AH10" s="18"/>
      <c r="AI10" s="18"/>
      <c r="AJ10" s="18"/>
      <c r="AK10" s="19"/>
      <c r="AL10" s="73"/>
      <c r="AO10" s="160"/>
    </row>
    <row r="11" spans="1:58" ht="69.75" customHeight="1">
      <c r="A11" s="181">
        <v>2013</v>
      </c>
      <c r="B11" s="180">
        <f t="shared" si="0"/>
        <v>87</v>
      </c>
      <c r="C11" s="24">
        <f>SUM('By Province'!D10,'By Province'!D29)</f>
        <v>14</v>
      </c>
      <c r="D11" s="25">
        <v>0</v>
      </c>
      <c r="E11" s="25">
        <v>0</v>
      </c>
      <c r="F11" s="25">
        <v>0</v>
      </c>
      <c r="G11" s="28">
        <v>0</v>
      </c>
      <c r="H11" s="24">
        <f>SUM('By Province'!I29,'By Province'!I39,'By Province'!I49)</f>
        <v>16</v>
      </c>
      <c r="I11" s="25">
        <f>SUM('By Province'!J29,'By Province'!J39,'By Province'!J49)</f>
        <v>0</v>
      </c>
      <c r="J11" s="25">
        <v>0</v>
      </c>
      <c r="K11" s="25">
        <v>0</v>
      </c>
      <c r="L11" s="26">
        <v>0</v>
      </c>
      <c r="M11" s="27">
        <f>SUM('By Province'!N10,'By Province'!N19,'By Province'!N29,'By Province'!N39)</f>
        <v>57</v>
      </c>
      <c r="N11" s="25">
        <f>SUM('By Province'!O10,'By Province'!O19,'By Province'!O29,'By Province'!O39)</f>
        <v>0</v>
      </c>
      <c r="O11" s="25">
        <v>0</v>
      </c>
      <c r="P11" s="25">
        <v>0</v>
      </c>
      <c r="Q11" s="28">
        <v>0</v>
      </c>
      <c r="R11" s="24"/>
      <c r="S11" s="25"/>
      <c r="T11" s="25"/>
      <c r="U11" s="25"/>
      <c r="V11" s="26"/>
      <c r="W11" s="24"/>
      <c r="X11" s="25"/>
      <c r="Y11" s="25"/>
      <c r="Z11" s="25"/>
      <c r="AA11" s="28"/>
      <c r="AB11" s="24"/>
      <c r="AC11" s="25"/>
      <c r="AD11" s="25"/>
      <c r="AE11" s="25"/>
      <c r="AF11" s="28"/>
      <c r="AG11" s="24"/>
      <c r="AH11" s="25"/>
      <c r="AI11" s="25"/>
      <c r="AJ11" s="25"/>
      <c r="AK11" s="26"/>
      <c r="AL11" s="95"/>
      <c r="AO11" s="160"/>
    </row>
    <row r="12" spans="1:58" ht="69.75" customHeight="1">
      <c r="A12" s="181">
        <v>2014</v>
      </c>
      <c r="B12" s="180">
        <f t="shared" si="0"/>
        <v>182</v>
      </c>
      <c r="C12" s="24">
        <f>SUM('By Province'!D30)</f>
        <v>3</v>
      </c>
      <c r="D12" s="25">
        <v>0</v>
      </c>
      <c r="E12" s="25">
        <v>0</v>
      </c>
      <c r="F12" s="25">
        <v>0</v>
      </c>
      <c r="G12" s="28">
        <v>0</v>
      </c>
      <c r="H12" s="91">
        <f>SUM('By Province'!I11,'By Province'!I30,'By Province'!I40,'By Province'!I50)</f>
        <v>12</v>
      </c>
      <c r="I12" s="25">
        <f>SUM('By Province'!J11,'By Province'!J30,'By Province'!J40,'By Province'!J50)</f>
        <v>0</v>
      </c>
      <c r="J12" s="25">
        <v>0</v>
      </c>
      <c r="K12" s="25">
        <v>0</v>
      </c>
      <c r="L12" s="26">
        <v>0</v>
      </c>
      <c r="M12" s="27">
        <f>SUM('By Province'!N11,'By Province'!S11,'By Province'!X11,'By Province'!N20,'By Province'!S20,'By Province'!N30,'By Province'!S30,'By Province'!X30,'By Province'!N40,'By Province'!S40,'By Province'!X40,'By Province'!N50,'By Province'!S50,'By Province'!X50)</f>
        <v>167</v>
      </c>
      <c r="N12" s="25">
        <f>SUM('By Province'!O11,'By Province'!T11,'By Province'!Y11,'By Province'!O20,'By Province'!T20,'By Province'!O30,'By Province'!T30,'By Province'!Y30,'By Province'!O40,'By Province'!T40,'By Province'!Y40,'By Province'!O50,'By Province'!T50,'By Province'!Y50)</f>
        <v>0</v>
      </c>
      <c r="O12" s="25">
        <f>SUM('By Province'!P11,'By Province'!U11,'By Province'!Z11,'By Province'!P20,'By Province'!U20,'By Province'!P30,'By Province'!U30,'By Province'!Z30,'By Province'!P40,'By Province'!U40,'By Province'!Z40,'By Province'!P50,'By Province'!U50,'By Province'!Z50)</f>
        <v>0</v>
      </c>
      <c r="P12" s="25">
        <f>SUM('By Province'!Q11,'By Province'!V11,'By Province'!AA11,'By Province'!Q20,'By Province'!V20,'By Province'!Q30,'By Province'!V30,'By Province'!AA30,'By Province'!Q40,'By Province'!V40,'By Province'!AA40,'By Province'!Q50,'By Province'!V50,'By Province'!AA50)</f>
        <v>0</v>
      </c>
      <c r="Q12" s="28">
        <v>0</v>
      </c>
      <c r="R12" s="24" t="s">
        <v>2</v>
      </c>
      <c r="S12" s="25"/>
      <c r="T12" s="25"/>
      <c r="U12" s="25"/>
      <c r="V12" s="26"/>
      <c r="W12" s="24"/>
      <c r="X12" s="25"/>
      <c r="Y12" s="25"/>
      <c r="Z12" s="25"/>
      <c r="AA12" s="28"/>
      <c r="AB12" s="24"/>
      <c r="AC12" s="25"/>
      <c r="AD12" s="25"/>
      <c r="AE12" s="25"/>
      <c r="AF12" s="28"/>
      <c r="AG12" s="24"/>
      <c r="AH12" s="25"/>
      <c r="AI12" s="25"/>
      <c r="AJ12" s="25"/>
      <c r="AK12" s="26"/>
      <c r="AL12" s="182"/>
      <c r="AO12" s="160"/>
    </row>
    <row r="13" spans="1:58" ht="69.75" customHeight="1">
      <c r="A13" s="181">
        <v>2015</v>
      </c>
      <c r="B13" s="180">
        <f t="shared" si="0"/>
        <v>217</v>
      </c>
      <c r="C13" s="24">
        <f>SUM('By Province'!D12,'By Province'!D31)</f>
        <v>4</v>
      </c>
      <c r="D13" s="25">
        <v>0</v>
      </c>
      <c r="E13" s="25">
        <v>0</v>
      </c>
      <c r="F13" s="25">
        <v>0</v>
      </c>
      <c r="G13" s="28">
        <v>0</v>
      </c>
      <c r="H13" s="24">
        <f>SUM('By Province'!I31,'By Province'!I41)</f>
        <v>59</v>
      </c>
      <c r="I13" s="25">
        <f>SUM('By Province'!J31,'By Province'!J41)</f>
        <v>0</v>
      </c>
      <c r="J13" s="25">
        <f>SUM('By Province'!K31,'By Province'!K41)</f>
        <v>0</v>
      </c>
      <c r="K13" s="25">
        <f>SUM('By Province'!L31,'By Province'!L41)</f>
        <v>0</v>
      </c>
      <c r="L13" s="26">
        <f>SUM('By Province'!M31,'By Province'!M41)</f>
        <v>0</v>
      </c>
      <c r="M13" s="31">
        <f>'By Province'!N12+'By Province'!S12+'By Province'!X12+'By Province'!N21+'By Province'!X21+'By Province'!N31+'By Province'!S31+'By Province'!X31+'By Province'!AC31+'By Province'!N41+'By Province'!S41+'By Province'!X41++'By Province'!N51+'By Province'!S51+'By Province'!X51</f>
        <v>153</v>
      </c>
      <c r="N13" s="32">
        <f>'By Province'!O12+'By Province'!O31+'By Province'!AD31+'By Province'!O41</f>
        <v>1</v>
      </c>
      <c r="O13" s="25">
        <f>SUM('By Province'!P12,'By Province'!U12,'By Province'!Z12,'By Province'!P21,'By Province'!Z21,'By Province'!P31,'By Province'!U31,'By Province'!Z31,'By Province'!P41,'By Province'!U41,'By Province'!Z41,'By Province'!P51,'By Province'!U51,'By Province'!Z51)</f>
        <v>0</v>
      </c>
      <c r="P13" s="25">
        <f>SUM('By Province'!Q12,'By Province'!V12,'By Province'!AA12,'By Province'!Q21,'By Province'!AA21,'By Province'!Q31,'By Province'!V31,'By Province'!AA31,'By Province'!Q41,'By Province'!V41,'By Province'!AA41)</f>
        <v>0</v>
      </c>
      <c r="Q13" s="28">
        <f>SUM('By Province'!R12,'By Province'!W12,'By Province'!AB12,'By Province'!R21,'By Province'!AB21,'By Province'!R31,'By Province'!W31,'By Province'!AB31,'By Province'!R41,'By Province'!W41,'By Province'!AB41,'By Province'!R51,'By Province'!W51,'By Province'!AB51)</f>
        <v>0</v>
      </c>
      <c r="R13" s="24"/>
      <c r="S13" s="25"/>
      <c r="T13" s="25"/>
      <c r="U13" s="25"/>
      <c r="V13" s="26"/>
      <c r="W13" s="24"/>
      <c r="X13" s="25"/>
      <c r="Y13" s="25"/>
      <c r="Z13" s="25"/>
      <c r="AA13" s="28"/>
      <c r="AB13" s="24"/>
      <c r="AC13" s="25"/>
      <c r="AD13" s="25"/>
      <c r="AE13" s="25"/>
      <c r="AF13" s="28"/>
      <c r="AG13" s="34"/>
      <c r="AH13" s="35"/>
      <c r="AI13" s="35"/>
      <c r="AJ13" s="25"/>
      <c r="AK13" s="26"/>
      <c r="AL13" s="183"/>
      <c r="AO13" s="160"/>
      <c r="AP13" s="184"/>
    </row>
    <row r="14" spans="1:58" ht="69.75" customHeight="1">
      <c r="A14" s="181">
        <v>2016</v>
      </c>
      <c r="B14" s="180">
        <f t="shared" si="0"/>
        <v>362</v>
      </c>
      <c r="C14" s="24">
        <f>SUM('By Province'!D52)</f>
        <v>1</v>
      </c>
      <c r="D14" s="25">
        <f>SUM('By Province'!E52)</f>
        <v>0</v>
      </c>
      <c r="E14" s="25">
        <v>0</v>
      </c>
      <c r="F14" s="25">
        <v>0</v>
      </c>
      <c r="G14" s="28">
        <v>0</v>
      </c>
      <c r="H14" s="185">
        <f>SUM('By Province'!I13,'By Province'!I22,'By Province'!I32,'By Province'!I42,'By Province'!I52)</f>
        <v>40</v>
      </c>
      <c r="I14" s="186">
        <f>SUM('By Province'!J13,'By Province'!J22,'By Province'!J32,'By Province'!J42,'By Province'!J52)</f>
        <v>0</v>
      </c>
      <c r="J14" s="186">
        <f>SUM('By Province'!K13,'By Province'!K22,'By Province'!K32,'By Province'!K42,'By Province'!K52)</f>
        <v>0</v>
      </c>
      <c r="K14" s="186">
        <f>SUM('By Province'!L13,'By Province'!L22,'By Province'!L32,'By Province'!L42,'By Province'!L52)</f>
        <v>0</v>
      </c>
      <c r="L14" s="187">
        <f>SUM('By Province'!M13,'By Province'!M22,'By Province'!M32,'By Province'!M42,'By Province'!M52)</f>
        <v>0</v>
      </c>
      <c r="M14" s="188">
        <f>'By Province'!N13+'By Province'!AC13+'By Province'!N22+'By Province'!AC22+'By Province'!N32+'By Province'!AC32+'By Province'!N42+'By Province'!AC42+'By Province'!N52+'By Province'!AC52</f>
        <v>63</v>
      </c>
      <c r="N14" s="189">
        <f>'By Province'!O13+'By Province'!AD22+'By Province'!O32+'By Province'!O42+'By Province'!O52</f>
        <v>3</v>
      </c>
      <c r="O14" s="186">
        <f>SUM('By Province'!P13,'By Province'!Z13,'By Province'!P22,'By Province'!Z22,'By Province'!P32,'By Province'!Z32,'By Province'!P42,'By Province'!AE42,'By Province'!P52,'By Province'!AE52)</f>
        <v>0</v>
      </c>
      <c r="P14" s="186">
        <f>SUM('By Province'!Q52,'By Province'!AF52,'By Province'!Q42,'By Province'!AF42,'By Province'!Q32,'By Province'!AA32,'By Province'!Q22,'By Province'!AA22,'By Province'!Q13,'By Province'!AA13)</f>
        <v>0</v>
      </c>
      <c r="Q14" s="190">
        <f>SUM('By Province'!R13,'By Province'!AB13,'By Province'!R22,'By Province'!AB22,'By Province'!R32,'By Province'!AB32,'By Province'!R42,'By Province'!AG42,'By Province'!R52,'By Province'!AG52)</f>
        <v>0</v>
      </c>
      <c r="R14" s="38">
        <f>'By Province'!AH13+'By Province'!AM13+'By Province'!AR13+'By Province'!AH22+'By Province'!AM22+'By Province'!AR22+'By Province'!AW22+'By Province'!AH32+'By Province'!AM32+'By Province'!AR32+'By Province'!AH42+'By Province'!AM42+'By Province'!AR42+'By Province'!BB42+'By Province'!AH52+'By Province'!AM52+'By Province'!AR52+'By Province'!BG52</f>
        <v>231</v>
      </c>
      <c r="S14" s="32">
        <f>'By Province'!AI22+'By Province'!AX22+'By Province'!AI32+'By Province'!AN42+'By Province'!BC42+'By Province'!AI52+'By Province'!AN52+'By Province'!BH52</f>
        <v>1</v>
      </c>
      <c r="T14" s="32">
        <f>'By Province'!BD42</f>
        <v>0</v>
      </c>
      <c r="U14" s="25">
        <f>SUM('By Province'!AK13,'By Province'!AP13,'By Province'!AU13,'By Province'!AK22,'By Province'!AP22,'By Province'!AU22,'By Province'!AK32,'By Province'!AP32,'By Province'!AU32,'By Province'!AK42,'By Province'!AP42,'By Province'!AU42,'By Province'!AK52,'By Province'!AP52,'By Province'!AU52)</f>
        <v>0</v>
      </c>
      <c r="V14" s="26">
        <f>SUM('By Province'!AL13,'By Province'!AQ13,'By Province'!AV13,'By Province'!AL22,'By Province'!AQ22,'By Province'!AV22,'By Province'!AL32,'By Province'!AQ32,'By Province'!AV32,'By Province'!AL42,'By Province'!AQ42,'By Province'!AV42,'By Province'!AL52,'By Province'!AQ52,'By Province'!AV52)</f>
        <v>0</v>
      </c>
      <c r="W14" s="24"/>
      <c r="X14" s="25"/>
      <c r="Y14" s="25"/>
      <c r="Z14" s="25"/>
      <c r="AA14" s="28"/>
      <c r="AB14" s="24"/>
      <c r="AC14" s="25"/>
      <c r="AD14" s="25"/>
      <c r="AE14" s="25"/>
      <c r="AF14" s="28"/>
      <c r="AG14" s="92">
        <f>'By Province'!CP13+'By Province'!CP22+'By Province'!CP32+'By Province'!CP42+'By Province'!CP52</f>
        <v>23</v>
      </c>
      <c r="AH14" s="96">
        <f>'By Province'!CQ13+'By Province'!CQ22+'By Province'!CQ32+'By Province'!CQ42+'By Province'!CQ52</f>
        <v>0</v>
      </c>
      <c r="AI14" s="96">
        <f>'By Province'!CR13+'By Province'!CR22+'By Province'!CR32+'By Province'!CR42+'By Province'!CR52</f>
        <v>0</v>
      </c>
      <c r="AJ14" s="25">
        <v>0</v>
      </c>
      <c r="AK14" s="26">
        <v>0</v>
      </c>
      <c r="AL14" s="191"/>
      <c r="AO14" s="160"/>
    </row>
    <row r="15" spans="1:58" ht="69.75" customHeight="1">
      <c r="A15" s="192">
        <v>2017</v>
      </c>
      <c r="B15" s="180">
        <f t="shared" si="0"/>
        <v>284</v>
      </c>
      <c r="C15" s="24"/>
      <c r="D15" s="25"/>
      <c r="E15" s="25"/>
      <c r="F15" s="25"/>
      <c r="G15" s="28"/>
      <c r="H15" s="24">
        <f>SUM('By Province'!I14,'By Province'!I33,'By Province'!I43,'By Province'!I53)</f>
        <v>13</v>
      </c>
      <c r="I15" s="25">
        <f>SUM('By Province'!J14,'By Province'!J33,'By Province'!J43,'By Province'!J53)</f>
        <v>0</v>
      </c>
      <c r="J15" s="25">
        <f>SUM('By Province'!K14,'By Province'!K33,'By Province'!K43,'By Province'!K53)</f>
        <v>0</v>
      </c>
      <c r="K15" s="25">
        <f>SUM('By Province'!L14,'By Province'!L33,'By Province'!L43,'By Province'!L53)</f>
        <v>0</v>
      </c>
      <c r="L15" s="26">
        <f>SUM('By Province'!M14,'By Province'!M33,'By Province'!M43,'By Province'!M53)</f>
        <v>0</v>
      </c>
      <c r="M15" s="27"/>
      <c r="N15" s="25"/>
      <c r="O15" s="25"/>
      <c r="P15" s="25"/>
      <c r="Q15" s="28"/>
      <c r="R15" s="24"/>
      <c r="S15" s="25"/>
      <c r="T15" s="25"/>
      <c r="U15" s="25"/>
      <c r="V15" s="26"/>
      <c r="W15" s="24">
        <f>SUM('By Province'!BL14,'By Province'!BQ14,'By Province'!BV14,'By Province'!BL23,'By Province'!BQ23,'By Province'!BL33,'By Province'!BQ33,'By Province'!BV33,'By Province'!BL43,'By Province'!BQ43,'By Province'!BV43,'By Province'!BL53,'By Province'!BQ53,'By Province'!BV53)</f>
        <v>248</v>
      </c>
      <c r="X15" s="25">
        <f>SUM('By Province'!BM14,'By Province'!BR14,'By Province'!BW14,'By Province'!BM23,'By Province'!BR23,'By Province'!BM33,'By Province'!BR33,'By Province'!BW33,'By Province'!BM43,'By Province'!BR43,'By Province'!BW43,'By Province'!BM53,'By Province'!BR53,'By Province'!BW53)</f>
        <v>3</v>
      </c>
      <c r="Y15" s="25">
        <f>SUM('By Province'!BN14,'By Province'!BS14,'By Province'!BX14,'By Province'!BN23,'By Province'!BS23,'By Province'!BN33,'By Province'!BS33,'By Province'!BX33,'By Province'!BN43,'By Province'!BS43,'By Province'!BX43,'By Province'!BN53,'By Province'!BS53,'By Province'!BX53)</f>
        <v>0</v>
      </c>
      <c r="Z15" s="25">
        <f>SUM('By Province'!BO14,'By Province'!BT14,'By Province'!BY14,'By Province'!BO23,'By Province'!BT23,'By Province'!BO33,'By Province'!BT33,'By Province'!BY33,'By Province'!BO43,'By Province'!BT43,'By Province'!BY43,'By Province'!BO53,'By Province'!BT53,'By Province'!BY53)</f>
        <v>0</v>
      </c>
      <c r="AA15" s="28">
        <f>SUM('By Province'!BP14,'By Province'!BU14,'By Province'!BZ14,'By Province'!BP23,'By Province'!BU23,'By Province'!BP33,'By Province'!BU33,'By Province'!BZ33,'By Province'!BP43,'By Province'!BU43,'By Province'!BZ43,'By Province'!BP53,'By Province'!BU53,'By Province'!BZ53)</f>
        <v>0</v>
      </c>
      <c r="AB15" s="24"/>
      <c r="AC15" s="25"/>
      <c r="AD15" s="25"/>
      <c r="AE15" s="25"/>
      <c r="AF15" s="28"/>
      <c r="AG15" s="193">
        <v>20</v>
      </c>
      <c r="AH15" s="194">
        <v>0</v>
      </c>
      <c r="AI15" s="25">
        <f>'By Province'!CR14+'By Province'!CR23+'By Province'!CR33+'By Province'!CR43+'By Province'!CR53</f>
        <v>0</v>
      </c>
      <c r="AJ15" s="25">
        <f>SUM('By Province'!CS14,'By Province'!CS23,'By Province'!CS33,'By Province'!CS43,'By Province'!CS53)</f>
        <v>0</v>
      </c>
      <c r="AK15" s="26">
        <f>SUM('By Province'!CT14,'By Province'!CT23,'By Province'!CT33,'By Province'!CT43,'By Province'!CT53)</f>
        <v>0</v>
      </c>
      <c r="AL15" s="95"/>
      <c r="AO15" s="160"/>
    </row>
    <row r="16" spans="1:58" ht="69.75" customHeight="1">
      <c r="A16" s="192">
        <v>2018</v>
      </c>
      <c r="B16" s="180">
        <f t="shared" si="0"/>
        <v>155</v>
      </c>
      <c r="C16" s="24"/>
      <c r="D16" s="25"/>
      <c r="E16" s="25"/>
      <c r="F16" s="25"/>
      <c r="G16" s="28"/>
      <c r="H16" s="24">
        <f>SUM('By Province'!I15,'By Province'!I24,'By Province'!I34,'By Province'!I44)</f>
        <v>18</v>
      </c>
      <c r="I16" s="25">
        <f>SUM('By Province'!J15,'By Province'!J24,'By Province'!J34,'By Province'!J44)</f>
        <v>3</v>
      </c>
      <c r="J16" s="25">
        <f>SUM('By Province'!K15,'By Province'!K24,'By Province'!K34,'By Province'!K44)</f>
        <v>0</v>
      </c>
      <c r="K16" s="25">
        <f>SUM('By Province'!L15,'By Province'!L24,'By Province'!L34,'By Province'!L44)</f>
        <v>0</v>
      </c>
      <c r="L16" s="26">
        <f>SUM('By Province'!M15,'By Province'!M24,'By Province'!M34,'By Province'!M44)</f>
        <v>0</v>
      </c>
      <c r="M16" s="27"/>
      <c r="N16" s="25"/>
      <c r="O16" s="25"/>
      <c r="P16" s="25"/>
      <c r="Q16" s="28"/>
      <c r="R16" s="24"/>
      <c r="S16" s="25"/>
      <c r="T16" s="25"/>
      <c r="U16" s="25"/>
      <c r="V16" s="26"/>
      <c r="W16" s="24"/>
      <c r="X16" s="25"/>
      <c r="Y16" s="25"/>
      <c r="Z16" s="25"/>
      <c r="AA16" s="28"/>
      <c r="AB16" s="38">
        <f>'By Province'!CA15+'By Province'!CF15+'By Province'!CK15+'By Province'!CA24+'By Province'!CF24+'By Province'!CK24+'By Province'!CA34+'By Province'!CF34+'By Province'!CK34+'By Province'!CA44+'By Province'!CF44+'By Province'!CK44+'By Province'!CA54+'By Province'!CF54+'By Province'!CK54</f>
        <v>110</v>
      </c>
      <c r="AC16" s="32">
        <f>'By Province'!CB15+'By Province'!CG15+'By Province'!CL15+'By Province'!CB24+'By Province'!CG24+'By Province'!CL24+'By Province'!CB34+'By Province'!CG34+'By Province'!CL34+'By Province'!CB44+'By Province'!CG44+'By Province'!CL44+'By Province'!CB54+'By Province'!CG54+'By Province'!CL54</f>
        <v>6</v>
      </c>
      <c r="AD16" s="32">
        <f>'By Province'!CC15+'By Province'!CH15+'By Province'!CM15+'By Province'!CC24+'By Province'!CH24+'By Province'!CM24+'By Province'!CC34+'By Province'!CH34+'By Province'!CM34+'By Province'!CC44+'By Province'!CH44+'By Province'!CM44+'By Province'!CC54+'By Province'!CH54+'By Province'!CM54</f>
        <v>0</v>
      </c>
      <c r="AE16" s="32">
        <f>'By Province'!CD15+'By Province'!CI15+'By Province'!CD24+'By Province'!CI24+'By Province'!CN24+'By Province'!CD34+'By Province'!CI34+'By Province'!CN34+'By Province'!CD44+'By Province'!CI44+'By Province'!CD54+'By Province'!CI54+'By Province'!CN54</f>
        <v>0</v>
      </c>
      <c r="AF16" s="195">
        <f>'By Province'!CE15+'By Province'!CJ15+'By Province'!CE24+'By Province'!CJ24+'By Province'!CO24+'By Province'!CE34+'By Province'!CJ34+'By Province'!CO34+'By Province'!CE44+'By Province'!CJ44+'By Province'!CE54+'By Province'!CJ54+'By Province'!CO54</f>
        <v>0</v>
      </c>
      <c r="AG16" s="24">
        <f>'By Province'!CP15+'By Province'!CP24+'By Province'!CP34+'By Province'!CP44+'By Province'!CP54</f>
        <v>16</v>
      </c>
      <c r="AH16" s="25">
        <f>'By Province'!CQ15+'By Province'!CQ24+'By Province'!CQ34+'By Province'!CQ44+'By Province'!CQ54</f>
        <v>2</v>
      </c>
      <c r="AI16" s="25">
        <f>'By Province'!CR15+'By Province'!CR24+'By Province'!CR34+'By Province'!CR44+'By Province'!CR54</f>
        <v>0</v>
      </c>
      <c r="AJ16" s="25">
        <f>'By Province'!CS15+'By Province'!CS24+'By Province'!CS34+'By Province'!CS44+'By Province'!CS54</f>
        <v>0</v>
      </c>
      <c r="AK16" s="26">
        <f>'By Province'!CT15+'By Province'!CT24+'By Province'!CT34+'By Province'!CT44+'By Province'!CT54</f>
        <v>0</v>
      </c>
      <c r="AL16" s="196"/>
      <c r="AO16" s="160"/>
    </row>
    <row r="17" spans="1:58" ht="69.75" customHeight="1">
      <c r="A17" s="192">
        <v>2019</v>
      </c>
      <c r="B17" s="180">
        <f t="shared" si="0"/>
        <v>140</v>
      </c>
      <c r="C17" s="24"/>
      <c r="D17" s="25"/>
      <c r="E17" s="25"/>
      <c r="F17" s="25"/>
      <c r="G17" s="28"/>
      <c r="H17" s="38">
        <f>'By Province'!I16+'By Province'!I25+'By Province'!I35+'By Province'!I45+'By Province'!I55</f>
        <v>1</v>
      </c>
      <c r="I17" s="32">
        <f>'By Province'!J16+'By Province'!J25+'By Province'!J35+'By Province'!J45+'By Province'!J55</f>
        <v>6</v>
      </c>
      <c r="J17" s="32">
        <f>'By Province'!K16+'By Province'!K25+'By Province'!K35+'By Province'!K45+'By Province'!K55</f>
        <v>7</v>
      </c>
      <c r="K17" s="32">
        <f>'By Province'!L16+'By Province'!L25+'By Province'!L35+'By Province'!L45+'By Province'!L55</f>
        <v>2</v>
      </c>
      <c r="L17" s="46">
        <f>'By Province'!M16+'By Province'!M25+'By Province'!M35+'By Province'!M45+'By Province'!M55</f>
        <v>0</v>
      </c>
      <c r="M17" s="27"/>
      <c r="N17" s="25"/>
      <c r="O17" s="25"/>
      <c r="P17" s="25"/>
      <c r="Q17" s="26"/>
      <c r="R17" s="24"/>
      <c r="S17" s="25"/>
      <c r="T17" s="25"/>
      <c r="U17" s="25"/>
      <c r="V17" s="26"/>
      <c r="W17" s="24"/>
      <c r="X17" s="25"/>
      <c r="Y17" s="25"/>
      <c r="Z17" s="25"/>
      <c r="AA17" s="26"/>
      <c r="AB17" s="38">
        <f>'By Province'!CA16+'By Province'!CF16+'By Province'!CK16+'By Province'!CA25+'By Province'!CF25+'By Province'!CK25+'By Province'!CA35+'By Province'!CF35+'By Province'!CK35+'By Province'!CA45+'By Province'!CF45+'By Province'!CK45+'By Province'!CA55+'By Province'!CF55+'By Province'!CK55</f>
        <v>22</v>
      </c>
      <c r="AC17" s="32">
        <f>'By Province'!CB16+'By Province'!CG16+'By Province'!CL16+'By Province'!CB25+'By Province'!CG25+'By Province'!CL25+'By Province'!CB35+'By Province'!CG35+'By Province'!CL35+'By Province'!CB45+'By Province'!CG45+'By Province'!CL45+'By Province'!CB55+'By Province'!CG55+'By Province'!CL55</f>
        <v>48</v>
      </c>
      <c r="AD17" s="32">
        <f>'By Province'!CC16+'By Province'!CH16+'By Province'!CM16+'By Province'!CC25+'By Province'!CH25+'By Province'!CM25+'By Province'!CC35+'By Province'!CH35+'By Province'!CM35+'By Province'!CC45+'By Province'!CH45+'By Province'!CM45+'By Province'!CC55+'By Province'!CH55+'By Province'!CM55</f>
        <v>35</v>
      </c>
      <c r="AE17" s="32">
        <f>'By Province'!CD16+'By Province'!CI16+'By Province'!CN16+'By Province'!CD25+'By Province'!CI25+'By Province'!CN25+'By Province'!CD35+'By Province'!CI35+'By Province'!CN35+'By Province'!CD45+'By Province'!CI45+'By Province'!CN45+'By Province'!CD55+'By Province'!CI55+'By Province'!CN55</f>
        <v>4</v>
      </c>
      <c r="AF17" s="46">
        <f>'By Province'!CE16+'By Province'!CJ16+'By Province'!CO16+'By Province'!CE25+'By Province'!CJ25+'By Province'!CO25+'By Province'!CE35+'By Province'!CJ35+'By Province'!CO35+'By Province'!CE45+'By Province'!CJ45+'By Province'!CO45+'By Province'!CE55+'By Province'!CJ55+'By Province'!CO55</f>
        <v>0</v>
      </c>
      <c r="AG17" s="24">
        <f>'By Province'!CP16+'By Province'!CP25+'By Province'!CP35+'By Province'!CP45+'By Province'!CP55</f>
        <v>0</v>
      </c>
      <c r="AH17" s="25">
        <f>'By Province'!CQ16+'By Province'!CQ25+'By Province'!CQ35+'By Province'!CQ45+'By Province'!CQ55</f>
        <v>13</v>
      </c>
      <c r="AI17" s="25">
        <f>'By Province'!CR16+'By Province'!CR25+'By Province'!CR35+'By Province'!CR45+'By Province'!CR55</f>
        <v>2</v>
      </c>
      <c r="AJ17" s="25">
        <f>'By Province'!CS16+'By Province'!CS25+'By Province'!CS35+'By Province'!CS45+'By Province'!CS55</f>
        <v>0</v>
      </c>
      <c r="AK17" s="26">
        <f>'By Province'!CT16+'By Province'!CT25+'By Province'!CT35+'By Province'!CT45+'By Province'!CT55</f>
        <v>0</v>
      </c>
      <c r="AL17" s="95"/>
      <c r="AM17" s="86"/>
      <c r="AN17" s="86"/>
      <c r="AO17" s="160"/>
      <c r="AP17" s="86"/>
      <c r="AQ17" s="86"/>
      <c r="AR17" s="86"/>
      <c r="AS17" s="86"/>
      <c r="AT17" s="86"/>
      <c r="AU17" s="86"/>
      <c r="AV17" s="86"/>
      <c r="AW17" s="86"/>
      <c r="AX17" s="86"/>
      <c r="AY17" s="86"/>
      <c r="AZ17" s="86"/>
      <c r="BA17" s="86"/>
      <c r="BB17" s="86"/>
      <c r="BC17" s="86"/>
      <c r="BD17" s="86"/>
      <c r="BE17" s="86"/>
      <c r="BF17" s="86"/>
    </row>
    <row r="18" spans="1:58" ht="69.75" customHeight="1">
      <c r="A18" s="192">
        <v>2020</v>
      </c>
      <c r="B18" s="180">
        <f t="shared" si="0"/>
        <v>140</v>
      </c>
      <c r="C18" s="51"/>
      <c r="D18" s="52"/>
      <c r="E18" s="52"/>
      <c r="F18" s="52"/>
      <c r="G18" s="197"/>
      <c r="H18" s="54">
        <f>'By Province'!I17+'By Province'!I26+'By Province'!I36+'By Province'!I46+'By Province'!I56</f>
        <v>0</v>
      </c>
      <c r="I18" s="55">
        <f>'By Province'!J17+'By Province'!J26+'By Province'!J36+'By Province'!J46+'By Province'!J56</f>
        <v>0</v>
      </c>
      <c r="J18" s="55">
        <f>'By Province'!K17+'By Province'!K26+'By Province'!K36+'By Province'!K46+'By Province'!K56</f>
        <v>12</v>
      </c>
      <c r="K18" s="55">
        <f>'By Province'!L17+'By Province'!L26+'By Province'!L36+'By Province'!L46+'By Province'!L56</f>
        <v>4</v>
      </c>
      <c r="L18" s="56">
        <f>'By Province'!M17+'By Province'!M26+'By Province'!M36+'By Province'!M46+'By Province'!M56</f>
        <v>2</v>
      </c>
      <c r="M18" s="198"/>
      <c r="N18" s="52"/>
      <c r="O18" s="52"/>
      <c r="P18" s="52"/>
      <c r="Q18" s="53"/>
      <c r="R18" s="51"/>
      <c r="S18" s="52"/>
      <c r="T18" s="52"/>
      <c r="U18" s="52"/>
      <c r="V18" s="53"/>
      <c r="W18" s="51"/>
      <c r="X18" s="52"/>
      <c r="Y18" s="52"/>
      <c r="Z18" s="52"/>
      <c r="AA18" s="53"/>
      <c r="AB18" s="54">
        <f>'By Province'!CA17+'By Province'!CF17+'By Province'!CK17+'By Province'!CA26+'By Province'!CF26+'By Province'!CK26+'By Province'!CA36+'By Province'!CF36+'By Province'!CK36+'By Province'!CA46+'By Province'!CF46+'By Province'!CK46+'By Province'!CA56+'By Province'!CF56+'By Province'!CK56</f>
        <v>0</v>
      </c>
      <c r="AC18" s="55">
        <f>'By Province'!CB17+'By Province'!CG17+'By Province'!CL17+'By Province'!CB26+'By Province'!CG26+'By Province'!CL26+'By Province'!CB36+'By Province'!CG36+'By Province'!CL36+'By Province'!CB46+'By Province'!CG46+'By Province'!CL46+'By Province'!CB56+'By Province'!CG56+'By Province'!CL56</f>
        <v>0</v>
      </c>
      <c r="AD18" s="55">
        <f>'By Province'!CC17+'By Province'!CH17+'By Province'!CM17+'By Province'!CC26+'By Province'!CH26+'By Province'!CM26+'By Province'!CC36+'By Province'!CH36+'By Province'!CM36+'By Province'!CC46+'By Province'!CH46+'By Province'!CM46+'By Province'!CC56+'By Province'!CH56+'By Province'!CM56</f>
        <v>74</v>
      </c>
      <c r="AE18" s="55">
        <f>'By Province'!CD17+'By Province'!CI17+'By Province'!CN17+'By Province'!CD26+'By Province'!CI26+'By Province'!CN26+'By Province'!CD36+'By Province'!CI36+'By Province'!CN36+'By Province'!CD46+'By Province'!CI46+'By Province'!CN46+'By Province'!CD56+'By Province'!CI56+'By Province'!CN56</f>
        <v>38</v>
      </c>
      <c r="AF18" s="56">
        <f>'By Province'!CE17+'By Province'!CJ17+'By Province'!CO17+'By Province'!CE26+'By Province'!CJ26+'By Province'!CO26+'By Province'!CE36+'By Province'!CJ36+'By Province'!CO36+'By Province'!CE46+'By Province'!CJ46+'By Province'!CO46+'By Province'!CE56+'By Province'!CJ56+'By Province'!CO56</f>
        <v>10</v>
      </c>
      <c r="AG18" s="51"/>
      <c r="AH18" s="52"/>
      <c r="AI18" s="52"/>
      <c r="AJ18" s="52"/>
      <c r="AK18" s="53"/>
      <c r="AL18" s="199"/>
      <c r="AM18" s="86"/>
      <c r="AN18" s="86"/>
      <c r="AO18" s="160"/>
      <c r="AP18" s="86"/>
      <c r="AQ18" s="86"/>
      <c r="AR18" s="86"/>
      <c r="AS18" s="86"/>
      <c r="AT18" s="86"/>
      <c r="AU18" s="86"/>
      <c r="AV18" s="86"/>
      <c r="AW18" s="86"/>
      <c r="AX18" s="86"/>
      <c r="AY18" s="86"/>
      <c r="AZ18" s="86"/>
      <c r="BA18" s="86"/>
      <c r="BB18" s="86"/>
      <c r="BC18" s="86"/>
      <c r="BD18" s="86"/>
      <c r="BE18" s="86"/>
      <c r="BF18" s="86"/>
    </row>
    <row r="19" spans="1:58" ht="60" customHeight="1">
      <c r="A19" s="200" t="s">
        <v>58</v>
      </c>
      <c r="B19" s="201"/>
      <c r="C19" s="202">
        <f t="shared" ref="C19:AK19" si="1">SUM(C10:C18)</f>
        <v>37</v>
      </c>
      <c r="D19" s="202">
        <f t="shared" si="1"/>
        <v>0</v>
      </c>
      <c r="E19" s="202">
        <f t="shared" si="1"/>
        <v>0</v>
      </c>
      <c r="F19" s="202">
        <f t="shared" si="1"/>
        <v>0</v>
      </c>
      <c r="G19" s="202">
        <f t="shared" si="1"/>
        <v>0</v>
      </c>
      <c r="H19" s="202">
        <f t="shared" si="1"/>
        <v>167</v>
      </c>
      <c r="I19" s="202">
        <f t="shared" si="1"/>
        <v>9</v>
      </c>
      <c r="J19" s="202">
        <f t="shared" si="1"/>
        <v>19</v>
      </c>
      <c r="K19" s="202">
        <f t="shared" si="1"/>
        <v>6</v>
      </c>
      <c r="L19" s="202">
        <f t="shared" si="1"/>
        <v>2</v>
      </c>
      <c r="M19" s="202">
        <f t="shared" si="1"/>
        <v>440</v>
      </c>
      <c r="N19" s="202">
        <f t="shared" si="1"/>
        <v>4</v>
      </c>
      <c r="O19" s="202">
        <f t="shared" si="1"/>
        <v>0</v>
      </c>
      <c r="P19" s="202">
        <f t="shared" si="1"/>
        <v>0</v>
      </c>
      <c r="Q19" s="202">
        <f t="shared" si="1"/>
        <v>0</v>
      </c>
      <c r="R19" s="202">
        <f t="shared" si="1"/>
        <v>231</v>
      </c>
      <c r="S19" s="202">
        <f t="shared" si="1"/>
        <v>1</v>
      </c>
      <c r="T19" s="202">
        <f t="shared" si="1"/>
        <v>0</v>
      </c>
      <c r="U19" s="202">
        <f t="shared" si="1"/>
        <v>0</v>
      </c>
      <c r="V19" s="202">
        <f t="shared" si="1"/>
        <v>0</v>
      </c>
      <c r="W19" s="202">
        <f t="shared" si="1"/>
        <v>248</v>
      </c>
      <c r="X19" s="202">
        <f t="shared" si="1"/>
        <v>3</v>
      </c>
      <c r="Y19" s="202">
        <f t="shared" si="1"/>
        <v>0</v>
      </c>
      <c r="Z19" s="202">
        <f t="shared" si="1"/>
        <v>0</v>
      </c>
      <c r="AA19" s="202">
        <f t="shared" si="1"/>
        <v>0</v>
      </c>
      <c r="AB19" s="202">
        <f t="shared" si="1"/>
        <v>132</v>
      </c>
      <c r="AC19" s="202">
        <f t="shared" si="1"/>
        <v>54</v>
      </c>
      <c r="AD19" s="202">
        <f t="shared" si="1"/>
        <v>109</v>
      </c>
      <c r="AE19" s="202">
        <f t="shared" si="1"/>
        <v>42</v>
      </c>
      <c r="AF19" s="202">
        <f t="shared" si="1"/>
        <v>10</v>
      </c>
      <c r="AG19" s="202">
        <f t="shared" si="1"/>
        <v>59</v>
      </c>
      <c r="AH19" s="202">
        <f t="shared" si="1"/>
        <v>15</v>
      </c>
      <c r="AI19" s="202">
        <f t="shared" si="1"/>
        <v>2</v>
      </c>
      <c r="AJ19" s="202">
        <f t="shared" si="1"/>
        <v>0</v>
      </c>
      <c r="AK19" s="202">
        <f t="shared" si="1"/>
        <v>0</v>
      </c>
      <c r="AL19" s="203"/>
      <c r="AO19" s="160"/>
    </row>
    <row r="20" spans="1:58" ht="75" customHeight="1">
      <c r="A20" s="204" t="s">
        <v>47</v>
      </c>
      <c r="B20" s="205">
        <f>SUM(C19:AK19)</f>
        <v>1590</v>
      </c>
      <c r="C20" s="206"/>
      <c r="D20" s="206"/>
      <c r="E20" s="206"/>
      <c r="F20" s="206"/>
      <c r="G20" s="206"/>
      <c r="H20" s="207"/>
      <c r="I20" s="207"/>
      <c r="J20" s="207"/>
      <c r="K20" s="207"/>
      <c r="L20" s="207"/>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144"/>
      <c r="AO20" s="160"/>
    </row>
    <row r="21" spans="1:58" ht="51.75" customHeight="1">
      <c r="A21" s="146"/>
      <c r="B21" s="146"/>
      <c r="C21" s="146"/>
      <c r="D21" s="146"/>
      <c r="E21" s="146"/>
      <c r="F21" s="146"/>
      <c r="G21" s="146"/>
      <c r="H21" s="146"/>
      <c r="I21" s="146"/>
      <c r="J21" s="146"/>
      <c r="K21" s="146"/>
      <c r="L21" s="146"/>
      <c r="M21" s="146"/>
      <c r="N21" s="146" t="s">
        <v>59</v>
      </c>
      <c r="O21" s="146"/>
      <c r="P21" s="146"/>
      <c r="Q21" s="146"/>
      <c r="R21" s="146"/>
      <c r="S21" s="146"/>
      <c r="T21" s="146"/>
      <c r="U21" s="146"/>
      <c r="V21" s="146"/>
      <c r="W21" s="208"/>
      <c r="X21" s="208"/>
      <c r="Y21" s="208"/>
      <c r="Z21" s="208"/>
      <c r="AA21" s="208"/>
      <c r="AB21" s="146"/>
      <c r="AC21" s="146"/>
      <c r="AD21" s="146"/>
      <c r="AE21" s="146"/>
      <c r="AF21" s="146"/>
      <c r="AG21" s="146"/>
      <c r="AH21" s="146"/>
      <c r="AI21" s="146"/>
      <c r="AJ21" s="146"/>
      <c r="AK21" s="146"/>
      <c r="AL21" s="146"/>
      <c r="AO21" s="160"/>
    </row>
    <row r="22" spans="1:58" ht="34.5" customHeight="1">
      <c r="A22" s="1896" t="s">
        <v>49</v>
      </c>
      <c r="B22" s="1874"/>
      <c r="C22" s="209"/>
      <c r="D22" s="209"/>
      <c r="E22" s="210"/>
      <c r="F22" s="210"/>
      <c r="G22" s="210"/>
      <c r="H22" s="210"/>
      <c r="I22" s="210"/>
      <c r="J22" s="210"/>
      <c r="K22" s="210"/>
      <c r="L22" s="211"/>
      <c r="M22" s="211"/>
      <c r="N22" s="1896" t="s">
        <v>50</v>
      </c>
      <c r="O22" s="1874"/>
      <c r="P22" s="211"/>
      <c r="Q22" s="212"/>
      <c r="R22" s="212"/>
      <c r="S22" s="210"/>
      <c r="T22" s="210"/>
      <c r="U22" s="210"/>
      <c r="V22" s="211"/>
      <c r="W22" s="211"/>
      <c r="X22" s="211"/>
      <c r="Y22" s="209"/>
      <c r="Z22" s="209"/>
      <c r="AA22" s="1896" t="s">
        <v>51</v>
      </c>
      <c r="AB22" s="1874"/>
      <c r="AC22" s="211"/>
      <c r="AD22" s="211"/>
      <c r="AE22" s="212"/>
      <c r="AF22" s="212"/>
      <c r="AG22" s="212"/>
      <c r="AH22" s="212"/>
      <c r="AI22" s="212"/>
      <c r="AJ22" s="212"/>
      <c r="AK22" s="212"/>
      <c r="AL22" s="212"/>
      <c r="AM22" s="212"/>
      <c r="AN22" s="212"/>
      <c r="AO22" s="213"/>
      <c r="AP22" s="210"/>
      <c r="AQ22" s="210"/>
      <c r="AR22" s="210"/>
      <c r="AS22" s="210"/>
      <c r="AT22" s="210"/>
      <c r="AU22" s="210"/>
      <c r="AV22" s="210"/>
      <c r="AW22" s="210"/>
      <c r="AX22" s="210"/>
      <c r="AY22" s="210"/>
      <c r="AZ22" s="210"/>
      <c r="BA22" s="210"/>
      <c r="BB22" s="210"/>
      <c r="BC22" s="210"/>
      <c r="BD22" s="210"/>
      <c r="BE22" s="210"/>
      <c r="BF22" s="210"/>
    </row>
    <row r="23" spans="1:58" ht="69" customHeight="1">
      <c r="A23" s="3"/>
      <c r="B23" s="1911" t="s">
        <v>52</v>
      </c>
      <c r="C23" s="1874"/>
      <c r="D23" s="1874"/>
      <c r="E23" s="1874"/>
      <c r="F23" s="1874"/>
      <c r="G23" s="4"/>
      <c r="H23" s="4"/>
      <c r="I23" s="4"/>
      <c r="J23" s="4"/>
      <c r="K23" s="3"/>
      <c r="L23" s="3"/>
      <c r="M23" s="3"/>
      <c r="N23" s="3"/>
      <c r="O23" s="4"/>
      <c r="P23" s="1897" t="s">
        <v>60</v>
      </c>
      <c r="Q23" s="1874"/>
      <c r="R23" s="1874"/>
      <c r="S23" s="1874"/>
      <c r="T23" s="1874"/>
      <c r="U23" s="1874"/>
      <c r="V23" s="3"/>
      <c r="W23" s="3"/>
      <c r="X23" s="3"/>
      <c r="Y23" s="3"/>
      <c r="Z23" s="3"/>
      <c r="AA23" s="3"/>
      <c r="AB23" s="214"/>
      <c r="AC23" s="1897" t="s">
        <v>61</v>
      </c>
      <c r="AD23" s="1874"/>
      <c r="AE23" s="1874"/>
      <c r="AF23" s="1874"/>
      <c r="AG23" s="1874"/>
      <c r="AH23" s="214"/>
      <c r="AI23" s="214"/>
      <c r="AJ23" s="214"/>
      <c r="AK23" s="214"/>
      <c r="AL23" s="215"/>
      <c r="AM23" s="215"/>
      <c r="AN23" s="215"/>
      <c r="AO23" s="216"/>
      <c r="AP23" s="4"/>
      <c r="AQ23" s="4"/>
      <c r="AR23" s="4"/>
      <c r="AS23" s="4"/>
      <c r="AT23" s="4"/>
      <c r="AU23" s="4"/>
      <c r="AV23" s="4"/>
      <c r="AW23" s="4"/>
      <c r="AX23" s="4"/>
      <c r="AY23" s="4"/>
      <c r="AZ23" s="4"/>
      <c r="BA23" s="4"/>
      <c r="BB23" s="4"/>
      <c r="BC23" s="4"/>
      <c r="BD23" s="4"/>
      <c r="BE23" s="4"/>
      <c r="BF23" s="4"/>
    </row>
    <row r="24" spans="1:58" ht="43.5" customHeight="1">
      <c r="A24" s="217"/>
      <c r="B24" s="1891" t="s">
        <v>55</v>
      </c>
      <c r="C24" s="1874"/>
      <c r="D24" s="1874"/>
      <c r="E24" s="1874"/>
      <c r="F24" s="1874"/>
      <c r="G24" s="157"/>
      <c r="H24" s="157"/>
      <c r="I24" s="157"/>
      <c r="J24" s="157"/>
      <c r="K24" s="217"/>
      <c r="L24" s="217"/>
      <c r="M24" s="217"/>
      <c r="N24" s="217"/>
      <c r="O24" s="157"/>
      <c r="P24" s="1892" t="s">
        <v>62</v>
      </c>
      <c r="Q24" s="1889"/>
      <c r="R24" s="1889"/>
      <c r="S24" s="1889"/>
      <c r="T24" s="1889"/>
      <c r="U24" s="1890"/>
      <c r="V24" s="217"/>
      <c r="W24" s="217"/>
      <c r="X24" s="217"/>
      <c r="Y24" s="217"/>
      <c r="Z24" s="217"/>
      <c r="AA24" s="217"/>
      <c r="AB24" s="157"/>
      <c r="AC24" s="1876" t="s">
        <v>57</v>
      </c>
      <c r="AD24" s="1874"/>
      <c r="AE24" s="1874"/>
      <c r="AF24" s="1874"/>
      <c r="AG24" s="1874"/>
      <c r="AH24" s="157"/>
      <c r="AI24" s="157"/>
      <c r="AJ24" s="157"/>
      <c r="AK24" s="157"/>
      <c r="AL24" s="218"/>
      <c r="AM24" s="218"/>
      <c r="AN24" s="218"/>
      <c r="AO24" s="219"/>
      <c r="AP24" s="157"/>
      <c r="AQ24" s="157"/>
      <c r="AR24" s="157"/>
      <c r="AS24" s="157"/>
      <c r="AT24" s="157"/>
      <c r="AU24" s="157"/>
      <c r="AV24" s="157"/>
      <c r="AW24" s="157"/>
      <c r="AX24" s="157"/>
      <c r="AY24" s="157"/>
      <c r="AZ24" s="157"/>
      <c r="BA24" s="157"/>
      <c r="BB24" s="157"/>
      <c r="BC24" s="157"/>
      <c r="BD24" s="157"/>
      <c r="BE24" s="157"/>
      <c r="BF24" s="157"/>
    </row>
    <row r="25" spans="1:58" ht="28.5" customHeight="1">
      <c r="AO25" s="160"/>
      <c r="AV25" s="220"/>
    </row>
    <row r="26" spans="1:58" ht="28.5" customHeight="1">
      <c r="A26" s="1904"/>
      <c r="B26" s="1874"/>
      <c r="C26" s="1874"/>
      <c r="D26" s="1874"/>
      <c r="E26" s="1874"/>
      <c r="F26" s="1874"/>
      <c r="G26" s="1874"/>
      <c r="H26" s="1874"/>
      <c r="I26" s="1874"/>
      <c r="J26" s="1874"/>
      <c r="K26" s="1874"/>
      <c r="L26" s="1874"/>
      <c r="M26" s="1874"/>
      <c r="N26" s="1874"/>
      <c r="O26" s="1874"/>
      <c r="P26" s="1874"/>
      <c r="Q26" s="1874"/>
      <c r="R26" s="1874"/>
      <c r="S26" s="1874"/>
      <c r="T26" s="1874"/>
      <c r="U26" s="1874"/>
      <c r="V26" s="1874"/>
      <c r="W26" s="1874"/>
      <c r="X26" s="1874"/>
      <c r="Y26" s="1874"/>
      <c r="Z26" s="1874"/>
      <c r="AA26" s="1874"/>
      <c r="AB26" s="1874"/>
      <c r="AC26" s="1874"/>
      <c r="AD26" s="1874"/>
      <c r="AE26" s="1874"/>
      <c r="AF26" s="1874"/>
      <c r="AG26" s="1874"/>
      <c r="AH26" s="1874"/>
      <c r="AI26" s="1874"/>
      <c r="AJ26" s="1874"/>
      <c r="AK26" s="1874"/>
      <c r="AL26" s="1874"/>
      <c r="AO26" s="160"/>
      <c r="AV26" s="221"/>
    </row>
    <row r="27" spans="1:58" ht="28.5" customHeight="1">
      <c r="A27" s="1905"/>
      <c r="B27" s="1889"/>
      <c r="C27" s="1890"/>
      <c r="D27" s="222"/>
      <c r="E27" s="222"/>
      <c r="F27" s="222"/>
      <c r="G27" s="222"/>
      <c r="H27" s="222"/>
      <c r="I27" s="222"/>
      <c r="J27" s="222"/>
      <c r="K27" s="222"/>
      <c r="L27" s="222"/>
      <c r="M27" s="222"/>
      <c r="N27" s="222"/>
      <c r="O27" s="222"/>
      <c r="P27" s="222"/>
      <c r="Q27" s="222"/>
      <c r="R27" s="222"/>
      <c r="S27" s="222"/>
      <c r="T27" s="222"/>
      <c r="U27" s="222"/>
      <c r="V27" s="222"/>
      <c r="W27" s="222"/>
      <c r="X27" s="222"/>
      <c r="Y27" s="222"/>
      <c r="Z27" s="222"/>
      <c r="AA27" s="222"/>
      <c r="AB27" s="222"/>
      <c r="AC27" s="222"/>
      <c r="AD27" s="222"/>
      <c r="AE27" s="222"/>
      <c r="AF27" s="222"/>
      <c r="AG27" s="222"/>
      <c r="AH27" s="222"/>
      <c r="AI27" s="222"/>
      <c r="AJ27" s="222"/>
      <c r="AK27" s="222"/>
      <c r="AL27" s="222"/>
      <c r="AO27" s="160"/>
      <c r="AV27" s="223"/>
    </row>
    <row r="28" spans="1:58" ht="28.5" customHeight="1">
      <c r="A28" s="1906"/>
      <c r="B28" s="1889"/>
      <c r="C28" s="1890"/>
      <c r="D28" s="224"/>
      <c r="E28" s="224"/>
      <c r="F28" s="224"/>
      <c r="G28" s="224"/>
      <c r="H28" s="224"/>
      <c r="I28" s="224"/>
      <c r="J28" s="224"/>
      <c r="K28" s="224"/>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O28" s="160"/>
    </row>
    <row r="29" spans="1:58" ht="28.5" customHeight="1">
      <c r="A29" s="225"/>
      <c r="B29" s="225"/>
      <c r="C29" s="225"/>
      <c r="D29" s="225"/>
      <c r="E29" s="225"/>
      <c r="F29" s="225"/>
      <c r="G29" s="225"/>
      <c r="H29" s="225"/>
      <c r="I29" s="225"/>
      <c r="J29" s="225"/>
      <c r="K29" s="225"/>
      <c r="L29" s="225"/>
      <c r="M29" s="225"/>
      <c r="N29" s="225"/>
      <c r="O29" s="225"/>
      <c r="P29" s="225"/>
      <c r="Q29" s="225"/>
      <c r="R29" s="225"/>
      <c r="S29" s="225"/>
      <c r="T29" s="225"/>
      <c r="U29" s="225"/>
      <c r="V29" s="225"/>
      <c r="W29" s="225"/>
      <c r="X29" s="225"/>
      <c r="Y29" s="225"/>
      <c r="Z29" s="225"/>
      <c r="AA29" s="225"/>
      <c r="AB29" s="225"/>
      <c r="AC29" s="225"/>
      <c r="AD29" s="225"/>
      <c r="AE29" s="225"/>
      <c r="AF29" s="225"/>
      <c r="AG29" s="225"/>
      <c r="AH29" s="225"/>
      <c r="AI29" s="225"/>
      <c r="AJ29" s="225"/>
      <c r="AK29" s="225"/>
      <c r="AL29" s="225"/>
      <c r="AO29" s="160"/>
    </row>
    <row r="30" spans="1:58" ht="28.5" customHeight="1">
      <c r="A30" s="1907"/>
      <c r="B30" s="1874"/>
      <c r="C30" s="1874"/>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7"/>
      <c r="AF30" s="227"/>
      <c r="AG30" s="227"/>
      <c r="AH30" s="227"/>
      <c r="AI30" s="227"/>
      <c r="AJ30" s="227"/>
      <c r="AK30" s="227"/>
      <c r="AL30" s="227"/>
      <c r="AO30" s="160"/>
    </row>
    <row r="31" spans="1:58" ht="28.5" customHeight="1">
      <c r="A31" s="1908"/>
      <c r="B31" s="1874"/>
      <c r="C31" s="1874"/>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O31" s="160"/>
    </row>
    <row r="32" spans="1:58" ht="28.5" customHeight="1">
      <c r="AO32" s="160"/>
    </row>
    <row r="33" spans="41:41" ht="28.5" customHeight="1">
      <c r="AO33" s="160"/>
    </row>
    <row r="34" spans="41:41" ht="28.5" customHeight="1">
      <c r="AO34" s="160"/>
    </row>
    <row r="35" spans="41:41" ht="28.5" customHeight="1">
      <c r="AO35" s="160"/>
    </row>
    <row r="36" spans="41:41" ht="28.5" customHeight="1">
      <c r="AO36" s="160"/>
    </row>
    <row r="37" spans="41:41" ht="28.5" customHeight="1">
      <c r="AO37" s="160"/>
    </row>
    <row r="38" spans="41:41" ht="28.5" customHeight="1">
      <c r="AO38" s="160"/>
    </row>
    <row r="39" spans="41:41" ht="28.5" customHeight="1">
      <c r="AO39" s="160"/>
    </row>
    <row r="40" spans="41:41" ht="28.5" customHeight="1">
      <c r="AO40" s="160"/>
    </row>
    <row r="41" spans="41:41" ht="28.5" customHeight="1">
      <c r="AO41" s="160"/>
    </row>
    <row r="42" spans="41:41" ht="28.5" customHeight="1">
      <c r="AO42" s="160"/>
    </row>
    <row r="43" spans="41:41" ht="28.5" customHeight="1">
      <c r="AO43" s="160"/>
    </row>
    <row r="44" spans="41:41" ht="28.5" customHeight="1">
      <c r="AO44" s="160"/>
    </row>
    <row r="45" spans="41:41" ht="28.5" customHeight="1">
      <c r="AO45" s="160"/>
    </row>
    <row r="46" spans="41:41" ht="28.5" customHeight="1">
      <c r="AO46" s="160"/>
    </row>
    <row r="47" spans="41:41" ht="28.5" customHeight="1">
      <c r="AO47" s="160"/>
    </row>
    <row r="48" spans="41:41" ht="28.5" customHeight="1">
      <c r="AO48" s="160"/>
    </row>
    <row r="49" spans="41:41" ht="28.5" customHeight="1">
      <c r="AO49" s="160"/>
    </row>
    <row r="50" spans="41:41" ht="28.5" customHeight="1">
      <c r="AO50" s="160"/>
    </row>
    <row r="51" spans="41:41" ht="28.5" customHeight="1">
      <c r="AO51" s="160"/>
    </row>
    <row r="52" spans="41:41" ht="28.5" customHeight="1">
      <c r="AO52" s="160"/>
    </row>
    <row r="53" spans="41:41" ht="28.5" customHeight="1">
      <c r="AO53" s="160"/>
    </row>
    <row r="54" spans="41:41" ht="28.5" customHeight="1">
      <c r="AO54" s="160"/>
    </row>
    <row r="55" spans="41:41" ht="28.5" customHeight="1">
      <c r="AO55" s="160"/>
    </row>
    <row r="56" spans="41:41" ht="28.5" customHeight="1">
      <c r="AO56" s="160"/>
    </row>
    <row r="57" spans="41:41" ht="28.5" customHeight="1">
      <c r="AO57" s="160"/>
    </row>
    <row r="58" spans="41:41" ht="28.5" customHeight="1">
      <c r="AO58" s="160"/>
    </row>
    <row r="59" spans="41:41" ht="28.5" customHeight="1">
      <c r="AO59" s="160"/>
    </row>
    <row r="60" spans="41:41" ht="28.5" customHeight="1">
      <c r="AO60" s="160"/>
    </row>
    <row r="61" spans="41:41" ht="28.5" customHeight="1">
      <c r="AO61" s="160"/>
    </row>
    <row r="62" spans="41:41" ht="28.5" customHeight="1">
      <c r="AO62" s="160"/>
    </row>
    <row r="63" spans="41:41" ht="28.5" customHeight="1">
      <c r="AO63" s="160"/>
    </row>
    <row r="64" spans="41:41" ht="28.5" customHeight="1">
      <c r="AO64" s="160"/>
    </row>
    <row r="65" spans="41:41" ht="28.5" customHeight="1">
      <c r="AO65" s="160"/>
    </row>
    <row r="66" spans="41:41" ht="28.5" customHeight="1">
      <c r="AO66" s="160"/>
    </row>
    <row r="67" spans="41:41" ht="28.5" customHeight="1">
      <c r="AO67" s="160"/>
    </row>
    <row r="68" spans="41:41" ht="28.5" customHeight="1">
      <c r="AO68" s="160"/>
    </row>
    <row r="69" spans="41:41" ht="28.5" customHeight="1">
      <c r="AO69" s="160"/>
    </row>
    <row r="70" spans="41:41" ht="28.5" customHeight="1">
      <c r="AO70" s="160"/>
    </row>
    <row r="71" spans="41:41" ht="28.5" customHeight="1">
      <c r="AO71" s="160"/>
    </row>
    <row r="72" spans="41:41" ht="28.5" customHeight="1">
      <c r="AO72" s="160"/>
    </row>
    <row r="73" spans="41:41" ht="28.5" customHeight="1">
      <c r="AO73" s="160"/>
    </row>
    <row r="74" spans="41:41" ht="28.5" customHeight="1">
      <c r="AO74" s="160"/>
    </row>
    <row r="75" spans="41:41" ht="28.5" customHeight="1">
      <c r="AO75" s="160"/>
    </row>
    <row r="76" spans="41:41" ht="28.5" customHeight="1">
      <c r="AO76" s="160"/>
    </row>
    <row r="77" spans="41:41" ht="28.5" customHeight="1">
      <c r="AO77" s="160"/>
    </row>
    <row r="78" spans="41:41" ht="28.5" customHeight="1">
      <c r="AO78" s="160"/>
    </row>
    <row r="79" spans="41:41" ht="28.5" customHeight="1">
      <c r="AO79" s="160"/>
    </row>
    <row r="80" spans="41:41" ht="28.5" customHeight="1">
      <c r="AO80" s="160"/>
    </row>
    <row r="81" spans="41:41" ht="28.5" customHeight="1">
      <c r="AO81" s="160"/>
    </row>
    <row r="82" spans="41:41" ht="28.5" customHeight="1">
      <c r="AO82" s="160"/>
    </row>
    <row r="83" spans="41:41" ht="28.5" customHeight="1">
      <c r="AO83" s="160"/>
    </row>
    <row r="84" spans="41:41" ht="28.5" customHeight="1">
      <c r="AO84" s="160"/>
    </row>
    <row r="85" spans="41:41" ht="28.5" customHeight="1">
      <c r="AO85" s="160"/>
    </row>
    <row r="86" spans="41:41" ht="28.5" customHeight="1">
      <c r="AO86" s="160"/>
    </row>
    <row r="87" spans="41:41" ht="28.5" customHeight="1">
      <c r="AO87" s="160"/>
    </row>
    <row r="88" spans="41:41" ht="28.5" customHeight="1">
      <c r="AO88" s="160"/>
    </row>
    <row r="89" spans="41:41" ht="28.5" customHeight="1">
      <c r="AO89" s="160"/>
    </row>
    <row r="90" spans="41:41" ht="28.5" customHeight="1">
      <c r="AO90" s="160"/>
    </row>
    <row r="91" spans="41:41" ht="28.5" customHeight="1">
      <c r="AO91" s="160"/>
    </row>
    <row r="92" spans="41:41" ht="28.5" customHeight="1">
      <c r="AO92" s="160"/>
    </row>
    <row r="93" spans="41:41" ht="28.5" customHeight="1">
      <c r="AO93" s="160"/>
    </row>
    <row r="94" spans="41:41" ht="28.5" customHeight="1">
      <c r="AO94" s="160"/>
    </row>
    <row r="95" spans="41:41" ht="28.5" customHeight="1">
      <c r="AO95" s="160"/>
    </row>
    <row r="96" spans="41:41" ht="28.5" customHeight="1">
      <c r="AO96" s="160"/>
    </row>
    <row r="97" spans="41:41" ht="28.5" customHeight="1">
      <c r="AO97" s="160"/>
    </row>
    <row r="98" spans="41:41" ht="28.5" customHeight="1">
      <c r="AO98" s="160"/>
    </row>
    <row r="99" spans="41:41" ht="28.5" customHeight="1">
      <c r="AO99" s="160"/>
    </row>
    <row r="100" spans="41:41" ht="28.5" customHeight="1">
      <c r="AO100" s="160"/>
    </row>
    <row r="101" spans="41:41" ht="28.5" customHeight="1">
      <c r="AO101" s="160"/>
    </row>
    <row r="102" spans="41:41" ht="28.5" customHeight="1">
      <c r="AO102" s="160"/>
    </row>
    <row r="103" spans="41:41" ht="28.5" customHeight="1">
      <c r="AO103" s="160"/>
    </row>
    <row r="104" spans="41:41" ht="28.5" customHeight="1">
      <c r="AO104" s="160"/>
    </row>
    <row r="105" spans="41:41" ht="28.5" customHeight="1">
      <c r="AO105" s="160"/>
    </row>
    <row r="106" spans="41:41" ht="28.5" customHeight="1">
      <c r="AO106" s="160"/>
    </row>
    <row r="107" spans="41:41" ht="28.5" customHeight="1">
      <c r="AO107" s="160"/>
    </row>
    <row r="108" spans="41:41" ht="28.5" customHeight="1">
      <c r="AO108" s="160"/>
    </row>
    <row r="109" spans="41:41" ht="28.5" customHeight="1">
      <c r="AO109" s="160"/>
    </row>
    <row r="110" spans="41:41" ht="28.5" customHeight="1">
      <c r="AO110" s="160"/>
    </row>
    <row r="111" spans="41:41" ht="28.5" customHeight="1">
      <c r="AO111" s="160"/>
    </row>
    <row r="112" spans="41:41" ht="28.5" customHeight="1">
      <c r="AO112" s="160"/>
    </row>
    <row r="113" spans="41:41" ht="28.5" customHeight="1">
      <c r="AO113" s="160"/>
    </row>
    <row r="114" spans="41:41" ht="28.5" customHeight="1">
      <c r="AO114" s="160"/>
    </row>
    <row r="115" spans="41:41" ht="28.5" customHeight="1">
      <c r="AO115" s="160"/>
    </row>
    <row r="116" spans="41:41" ht="28.5" customHeight="1">
      <c r="AO116" s="160"/>
    </row>
    <row r="117" spans="41:41" ht="28.5" customHeight="1">
      <c r="AO117" s="160"/>
    </row>
    <row r="118" spans="41:41" ht="28.5" customHeight="1">
      <c r="AO118" s="160"/>
    </row>
    <row r="119" spans="41:41" ht="28.5" customHeight="1">
      <c r="AO119" s="160"/>
    </row>
    <row r="120" spans="41:41" ht="28.5" customHeight="1">
      <c r="AO120" s="160"/>
    </row>
    <row r="121" spans="41:41" ht="28.5" customHeight="1">
      <c r="AO121" s="160"/>
    </row>
    <row r="122" spans="41:41" ht="28.5" customHeight="1">
      <c r="AO122" s="160"/>
    </row>
    <row r="123" spans="41:41" ht="28.5" customHeight="1">
      <c r="AO123" s="160"/>
    </row>
    <row r="124" spans="41:41" ht="28.5" customHeight="1">
      <c r="AO124" s="160"/>
    </row>
    <row r="125" spans="41:41" ht="28.5" customHeight="1">
      <c r="AO125" s="160"/>
    </row>
    <row r="126" spans="41:41" ht="28.5" customHeight="1">
      <c r="AO126" s="160"/>
    </row>
    <row r="127" spans="41:41" ht="28.5" customHeight="1">
      <c r="AO127" s="160"/>
    </row>
    <row r="128" spans="41:41" ht="28.5" customHeight="1">
      <c r="AO128" s="160"/>
    </row>
    <row r="129" spans="41:41" ht="28.5" customHeight="1">
      <c r="AO129" s="160"/>
    </row>
    <row r="130" spans="41:41" ht="28.5" customHeight="1">
      <c r="AO130" s="160"/>
    </row>
    <row r="131" spans="41:41" ht="28.5" customHeight="1">
      <c r="AO131" s="160"/>
    </row>
    <row r="132" spans="41:41" ht="28.5" customHeight="1">
      <c r="AO132" s="160"/>
    </row>
    <row r="133" spans="41:41" ht="28.5" customHeight="1">
      <c r="AO133" s="160"/>
    </row>
    <row r="134" spans="41:41" ht="28.5" customHeight="1">
      <c r="AO134" s="160"/>
    </row>
    <row r="135" spans="41:41" ht="28.5" customHeight="1">
      <c r="AO135" s="160"/>
    </row>
    <row r="136" spans="41:41" ht="28.5" customHeight="1">
      <c r="AO136" s="160"/>
    </row>
    <row r="137" spans="41:41" ht="28.5" customHeight="1">
      <c r="AO137" s="160"/>
    </row>
    <row r="138" spans="41:41" ht="28.5" customHeight="1">
      <c r="AO138" s="160"/>
    </row>
    <row r="139" spans="41:41" ht="28.5" customHeight="1">
      <c r="AO139" s="160"/>
    </row>
    <row r="140" spans="41:41" ht="28.5" customHeight="1">
      <c r="AO140" s="160"/>
    </row>
    <row r="141" spans="41:41" ht="28.5" customHeight="1">
      <c r="AO141" s="160"/>
    </row>
    <row r="142" spans="41:41" ht="28.5" customHeight="1">
      <c r="AO142" s="160"/>
    </row>
    <row r="143" spans="41:41" ht="28.5" customHeight="1">
      <c r="AO143" s="160"/>
    </row>
    <row r="144" spans="41:41" ht="28.5" customHeight="1">
      <c r="AO144" s="160"/>
    </row>
    <row r="145" spans="41:41" ht="28.5" customHeight="1">
      <c r="AO145" s="160"/>
    </row>
    <row r="146" spans="41:41" ht="28.5" customHeight="1">
      <c r="AO146" s="160"/>
    </row>
    <row r="147" spans="41:41" ht="28.5" customHeight="1">
      <c r="AO147" s="160"/>
    </row>
    <row r="148" spans="41:41" ht="28.5" customHeight="1">
      <c r="AO148" s="160"/>
    </row>
    <row r="149" spans="41:41" ht="28.5" customHeight="1">
      <c r="AO149" s="160"/>
    </row>
    <row r="150" spans="41:41" ht="28.5" customHeight="1">
      <c r="AO150" s="160"/>
    </row>
    <row r="151" spans="41:41" ht="28.5" customHeight="1">
      <c r="AO151" s="160"/>
    </row>
    <row r="152" spans="41:41" ht="28.5" customHeight="1">
      <c r="AO152" s="160"/>
    </row>
    <row r="153" spans="41:41" ht="28.5" customHeight="1">
      <c r="AO153" s="160"/>
    </row>
    <row r="154" spans="41:41" ht="28.5" customHeight="1">
      <c r="AO154" s="160"/>
    </row>
    <row r="155" spans="41:41" ht="28.5" customHeight="1">
      <c r="AO155" s="160"/>
    </row>
    <row r="156" spans="41:41" ht="28.5" customHeight="1">
      <c r="AO156" s="160"/>
    </row>
    <row r="157" spans="41:41" ht="28.5" customHeight="1">
      <c r="AO157" s="160"/>
    </row>
    <row r="158" spans="41:41" ht="28.5" customHeight="1">
      <c r="AO158" s="160"/>
    </row>
    <row r="159" spans="41:41" ht="28.5" customHeight="1">
      <c r="AO159" s="160"/>
    </row>
    <row r="160" spans="41:41" ht="28.5" customHeight="1">
      <c r="AO160" s="160"/>
    </row>
    <row r="161" spans="41:41" ht="28.5" customHeight="1">
      <c r="AO161" s="160"/>
    </row>
    <row r="162" spans="41:41" ht="28.5" customHeight="1">
      <c r="AO162" s="160"/>
    </row>
    <row r="163" spans="41:41" ht="28.5" customHeight="1">
      <c r="AO163" s="160"/>
    </row>
    <row r="164" spans="41:41" ht="28.5" customHeight="1">
      <c r="AO164" s="160"/>
    </row>
    <row r="165" spans="41:41" ht="28.5" customHeight="1">
      <c r="AO165" s="160"/>
    </row>
    <row r="166" spans="41:41" ht="28.5" customHeight="1">
      <c r="AO166" s="160"/>
    </row>
    <row r="167" spans="41:41" ht="28.5" customHeight="1">
      <c r="AO167" s="160"/>
    </row>
    <row r="168" spans="41:41" ht="28.5" customHeight="1">
      <c r="AO168" s="160"/>
    </row>
    <row r="169" spans="41:41" ht="28.5" customHeight="1">
      <c r="AO169" s="160"/>
    </row>
    <row r="170" spans="41:41" ht="28.5" customHeight="1">
      <c r="AO170" s="160"/>
    </row>
    <row r="171" spans="41:41" ht="28.5" customHeight="1">
      <c r="AO171" s="160"/>
    </row>
    <row r="172" spans="41:41" ht="28.5" customHeight="1">
      <c r="AO172" s="160"/>
    </row>
    <row r="173" spans="41:41" ht="28.5" customHeight="1">
      <c r="AO173" s="160"/>
    </row>
    <row r="174" spans="41:41" ht="28.5" customHeight="1">
      <c r="AO174" s="160"/>
    </row>
    <row r="175" spans="41:41" ht="28.5" customHeight="1">
      <c r="AO175" s="160"/>
    </row>
    <row r="176" spans="41:41" ht="28.5" customHeight="1">
      <c r="AO176" s="160"/>
    </row>
    <row r="177" spans="41:41" ht="28.5" customHeight="1">
      <c r="AO177" s="160"/>
    </row>
    <row r="178" spans="41:41" ht="28.5" customHeight="1">
      <c r="AO178" s="160"/>
    </row>
    <row r="179" spans="41:41" ht="28.5" customHeight="1">
      <c r="AO179" s="160"/>
    </row>
    <row r="180" spans="41:41" ht="28.5" customHeight="1">
      <c r="AO180" s="160"/>
    </row>
    <row r="181" spans="41:41" ht="28.5" customHeight="1">
      <c r="AO181" s="160"/>
    </row>
    <row r="182" spans="41:41" ht="28.5" customHeight="1">
      <c r="AO182" s="160"/>
    </row>
    <row r="183" spans="41:41" ht="28.5" customHeight="1">
      <c r="AO183" s="160"/>
    </row>
    <row r="184" spans="41:41" ht="28.5" customHeight="1">
      <c r="AO184" s="160"/>
    </row>
    <row r="185" spans="41:41" ht="28.5" customHeight="1">
      <c r="AO185" s="160"/>
    </row>
    <row r="186" spans="41:41" ht="28.5" customHeight="1">
      <c r="AO186" s="160"/>
    </row>
    <row r="187" spans="41:41" ht="28.5" customHeight="1">
      <c r="AO187" s="160"/>
    </row>
    <row r="188" spans="41:41" ht="28.5" customHeight="1">
      <c r="AO188" s="160"/>
    </row>
    <row r="189" spans="41:41" ht="28.5" customHeight="1">
      <c r="AO189" s="160"/>
    </row>
    <row r="190" spans="41:41" ht="28.5" customHeight="1">
      <c r="AO190" s="160"/>
    </row>
    <row r="191" spans="41:41" ht="28.5" customHeight="1">
      <c r="AO191" s="160"/>
    </row>
    <row r="192" spans="41:41" ht="28.5" customHeight="1">
      <c r="AO192" s="160"/>
    </row>
    <row r="193" spans="41:41" ht="28.5" customHeight="1">
      <c r="AO193" s="160"/>
    </row>
    <row r="194" spans="41:41" ht="28.5" customHeight="1">
      <c r="AO194" s="160"/>
    </row>
    <row r="195" spans="41:41" ht="28.5" customHeight="1">
      <c r="AO195" s="160"/>
    </row>
    <row r="196" spans="41:41" ht="28.5" customHeight="1">
      <c r="AO196" s="160"/>
    </row>
    <row r="197" spans="41:41" ht="28.5" customHeight="1">
      <c r="AO197" s="160"/>
    </row>
    <row r="198" spans="41:41" ht="28.5" customHeight="1">
      <c r="AO198" s="160"/>
    </row>
    <row r="199" spans="41:41" ht="28.5" customHeight="1">
      <c r="AO199" s="160"/>
    </row>
    <row r="200" spans="41:41" ht="28.5" customHeight="1">
      <c r="AO200" s="160"/>
    </row>
    <row r="201" spans="41:41" ht="28.5" customHeight="1">
      <c r="AO201" s="160"/>
    </row>
    <row r="202" spans="41:41" ht="28.5" customHeight="1">
      <c r="AO202" s="160"/>
    </row>
    <row r="203" spans="41:41" ht="28.5" customHeight="1">
      <c r="AO203" s="160"/>
    </row>
    <row r="204" spans="41:41" ht="28.5" customHeight="1">
      <c r="AO204" s="160"/>
    </row>
    <row r="205" spans="41:41" ht="28.5" customHeight="1">
      <c r="AO205" s="160"/>
    </row>
    <row r="206" spans="41:41" ht="28.5" customHeight="1">
      <c r="AO206" s="160"/>
    </row>
    <row r="207" spans="41:41" ht="28.5" customHeight="1">
      <c r="AO207" s="160"/>
    </row>
    <row r="208" spans="41:41" ht="28.5" customHeight="1">
      <c r="AO208" s="160"/>
    </row>
    <row r="209" spans="41:41" ht="28.5" customHeight="1">
      <c r="AO209" s="160"/>
    </row>
    <row r="210" spans="41:41" ht="28.5" customHeight="1">
      <c r="AO210" s="160"/>
    </row>
    <row r="211" spans="41:41" ht="28.5" customHeight="1">
      <c r="AO211" s="160"/>
    </row>
    <row r="212" spans="41:41" ht="28.5" customHeight="1">
      <c r="AO212" s="160"/>
    </row>
    <row r="213" spans="41:41" ht="28.5" customHeight="1">
      <c r="AO213" s="160"/>
    </row>
    <row r="214" spans="41:41" ht="28.5" customHeight="1">
      <c r="AO214" s="160"/>
    </row>
    <row r="215" spans="41:41" ht="28.5" customHeight="1">
      <c r="AO215" s="160"/>
    </row>
    <row r="216" spans="41:41" ht="28.5" customHeight="1">
      <c r="AO216" s="160"/>
    </row>
    <row r="217" spans="41:41" ht="28.5" customHeight="1">
      <c r="AO217" s="160"/>
    </row>
    <row r="218" spans="41:41" ht="28.5" customHeight="1">
      <c r="AO218" s="160"/>
    </row>
    <row r="219" spans="41:41" ht="28.5" customHeight="1">
      <c r="AO219" s="160"/>
    </row>
    <row r="220" spans="41:41" ht="28.5" customHeight="1">
      <c r="AO220" s="160"/>
    </row>
    <row r="221" spans="41:41" ht="28.5" customHeight="1">
      <c r="AO221" s="160"/>
    </row>
    <row r="222" spans="41:41" ht="28.5" customHeight="1">
      <c r="AO222" s="160"/>
    </row>
    <row r="223" spans="41:41" ht="28.5" customHeight="1">
      <c r="AO223" s="160"/>
    </row>
    <row r="224" spans="41:41" ht="28.5" customHeight="1">
      <c r="AO224" s="160"/>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P23:U23"/>
    <mergeCell ref="B24:F24"/>
    <mergeCell ref="A26:AL26"/>
    <mergeCell ref="A27:C27"/>
    <mergeCell ref="A28:C28"/>
    <mergeCell ref="A30:C30"/>
    <mergeCell ref="A31:C31"/>
    <mergeCell ref="AC23:AG23"/>
    <mergeCell ref="AC24:AG24"/>
    <mergeCell ref="A2:AL2"/>
    <mergeCell ref="A3:AL3"/>
    <mergeCell ref="A4:AL4"/>
    <mergeCell ref="A6:AL6"/>
    <mergeCell ref="A7:A9"/>
    <mergeCell ref="B7:B9"/>
    <mergeCell ref="C7:G8"/>
    <mergeCell ref="AL7:AL9"/>
    <mergeCell ref="P24:U24"/>
    <mergeCell ref="H7:L8"/>
    <mergeCell ref="M7:Q8"/>
    <mergeCell ref="A22:B22"/>
    <mergeCell ref="N22:O22"/>
    <mergeCell ref="B23:F23"/>
    <mergeCell ref="R7:V8"/>
    <mergeCell ref="W7:AA8"/>
    <mergeCell ref="AB7:AF8"/>
    <mergeCell ref="AG7:AK8"/>
    <mergeCell ref="AA22:AB22"/>
  </mergeCells>
  <printOptions horizontalCentered="1"/>
  <pageMargins left="0.118055555555556" right="0.118055555555556" top="0.61805555599999995" bottom="0.118055555555556" header="0" footer="0"/>
  <pageSetup orientation="landscape"/>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C997"/>
  <sheetViews>
    <sheetView workbookViewId="0">
      <pane xSplit="8" ySplit="4" topLeftCell="I5" activePane="bottomRight" state="frozen"/>
      <selection pane="topRight" activeCell="I1" sqref="I1"/>
      <selection pane="bottomLeft" activeCell="A5" sqref="A5"/>
      <selection pane="bottomRight" activeCell="I5" sqref="I5"/>
    </sheetView>
  </sheetViews>
  <sheetFormatPr defaultColWidth="12.625" defaultRowHeight="15" customHeight="1"/>
  <cols>
    <col min="1" max="2" width="7.625" customWidth="1"/>
    <col min="3" max="3" width="9.625" customWidth="1"/>
    <col min="4" max="4" width="17.75" customWidth="1"/>
    <col min="5" max="5" width="19.875" customWidth="1"/>
    <col min="6" max="6" width="20.375" customWidth="1"/>
    <col min="7" max="7" width="27.5" customWidth="1"/>
    <col min="8" max="8" width="29" customWidth="1"/>
    <col min="9" max="9" width="31.375" customWidth="1"/>
    <col min="10" max="10" width="18.25" customWidth="1"/>
    <col min="11" max="12" width="6.375" customWidth="1"/>
    <col min="13" max="13" width="8.25" customWidth="1"/>
    <col min="14" max="16" width="6.375" customWidth="1"/>
    <col min="17" max="17" width="24.25" customWidth="1"/>
    <col min="18" max="18" width="16.75" customWidth="1"/>
    <col min="19" max="20" width="16.125" customWidth="1"/>
    <col min="21" max="28" width="8" customWidth="1"/>
    <col min="29" max="29" width="12.625" customWidth="1"/>
  </cols>
  <sheetData>
    <row r="1" spans="1:29" ht="27.75" customHeight="1">
      <c r="A1" s="2128" t="s">
        <v>1908</v>
      </c>
      <c r="B1" s="1874"/>
      <c r="C1" s="1874"/>
      <c r="D1" s="1874"/>
      <c r="E1" s="1874"/>
      <c r="F1" s="1874"/>
      <c r="G1" s="1874"/>
      <c r="H1" s="1874"/>
      <c r="I1" s="1874"/>
      <c r="J1" s="1874"/>
      <c r="K1" s="1874"/>
      <c r="L1" s="1874"/>
      <c r="M1" s="1874"/>
      <c r="N1" s="1874"/>
      <c r="O1" s="1874"/>
      <c r="P1" s="1874"/>
      <c r="Q1" s="1874"/>
      <c r="R1" s="1874"/>
      <c r="S1" s="1348"/>
      <c r="T1" s="1348"/>
      <c r="U1" s="1349"/>
      <c r="V1" s="1349"/>
      <c r="W1" s="1349"/>
      <c r="X1" s="1349"/>
      <c r="Y1" s="1349"/>
      <c r="Z1" s="1349"/>
      <c r="AA1" s="1349"/>
      <c r="AB1" s="1349"/>
      <c r="AC1" s="86"/>
    </row>
    <row r="2" spans="1:29" ht="24.75" customHeight="1">
      <c r="A2" s="2046" t="s">
        <v>2427</v>
      </c>
      <c r="B2" s="1874"/>
      <c r="C2" s="1874"/>
      <c r="D2" s="1874"/>
      <c r="E2" s="1874"/>
      <c r="F2" s="1874"/>
      <c r="G2" s="1874"/>
      <c r="H2" s="1874"/>
      <c r="I2" s="1874"/>
      <c r="J2" s="1874"/>
      <c r="K2" s="1874"/>
      <c r="L2" s="1874"/>
      <c r="M2" s="1874"/>
      <c r="N2" s="1874"/>
      <c r="O2" s="1874"/>
      <c r="P2" s="1874"/>
      <c r="Q2" s="1874"/>
      <c r="R2" s="1874"/>
      <c r="S2" s="1348"/>
      <c r="T2" s="1348"/>
      <c r="U2" s="1349"/>
      <c r="V2" s="1349"/>
      <c r="W2" s="1349"/>
      <c r="X2" s="1349"/>
      <c r="Y2" s="1349"/>
      <c r="Z2" s="1349"/>
      <c r="AA2" s="1349"/>
      <c r="AB2" s="1349"/>
      <c r="AC2" s="86"/>
    </row>
    <row r="3" spans="1:29" ht="27.75" customHeight="1">
      <c r="A3" s="2046" t="str">
        <f>'2018 AM-WATER'!A3:P3</f>
        <v>as of June 26, 2020</v>
      </c>
      <c r="B3" s="1874"/>
      <c r="C3" s="1874"/>
      <c r="D3" s="1874"/>
      <c r="E3" s="1874"/>
      <c r="F3" s="1874"/>
      <c r="G3" s="1874"/>
      <c r="H3" s="1874"/>
      <c r="I3" s="1874"/>
      <c r="J3" s="1874"/>
      <c r="K3" s="1874"/>
      <c r="L3" s="1874"/>
      <c r="M3" s="1874"/>
      <c r="N3" s="1874"/>
      <c r="O3" s="1874"/>
      <c r="P3" s="1874"/>
      <c r="Q3" s="1874"/>
      <c r="R3" s="1874"/>
      <c r="S3" s="1348"/>
      <c r="T3" s="1348"/>
      <c r="U3" s="1349"/>
      <c r="V3" s="1349"/>
      <c r="W3" s="1349"/>
      <c r="X3" s="1349"/>
      <c r="Y3" s="1349"/>
      <c r="Z3" s="1349"/>
      <c r="AA3" s="1349"/>
      <c r="AB3" s="1349"/>
      <c r="AC3" s="86"/>
    </row>
    <row r="4" spans="1:29" ht="108" customHeight="1">
      <c r="A4" s="1350"/>
      <c r="B4" s="1350" t="s">
        <v>123</v>
      </c>
      <c r="C4" s="1350" t="s">
        <v>262</v>
      </c>
      <c r="D4" s="1351" t="s">
        <v>4</v>
      </c>
      <c r="E4" s="1351" t="s">
        <v>125</v>
      </c>
      <c r="F4" s="1351" t="s">
        <v>128</v>
      </c>
      <c r="G4" s="1351" t="s">
        <v>2428</v>
      </c>
      <c r="H4" s="1351" t="s">
        <v>2429</v>
      </c>
      <c r="I4" s="1352" t="s">
        <v>126</v>
      </c>
      <c r="J4" s="1352" t="s">
        <v>2430</v>
      </c>
      <c r="K4" s="1353" t="s">
        <v>250</v>
      </c>
      <c r="L4" s="1354" t="s">
        <v>2133</v>
      </c>
      <c r="M4" s="1354" t="s">
        <v>39</v>
      </c>
      <c r="N4" s="1354" t="s">
        <v>38</v>
      </c>
      <c r="O4" s="1354" t="s">
        <v>37</v>
      </c>
      <c r="P4" s="1354" t="s">
        <v>35</v>
      </c>
      <c r="Q4" s="1355" t="s">
        <v>130</v>
      </c>
      <c r="R4" s="1351" t="s">
        <v>131</v>
      </c>
      <c r="S4" s="1356" t="s">
        <v>176</v>
      </c>
      <c r="T4" s="1357"/>
      <c r="U4" s="1358"/>
      <c r="V4" s="1358"/>
      <c r="W4" s="1358"/>
      <c r="X4" s="1358"/>
      <c r="Y4" s="1358"/>
      <c r="Z4" s="1358"/>
      <c r="AA4" s="1358"/>
      <c r="AB4" s="1358"/>
      <c r="AC4" s="86"/>
    </row>
    <row r="5" spans="1:29" ht="46.5" customHeight="1">
      <c r="A5" s="1359" t="s">
        <v>2431</v>
      </c>
      <c r="B5" s="1360">
        <v>2020</v>
      </c>
      <c r="C5" s="1360" t="s">
        <v>119</v>
      </c>
      <c r="D5" s="1361" t="s">
        <v>15</v>
      </c>
      <c r="E5" s="1361" t="s">
        <v>187</v>
      </c>
      <c r="F5" s="1361" t="s">
        <v>22</v>
      </c>
      <c r="G5" s="1361" t="s">
        <v>2432</v>
      </c>
      <c r="H5" s="1361" t="s">
        <v>2433</v>
      </c>
      <c r="I5" s="1361" t="s">
        <v>2434</v>
      </c>
      <c r="J5" s="1362">
        <v>7632000</v>
      </c>
      <c r="K5" s="1251"/>
      <c r="L5" s="1360"/>
      <c r="M5" s="1251"/>
      <c r="N5" s="1363">
        <v>1</v>
      </c>
      <c r="O5" s="1360"/>
      <c r="P5" s="1251"/>
      <c r="Q5" s="1297" t="s">
        <v>2435</v>
      </c>
      <c r="R5" s="973"/>
      <c r="S5" s="1293">
        <v>43909</v>
      </c>
      <c r="T5" s="1027"/>
      <c r="U5" s="1027"/>
      <c r="V5" s="1027"/>
      <c r="W5" s="1027"/>
      <c r="X5" s="1027"/>
      <c r="Y5" s="1027"/>
      <c r="Z5" s="1027"/>
      <c r="AA5" s="1027"/>
      <c r="AB5" s="1027"/>
      <c r="AC5" s="1027"/>
    </row>
    <row r="6" spans="1:29" ht="38.25">
      <c r="A6" s="1359" t="s">
        <v>2436</v>
      </c>
      <c r="B6" s="1360">
        <v>2020</v>
      </c>
      <c r="C6" s="1360" t="s">
        <v>119</v>
      </c>
      <c r="D6" s="1364" t="s">
        <v>15</v>
      </c>
      <c r="E6" s="1364" t="s">
        <v>608</v>
      </c>
      <c r="F6" s="1364" t="s">
        <v>22</v>
      </c>
      <c r="G6" s="1364" t="s">
        <v>2437</v>
      </c>
      <c r="H6" s="1364" t="s">
        <v>2438</v>
      </c>
      <c r="I6" s="1364" t="s">
        <v>2439</v>
      </c>
      <c r="J6" s="1365">
        <v>7200000</v>
      </c>
      <c r="K6" s="1251"/>
      <c r="L6" s="1360"/>
      <c r="M6" s="1251"/>
      <c r="N6" s="1360">
        <v>1</v>
      </c>
      <c r="O6" s="1360"/>
      <c r="P6" s="1366"/>
      <c r="Q6" s="1296" t="s">
        <v>2435</v>
      </c>
      <c r="R6" s="1364"/>
      <c r="S6" s="1367"/>
      <c r="T6" s="271"/>
      <c r="U6" s="271"/>
      <c r="V6" s="271"/>
      <c r="W6" s="271"/>
      <c r="X6" s="271"/>
      <c r="Y6" s="271"/>
      <c r="Z6" s="271"/>
      <c r="AA6" s="271"/>
      <c r="AB6" s="271"/>
      <c r="AC6" s="271"/>
    </row>
    <row r="7" spans="1:29" ht="51">
      <c r="A7" s="1359" t="s">
        <v>2440</v>
      </c>
      <c r="B7" s="1360">
        <v>2020</v>
      </c>
      <c r="C7" s="1360" t="s">
        <v>119</v>
      </c>
      <c r="D7" s="1364" t="s">
        <v>15</v>
      </c>
      <c r="E7" s="1364" t="s">
        <v>608</v>
      </c>
      <c r="F7" s="1364" t="s">
        <v>22</v>
      </c>
      <c r="G7" s="1364" t="s">
        <v>2437</v>
      </c>
      <c r="H7" s="1364" t="s">
        <v>2441</v>
      </c>
      <c r="I7" s="1364" t="s">
        <v>2442</v>
      </c>
      <c r="J7" s="1365">
        <v>5352000</v>
      </c>
      <c r="K7" s="1251"/>
      <c r="L7" s="1360"/>
      <c r="M7" s="1251"/>
      <c r="N7" s="1360">
        <v>1</v>
      </c>
      <c r="O7" s="1360"/>
      <c r="P7" s="1366"/>
      <c r="Q7" s="1296" t="s">
        <v>2435</v>
      </c>
      <c r="R7" s="1364"/>
      <c r="S7" s="1367"/>
      <c r="T7" s="271"/>
      <c r="U7" s="271"/>
      <c r="V7" s="271"/>
      <c r="W7" s="271"/>
      <c r="X7" s="271"/>
      <c r="Y7" s="271"/>
      <c r="Z7" s="271"/>
      <c r="AA7" s="271"/>
      <c r="AB7" s="271"/>
      <c r="AC7" s="271"/>
    </row>
    <row r="8" spans="1:29" ht="45.75" customHeight="1">
      <c r="A8" s="1359" t="s">
        <v>2443</v>
      </c>
      <c r="B8" s="1360">
        <v>2020</v>
      </c>
      <c r="C8" s="1360" t="s">
        <v>119</v>
      </c>
      <c r="D8" s="1364" t="s">
        <v>15</v>
      </c>
      <c r="E8" s="1364" t="s">
        <v>494</v>
      </c>
      <c r="F8" s="1364" t="s">
        <v>22</v>
      </c>
      <c r="G8" s="1364" t="s">
        <v>2444</v>
      </c>
      <c r="H8" s="1364" t="s">
        <v>2445</v>
      </c>
      <c r="I8" s="1364" t="s">
        <v>2446</v>
      </c>
      <c r="J8" s="1365">
        <v>6000000</v>
      </c>
      <c r="K8" s="1251"/>
      <c r="L8" s="1360"/>
      <c r="M8" s="1251"/>
      <c r="N8" s="1360">
        <v>1</v>
      </c>
      <c r="O8" s="1360"/>
      <c r="P8" s="1251"/>
      <c r="Q8" s="1296" t="s">
        <v>2435</v>
      </c>
      <c r="R8" s="980"/>
      <c r="S8" s="1368">
        <v>43868</v>
      </c>
      <c r="T8" s="956"/>
      <c r="U8" s="956"/>
      <c r="V8" s="956"/>
      <c r="W8" s="956"/>
      <c r="X8" s="956"/>
      <c r="Y8" s="956"/>
      <c r="Z8" s="956"/>
      <c r="AA8" s="956"/>
      <c r="AB8" s="956"/>
      <c r="AC8" s="956"/>
    </row>
    <row r="9" spans="1:29" ht="41.25" customHeight="1">
      <c r="A9" s="1359" t="s">
        <v>2447</v>
      </c>
      <c r="B9" s="1360">
        <v>2020</v>
      </c>
      <c r="C9" s="1360" t="s">
        <v>119</v>
      </c>
      <c r="D9" s="1364" t="s">
        <v>15</v>
      </c>
      <c r="E9" s="1364" t="s">
        <v>494</v>
      </c>
      <c r="F9" s="1364" t="s">
        <v>22</v>
      </c>
      <c r="G9" s="1364" t="s">
        <v>2448</v>
      </c>
      <c r="H9" s="1364" t="s">
        <v>2445</v>
      </c>
      <c r="I9" s="1364" t="s">
        <v>2449</v>
      </c>
      <c r="J9" s="1365">
        <v>6014000</v>
      </c>
      <c r="K9" s="1251"/>
      <c r="L9" s="1360"/>
      <c r="M9" s="1251"/>
      <c r="N9" s="1360">
        <v>1</v>
      </c>
      <c r="O9" s="1360"/>
      <c r="P9" s="1251"/>
      <c r="Q9" s="1296" t="s">
        <v>2435</v>
      </c>
      <c r="R9" s="980"/>
      <c r="S9" s="1368">
        <v>43868</v>
      </c>
      <c r="T9" s="956"/>
      <c r="U9" s="956"/>
      <c r="V9" s="956"/>
      <c r="W9" s="956"/>
      <c r="X9" s="956"/>
      <c r="Y9" s="956"/>
      <c r="Z9" s="956"/>
      <c r="AA9" s="956"/>
      <c r="AB9" s="956"/>
      <c r="AC9" s="956"/>
    </row>
    <row r="10" spans="1:29" ht="30" customHeight="1">
      <c r="A10" s="1359" t="s">
        <v>2450</v>
      </c>
      <c r="B10" s="1360">
        <v>2020</v>
      </c>
      <c r="C10" s="1360" t="s">
        <v>119</v>
      </c>
      <c r="D10" s="1364" t="s">
        <v>15</v>
      </c>
      <c r="E10" s="1364" t="s">
        <v>67</v>
      </c>
      <c r="F10" s="1364" t="s">
        <v>22</v>
      </c>
      <c r="G10" s="1364" t="s">
        <v>2451</v>
      </c>
      <c r="H10" s="1364" t="s">
        <v>2452</v>
      </c>
      <c r="I10" s="1364" t="s">
        <v>2453</v>
      </c>
      <c r="J10" s="1365">
        <v>4334000</v>
      </c>
      <c r="K10" s="1251"/>
      <c r="L10" s="1360"/>
      <c r="M10" s="1251"/>
      <c r="N10" s="1360">
        <v>1</v>
      </c>
      <c r="O10" s="1360"/>
      <c r="P10" s="1366"/>
      <c r="Q10" s="1296" t="s">
        <v>2435</v>
      </c>
      <c r="R10" s="1364"/>
      <c r="S10" s="1367"/>
      <c r="T10" s="271"/>
      <c r="U10" s="271"/>
      <c r="V10" s="271"/>
      <c r="W10" s="271"/>
      <c r="X10" s="271"/>
      <c r="Y10" s="271"/>
      <c r="Z10" s="271"/>
      <c r="AA10" s="271"/>
      <c r="AB10" s="271"/>
      <c r="AC10" s="271"/>
    </row>
    <row r="11" spans="1:29" ht="110.25" customHeight="1">
      <c r="A11" s="1359" t="s">
        <v>2454</v>
      </c>
      <c r="B11" s="1360">
        <v>2020</v>
      </c>
      <c r="C11" s="1360" t="s">
        <v>119</v>
      </c>
      <c r="D11" s="1364" t="s">
        <v>15</v>
      </c>
      <c r="E11" s="1364" t="s">
        <v>195</v>
      </c>
      <c r="F11" s="1364" t="s">
        <v>22</v>
      </c>
      <c r="G11" s="1364" t="s">
        <v>2455</v>
      </c>
      <c r="H11" s="1364" t="s">
        <v>2456</v>
      </c>
      <c r="I11" s="1364" t="s">
        <v>2457</v>
      </c>
      <c r="J11" s="1365">
        <v>7442000</v>
      </c>
      <c r="K11" s="1251"/>
      <c r="L11" s="1360"/>
      <c r="M11" s="1251"/>
      <c r="N11" s="1360">
        <v>1</v>
      </c>
      <c r="O11" s="1360"/>
      <c r="P11" s="1366"/>
      <c r="Q11" s="1296" t="s">
        <v>2435</v>
      </c>
      <c r="R11" s="1364"/>
      <c r="S11" s="1369">
        <v>43868</v>
      </c>
      <c r="T11" s="271"/>
      <c r="U11" s="271"/>
      <c r="V11" s="271"/>
      <c r="W11" s="271"/>
      <c r="X11" s="271"/>
      <c r="Y11" s="271"/>
      <c r="Z11" s="271"/>
      <c r="AA11" s="271"/>
      <c r="AB11" s="271"/>
      <c r="AC11" s="271"/>
    </row>
    <row r="12" spans="1:29" ht="40.5" customHeight="1">
      <c r="A12" s="1359" t="s">
        <v>2458</v>
      </c>
      <c r="B12" s="1360">
        <v>2020</v>
      </c>
      <c r="C12" s="1360" t="s">
        <v>119</v>
      </c>
      <c r="D12" s="1364" t="s">
        <v>15</v>
      </c>
      <c r="E12" s="1364" t="s">
        <v>500</v>
      </c>
      <c r="F12" s="1364" t="s">
        <v>22</v>
      </c>
      <c r="G12" s="1364" t="s">
        <v>2459</v>
      </c>
      <c r="H12" s="1364" t="s">
        <v>2460</v>
      </c>
      <c r="I12" s="1364" t="s">
        <v>2461</v>
      </c>
      <c r="J12" s="1365">
        <v>4989000</v>
      </c>
      <c r="K12" s="1251"/>
      <c r="L12" s="1360"/>
      <c r="M12" s="1251">
        <v>1</v>
      </c>
      <c r="N12" s="1360"/>
      <c r="O12" s="1360"/>
      <c r="P12" s="1251"/>
      <c r="Q12" s="1296" t="s">
        <v>2462</v>
      </c>
      <c r="R12" s="980"/>
      <c r="S12" s="1289"/>
      <c r="T12" s="956"/>
      <c r="U12" s="956"/>
      <c r="V12" s="956"/>
      <c r="W12" s="956"/>
      <c r="X12" s="956"/>
      <c r="Y12" s="956"/>
      <c r="Z12" s="956"/>
      <c r="AA12" s="956"/>
      <c r="AB12" s="956"/>
      <c r="AC12" s="956"/>
    </row>
    <row r="13" spans="1:29" ht="37.5" customHeight="1">
      <c r="A13" s="1359" t="s">
        <v>2463</v>
      </c>
      <c r="B13" s="1360">
        <v>2020</v>
      </c>
      <c r="C13" s="1360" t="s">
        <v>119</v>
      </c>
      <c r="D13" s="1364" t="s">
        <v>15</v>
      </c>
      <c r="E13" s="1364" t="s">
        <v>196</v>
      </c>
      <c r="F13" s="1364" t="s">
        <v>22</v>
      </c>
      <c r="G13" s="1364" t="s">
        <v>2464</v>
      </c>
      <c r="H13" s="1364" t="s">
        <v>2465</v>
      </c>
      <c r="I13" s="1364" t="s">
        <v>2466</v>
      </c>
      <c r="J13" s="1365">
        <v>4989000</v>
      </c>
      <c r="K13" s="1251"/>
      <c r="L13" s="1363"/>
      <c r="M13" s="1370">
        <v>1</v>
      </c>
      <c r="N13" s="1155"/>
      <c r="O13" s="1360"/>
      <c r="P13" s="1251"/>
      <c r="Q13" s="1297" t="s">
        <v>2462</v>
      </c>
      <c r="R13" s="980"/>
      <c r="S13" s="1371">
        <v>43887</v>
      </c>
      <c r="T13" s="956"/>
      <c r="U13" s="956"/>
      <c r="V13" s="956"/>
      <c r="W13" s="956"/>
      <c r="X13" s="956"/>
      <c r="Y13" s="956"/>
      <c r="Z13" s="956"/>
      <c r="AA13" s="956"/>
      <c r="AB13" s="956"/>
      <c r="AC13" s="956"/>
    </row>
    <row r="14" spans="1:29" ht="79.5" customHeight="1">
      <c r="A14" s="1359" t="s">
        <v>2467</v>
      </c>
      <c r="B14" s="1360">
        <v>2020</v>
      </c>
      <c r="C14" s="1360" t="s">
        <v>119</v>
      </c>
      <c r="D14" s="1364" t="s">
        <v>15</v>
      </c>
      <c r="E14" s="1364" t="s">
        <v>202</v>
      </c>
      <c r="F14" s="1364" t="s">
        <v>22</v>
      </c>
      <c r="G14" s="1364" t="s">
        <v>2468</v>
      </c>
      <c r="H14" s="1364" t="s">
        <v>2469</v>
      </c>
      <c r="I14" s="1364" t="s">
        <v>2470</v>
      </c>
      <c r="J14" s="1365">
        <v>11207000</v>
      </c>
      <c r="K14" s="1251"/>
      <c r="L14" s="1360"/>
      <c r="M14" s="1251"/>
      <c r="N14" s="1360">
        <v>1</v>
      </c>
      <c r="O14" s="1360"/>
      <c r="P14" s="1366"/>
      <c r="Q14" s="1296" t="s">
        <v>2435</v>
      </c>
      <c r="R14" s="1364"/>
      <c r="S14" s="1369">
        <v>43857</v>
      </c>
      <c r="T14" s="271" t="s">
        <v>1028</v>
      </c>
      <c r="U14" s="271"/>
      <c r="V14" s="271"/>
      <c r="W14" s="271"/>
      <c r="X14" s="271"/>
      <c r="Y14" s="271"/>
      <c r="Z14" s="271"/>
      <c r="AA14" s="271"/>
      <c r="AB14" s="271"/>
      <c r="AC14" s="271"/>
    </row>
    <row r="15" spans="1:29" ht="39" customHeight="1">
      <c r="A15" s="1359" t="s">
        <v>2471</v>
      </c>
      <c r="B15" s="1360">
        <v>2020</v>
      </c>
      <c r="C15" s="1360" t="s">
        <v>119</v>
      </c>
      <c r="D15" s="1364" t="s">
        <v>15</v>
      </c>
      <c r="E15" s="1364" t="s">
        <v>210</v>
      </c>
      <c r="F15" s="1364" t="s">
        <v>22</v>
      </c>
      <c r="G15" s="1364" t="s">
        <v>2472</v>
      </c>
      <c r="H15" s="1364" t="s">
        <v>2473</v>
      </c>
      <c r="I15" s="1364" t="s">
        <v>2474</v>
      </c>
      <c r="J15" s="1365">
        <v>4630000</v>
      </c>
      <c r="K15" s="1251"/>
      <c r="L15" s="1360"/>
      <c r="M15" s="1370">
        <v>1</v>
      </c>
      <c r="N15" s="1360"/>
      <c r="O15" s="1360"/>
      <c r="P15" s="1251"/>
      <c r="Q15" s="1297" t="s">
        <v>2462</v>
      </c>
      <c r="R15" s="980"/>
      <c r="S15" s="1372">
        <v>43999</v>
      </c>
      <c r="T15" s="956"/>
      <c r="U15" s="956"/>
      <c r="V15" s="956"/>
      <c r="W15" s="956"/>
      <c r="X15" s="956"/>
      <c r="Y15" s="956"/>
      <c r="Z15" s="956"/>
      <c r="AA15" s="956"/>
      <c r="AB15" s="956"/>
      <c r="AC15" s="956"/>
    </row>
    <row r="16" spans="1:29" ht="75" customHeight="1">
      <c r="A16" s="1359" t="s">
        <v>2475</v>
      </c>
      <c r="B16" s="1360">
        <v>2020</v>
      </c>
      <c r="C16" s="1360" t="s">
        <v>119</v>
      </c>
      <c r="D16" s="1364" t="s">
        <v>15</v>
      </c>
      <c r="E16" s="1364" t="s">
        <v>217</v>
      </c>
      <c r="F16" s="980" t="s">
        <v>22</v>
      </c>
      <c r="G16" s="980" t="s">
        <v>2476</v>
      </c>
      <c r="H16" s="980" t="s">
        <v>2477</v>
      </c>
      <c r="I16" s="980" t="s">
        <v>2478</v>
      </c>
      <c r="J16" s="1373">
        <v>4641000</v>
      </c>
      <c r="K16" s="1251"/>
      <c r="L16" s="973"/>
      <c r="M16" s="1251"/>
      <c r="N16" s="1374">
        <v>1</v>
      </c>
      <c r="O16" s="1375"/>
      <c r="P16" s="1366"/>
      <c r="Q16" s="1376" t="s">
        <v>2435</v>
      </c>
      <c r="R16" s="1377" t="s">
        <v>2479</v>
      </c>
      <c r="S16" s="1378">
        <v>43993</v>
      </c>
      <c r="T16" s="271"/>
      <c r="U16" s="271"/>
      <c r="V16" s="271"/>
      <c r="W16" s="271"/>
      <c r="X16" s="271"/>
      <c r="Y16" s="271"/>
      <c r="Z16" s="271"/>
      <c r="AA16" s="271"/>
      <c r="AB16" s="271"/>
      <c r="AC16" s="271"/>
    </row>
    <row r="17" spans="1:29" ht="45" customHeight="1">
      <c r="A17" s="1359" t="s">
        <v>2480</v>
      </c>
      <c r="B17" s="1360">
        <v>2020</v>
      </c>
      <c r="C17" s="1360" t="s">
        <v>119</v>
      </c>
      <c r="D17" s="1364" t="s">
        <v>15</v>
      </c>
      <c r="E17" s="1364" t="s">
        <v>404</v>
      </c>
      <c r="F17" s="1364" t="s">
        <v>2481</v>
      </c>
      <c r="G17" s="1364" t="s">
        <v>2482</v>
      </c>
      <c r="H17" s="1364" t="s">
        <v>2483</v>
      </c>
      <c r="I17" s="1364" t="s">
        <v>138</v>
      </c>
      <c r="J17" s="1365">
        <v>8052000</v>
      </c>
      <c r="K17" s="1251"/>
      <c r="L17" s="1360"/>
      <c r="M17" s="1251"/>
      <c r="N17" s="1155">
        <v>1</v>
      </c>
      <c r="O17" s="1360"/>
      <c r="P17" s="1366"/>
      <c r="Q17" s="1376" t="s">
        <v>2435</v>
      </c>
      <c r="R17" s="1364"/>
      <c r="S17" s="1379" t="s">
        <v>2484</v>
      </c>
      <c r="T17" s="271"/>
      <c r="U17" s="271"/>
      <c r="V17" s="271"/>
      <c r="W17" s="271"/>
      <c r="X17" s="271"/>
      <c r="Y17" s="271"/>
      <c r="Z17" s="271"/>
      <c r="AA17" s="271"/>
      <c r="AB17" s="271"/>
      <c r="AC17" s="271"/>
    </row>
    <row r="18" spans="1:29" ht="30" customHeight="1">
      <c r="A18" s="1359" t="s">
        <v>2485</v>
      </c>
      <c r="B18" s="1360">
        <v>2020</v>
      </c>
      <c r="C18" s="1360" t="s">
        <v>119</v>
      </c>
      <c r="D18" s="1364" t="s">
        <v>15</v>
      </c>
      <c r="E18" s="1364" t="s">
        <v>404</v>
      </c>
      <c r="F18" s="1364" t="s">
        <v>2481</v>
      </c>
      <c r="G18" s="1364" t="s">
        <v>2486</v>
      </c>
      <c r="H18" s="1364" t="s">
        <v>2487</v>
      </c>
      <c r="I18" s="1364" t="s">
        <v>2488</v>
      </c>
      <c r="J18" s="1365">
        <v>4500000</v>
      </c>
      <c r="K18" s="1251"/>
      <c r="L18" s="1360"/>
      <c r="M18" s="1251"/>
      <c r="N18" s="1155">
        <v>1</v>
      </c>
      <c r="O18" s="1360"/>
      <c r="P18" s="1366"/>
      <c r="Q18" s="1376" t="s">
        <v>2435</v>
      </c>
      <c r="R18" s="1364"/>
      <c r="S18" s="1380">
        <v>43887</v>
      </c>
      <c r="T18" s="271"/>
      <c r="U18" s="271"/>
      <c r="V18" s="271"/>
      <c r="W18" s="271"/>
      <c r="X18" s="271"/>
      <c r="Y18" s="271"/>
      <c r="Z18" s="271"/>
      <c r="AA18" s="271"/>
      <c r="AB18" s="271"/>
      <c r="AC18" s="271"/>
    </row>
    <row r="19" spans="1:29" ht="42.75" customHeight="1">
      <c r="A19" s="1359" t="s">
        <v>2489</v>
      </c>
      <c r="B19" s="1360">
        <v>2020</v>
      </c>
      <c r="C19" s="1360" t="s">
        <v>119</v>
      </c>
      <c r="D19" s="1364" t="s">
        <v>15</v>
      </c>
      <c r="E19" s="1364" t="s">
        <v>410</v>
      </c>
      <c r="F19" s="1364" t="s">
        <v>22</v>
      </c>
      <c r="G19" s="1364" t="s">
        <v>2490</v>
      </c>
      <c r="H19" s="1364" t="s">
        <v>2491</v>
      </c>
      <c r="I19" s="1364" t="s">
        <v>2492</v>
      </c>
      <c r="J19" s="1365">
        <v>3204000</v>
      </c>
      <c r="K19" s="1251"/>
      <c r="L19" s="1360"/>
      <c r="M19" s="1251"/>
      <c r="N19" s="1155">
        <v>1</v>
      </c>
      <c r="O19" s="1360"/>
      <c r="P19" s="1251"/>
      <c r="Q19" s="1376" t="s">
        <v>2435</v>
      </c>
      <c r="R19" s="980"/>
      <c r="S19" s="1381">
        <v>43888</v>
      </c>
      <c r="T19" s="956"/>
      <c r="U19" s="956"/>
      <c r="V19" s="956"/>
      <c r="W19" s="956"/>
      <c r="X19" s="956"/>
      <c r="Y19" s="956"/>
      <c r="Z19" s="956"/>
      <c r="AA19" s="956"/>
      <c r="AB19" s="956"/>
      <c r="AC19" s="956"/>
    </row>
    <row r="20" spans="1:29" ht="42.75" customHeight="1">
      <c r="A20" s="1359" t="s">
        <v>2493</v>
      </c>
      <c r="B20" s="1360">
        <v>2020</v>
      </c>
      <c r="C20" s="1360" t="s">
        <v>119</v>
      </c>
      <c r="D20" s="1364" t="s">
        <v>15</v>
      </c>
      <c r="E20" s="1364" t="s">
        <v>410</v>
      </c>
      <c r="F20" s="1364" t="s">
        <v>22</v>
      </c>
      <c r="G20" s="1364" t="s">
        <v>2490</v>
      </c>
      <c r="H20" s="1364" t="s">
        <v>2494</v>
      </c>
      <c r="I20" s="1364" t="s">
        <v>2495</v>
      </c>
      <c r="J20" s="1365">
        <v>3000000</v>
      </c>
      <c r="K20" s="1251"/>
      <c r="L20" s="1360"/>
      <c r="M20" s="1251"/>
      <c r="N20" s="1155">
        <v>1</v>
      </c>
      <c r="O20" s="1360"/>
      <c r="P20" s="1251"/>
      <c r="Q20" s="1376" t="s">
        <v>2435</v>
      </c>
      <c r="R20" s="980"/>
      <c r="S20" s="1381">
        <v>43888</v>
      </c>
      <c r="T20" s="956"/>
      <c r="U20" s="956"/>
      <c r="V20" s="956"/>
      <c r="W20" s="956"/>
      <c r="X20" s="956"/>
      <c r="Y20" s="956"/>
      <c r="Z20" s="956"/>
      <c r="AA20" s="956"/>
      <c r="AB20" s="956"/>
      <c r="AC20" s="956"/>
    </row>
    <row r="21" spans="1:29" ht="44.25" customHeight="1">
      <c r="A21" s="1359" t="s">
        <v>2496</v>
      </c>
      <c r="B21" s="1360">
        <v>2020</v>
      </c>
      <c r="C21" s="1360" t="s">
        <v>119</v>
      </c>
      <c r="D21" s="1364" t="s">
        <v>15</v>
      </c>
      <c r="E21" s="1364" t="s">
        <v>410</v>
      </c>
      <c r="F21" s="1364" t="s">
        <v>22</v>
      </c>
      <c r="G21" s="1364" t="s">
        <v>2490</v>
      </c>
      <c r="H21" s="1364" t="s">
        <v>2497</v>
      </c>
      <c r="I21" s="1364" t="s">
        <v>2498</v>
      </c>
      <c r="J21" s="1365">
        <v>3000000</v>
      </c>
      <c r="K21" s="1251"/>
      <c r="L21" s="1360"/>
      <c r="M21" s="1251"/>
      <c r="N21" s="1155">
        <v>1</v>
      </c>
      <c r="O21" s="1360"/>
      <c r="P21" s="1251"/>
      <c r="Q21" s="1376" t="s">
        <v>2435</v>
      </c>
      <c r="R21" s="980"/>
      <c r="S21" s="1381">
        <v>43888</v>
      </c>
      <c r="T21" s="956"/>
      <c r="U21" s="956"/>
      <c r="V21" s="956"/>
      <c r="W21" s="956"/>
      <c r="X21" s="956"/>
      <c r="Y21" s="956"/>
      <c r="Z21" s="956"/>
      <c r="AA21" s="956"/>
      <c r="AB21" s="956"/>
      <c r="AC21" s="956"/>
    </row>
    <row r="22" spans="1:29" ht="42.75" customHeight="1">
      <c r="A22" s="1359" t="s">
        <v>2499</v>
      </c>
      <c r="B22" s="1360">
        <v>2020</v>
      </c>
      <c r="C22" s="1360" t="s">
        <v>119</v>
      </c>
      <c r="D22" s="1364" t="s">
        <v>15</v>
      </c>
      <c r="E22" s="1364" t="s">
        <v>410</v>
      </c>
      <c r="F22" s="1364" t="s">
        <v>22</v>
      </c>
      <c r="G22" s="1364" t="s">
        <v>2490</v>
      </c>
      <c r="H22" s="1364" t="s">
        <v>2500</v>
      </c>
      <c r="I22" s="1364" t="s">
        <v>2501</v>
      </c>
      <c r="J22" s="1365">
        <v>3000000</v>
      </c>
      <c r="K22" s="1251"/>
      <c r="L22" s="1360"/>
      <c r="M22" s="1251"/>
      <c r="N22" s="1155">
        <v>1</v>
      </c>
      <c r="O22" s="1360"/>
      <c r="P22" s="1251"/>
      <c r="Q22" s="1376" t="s">
        <v>2435</v>
      </c>
      <c r="R22" s="980"/>
      <c r="S22" s="1381">
        <v>43888</v>
      </c>
      <c r="T22" s="956"/>
      <c r="U22" s="956"/>
      <c r="V22" s="956"/>
      <c r="W22" s="956"/>
      <c r="X22" s="956"/>
      <c r="Y22" s="956"/>
      <c r="Z22" s="956"/>
      <c r="AA22" s="956"/>
      <c r="AB22" s="956"/>
      <c r="AC22" s="956"/>
    </row>
    <row r="23" spans="1:29" ht="15.75" customHeight="1">
      <c r="A23" s="1359" t="s">
        <v>2502</v>
      </c>
      <c r="B23" s="1360">
        <v>2020</v>
      </c>
      <c r="C23" s="1360" t="s">
        <v>119</v>
      </c>
      <c r="D23" s="1364" t="s">
        <v>15</v>
      </c>
      <c r="E23" s="1364" t="s">
        <v>159</v>
      </c>
      <c r="F23" s="1364" t="s">
        <v>22</v>
      </c>
      <c r="G23" s="1364" t="s">
        <v>2503</v>
      </c>
      <c r="H23" s="1364" t="s">
        <v>2504</v>
      </c>
      <c r="I23" s="1364" t="s">
        <v>2505</v>
      </c>
      <c r="J23" s="1365">
        <v>4989000</v>
      </c>
      <c r="K23" s="1251"/>
      <c r="L23" s="1360"/>
      <c r="M23" s="1328"/>
      <c r="N23" s="1363">
        <v>1</v>
      </c>
      <c r="O23" s="1360"/>
      <c r="P23" s="1366"/>
      <c r="Q23" s="1297" t="s">
        <v>2506</v>
      </c>
      <c r="R23" s="1364"/>
      <c r="S23" s="1382">
        <v>43942</v>
      </c>
      <c r="T23" s="271"/>
      <c r="U23" s="271"/>
      <c r="V23" s="271"/>
      <c r="W23" s="271"/>
      <c r="X23" s="271"/>
      <c r="Y23" s="271"/>
      <c r="Z23" s="271"/>
      <c r="AA23" s="271"/>
      <c r="AB23" s="271"/>
      <c r="AC23" s="271"/>
    </row>
    <row r="24" spans="1:29" ht="24.75" customHeight="1">
      <c r="A24" s="2121"/>
      <c r="B24" s="1961"/>
      <c r="C24" s="1266"/>
      <c r="D24" s="1265"/>
      <c r="E24" s="1265">
        <v>13</v>
      </c>
      <c r="F24" s="1265">
        <v>19</v>
      </c>
      <c r="G24" s="1266"/>
      <c r="H24" s="1267"/>
      <c r="I24" s="1268"/>
      <c r="J24" s="1383">
        <f t="shared" ref="J24:P24" si="0">SUM(J5:J23)</f>
        <v>104175000</v>
      </c>
      <c r="K24" s="1268">
        <f t="shared" si="0"/>
        <v>0</v>
      </c>
      <c r="L24" s="1268">
        <f t="shared" si="0"/>
        <v>0</v>
      </c>
      <c r="M24" s="1268">
        <f t="shared" si="0"/>
        <v>3</v>
      </c>
      <c r="N24" s="1268">
        <f t="shared" si="0"/>
        <v>16</v>
      </c>
      <c r="O24" s="1268">
        <f t="shared" si="0"/>
        <v>0</v>
      </c>
      <c r="P24" s="1268">
        <f t="shared" si="0"/>
        <v>0</v>
      </c>
      <c r="Q24" s="1266"/>
      <c r="R24" s="1384"/>
      <c r="S24" s="1269"/>
      <c r="T24" s="1269"/>
      <c r="U24" s="1269"/>
      <c r="V24" s="1269"/>
      <c r="W24" s="1269"/>
      <c r="X24" s="1269"/>
      <c r="Y24" s="1269"/>
      <c r="Z24" s="1269"/>
      <c r="AA24" s="1269"/>
      <c r="AB24" s="74"/>
      <c r="AC24" s="74"/>
    </row>
    <row r="25" spans="1:29" ht="30.75" customHeight="1">
      <c r="A25" s="1359" t="s">
        <v>2507</v>
      </c>
      <c r="B25" s="1360">
        <v>2020</v>
      </c>
      <c r="C25" s="1360" t="s">
        <v>119</v>
      </c>
      <c r="D25" s="1364" t="s">
        <v>15</v>
      </c>
      <c r="E25" s="1364" t="s">
        <v>212</v>
      </c>
      <c r="F25" s="1364" t="s">
        <v>2508</v>
      </c>
      <c r="G25" s="1364" t="s">
        <v>2509</v>
      </c>
      <c r="H25" s="1364" t="s">
        <v>2510</v>
      </c>
      <c r="I25" s="1364" t="s">
        <v>943</v>
      </c>
      <c r="J25" s="1365">
        <v>9254000</v>
      </c>
      <c r="K25" s="1251"/>
      <c r="L25" s="1360"/>
      <c r="M25" s="1370"/>
      <c r="N25" s="1363">
        <v>1</v>
      </c>
      <c r="O25" s="1360"/>
      <c r="P25" s="1366"/>
      <c r="Q25" s="1297" t="s">
        <v>2435</v>
      </c>
      <c r="R25" s="1364"/>
      <c r="S25" s="1378">
        <v>44001</v>
      </c>
      <c r="T25" s="271"/>
      <c r="U25" s="271"/>
      <c r="V25" s="271"/>
      <c r="W25" s="271"/>
      <c r="X25" s="271"/>
      <c r="Y25" s="271"/>
      <c r="Z25" s="271"/>
      <c r="AA25" s="271"/>
      <c r="AB25" s="271"/>
      <c r="AC25" s="271"/>
    </row>
    <row r="26" spans="1:29" ht="24.75" customHeight="1">
      <c r="A26" s="2121"/>
      <c r="B26" s="1961"/>
      <c r="C26" s="1266"/>
      <c r="D26" s="1265"/>
      <c r="E26" s="1265">
        <v>1</v>
      </c>
      <c r="F26" s="1265">
        <v>1</v>
      </c>
      <c r="G26" s="1266"/>
      <c r="H26" s="1267"/>
      <c r="I26" s="1268"/>
      <c r="J26" s="1383">
        <f>J25</f>
        <v>9254000</v>
      </c>
      <c r="K26" s="1268">
        <f t="shared" ref="K26:P26" si="1">SUM(K25)</f>
        <v>0</v>
      </c>
      <c r="L26" s="1268">
        <f t="shared" si="1"/>
        <v>0</v>
      </c>
      <c r="M26" s="1268">
        <f t="shared" si="1"/>
        <v>0</v>
      </c>
      <c r="N26" s="1268">
        <f t="shared" si="1"/>
        <v>1</v>
      </c>
      <c r="O26" s="1268">
        <f t="shared" si="1"/>
        <v>0</v>
      </c>
      <c r="P26" s="1268">
        <f t="shared" si="1"/>
        <v>0</v>
      </c>
      <c r="Q26" s="1266"/>
      <c r="R26" s="1384"/>
      <c r="S26" s="1269"/>
      <c r="T26" s="1269"/>
      <c r="U26" s="1269"/>
      <c r="V26" s="1269"/>
      <c r="W26" s="1269"/>
      <c r="X26" s="1269"/>
      <c r="Y26" s="1269"/>
      <c r="Z26" s="1269"/>
      <c r="AA26" s="1269"/>
      <c r="AB26" s="74"/>
      <c r="AC26" s="74"/>
    </row>
    <row r="27" spans="1:29" ht="24.75" customHeight="1">
      <c r="A27" s="2111"/>
      <c r="B27" s="1964"/>
      <c r="C27" s="1961"/>
      <c r="D27" s="1274"/>
      <c r="E27" s="1274">
        <f t="shared" ref="E27:F27" si="2">E24+E26</f>
        <v>14</v>
      </c>
      <c r="F27" s="1274">
        <f t="shared" si="2"/>
        <v>20</v>
      </c>
      <c r="G27" s="1275"/>
      <c r="H27" s="1303"/>
      <c r="I27" s="1304"/>
      <c r="J27" s="1385">
        <f t="shared" ref="J27:P27" si="3">J24+J26</f>
        <v>113429000</v>
      </c>
      <c r="K27" s="1274">
        <f t="shared" si="3"/>
        <v>0</v>
      </c>
      <c r="L27" s="1274">
        <f t="shared" si="3"/>
        <v>0</v>
      </c>
      <c r="M27" s="1274">
        <f t="shared" si="3"/>
        <v>3</v>
      </c>
      <c r="N27" s="1274">
        <f t="shared" si="3"/>
        <v>17</v>
      </c>
      <c r="O27" s="1274">
        <f t="shared" si="3"/>
        <v>0</v>
      </c>
      <c r="P27" s="1274">
        <f t="shared" si="3"/>
        <v>0</v>
      </c>
      <c r="Q27" s="1386"/>
      <c r="R27" s="1387"/>
      <c r="S27" s="1388"/>
      <c r="T27" s="1280"/>
      <c r="U27" s="1280"/>
      <c r="V27" s="1280"/>
      <c r="W27" s="1280"/>
      <c r="X27" s="1280"/>
      <c r="Y27" s="1280"/>
      <c r="Z27" s="1280"/>
      <c r="AA27" s="1280"/>
      <c r="AB27" s="74"/>
      <c r="AC27" s="74"/>
    </row>
    <row r="28" spans="1:29" ht="15.75" customHeight="1">
      <c r="A28" s="1359" t="s">
        <v>2511</v>
      </c>
      <c r="B28" s="1360">
        <v>2020</v>
      </c>
      <c r="C28" s="1360" t="s">
        <v>119</v>
      </c>
      <c r="D28" s="1364" t="s">
        <v>16</v>
      </c>
      <c r="E28" s="1364" t="s">
        <v>413</v>
      </c>
      <c r="F28" s="1364" t="s">
        <v>22</v>
      </c>
      <c r="G28" s="1364" t="s">
        <v>2512</v>
      </c>
      <c r="H28" s="1364" t="s">
        <v>2513</v>
      </c>
      <c r="I28" s="1364" t="s">
        <v>2514</v>
      </c>
      <c r="J28" s="1389">
        <v>12204000</v>
      </c>
      <c r="K28" s="1251"/>
      <c r="L28" s="1360"/>
      <c r="M28" s="1370">
        <v>1</v>
      </c>
      <c r="N28" s="1360"/>
      <c r="O28" s="1360"/>
      <c r="P28" s="1251"/>
      <c r="Q28" s="1297" t="s">
        <v>2462</v>
      </c>
      <c r="R28" s="980"/>
      <c r="S28" s="1289"/>
      <c r="T28" s="956"/>
      <c r="U28" s="956"/>
      <c r="V28" s="956"/>
      <c r="W28" s="956"/>
      <c r="X28" s="956"/>
      <c r="Y28" s="956"/>
      <c r="Z28" s="956"/>
      <c r="AA28" s="956"/>
      <c r="AB28" s="956"/>
      <c r="AC28" s="956"/>
    </row>
    <row r="29" spans="1:29" ht="15.75" customHeight="1">
      <c r="A29" s="1359" t="s">
        <v>2515</v>
      </c>
      <c r="B29" s="1360">
        <v>2020</v>
      </c>
      <c r="C29" s="1360" t="s">
        <v>119</v>
      </c>
      <c r="D29" s="1364" t="s">
        <v>16</v>
      </c>
      <c r="E29" s="1364" t="s">
        <v>147</v>
      </c>
      <c r="F29" s="1364" t="s">
        <v>22</v>
      </c>
      <c r="G29" s="1364" t="s">
        <v>2516</v>
      </c>
      <c r="H29" s="1364" t="s">
        <v>2517</v>
      </c>
      <c r="I29" s="1364" t="s">
        <v>2518</v>
      </c>
      <c r="J29" s="1365">
        <v>4630000</v>
      </c>
      <c r="K29" s="1251"/>
      <c r="L29" s="1363">
        <v>1</v>
      </c>
      <c r="M29" s="1251"/>
      <c r="N29" s="1360"/>
      <c r="O29" s="1360"/>
      <c r="P29" s="1251"/>
      <c r="Q29" s="1296" t="s">
        <v>2519</v>
      </c>
      <c r="R29" s="980"/>
      <c r="S29" s="1289"/>
      <c r="T29" s="956"/>
      <c r="U29" s="956"/>
      <c r="V29" s="956"/>
      <c r="W29" s="956"/>
      <c r="X29" s="956"/>
      <c r="Y29" s="956"/>
      <c r="Z29" s="956"/>
      <c r="AA29" s="956"/>
      <c r="AB29" s="956"/>
      <c r="AC29" s="956"/>
    </row>
    <row r="30" spans="1:29" ht="15.75" customHeight="1">
      <c r="A30" s="1359" t="s">
        <v>2520</v>
      </c>
      <c r="B30" s="1360">
        <v>2020</v>
      </c>
      <c r="C30" s="1360" t="s">
        <v>119</v>
      </c>
      <c r="D30" s="1364" t="s">
        <v>16</v>
      </c>
      <c r="E30" s="1364" t="s">
        <v>228</v>
      </c>
      <c r="F30" s="1364" t="s">
        <v>22</v>
      </c>
      <c r="G30" s="1364" t="s">
        <v>2521</v>
      </c>
      <c r="H30" s="1364" t="s">
        <v>2522</v>
      </c>
      <c r="I30" s="1364" t="s">
        <v>138</v>
      </c>
      <c r="J30" s="1365">
        <v>4067000</v>
      </c>
      <c r="K30" s="1251"/>
      <c r="L30" s="1360"/>
      <c r="M30" s="1370">
        <v>1</v>
      </c>
      <c r="N30" s="1360"/>
      <c r="O30" s="1360"/>
      <c r="P30" s="1251"/>
      <c r="Q30" s="1297" t="s">
        <v>2523</v>
      </c>
      <c r="R30" s="1390">
        <v>43991</v>
      </c>
      <c r="S30" s="1372">
        <v>43972</v>
      </c>
      <c r="T30" s="956"/>
      <c r="U30" s="956"/>
      <c r="V30" s="956"/>
      <c r="W30" s="956"/>
      <c r="X30" s="956"/>
      <c r="Y30" s="956"/>
      <c r="Z30" s="956"/>
      <c r="AA30" s="956"/>
      <c r="AB30" s="956"/>
      <c r="AC30" s="956"/>
    </row>
    <row r="31" spans="1:29" ht="15.75" customHeight="1">
      <c r="A31" s="1359" t="s">
        <v>2524</v>
      </c>
      <c r="B31" s="1360">
        <v>2020</v>
      </c>
      <c r="C31" s="1360" t="s">
        <v>119</v>
      </c>
      <c r="D31" s="1364" t="s">
        <v>16</v>
      </c>
      <c r="E31" s="1364" t="s">
        <v>532</v>
      </c>
      <c r="F31" s="1364" t="s">
        <v>2525</v>
      </c>
      <c r="G31" s="1364" t="s">
        <v>2526</v>
      </c>
      <c r="H31" s="1364" t="s">
        <v>2527</v>
      </c>
      <c r="I31" s="1364" t="s">
        <v>2528</v>
      </c>
      <c r="J31" s="1365">
        <v>7000000</v>
      </c>
      <c r="K31" s="1251"/>
      <c r="L31" s="1360"/>
      <c r="M31" s="1370">
        <v>1</v>
      </c>
      <c r="N31" s="1360"/>
      <c r="O31" s="1360"/>
      <c r="P31" s="1251"/>
      <c r="Q31" s="1297" t="s">
        <v>2523</v>
      </c>
      <c r="R31" s="980"/>
      <c r="S31" s="1372">
        <v>43962</v>
      </c>
      <c r="T31" s="956"/>
      <c r="U31" s="956"/>
      <c r="V31" s="956"/>
      <c r="W31" s="956"/>
      <c r="X31" s="956"/>
      <c r="Y31" s="956"/>
      <c r="Z31" s="956"/>
      <c r="AA31" s="956"/>
      <c r="AB31" s="956"/>
      <c r="AC31" s="956"/>
    </row>
    <row r="32" spans="1:29" ht="24.75" customHeight="1">
      <c r="A32" s="2121"/>
      <c r="B32" s="1961"/>
      <c r="C32" s="1266"/>
      <c r="D32" s="1265"/>
      <c r="E32" s="1265">
        <v>4</v>
      </c>
      <c r="F32" s="1273">
        <v>4</v>
      </c>
      <c r="G32" s="1266"/>
      <c r="H32" s="1267"/>
      <c r="I32" s="1268"/>
      <c r="J32" s="1383">
        <f t="shared" ref="J32:P32" si="4">SUM(J28:J31)</f>
        <v>27901000</v>
      </c>
      <c r="K32" s="1268">
        <f t="shared" si="4"/>
        <v>0</v>
      </c>
      <c r="L32" s="1268">
        <f t="shared" si="4"/>
        <v>1</v>
      </c>
      <c r="M32" s="1268">
        <f t="shared" si="4"/>
        <v>3</v>
      </c>
      <c r="N32" s="1268">
        <f t="shared" si="4"/>
        <v>0</v>
      </c>
      <c r="O32" s="1268">
        <f t="shared" si="4"/>
        <v>0</v>
      </c>
      <c r="P32" s="1268">
        <f t="shared" si="4"/>
        <v>0</v>
      </c>
      <c r="Q32" s="1266"/>
      <c r="R32" s="1384"/>
      <c r="S32" s="1269"/>
      <c r="T32" s="1269"/>
      <c r="U32" s="1269"/>
      <c r="V32" s="1269"/>
      <c r="W32" s="1269"/>
      <c r="X32" s="1269"/>
      <c r="Y32" s="1269"/>
      <c r="Z32" s="1269"/>
      <c r="AA32" s="1269"/>
      <c r="AB32" s="74"/>
      <c r="AC32" s="74"/>
    </row>
    <row r="33" spans="1:29" ht="15.75" customHeight="1">
      <c r="A33" s="1359" t="s">
        <v>2529</v>
      </c>
      <c r="B33" s="1360">
        <v>2020</v>
      </c>
      <c r="C33" s="1360" t="s">
        <v>119</v>
      </c>
      <c r="D33" s="1364" t="s">
        <v>16</v>
      </c>
      <c r="E33" s="1364" t="s">
        <v>228</v>
      </c>
      <c r="F33" s="1364" t="s">
        <v>2530</v>
      </c>
      <c r="G33" s="1364" t="s">
        <v>2531</v>
      </c>
      <c r="H33" s="1364" t="s">
        <v>2532</v>
      </c>
      <c r="I33" s="1364"/>
      <c r="J33" s="1365">
        <v>4000000</v>
      </c>
      <c r="K33" s="1251"/>
      <c r="L33" s="1360"/>
      <c r="M33" s="1370">
        <v>1</v>
      </c>
      <c r="N33" s="1360"/>
      <c r="O33" s="1360"/>
      <c r="P33" s="1251"/>
      <c r="Q33" s="1297" t="s">
        <v>2523</v>
      </c>
      <c r="R33" s="980"/>
      <c r="S33" s="1372">
        <v>43987</v>
      </c>
      <c r="T33" s="956"/>
      <c r="U33" s="956"/>
      <c r="V33" s="956"/>
      <c r="W33" s="956"/>
      <c r="X33" s="956"/>
      <c r="Y33" s="956"/>
      <c r="Z33" s="956"/>
      <c r="AA33" s="956"/>
      <c r="AB33" s="956"/>
      <c r="AC33" s="956"/>
    </row>
    <row r="34" spans="1:29" ht="15.75" customHeight="1">
      <c r="A34" s="1359" t="s">
        <v>2533</v>
      </c>
      <c r="B34" s="1360">
        <v>2020</v>
      </c>
      <c r="C34" s="1360" t="s">
        <v>119</v>
      </c>
      <c r="D34" s="1364" t="s">
        <v>16</v>
      </c>
      <c r="E34" s="1364" t="s">
        <v>529</v>
      </c>
      <c r="F34" s="1364" t="s">
        <v>2534</v>
      </c>
      <c r="G34" s="1364" t="s">
        <v>2535</v>
      </c>
      <c r="H34" s="1364" t="s">
        <v>2536</v>
      </c>
      <c r="I34" s="1364" t="s">
        <v>2537</v>
      </c>
      <c r="J34" s="1365">
        <v>3000000</v>
      </c>
      <c r="K34" s="1251"/>
      <c r="L34" s="1360"/>
      <c r="M34" s="1370">
        <v>1</v>
      </c>
      <c r="N34" s="1360"/>
      <c r="O34" s="1360"/>
      <c r="P34" s="1251"/>
      <c r="Q34" s="1297" t="s">
        <v>2523</v>
      </c>
      <c r="R34" s="980"/>
      <c r="S34" s="1372">
        <v>43962</v>
      </c>
      <c r="T34" s="956"/>
      <c r="U34" s="956"/>
      <c r="V34" s="956"/>
      <c r="W34" s="956"/>
      <c r="X34" s="956"/>
      <c r="Y34" s="956"/>
      <c r="Z34" s="956"/>
      <c r="AA34" s="956"/>
      <c r="AB34" s="956"/>
      <c r="AC34" s="956"/>
    </row>
    <row r="35" spans="1:29" ht="15.75" customHeight="1">
      <c r="A35" s="1359" t="s">
        <v>2538</v>
      </c>
      <c r="B35" s="1360">
        <v>2020</v>
      </c>
      <c r="C35" s="1360" t="s">
        <v>119</v>
      </c>
      <c r="D35" s="1364" t="s">
        <v>16</v>
      </c>
      <c r="E35" s="1364" t="s">
        <v>529</v>
      </c>
      <c r="F35" s="1364" t="s">
        <v>2539</v>
      </c>
      <c r="G35" s="1364" t="s">
        <v>2540</v>
      </c>
      <c r="H35" s="1364" t="s">
        <v>2541</v>
      </c>
      <c r="I35" s="1364" t="s">
        <v>2542</v>
      </c>
      <c r="J35" s="1365">
        <v>2727000</v>
      </c>
      <c r="K35" s="1251"/>
      <c r="L35" s="1360"/>
      <c r="M35" s="1370">
        <v>1</v>
      </c>
      <c r="N35" s="1360"/>
      <c r="O35" s="1360"/>
      <c r="P35" s="1251"/>
      <c r="Q35" s="1297" t="s">
        <v>2523</v>
      </c>
      <c r="R35" s="980"/>
      <c r="S35" s="1372">
        <v>43962</v>
      </c>
      <c r="T35" s="956"/>
      <c r="U35" s="956"/>
      <c r="V35" s="956"/>
      <c r="W35" s="956"/>
      <c r="X35" s="956"/>
      <c r="Y35" s="956"/>
      <c r="Z35" s="956"/>
      <c r="AA35" s="956"/>
      <c r="AB35" s="956"/>
      <c r="AC35" s="956"/>
    </row>
    <row r="36" spans="1:29" ht="24.75" customHeight="1">
      <c r="A36" s="2121"/>
      <c r="B36" s="1961"/>
      <c r="C36" s="1266"/>
      <c r="D36" s="1265"/>
      <c r="E36" s="1265">
        <v>2</v>
      </c>
      <c r="F36" s="1265">
        <v>3</v>
      </c>
      <c r="G36" s="1266"/>
      <c r="H36" s="1267"/>
      <c r="I36" s="1268"/>
      <c r="J36" s="1383">
        <f t="shared" ref="J36:P36" si="5">SUM(J33:J35)</f>
        <v>9727000</v>
      </c>
      <c r="K36" s="1268">
        <f t="shared" si="5"/>
        <v>0</v>
      </c>
      <c r="L36" s="1268">
        <f t="shared" si="5"/>
        <v>0</v>
      </c>
      <c r="M36" s="1268">
        <f t="shared" si="5"/>
        <v>3</v>
      </c>
      <c r="N36" s="1268">
        <f t="shared" si="5"/>
        <v>0</v>
      </c>
      <c r="O36" s="1268">
        <f t="shared" si="5"/>
        <v>0</v>
      </c>
      <c r="P36" s="1268">
        <f t="shared" si="5"/>
        <v>0</v>
      </c>
      <c r="Q36" s="1266"/>
      <c r="R36" s="1384"/>
      <c r="S36" s="1269"/>
      <c r="T36" s="1269"/>
      <c r="U36" s="1269"/>
      <c r="V36" s="1269"/>
      <c r="W36" s="1269"/>
      <c r="X36" s="1269"/>
      <c r="Y36" s="1269"/>
      <c r="Z36" s="1269"/>
      <c r="AA36" s="1269"/>
      <c r="AB36" s="74"/>
      <c r="AC36" s="74"/>
    </row>
    <row r="37" spans="1:29" ht="24.75" customHeight="1">
      <c r="A37" s="2111"/>
      <c r="B37" s="1964"/>
      <c r="C37" s="1961"/>
      <c r="D37" s="1274"/>
      <c r="E37" s="1274">
        <f t="shared" ref="E37:F37" si="6">E32+E36</f>
        <v>6</v>
      </c>
      <c r="F37" s="1274">
        <f t="shared" si="6"/>
        <v>7</v>
      </c>
      <c r="G37" s="1275"/>
      <c r="H37" s="1303"/>
      <c r="I37" s="1304"/>
      <c r="J37" s="1385">
        <f t="shared" ref="J37:P37" si="7">J32+J36</f>
        <v>37628000</v>
      </c>
      <c r="K37" s="1304">
        <f t="shared" si="7"/>
        <v>0</v>
      </c>
      <c r="L37" s="1304">
        <f t="shared" si="7"/>
        <v>1</v>
      </c>
      <c r="M37" s="1304">
        <f t="shared" si="7"/>
        <v>6</v>
      </c>
      <c r="N37" s="1304">
        <f t="shared" si="7"/>
        <v>0</v>
      </c>
      <c r="O37" s="1304">
        <f t="shared" si="7"/>
        <v>0</v>
      </c>
      <c r="P37" s="1304">
        <f t="shared" si="7"/>
        <v>0</v>
      </c>
      <c r="Q37" s="1386"/>
      <c r="R37" s="1391"/>
      <c r="S37" s="1280"/>
      <c r="T37" s="1280"/>
      <c r="U37" s="1280"/>
      <c r="V37" s="1280"/>
      <c r="W37" s="1280"/>
      <c r="X37" s="1280"/>
      <c r="Y37" s="1280"/>
      <c r="Z37" s="1280"/>
      <c r="AA37" s="1280"/>
      <c r="AB37" s="74"/>
      <c r="AC37" s="74"/>
    </row>
    <row r="38" spans="1:29" ht="15.75" customHeight="1">
      <c r="A38" s="1359" t="s">
        <v>2543</v>
      </c>
      <c r="B38" s="1360">
        <v>2020</v>
      </c>
      <c r="C38" s="1360" t="s">
        <v>119</v>
      </c>
      <c r="D38" s="1364" t="s">
        <v>17</v>
      </c>
      <c r="E38" s="1364" t="s">
        <v>418</v>
      </c>
      <c r="F38" s="1364" t="s">
        <v>22</v>
      </c>
      <c r="G38" s="1364" t="s">
        <v>1424</v>
      </c>
      <c r="H38" s="1364" t="s">
        <v>2544</v>
      </c>
      <c r="I38" s="1364" t="s">
        <v>2545</v>
      </c>
      <c r="J38" s="1365">
        <v>11897000</v>
      </c>
      <c r="K38" s="1251"/>
      <c r="L38" s="1360"/>
      <c r="M38" s="1370">
        <v>1</v>
      </c>
      <c r="N38" s="1360"/>
      <c r="O38" s="1360"/>
      <c r="P38" s="1251"/>
      <c r="Q38" s="1297" t="s">
        <v>2462</v>
      </c>
      <c r="R38" s="980"/>
      <c r="S38" s="1381">
        <v>43885</v>
      </c>
      <c r="T38" s="956"/>
      <c r="U38" s="956"/>
      <c r="V38" s="956"/>
      <c r="W38" s="956"/>
      <c r="X38" s="956"/>
      <c r="Y38" s="956"/>
      <c r="Z38" s="956"/>
      <c r="AA38" s="956"/>
      <c r="AB38" s="956"/>
      <c r="AC38" s="956"/>
    </row>
    <row r="39" spans="1:29" ht="42.75" customHeight="1">
      <c r="A39" s="1359" t="s">
        <v>2546</v>
      </c>
      <c r="B39" s="1360">
        <v>2020</v>
      </c>
      <c r="C39" s="1360" t="s">
        <v>119</v>
      </c>
      <c r="D39" s="1364" t="s">
        <v>17</v>
      </c>
      <c r="E39" s="1364" t="s">
        <v>229</v>
      </c>
      <c r="F39" s="1364" t="s">
        <v>22</v>
      </c>
      <c r="G39" s="1364" t="s">
        <v>2547</v>
      </c>
      <c r="H39" s="1364" t="s">
        <v>2548</v>
      </c>
      <c r="I39" s="1364" t="s">
        <v>2549</v>
      </c>
      <c r="J39" s="1365">
        <v>12204000</v>
      </c>
      <c r="K39" s="1251"/>
      <c r="L39" s="1360"/>
      <c r="M39" s="1251"/>
      <c r="N39" s="1360">
        <v>1</v>
      </c>
      <c r="O39" s="1360"/>
      <c r="P39" s="1251"/>
      <c r="Q39" s="1296" t="s">
        <v>2435</v>
      </c>
      <c r="R39" s="980"/>
      <c r="S39" s="1289"/>
      <c r="T39" s="956"/>
      <c r="U39" s="956"/>
      <c r="V39" s="956"/>
      <c r="W39" s="956"/>
      <c r="X39" s="956"/>
      <c r="Y39" s="956"/>
      <c r="Z39" s="956"/>
      <c r="AA39" s="956"/>
      <c r="AB39" s="956"/>
      <c r="AC39" s="956"/>
    </row>
    <row r="40" spans="1:29" ht="31.5" customHeight="1">
      <c r="A40" s="1359" t="s">
        <v>2550</v>
      </c>
      <c r="B40" s="1360">
        <v>2020</v>
      </c>
      <c r="C40" s="1360" t="s">
        <v>119</v>
      </c>
      <c r="D40" s="1364" t="s">
        <v>17</v>
      </c>
      <c r="E40" s="1364" t="s">
        <v>230</v>
      </c>
      <c r="F40" s="1364" t="s">
        <v>22</v>
      </c>
      <c r="G40" s="1364" t="s">
        <v>2551</v>
      </c>
      <c r="H40" s="1364" t="s">
        <v>2552</v>
      </c>
      <c r="I40" s="1364" t="s">
        <v>2553</v>
      </c>
      <c r="J40" s="1365">
        <v>12204000</v>
      </c>
      <c r="K40" s="1251"/>
      <c r="L40" s="1360"/>
      <c r="M40" s="1328">
        <v>1</v>
      </c>
      <c r="N40" s="1360"/>
      <c r="O40" s="1360"/>
      <c r="P40" s="1251"/>
      <c r="Q40" s="1376" t="s">
        <v>2523</v>
      </c>
      <c r="R40" s="980"/>
      <c r="S40" s="1381">
        <v>43892</v>
      </c>
      <c r="T40" s="956"/>
      <c r="U40" s="956"/>
      <c r="V40" s="956"/>
      <c r="W40" s="956"/>
      <c r="X40" s="956"/>
      <c r="Y40" s="956"/>
      <c r="Z40" s="956"/>
      <c r="AA40" s="956"/>
      <c r="AB40" s="956"/>
      <c r="AC40" s="956"/>
    </row>
    <row r="41" spans="1:29" ht="81.75" customHeight="1">
      <c r="A41" s="1359" t="s">
        <v>2554</v>
      </c>
      <c r="B41" s="1360">
        <v>2020</v>
      </c>
      <c r="C41" s="1360" t="s">
        <v>119</v>
      </c>
      <c r="D41" s="1364" t="s">
        <v>17</v>
      </c>
      <c r="E41" s="1364" t="s">
        <v>231</v>
      </c>
      <c r="F41" s="1364" t="s">
        <v>22</v>
      </c>
      <c r="G41" s="1364" t="s">
        <v>2555</v>
      </c>
      <c r="H41" s="1364" t="s">
        <v>2556</v>
      </c>
      <c r="I41" s="1364" t="s">
        <v>138</v>
      </c>
      <c r="J41" s="1365">
        <v>12204000</v>
      </c>
      <c r="K41" s="1251"/>
      <c r="L41" s="1360"/>
      <c r="M41" s="1251"/>
      <c r="N41" s="1360">
        <v>1</v>
      </c>
      <c r="O41" s="1360"/>
      <c r="P41" s="1251"/>
      <c r="Q41" s="1296" t="s">
        <v>2435</v>
      </c>
      <c r="R41" s="980"/>
      <c r="S41" s="1372">
        <v>43938</v>
      </c>
      <c r="T41" s="956"/>
      <c r="U41" s="956"/>
      <c r="V41" s="956"/>
      <c r="W41" s="956"/>
      <c r="X41" s="956"/>
      <c r="Y41" s="956"/>
      <c r="Z41" s="956"/>
      <c r="AA41" s="956"/>
      <c r="AB41" s="956"/>
      <c r="AC41" s="956"/>
    </row>
    <row r="42" spans="1:29" ht="15.75" customHeight="1">
      <c r="A42" s="1359" t="s">
        <v>2557</v>
      </c>
      <c r="B42" s="1360">
        <v>2020</v>
      </c>
      <c r="C42" s="1360" t="s">
        <v>119</v>
      </c>
      <c r="D42" s="1364" t="s">
        <v>17</v>
      </c>
      <c r="E42" s="1364" t="s">
        <v>279</v>
      </c>
      <c r="F42" s="1364" t="s">
        <v>2558</v>
      </c>
      <c r="G42" s="1364" t="s">
        <v>22</v>
      </c>
      <c r="H42" s="1364" t="s">
        <v>2559</v>
      </c>
      <c r="I42" s="1364" t="s">
        <v>2560</v>
      </c>
      <c r="J42" s="1365">
        <v>3000000</v>
      </c>
      <c r="K42" s="1251"/>
      <c r="L42" s="1360"/>
      <c r="M42" s="1251"/>
      <c r="N42" s="1155">
        <v>1</v>
      </c>
      <c r="O42" s="1360"/>
      <c r="P42" s="1251"/>
      <c r="Q42" s="1376" t="s">
        <v>2435</v>
      </c>
      <c r="R42" s="980"/>
      <c r="S42" s="1381">
        <v>43887</v>
      </c>
      <c r="T42" s="956"/>
      <c r="U42" s="956"/>
      <c r="V42" s="956"/>
      <c r="W42" s="956"/>
      <c r="X42" s="956"/>
      <c r="Y42" s="956"/>
      <c r="Z42" s="956"/>
      <c r="AA42" s="956"/>
      <c r="AB42" s="956"/>
      <c r="AC42" s="956"/>
    </row>
    <row r="43" spans="1:29" ht="15.75" customHeight="1">
      <c r="A43" s="1359" t="s">
        <v>2561</v>
      </c>
      <c r="B43" s="1360">
        <v>2020</v>
      </c>
      <c r="C43" s="1360" t="s">
        <v>119</v>
      </c>
      <c r="D43" s="1364" t="s">
        <v>17</v>
      </c>
      <c r="E43" s="1364" t="s">
        <v>675</v>
      </c>
      <c r="F43" s="1364" t="s">
        <v>2562</v>
      </c>
      <c r="G43" s="1364" t="s">
        <v>2563</v>
      </c>
      <c r="H43" s="1364" t="s">
        <v>2564</v>
      </c>
      <c r="I43" s="1364" t="s">
        <v>2565</v>
      </c>
      <c r="J43" s="1365">
        <v>12204000</v>
      </c>
      <c r="K43" s="1251"/>
      <c r="L43" s="1360"/>
      <c r="M43" s="1251"/>
      <c r="N43" s="1155">
        <v>1</v>
      </c>
      <c r="O43" s="1360"/>
      <c r="P43" s="1251"/>
      <c r="Q43" s="1376" t="s">
        <v>2435</v>
      </c>
      <c r="R43" s="980"/>
      <c r="S43" s="1381">
        <v>43887</v>
      </c>
      <c r="T43" s="956"/>
      <c r="U43" s="956"/>
      <c r="V43" s="956"/>
      <c r="W43" s="956"/>
      <c r="X43" s="956"/>
      <c r="Y43" s="956"/>
      <c r="Z43" s="956"/>
      <c r="AA43" s="956"/>
      <c r="AB43" s="956"/>
      <c r="AC43" s="956"/>
    </row>
    <row r="44" spans="1:29" ht="45.75" customHeight="1">
      <c r="A44" s="1359" t="s">
        <v>2566</v>
      </c>
      <c r="B44" s="1360">
        <v>2020</v>
      </c>
      <c r="C44" s="1360" t="s">
        <v>119</v>
      </c>
      <c r="D44" s="1364" t="s">
        <v>17</v>
      </c>
      <c r="E44" s="1364" t="s">
        <v>232</v>
      </c>
      <c r="F44" s="1361" t="s">
        <v>2567</v>
      </c>
      <c r="G44" s="1361" t="s">
        <v>2568</v>
      </c>
      <c r="H44" s="1361" t="s">
        <v>2569</v>
      </c>
      <c r="I44" s="1361" t="s">
        <v>138</v>
      </c>
      <c r="J44" s="1365">
        <v>5000000</v>
      </c>
      <c r="K44" s="1251"/>
      <c r="L44" s="1360"/>
      <c r="M44" s="1328"/>
      <c r="N44" s="1363">
        <v>1</v>
      </c>
      <c r="O44" s="1360"/>
      <c r="P44" s="1366"/>
      <c r="Q44" s="1296" t="s">
        <v>2435</v>
      </c>
      <c r="R44" s="1361"/>
      <c r="S44" s="1392">
        <v>44008</v>
      </c>
      <c r="T44" s="1393"/>
      <c r="U44" s="1393"/>
      <c r="V44" s="1393"/>
      <c r="W44" s="1393"/>
      <c r="X44" s="1393"/>
      <c r="Y44" s="1393"/>
      <c r="Z44" s="1393"/>
      <c r="AA44" s="1393"/>
      <c r="AB44" s="1393"/>
      <c r="AC44" s="1393"/>
    </row>
    <row r="45" spans="1:29" ht="15.75" customHeight="1">
      <c r="A45" s="1359" t="s">
        <v>2570</v>
      </c>
      <c r="B45" s="1360">
        <v>2020</v>
      </c>
      <c r="C45" s="1360" t="s">
        <v>119</v>
      </c>
      <c r="D45" s="1364" t="s">
        <v>17</v>
      </c>
      <c r="E45" s="1364" t="s">
        <v>232</v>
      </c>
      <c r="F45" s="1361" t="s">
        <v>2567</v>
      </c>
      <c r="G45" s="1361" t="s">
        <v>2571</v>
      </c>
      <c r="H45" s="1361" t="s">
        <v>2569</v>
      </c>
      <c r="I45" s="1361" t="s">
        <v>138</v>
      </c>
      <c r="J45" s="1365">
        <v>5055000</v>
      </c>
      <c r="K45" s="1251"/>
      <c r="L45" s="1360"/>
      <c r="M45" s="1328"/>
      <c r="N45" s="1363">
        <v>1</v>
      </c>
      <c r="O45" s="1360"/>
      <c r="P45" s="1366"/>
      <c r="Q45" s="1296" t="s">
        <v>2435</v>
      </c>
      <c r="R45" s="1361"/>
      <c r="S45" s="1392">
        <v>44008</v>
      </c>
      <c r="T45" s="1393"/>
      <c r="U45" s="1393"/>
      <c r="V45" s="1393"/>
      <c r="W45" s="1393"/>
      <c r="X45" s="1393"/>
      <c r="Y45" s="1393"/>
      <c r="Z45" s="1393"/>
      <c r="AA45" s="1393"/>
      <c r="AB45" s="1393"/>
      <c r="AC45" s="1393"/>
    </row>
    <row r="46" spans="1:29" ht="15.75" customHeight="1">
      <c r="A46" s="1359" t="s">
        <v>2572</v>
      </c>
      <c r="B46" s="1360">
        <v>2020</v>
      </c>
      <c r="C46" s="1360" t="s">
        <v>119</v>
      </c>
      <c r="D46" s="1361" t="s">
        <v>17</v>
      </c>
      <c r="E46" s="2134" t="s">
        <v>544</v>
      </c>
      <c r="F46" s="2136" t="s">
        <v>2567</v>
      </c>
      <c r="G46" s="2134" t="s">
        <v>1174</v>
      </c>
      <c r="H46" s="1361" t="s">
        <v>2573</v>
      </c>
      <c r="I46" s="1361" t="s">
        <v>2574</v>
      </c>
      <c r="J46" s="1365">
        <v>4000000</v>
      </c>
      <c r="K46" s="2137"/>
      <c r="L46" s="2131"/>
      <c r="M46" s="2129">
        <v>1</v>
      </c>
      <c r="N46" s="2130"/>
      <c r="O46" s="2131"/>
      <c r="P46" s="2132"/>
      <c r="Q46" s="2133" t="s">
        <v>2462</v>
      </c>
      <c r="R46" s="2134"/>
      <c r="S46" s="2135"/>
      <c r="T46" s="1393"/>
      <c r="U46" s="1393"/>
      <c r="V46" s="1393"/>
      <c r="W46" s="1393"/>
      <c r="X46" s="1393"/>
      <c r="Y46" s="1393"/>
      <c r="Z46" s="1393"/>
      <c r="AA46" s="1393"/>
      <c r="AB46" s="1393"/>
      <c r="AC46" s="1393"/>
    </row>
    <row r="47" spans="1:29" ht="15.75" customHeight="1">
      <c r="A47" s="1359" t="s">
        <v>2575</v>
      </c>
      <c r="B47" s="1360">
        <v>2020</v>
      </c>
      <c r="C47" s="1360" t="s">
        <v>119</v>
      </c>
      <c r="D47" s="1361" t="s">
        <v>17</v>
      </c>
      <c r="E47" s="1976"/>
      <c r="F47" s="1976"/>
      <c r="G47" s="1976"/>
      <c r="H47" s="1361" t="s">
        <v>2576</v>
      </c>
      <c r="I47" s="1361" t="s">
        <v>2577</v>
      </c>
      <c r="J47" s="1365">
        <v>7897000</v>
      </c>
      <c r="K47" s="1976"/>
      <c r="L47" s="1976"/>
      <c r="M47" s="1976"/>
      <c r="N47" s="1976"/>
      <c r="O47" s="1976"/>
      <c r="P47" s="1976"/>
      <c r="Q47" s="1976"/>
      <c r="R47" s="1976"/>
      <c r="S47" s="1976"/>
      <c r="T47" s="1393"/>
      <c r="U47" s="1393"/>
      <c r="V47" s="1393"/>
      <c r="W47" s="1393"/>
      <c r="X47" s="1393"/>
      <c r="Y47" s="1393"/>
      <c r="Z47" s="1393"/>
      <c r="AA47" s="1393"/>
      <c r="AB47" s="1393"/>
      <c r="AC47" s="1393"/>
    </row>
    <row r="48" spans="1:29" ht="39.75" customHeight="1">
      <c r="A48" s="1359" t="s">
        <v>2578</v>
      </c>
      <c r="B48" s="1360">
        <v>2020</v>
      </c>
      <c r="C48" s="1360" t="s">
        <v>119</v>
      </c>
      <c r="D48" s="1364" t="s">
        <v>17</v>
      </c>
      <c r="E48" s="1364" t="s">
        <v>425</v>
      </c>
      <c r="F48" s="1364" t="s">
        <v>2567</v>
      </c>
      <c r="G48" s="1364" t="s">
        <v>2579</v>
      </c>
      <c r="H48" s="1364" t="s">
        <v>2580</v>
      </c>
      <c r="I48" s="1364" t="s">
        <v>2581</v>
      </c>
      <c r="J48" s="1365">
        <v>12552000</v>
      </c>
      <c r="K48" s="1251"/>
      <c r="L48" s="1360"/>
      <c r="M48" s="1328"/>
      <c r="N48" s="1363">
        <v>1</v>
      </c>
      <c r="O48" s="1360"/>
      <c r="P48" s="1251"/>
      <c r="Q48" s="1376" t="s">
        <v>2435</v>
      </c>
      <c r="R48" s="980"/>
      <c r="S48" s="1396">
        <v>43943</v>
      </c>
      <c r="T48" s="956"/>
      <c r="U48" s="956"/>
      <c r="V48" s="956"/>
      <c r="W48" s="956"/>
      <c r="X48" s="956"/>
      <c r="Y48" s="956"/>
      <c r="Z48" s="956"/>
      <c r="AA48" s="956"/>
      <c r="AB48" s="956"/>
      <c r="AC48" s="956"/>
    </row>
    <row r="49" spans="1:29" ht="41.25" customHeight="1">
      <c r="A49" s="1359" t="s">
        <v>2582</v>
      </c>
      <c r="B49" s="1360">
        <v>2020</v>
      </c>
      <c r="C49" s="1360" t="s">
        <v>119</v>
      </c>
      <c r="D49" s="1364" t="s">
        <v>17</v>
      </c>
      <c r="E49" s="1364" t="s">
        <v>233</v>
      </c>
      <c r="F49" s="1367" t="s">
        <v>2567</v>
      </c>
      <c r="G49" s="1364" t="s">
        <v>2583</v>
      </c>
      <c r="H49" s="1364" t="s">
        <v>2584</v>
      </c>
      <c r="I49" s="1364" t="s">
        <v>2585</v>
      </c>
      <c r="J49" s="1389">
        <v>14243000</v>
      </c>
      <c r="K49" s="1251"/>
      <c r="L49" s="1360"/>
      <c r="M49" s="1251"/>
      <c r="N49" s="1360">
        <v>1</v>
      </c>
      <c r="O49" s="1360"/>
      <c r="P49" s="1251"/>
      <c r="Q49" s="1296" t="s">
        <v>2435</v>
      </c>
      <c r="R49" s="980"/>
      <c r="S49" s="1289"/>
      <c r="T49" s="956"/>
      <c r="U49" s="956"/>
      <c r="V49" s="956"/>
      <c r="W49" s="956"/>
      <c r="X49" s="956"/>
      <c r="Y49" s="956"/>
      <c r="Z49" s="956"/>
      <c r="AA49" s="956"/>
      <c r="AB49" s="956"/>
      <c r="AC49" s="956"/>
    </row>
    <row r="50" spans="1:29" ht="32.25" customHeight="1">
      <c r="A50" s="1359" t="s">
        <v>2586</v>
      </c>
      <c r="B50" s="1360">
        <v>2020</v>
      </c>
      <c r="C50" s="1360" t="s">
        <v>119</v>
      </c>
      <c r="D50" s="1364" t="s">
        <v>17</v>
      </c>
      <c r="E50" s="1364" t="s">
        <v>689</v>
      </c>
      <c r="F50" s="1364" t="s">
        <v>2567</v>
      </c>
      <c r="G50" s="1364" t="s">
        <v>2587</v>
      </c>
      <c r="H50" s="1364" t="s">
        <v>2588</v>
      </c>
      <c r="I50" s="1364" t="s">
        <v>2589</v>
      </c>
      <c r="J50" s="1389">
        <v>14243000</v>
      </c>
      <c r="K50" s="1251"/>
      <c r="L50" s="1360"/>
      <c r="M50" s="1251"/>
      <c r="N50" s="1360">
        <v>1</v>
      </c>
      <c r="O50" s="1360"/>
      <c r="P50" s="1251"/>
      <c r="Q50" s="1296" t="s">
        <v>2435</v>
      </c>
      <c r="R50" s="980"/>
      <c r="S50" s="1289"/>
      <c r="T50" s="956"/>
      <c r="U50" s="956"/>
      <c r="V50" s="956"/>
      <c r="W50" s="956"/>
      <c r="X50" s="956"/>
      <c r="Y50" s="956"/>
      <c r="Z50" s="956"/>
      <c r="AA50" s="956"/>
      <c r="AB50" s="956"/>
      <c r="AC50" s="956"/>
    </row>
    <row r="51" spans="1:29" ht="33.75" customHeight="1">
      <c r="A51" s="1359" t="s">
        <v>2590</v>
      </c>
      <c r="B51" s="1360">
        <v>2020</v>
      </c>
      <c r="C51" s="1360" t="s">
        <v>119</v>
      </c>
      <c r="D51" s="1364" t="s">
        <v>17</v>
      </c>
      <c r="E51" s="1364" t="s">
        <v>431</v>
      </c>
      <c r="F51" s="1364" t="s">
        <v>2567</v>
      </c>
      <c r="G51" s="1364" t="s">
        <v>2591</v>
      </c>
      <c r="H51" s="1364" t="s">
        <v>2592</v>
      </c>
      <c r="I51" s="1364" t="s">
        <v>2593</v>
      </c>
      <c r="J51" s="1365">
        <v>10000000</v>
      </c>
      <c r="K51" s="1251"/>
      <c r="L51" s="1360"/>
      <c r="M51" s="1328"/>
      <c r="N51" s="1363">
        <v>1</v>
      </c>
      <c r="O51" s="1360"/>
      <c r="P51" s="1251"/>
      <c r="Q51" s="1376" t="s">
        <v>2435</v>
      </c>
      <c r="R51" s="980"/>
      <c r="S51" s="1396">
        <v>43938</v>
      </c>
      <c r="T51" s="956"/>
      <c r="U51" s="956"/>
      <c r="V51" s="956"/>
      <c r="W51" s="956"/>
      <c r="X51" s="956"/>
      <c r="Y51" s="956"/>
      <c r="Z51" s="956"/>
      <c r="AA51" s="956"/>
      <c r="AB51" s="956"/>
      <c r="AC51" s="956"/>
    </row>
    <row r="52" spans="1:29" ht="27.75" customHeight="1">
      <c r="A52" s="1359" t="s">
        <v>2594</v>
      </c>
      <c r="B52" s="1360">
        <v>2020</v>
      </c>
      <c r="C52" s="1360" t="s">
        <v>119</v>
      </c>
      <c r="D52" s="1364" t="s">
        <v>17</v>
      </c>
      <c r="E52" s="1364" t="s">
        <v>431</v>
      </c>
      <c r="F52" s="1364" t="s">
        <v>2567</v>
      </c>
      <c r="G52" s="1364" t="s">
        <v>2595</v>
      </c>
      <c r="H52" s="1364" t="s">
        <v>2596</v>
      </c>
      <c r="I52" s="1364" t="s">
        <v>2597</v>
      </c>
      <c r="J52" s="1365">
        <v>2552000</v>
      </c>
      <c r="K52" s="1251"/>
      <c r="L52" s="1360"/>
      <c r="M52" s="1251"/>
      <c r="N52" s="1155">
        <v>1</v>
      </c>
      <c r="O52" s="1360"/>
      <c r="P52" s="1251"/>
      <c r="Q52" s="1376" t="s">
        <v>2435</v>
      </c>
      <c r="R52" s="980"/>
      <c r="S52" s="1371">
        <v>43892</v>
      </c>
      <c r="T52" s="956"/>
      <c r="U52" s="956"/>
      <c r="V52" s="956"/>
      <c r="W52" s="956"/>
      <c r="X52" s="956"/>
      <c r="Y52" s="956"/>
      <c r="Z52" s="956"/>
      <c r="AA52" s="956"/>
      <c r="AB52" s="956"/>
      <c r="AC52" s="956"/>
    </row>
    <row r="53" spans="1:29" ht="15.75" customHeight="1">
      <c r="A53" s="1359" t="s">
        <v>2598</v>
      </c>
      <c r="B53" s="1360">
        <v>2020</v>
      </c>
      <c r="C53" s="1360" t="s">
        <v>119</v>
      </c>
      <c r="D53" s="1364" t="s">
        <v>17</v>
      </c>
      <c r="E53" s="1364" t="s">
        <v>236</v>
      </c>
      <c r="F53" s="1364" t="s">
        <v>2567</v>
      </c>
      <c r="G53" s="1364" t="s">
        <v>2599</v>
      </c>
      <c r="H53" s="1364" t="s">
        <v>2600</v>
      </c>
      <c r="I53" s="1364" t="s">
        <v>2601</v>
      </c>
      <c r="J53" s="1365">
        <v>3555000</v>
      </c>
      <c r="K53" s="1251"/>
      <c r="L53" s="1360"/>
      <c r="M53" s="1251">
        <v>1</v>
      </c>
      <c r="N53" s="1360"/>
      <c r="O53" s="1360"/>
      <c r="P53" s="1251"/>
      <c r="Q53" s="1296" t="s">
        <v>2462</v>
      </c>
      <c r="R53" s="980"/>
      <c r="S53" s="1289"/>
      <c r="T53" s="956"/>
      <c r="U53" s="956"/>
      <c r="V53" s="956"/>
      <c r="W53" s="956"/>
      <c r="X53" s="956"/>
      <c r="Y53" s="956"/>
      <c r="Z53" s="956"/>
      <c r="AA53" s="956"/>
      <c r="AB53" s="956"/>
      <c r="AC53" s="956"/>
    </row>
    <row r="54" spans="1:29" ht="27" customHeight="1">
      <c r="A54" s="1359" t="s">
        <v>2602</v>
      </c>
      <c r="B54" s="1360">
        <v>2020</v>
      </c>
      <c r="C54" s="1360" t="s">
        <v>119</v>
      </c>
      <c r="D54" s="1364" t="s">
        <v>17</v>
      </c>
      <c r="E54" s="1364" t="s">
        <v>434</v>
      </c>
      <c r="F54" s="1364" t="s">
        <v>2567</v>
      </c>
      <c r="G54" s="1364" t="s">
        <v>1385</v>
      </c>
      <c r="H54" s="1364" t="s">
        <v>2603</v>
      </c>
      <c r="I54" s="1364" t="s">
        <v>2604</v>
      </c>
      <c r="J54" s="1365">
        <v>3290100</v>
      </c>
      <c r="K54" s="1251"/>
      <c r="L54" s="1360"/>
      <c r="M54" s="1370">
        <v>1</v>
      </c>
      <c r="N54" s="1360"/>
      <c r="O54" s="1360"/>
      <c r="P54" s="1251"/>
      <c r="Q54" s="1297" t="s">
        <v>2462</v>
      </c>
      <c r="R54" s="980"/>
      <c r="S54" s="1372">
        <v>43896</v>
      </c>
      <c r="T54" s="956"/>
      <c r="U54" s="956"/>
      <c r="V54" s="956"/>
      <c r="W54" s="956"/>
      <c r="X54" s="956"/>
      <c r="Y54" s="956"/>
      <c r="Z54" s="956"/>
      <c r="AA54" s="956"/>
      <c r="AB54" s="956"/>
      <c r="AC54" s="956"/>
    </row>
    <row r="55" spans="1:29" ht="31.5" customHeight="1">
      <c r="A55" s="1359" t="s">
        <v>2605</v>
      </c>
      <c r="B55" s="1360">
        <v>2020</v>
      </c>
      <c r="C55" s="1360" t="s">
        <v>119</v>
      </c>
      <c r="D55" s="1364" t="s">
        <v>17</v>
      </c>
      <c r="E55" s="1364" t="s">
        <v>434</v>
      </c>
      <c r="F55" s="1364" t="s">
        <v>2567</v>
      </c>
      <c r="G55" s="1364" t="s">
        <v>1385</v>
      </c>
      <c r="H55" s="1364" t="s">
        <v>2606</v>
      </c>
      <c r="I55" s="1364" t="s">
        <v>2604</v>
      </c>
      <c r="J55" s="1365">
        <v>5761900</v>
      </c>
      <c r="K55" s="1251"/>
      <c r="L55" s="1360"/>
      <c r="M55" s="1370">
        <v>1</v>
      </c>
      <c r="N55" s="1360"/>
      <c r="O55" s="1360"/>
      <c r="P55" s="1251"/>
      <c r="Q55" s="1297" t="s">
        <v>2462</v>
      </c>
      <c r="R55" s="980"/>
      <c r="S55" s="1372">
        <v>43896</v>
      </c>
      <c r="T55" s="956"/>
      <c r="U55" s="956"/>
      <c r="V55" s="956"/>
      <c r="W55" s="956"/>
      <c r="X55" s="956"/>
      <c r="Y55" s="956"/>
      <c r="Z55" s="956"/>
      <c r="AA55" s="956"/>
      <c r="AB55" s="956"/>
      <c r="AC55" s="956"/>
    </row>
    <row r="56" spans="1:29" ht="59.25" customHeight="1">
      <c r="A56" s="1359" t="s">
        <v>2607</v>
      </c>
      <c r="B56" s="1360">
        <v>2020</v>
      </c>
      <c r="C56" s="1360" t="s">
        <v>119</v>
      </c>
      <c r="D56" s="1364" t="s">
        <v>17</v>
      </c>
      <c r="E56" s="1364" t="s">
        <v>289</v>
      </c>
      <c r="F56" s="1364" t="s">
        <v>2567</v>
      </c>
      <c r="G56" s="1364" t="s">
        <v>2608</v>
      </c>
      <c r="H56" s="1364" t="s">
        <v>2609</v>
      </c>
      <c r="I56" s="1364" t="s">
        <v>2610</v>
      </c>
      <c r="J56" s="1365">
        <v>5277000</v>
      </c>
      <c r="K56" s="1251"/>
      <c r="L56" s="1360"/>
      <c r="M56" s="1251"/>
      <c r="N56" s="1155">
        <v>1</v>
      </c>
      <c r="O56" s="1360"/>
      <c r="P56" s="1251"/>
      <c r="Q56" s="1376" t="s">
        <v>2435</v>
      </c>
      <c r="R56" s="980"/>
      <c r="S56" s="1371">
        <v>43892</v>
      </c>
      <c r="T56" s="956"/>
      <c r="U56" s="956"/>
      <c r="V56" s="956"/>
      <c r="W56" s="956"/>
      <c r="X56" s="956"/>
      <c r="Y56" s="956"/>
      <c r="Z56" s="956"/>
      <c r="AA56" s="956"/>
      <c r="AB56" s="956"/>
      <c r="AC56" s="956"/>
    </row>
    <row r="57" spans="1:29" ht="35.25" customHeight="1">
      <c r="A57" s="1359" t="s">
        <v>2611</v>
      </c>
      <c r="B57" s="1360">
        <v>2020</v>
      </c>
      <c r="C57" s="1360" t="s">
        <v>119</v>
      </c>
      <c r="D57" s="1364" t="s">
        <v>17</v>
      </c>
      <c r="E57" s="1364" t="s">
        <v>165</v>
      </c>
      <c r="F57" s="1364" t="s">
        <v>2567</v>
      </c>
      <c r="G57" s="1364" t="s">
        <v>2612</v>
      </c>
      <c r="H57" s="1364" t="s">
        <v>2613</v>
      </c>
      <c r="I57" s="1364" t="s">
        <v>428</v>
      </c>
      <c r="J57" s="1365">
        <v>4799000</v>
      </c>
      <c r="K57" s="1251"/>
      <c r="L57" s="1360"/>
      <c r="M57" s="1251"/>
      <c r="N57" s="1155">
        <v>1</v>
      </c>
      <c r="O57" s="1360"/>
      <c r="P57" s="1251"/>
      <c r="Q57" s="1376" t="s">
        <v>2435</v>
      </c>
      <c r="R57" s="980"/>
      <c r="S57" s="1371">
        <v>43892</v>
      </c>
      <c r="T57" s="956"/>
      <c r="U57" s="956"/>
      <c r="V57" s="956"/>
      <c r="W57" s="956"/>
      <c r="X57" s="956"/>
      <c r="Y57" s="956"/>
      <c r="Z57" s="956"/>
      <c r="AA57" s="956"/>
      <c r="AB57" s="956"/>
      <c r="AC57" s="956"/>
    </row>
    <row r="58" spans="1:29" ht="33.75" customHeight="1">
      <c r="A58" s="1359" t="s">
        <v>2614</v>
      </c>
      <c r="B58" s="1360">
        <v>2020</v>
      </c>
      <c r="C58" s="1360" t="s">
        <v>119</v>
      </c>
      <c r="D58" s="1364" t="s">
        <v>17</v>
      </c>
      <c r="E58" s="1364" t="s">
        <v>237</v>
      </c>
      <c r="F58" s="1364" t="s">
        <v>22</v>
      </c>
      <c r="G58" s="1364" t="s">
        <v>2615</v>
      </c>
      <c r="H58" s="1364" t="s">
        <v>2616</v>
      </c>
      <c r="I58" s="1364" t="s">
        <v>2617</v>
      </c>
      <c r="J58" s="1365">
        <v>6000000</v>
      </c>
      <c r="K58" s="1251"/>
      <c r="L58" s="1360"/>
      <c r="M58" s="1328"/>
      <c r="N58" s="1363">
        <v>1</v>
      </c>
      <c r="O58" s="1360"/>
      <c r="P58" s="1251"/>
      <c r="Q58" s="1376" t="s">
        <v>2435</v>
      </c>
      <c r="R58" s="980"/>
      <c r="S58" s="1397">
        <v>43985</v>
      </c>
      <c r="T58" s="956"/>
      <c r="U58" s="956"/>
      <c r="V58" s="956"/>
      <c r="W58" s="956"/>
      <c r="X58" s="956"/>
      <c r="Y58" s="956"/>
      <c r="Z58" s="956"/>
      <c r="AA58" s="956"/>
      <c r="AB58" s="956"/>
      <c r="AC58" s="956"/>
    </row>
    <row r="59" spans="1:29" ht="31.5" customHeight="1">
      <c r="A59" s="1359" t="s">
        <v>2618</v>
      </c>
      <c r="B59" s="1360">
        <v>2020</v>
      </c>
      <c r="C59" s="1360" t="s">
        <v>119</v>
      </c>
      <c r="D59" s="1364" t="s">
        <v>17</v>
      </c>
      <c r="E59" s="1364" t="s">
        <v>699</v>
      </c>
      <c r="F59" s="1364" t="s">
        <v>2567</v>
      </c>
      <c r="G59" s="1364" t="s">
        <v>2619</v>
      </c>
      <c r="H59" s="1364" t="s">
        <v>2620</v>
      </c>
      <c r="I59" s="1364" t="s">
        <v>138</v>
      </c>
      <c r="J59" s="1365">
        <v>11897000</v>
      </c>
      <c r="K59" s="1251"/>
      <c r="L59" s="1360"/>
      <c r="M59" s="1251"/>
      <c r="N59" s="1155">
        <v>1</v>
      </c>
      <c r="O59" s="1360"/>
      <c r="P59" s="1251"/>
      <c r="Q59" s="1376" t="s">
        <v>2435</v>
      </c>
      <c r="R59" s="980"/>
      <c r="S59" s="1381">
        <v>43887</v>
      </c>
      <c r="T59" s="956"/>
      <c r="U59" s="956"/>
      <c r="V59" s="956"/>
      <c r="W59" s="956"/>
      <c r="X59" s="956"/>
      <c r="Y59" s="956"/>
      <c r="Z59" s="956"/>
      <c r="AA59" s="956"/>
      <c r="AB59" s="956"/>
      <c r="AC59" s="956"/>
    </row>
    <row r="60" spans="1:29" ht="24.75" customHeight="1">
      <c r="A60" s="2121"/>
      <c r="B60" s="1961"/>
      <c r="C60" s="1266"/>
      <c r="D60" s="1265"/>
      <c r="E60" s="1273">
        <v>18</v>
      </c>
      <c r="F60" s="1273">
        <v>21</v>
      </c>
      <c r="G60" s="1266"/>
      <c r="H60" s="1267"/>
      <c r="I60" s="1268"/>
      <c r="J60" s="1383">
        <f t="shared" ref="J60:P60" si="8">SUM(J38:J59)</f>
        <v>179835000</v>
      </c>
      <c r="K60" s="1268">
        <f t="shared" si="8"/>
        <v>0</v>
      </c>
      <c r="L60" s="1268">
        <f t="shared" si="8"/>
        <v>0</v>
      </c>
      <c r="M60" s="1268">
        <f t="shared" si="8"/>
        <v>6</v>
      </c>
      <c r="N60" s="1268">
        <f t="shared" si="8"/>
        <v>15</v>
      </c>
      <c r="O60" s="1268">
        <f t="shared" si="8"/>
        <v>0</v>
      </c>
      <c r="P60" s="1268">
        <f t="shared" si="8"/>
        <v>0</v>
      </c>
      <c r="Q60" s="1266"/>
      <c r="R60" s="1384"/>
      <c r="S60" s="1269"/>
      <c r="T60" s="1269"/>
      <c r="U60" s="1269"/>
      <c r="V60" s="1269"/>
      <c r="W60" s="1269"/>
      <c r="X60" s="1269"/>
      <c r="Y60" s="1269"/>
      <c r="Z60" s="1269"/>
      <c r="AA60" s="1269"/>
      <c r="AB60" s="74"/>
      <c r="AC60" s="74"/>
    </row>
    <row r="61" spans="1:29" ht="99.75" customHeight="1">
      <c r="A61" s="1359" t="s">
        <v>2621</v>
      </c>
      <c r="B61" s="1360">
        <v>2020</v>
      </c>
      <c r="C61" s="1360" t="s">
        <v>119</v>
      </c>
      <c r="D61" s="1364" t="s">
        <v>17</v>
      </c>
      <c r="E61" s="1364" t="s">
        <v>279</v>
      </c>
      <c r="F61" s="1364" t="s">
        <v>2558</v>
      </c>
      <c r="G61" s="1364" t="s">
        <v>2622</v>
      </c>
      <c r="H61" s="1364" t="s">
        <v>2623</v>
      </c>
      <c r="I61" s="1364" t="s">
        <v>2624</v>
      </c>
      <c r="J61" s="1365">
        <v>3500000</v>
      </c>
      <c r="K61" s="1251"/>
      <c r="L61" s="1360"/>
      <c r="M61" s="1251"/>
      <c r="N61" s="1360">
        <v>1</v>
      </c>
      <c r="O61" s="1360"/>
      <c r="P61" s="1251"/>
      <c r="Q61" s="1296" t="s">
        <v>2435</v>
      </c>
      <c r="R61" s="980"/>
      <c r="S61" s="1289"/>
      <c r="T61" s="956"/>
      <c r="U61" s="956"/>
      <c r="V61" s="956"/>
      <c r="W61" s="956"/>
      <c r="X61" s="956"/>
      <c r="Y61" s="956"/>
      <c r="Z61" s="956"/>
      <c r="AA61" s="956"/>
      <c r="AB61" s="956"/>
      <c r="AC61" s="956"/>
    </row>
    <row r="62" spans="1:29" ht="90.75" customHeight="1">
      <c r="A62" s="1359" t="s">
        <v>2625</v>
      </c>
      <c r="B62" s="1360">
        <v>2020</v>
      </c>
      <c r="C62" s="1360" t="s">
        <v>119</v>
      </c>
      <c r="D62" s="1364" t="s">
        <v>17</v>
      </c>
      <c r="E62" s="1364" t="s">
        <v>279</v>
      </c>
      <c r="F62" s="1364" t="s">
        <v>2558</v>
      </c>
      <c r="G62" s="1364" t="s">
        <v>2626</v>
      </c>
      <c r="H62" s="1364" t="s">
        <v>2627</v>
      </c>
      <c r="I62" s="1364" t="s">
        <v>2628</v>
      </c>
      <c r="J62" s="1365">
        <v>2754000</v>
      </c>
      <c r="K62" s="1251"/>
      <c r="L62" s="1360"/>
      <c r="M62" s="1251"/>
      <c r="N62" s="1155">
        <v>1</v>
      </c>
      <c r="O62" s="1360"/>
      <c r="P62" s="1251"/>
      <c r="Q62" s="1376" t="s">
        <v>2435</v>
      </c>
      <c r="R62" s="980"/>
      <c r="S62" s="1371">
        <v>43887</v>
      </c>
      <c r="T62" s="956"/>
      <c r="U62" s="956"/>
      <c r="V62" s="956"/>
      <c r="W62" s="956"/>
      <c r="X62" s="956"/>
      <c r="Y62" s="956"/>
      <c r="Z62" s="956"/>
      <c r="AA62" s="956"/>
      <c r="AB62" s="956"/>
      <c r="AC62" s="956"/>
    </row>
    <row r="63" spans="1:29" ht="15.75" customHeight="1">
      <c r="A63" s="1359" t="s">
        <v>2629</v>
      </c>
      <c r="B63" s="1360">
        <v>2020</v>
      </c>
      <c r="C63" s="1360" t="s">
        <v>119</v>
      </c>
      <c r="D63" s="1364" t="s">
        <v>17</v>
      </c>
      <c r="E63" s="1364" t="s">
        <v>670</v>
      </c>
      <c r="F63" s="1377" t="s">
        <v>22</v>
      </c>
      <c r="G63" s="1377" t="s">
        <v>2630</v>
      </c>
      <c r="H63" s="1377" t="s">
        <v>2631</v>
      </c>
      <c r="I63" s="1377" t="s">
        <v>2632</v>
      </c>
      <c r="J63" s="1365">
        <v>9254000</v>
      </c>
      <c r="K63" s="1251"/>
      <c r="L63" s="1363"/>
      <c r="M63" s="1370"/>
      <c r="N63" s="1363">
        <v>1</v>
      </c>
      <c r="O63" s="1360"/>
      <c r="P63" s="1251"/>
      <c r="Q63" s="1297" t="s">
        <v>2435</v>
      </c>
      <c r="R63" s="980"/>
      <c r="S63" s="1397">
        <v>44006</v>
      </c>
      <c r="T63" s="956"/>
      <c r="U63" s="956"/>
      <c r="V63" s="956"/>
      <c r="W63" s="956"/>
      <c r="X63" s="956"/>
      <c r="Y63" s="956"/>
      <c r="Z63" s="956"/>
      <c r="AA63" s="956"/>
      <c r="AB63" s="956"/>
      <c r="AC63" s="956"/>
    </row>
    <row r="64" spans="1:29" ht="15.75" customHeight="1">
      <c r="A64" s="1359" t="s">
        <v>2633</v>
      </c>
      <c r="B64" s="1360">
        <v>2020</v>
      </c>
      <c r="C64" s="1360" t="s">
        <v>119</v>
      </c>
      <c r="D64" s="1364" t="s">
        <v>17</v>
      </c>
      <c r="E64" s="1364" t="s">
        <v>232</v>
      </c>
      <c r="F64" s="1364" t="s">
        <v>2634</v>
      </c>
      <c r="G64" s="1364" t="s">
        <v>2635</v>
      </c>
      <c r="H64" s="1364" t="s">
        <v>2636</v>
      </c>
      <c r="I64" s="1364" t="s">
        <v>2637</v>
      </c>
      <c r="J64" s="1365">
        <v>1500000</v>
      </c>
      <c r="K64" s="1251"/>
      <c r="L64" s="1360"/>
      <c r="M64" s="1370"/>
      <c r="N64" s="1363">
        <v>1</v>
      </c>
      <c r="O64" s="1360"/>
      <c r="P64" s="1251"/>
      <c r="Q64" s="1296" t="s">
        <v>2435</v>
      </c>
      <c r="R64" s="980"/>
      <c r="S64" s="1397">
        <v>44008</v>
      </c>
      <c r="T64" s="956"/>
      <c r="U64" s="956"/>
      <c r="V64" s="956"/>
      <c r="W64" s="956"/>
      <c r="X64" s="956"/>
      <c r="Y64" s="956"/>
      <c r="Z64" s="956"/>
      <c r="AA64" s="956"/>
      <c r="AB64" s="956"/>
      <c r="AC64" s="956"/>
    </row>
    <row r="65" spans="1:29" ht="33" customHeight="1">
      <c r="A65" s="1359" t="s">
        <v>2638</v>
      </c>
      <c r="B65" s="1360">
        <v>2020</v>
      </c>
      <c r="C65" s="1360" t="s">
        <v>119</v>
      </c>
      <c r="D65" s="1364" t="s">
        <v>17</v>
      </c>
      <c r="E65" s="1364" t="s">
        <v>426</v>
      </c>
      <c r="F65" s="1364" t="s">
        <v>2634</v>
      </c>
      <c r="G65" s="1364" t="s">
        <v>2639</v>
      </c>
      <c r="H65" s="1364" t="s">
        <v>2640</v>
      </c>
      <c r="I65" s="1364" t="s">
        <v>2641</v>
      </c>
      <c r="J65" s="1365">
        <v>9550000</v>
      </c>
      <c r="K65" s="1251"/>
      <c r="L65" s="1360"/>
      <c r="M65" s="1251"/>
      <c r="N65" s="1363">
        <v>1</v>
      </c>
      <c r="O65" s="1360"/>
      <c r="P65" s="1251"/>
      <c r="Q65" s="1297" t="s">
        <v>2435</v>
      </c>
      <c r="R65" s="980"/>
      <c r="S65" s="1397">
        <v>43943</v>
      </c>
      <c r="T65" s="956"/>
      <c r="U65" s="956"/>
      <c r="V65" s="956"/>
      <c r="W65" s="956"/>
      <c r="X65" s="956"/>
      <c r="Y65" s="956"/>
      <c r="Z65" s="956"/>
      <c r="AA65" s="956"/>
      <c r="AB65" s="956"/>
      <c r="AC65" s="956"/>
    </row>
    <row r="66" spans="1:29" ht="15.75" customHeight="1">
      <c r="A66" s="1359" t="s">
        <v>2642</v>
      </c>
      <c r="B66" s="1360">
        <v>2020</v>
      </c>
      <c r="C66" s="1360" t="s">
        <v>119</v>
      </c>
      <c r="D66" s="1361" t="s">
        <v>17</v>
      </c>
      <c r="E66" s="1361" t="s">
        <v>429</v>
      </c>
      <c r="F66" s="1364" t="s">
        <v>606</v>
      </c>
      <c r="G66" s="1364" t="s">
        <v>2643</v>
      </c>
      <c r="H66" s="1364" t="s">
        <v>2644</v>
      </c>
      <c r="I66" s="1364" t="s">
        <v>2645</v>
      </c>
      <c r="J66" s="1365">
        <v>500000</v>
      </c>
      <c r="K66" s="1251"/>
      <c r="L66" s="1360"/>
      <c r="M66" s="1328">
        <v>1</v>
      </c>
      <c r="N66" s="1360"/>
      <c r="O66" s="1360"/>
      <c r="P66" s="1251"/>
      <c r="Q66" s="1376" t="s">
        <v>2523</v>
      </c>
      <c r="R66" s="980"/>
      <c r="S66" s="1371">
        <v>43887</v>
      </c>
      <c r="T66" s="956"/>
      <c r="U66" s="956"/>
      <c r="V66" s="956"/>
      <c r="W66" s="956"/>
      <c r="X66" s="956"/>
      <c r="Y66" s="956"/>
      <c r="Z66" s="956"/>
      <c r="AA66" s="956"/>
      <c r="AB66" s="956"/>
      <c r="AC66" s="956"/>
    </row>
    <row r="67" spans="1:29" ht="15.75" customHeight="1">
      <c r="A67" s="1359" t="s">
        <v>2646</v>
      </c>
      <c r="B67" s="1360">
        <v>2020</v>
      </c>
      <c r="C67" s="1360" t="s">
        <v>119</v>
      </c>
      <c r="D67" s="1361" t="s">
        <v>17</v>
      </c>
      <c r="E67" s="1361" t="s">
        <v>429</v>
      </c>
      <c r="F67" s="1364" t="s">
        <v>2567</v>
      </c>
      <c r="G67" s="1364" t="s">
        <v>2647</v>
      </c>
      <c r="H67" s="1364" t="s">
        <v>2648</v>
      </c>
      <c r="I67" s="1364" t="s">
        <v>2649</v>
      </c>
      <c r="J67" s="1365">
        <v>1500000</v>
      </c>
      <c r="K67" s="1251"/>
      <c r="L67" s="1360"/>
      <c r="M67" s="1251"/>
      <c r="N67" s="1155">
        <v>1</v>
      </c>
      <c r="O67" s="1360"/>
      <c r="P67" s="1251"/>
      <c r="Q67" s="1376" t="s">
        <v>2506</v>
      </c>
      <c r="R67" s="980"/>
      <c r="S67" s="1371">
        <v>43887</v>
      </c>
      <c r="T67" s="956"/>
      <c r="U67" s="956"/>
      <c r="V67" s="956"/>
      <c r="W67" s="956"/>
      <c r="X67" s="956"/>
      <c r="Y67" s="956"/>
      <c r="Z67" s="956"/>
      <c r="AA67" s="956"/>
      <c r="AB67" s="956"/>
      <c r="AC67" s="956"/>
    </row>
    <row r="68" spans="1:29" ht="15.75" customHeight="1">
      <c r="A68" s="1359" t="s">
        <v>2650</v>
      </c>
      <c r="B68" s="1360">
        <v>2020</v>
      </c>
      <c r="C68" s="1360" t="s">
        <v>119</v>
      </c>
      <c r="D68" s="1361" t="s">
        <v>17</v>
      </c>
      <c r="E68" s="1361" t="s">
        <v>429</v>
      </c>
      <c r="F68" s="1364" t="s">
        <v>2634</v>
      </c>
      <c r="G68" s="1364" t="s">
        <v>2651</v>
      </c>
      <c r="H68" s="1364" t="s">
        <v>2652</v>
      </c>
      <c r="I68" s="1364" t="s">
        <v>2653</v>
      </c>
      <c r="J68" s="1365">
        <v>3000000</v>
      </c>
      <c r="K68" s="1251"/>
      <c r="L68" s="1360"/>
      <c r="M68" s="1251"/>
      <c r="N68" s="1155">
        <v>1</v>
      </c>
      <c r="O68" s="1360"/>
      <c r="P68" s="1251"/>
      <c r="Q68" s="1376" t="s">
        <v>2506</v>
      </c>
      <c r="R68" s="980"/>
      <c r="S68" s="1371">
        <v>43887</v>
      </c>
      <c r="T68" s="956"/>
      <c r="U68" s="956"/>
      <c r="V68" s="956"/>
      <c r="W68" s="956"/>
      <c r="X68" s="956"/>
      <c r="Y68" s="956"/>
      <c r="Z68" s="956"/>
      <c r="AA68" s="956"/>
      <c r="AB68" s="956"/>
      <c r="AC68" s="956"/>
    </row>
    <row r="69" spans="1:29" ht="15.75" customHeight="1">
      <c r="A69" s="1359" t="s">
        <v>2654</v>
      </c>
      <c r="B69" s="1360">
        <v>2020</v>
      </c>
      <c r="C69" s="1360" t="s">
        <v>119</v>
      </c>
      <c r="D69" s="1361" t="s">
        <v>17</v>
      </c>
      <c r="E69" s="1361" t="s">
        <v>429</v>
      </c>
      <c r="F69" s="1364" t="s">
        <v>2634</v>
      </c>
      <c r="G69" s="1364" t="s">
        <v>2655</v>
      </c>
      <c r="H69" s="1364" t="s">
        <v>2656</v>
      </c>
      <c r="I69" s="1364" t="s">
        <v>2657</v>
      </c>
      <c r="J69" s="1365">
        <v>4000000</v>
      </c>
      <c r="K69" s="1251"/>
      <c r="L69" s="1360"/>
      <c r="M69" s="1328">
        <v>1</v>
      </c>
      <c r="N69" s="1360"/>
      <c r="O69" s="1360"/>
      <c r="P69" s="1251"/>
      <c r="Q69" s="1376" t="s">
        <v>2523</v>
      </c>
      <c r="R69" s="980"/>
      <c r="S69" s="1371">
        <v>43887</v>
      </c>
      <c r="T69" s="956"/>
      <c r="U69" s="956"/>
      <c r="V69" s="956"/>
      <c r="W69" s="956"/>
      <c r="X69" s="956"/>
      <c r="Y69" s="956"/>
      <c r="Z69" s="956"/>
      <c r="AA69" s="956"/>
      <c r="AB69" s="956"/>
      <c r="AC69" s="956"/>
    </row>
    <row r="70" spans="1:29" ht="31.5" customHeight="1">
      <c r="A70" s="1359" t="s">
        <v>2658</v>
      </c>
      <c r="B70" s="1360">
        <v>2020</v>
      </c>
      <c r="C70" s="1360" t="s">
        <v>119</v>
      </c>
      <c r="D70" s="1364" t="s">
        <v>17</v>
      </c>
      <c r="E70" s="1364" t="s">
        <v>236</v>
      </c>
      <c r="F70" s="1364" t="s">
        <v>24</v>
      </c>
      <c r="G70" s="1364" t="s">
        <v>2659</v>
      </c>
      <c r="H70" s="1364" t="s">
        <v>2660</v>
      </c>
      <c r="I70" s="1364" t="s">
        <v>2661</v>
      </c>
      <c r="J70" s="1365">
        <v>1000000</v>
      </c>
      <c r="K70" s="1251"/>
      <c r="L70" s="1360"/>
      <c r="M70" s="1251">
        <v>1</v>
      </c>
      <c r="N70" s="1360"/>
      <c r="O70" s="1360"/>
      <c r="P70" s="1251"/>
      <c r="Q70" s="1376" t="s">
        <v>2462</v>
      </c>
      <c r="R70" s="980"/>
      <c r="S70" s="1289"/>
      <c r="T70" s="956"/>
      <c r="U70" s="956"/>
      <c r="V70" s="956"/>
      <c r="W70" s="956"/>
      <c r="X70" s="956"/>
      <c r="Y70" s="956"/>
      <c r="Z70" s="956"/>
      <c r="AA70" s="956"/>
      <c r="AB70" s="956"/>
      <c r="AC70" s="956"/>
    </row>
    <row r="71" spans="1:29" ht="32.25" customHeight="1">
      <c r="A71" s="1359" t="s">
        <v>2662</v>
      </c>
      <c r="B71" s="1360">
        <v>2020</v>
      </c>
      <c r="C71" s="1360" t="s">
        <v>119</v>
      </c>
      <c r="D71" s="1364" t="s">
        <v>17</v>
      </c>
      <c r="E71" s="1364" t="s">
        <v>236</v>
      </c>
      <c r="F71" s="1364" t="s">
        <v>1103</v>
      </c>
      <c r="G71" s="1364" t="s">
        <v>1277</v>
      </c>
      <c r="H71" s="1364" t="s">
        <v>2663</v>
      </c>
      <c r="I71" s="1364" t="s">
        <v>2664</v>
      </c>
      <c r="J71" s="1365">
        <v>5500000</v>
      </c>
      <c r="K71" s="1251"/>
      <c r="L71" s="1360"/>
      <c r="M71" s="1251">
        <v>1</v>
      </c>
      <c r="N71" s="1360"/>
      <c r="O71" s="1360"/>
      <c r="P71" s="1251"/>
      <c r="Q71" s="1376" t="s">
        <v>2462</v>
      </c>
      <c r="R71" s="980"/>
      <c r="S71" s="1289"/>
      <c r="T71" s="956"/>
      <c r="U71" s="956"/>
      <c r="V71" s="956"/>
      <c r="W71" s="956"/>
      <c r="X71" s="956"/>
      <c r="Y71" s="956"/>
      <c r="Z71" s="956"/>
      <c r="AA71" s="956"/>
      <c r="AB71" s="956"/>
      <c r="AC71" s="956"/>
    </row>
    <row r="72" spans="1:29" ht="31.5" customHeight="1">
      <c r="A72" s="1359" t="s">
        <v>2665</v>
      </c>
      <c r="B72" s="1360">
        <v>2020</v>
      </c>
      <c r="C72" s="1360" t="s">
        <v>119</v>
      </c>
      <c r="D72" s="1364" t="s">
        <v>17</v>
      </c>
      <c r="E72" s="1364" t="s">
        <v>236</v>
      </c>
      <c r="F72" s="1364" t="s">
        <v>2666</v>
      </c>
      <c r="G72" s="1364" t="s">
        <v>2667</v>
      </c>
      <c r="H72" s="1364" t="s">
        <v>2668</v>
      </c>
      <c r="I72" s="1364" t="s">
        <v>2664</v>
      </c>
      <c r="J72" s="1365">
        <v>1500000</v>
      </c>
      <c r="K72" s="1251"/>
      <c r="L72" s="1360"/>
      <c r="M72" s="1251">
        <v>1</v>
      </c>
      <c r="N72" s="1360"/>
      <c r="O72" s="1360"/>
      <c r="P72" s="1251"/>
      <c r="Q72" s="1376" t="s">
        <v>2462</v>
      </c>
      <c r="R72" s="980"/>
      <c r="S72" s="1289"/>
      <c r="T72" s="956"/>
      <c r="U72" s="956"/>
      <c r="V72" s="956"/>
      <c r="W72" s="956"/>
      <c r="X72" s="956"/>
      <c r="Y72" s="956"/>
      <c r="Z72" s="956"/>
      <c r="AA72" s="956"/>
      <c r="AB72" s="956"/>
      <c r="AC72" s="956"/>
    </row>
    <row r="73" spans="1:29" ht="15.75" customHeight="1">
      <c r="A73" s="1359" t="s">
        <v>2669</v>
      </c>
      <c r="B73" s="1360">
        <v>2020</v>
      </c>
      <c r="C73" s="1360" t="s">
        <v>119</v>
      </c>
      <c r="D73" s="1364" t="s">
        <v>17</v>
      </c>
      <c r="E73" s="1364" t="s">
        <v>434</v>
      </c>
      <c r="F73" s="1364" t="s">
        <v>2670</v>
      </c>
      <c r="G73" s="1364" t="s">
        <v>2671</v>
      </c>
      <c r="H73" s="1364" t="s">
        <v>2672</v>
      </c>
      <c r="I73" s="1364" t="s">
        <v>2673</v>
      </c>
      <c r="J73" s="1365">
        <v>3500000</v>
      </c>
      <c r="K73" s="1251"/>
      <c r="L73" s="1360">
        <v>1</v>
      </c>
      <c r="M73" s="1251"/>
      <c r="N73" s="1360"/>
      <c r="O73" s="1360"/>
      <c r="P73" s="1251"/>
      <c r="Q73" s="1297" t="s">
        <v>2519</v>
      </c>
      <c r="R73" s="980"/>
      <c r="S73" s="1396"/>
      <c r="T73" s="956"/>
      <c r="U73" s="956"/>
      <c r="V73" s="956"/>
      <c r="W73" s="956"/>
      <c r="X73" s="956"/>
      <c r="Y73" s="956"/>
      <c r="Z73" s="956"/>
      <c r="AA73" s="956"/>
      <c r="AB73" s="956"/>
      <c r="AC73" s="956"/>
    </row>
    <row r="74" spans="1:29" ht="36.75" customHeight="1">
      <c r="A74" s="1359" t="s">
        <v>2674</v>
      </c>
      <c r="B74" s="1360">
        <v>2020</v>
      </c>
      <c r="C74" s="1360" t="s">
        <v>119</v>
      </c>
      <c r="D74" s="1364" t="s">
        <v>17</v>
      </c>
      <c r="E74" s="1364" t="s">
        <v>237</v>
      </c>
      <c r="F74" s="1364" t="s">
        <v>2675</v>
      </c>
      <c r="G74" s="1364" t="s">
        <v>2676</v>
      </c>
      <c r="H74" s="1364" t="s">
        <v>2677</v>
      </c>
      <c r="I74" s="1364" t="s">
        <v>2678</v>
      </c>
      <c r="J74" s="1365">
        <v>1719000</v>
      </c>
      <c r="K74" s="1251"/>
      <c r="L74" s="1360"/>
      <c r="M74" s="1370"/>
      <c r="N74" s="1363">
        <v>1</v>
      </c>
      <c r="O74" s="1360"/>
      <c r="P74" s="1251"/>
      <c r="Q74" s="1297" t="s">
        <v>2435</v>
      </c>
      <c r="R74" s="980"/>
      <c r="S74" s="1397">
        <v>43985</v>
      </c>
      <c r="T74" s="956"/>
      <c r="U74" s="956"/>
      <c r="V74" s="956"/>
      <c r="W74" s="956"/>
      <c r="X74" s="956"/>
      <c r="Y74" s="956"/>
      <c r="Z74" s="956"/>
      <c r="AA74" s="956"/>
      <c r="AB74" s="956"/>
      <c r="AC74" s="956"/>
    </row>
    <row r="75" spans="1:29" ht="15.75" customHeight="1">
      <c r="A75" s="1359" t="s">
        <v>2679</v>
      </c>
      <c r="B75" s="1360">
        <v>2020</v>
      </c>
      <c r="C75" s="1360" t="s">
        <v>119</v>
      </c>
      <c r="D75" s="1364" t="s">
        <v>17</v>
      </c>
      <c r="E75" s="1364" t="s">
        <v>237</v>
      </c>
      <c r="F75" s="1364" t="s">
        <v>2680</v>
      </c>
      <c r="G75" s="1364" t="s">
        <v>2681</v>
      </c>
      <c r="H75" s="1364" t="s">
        <v>2682</v>
      </c>
      <c r="I75" s="1364" t="s">
        <v>138</v>
      </c>
      <c r="J75" s="1365">
        <v>2000000</v>
      </c>
      <c r="K75" s="1251"/>
      <c r="L75" s="1360"/>
      <c r="M75" s="1328"/>
      <c r="N75" s="1363">
        <v>1</v>
      </c>
      <c r="O75" s="1360"/>
      <c r="P75" s="1251"/>
      <c r="Q75" s="1297" t="s">
        <v>2435</v>
      </c>
      <c r="R75" s="980"/>
      <c r="S75" s="1397">
        <v>43985</v>
      </c>
      <c r="T75" s="956"/>
      <c r="U75" s="956"/>
      <c r="V75" s="956"/>
      <c r="W75" s="956"/>
      <c r="X75" s="956"/>
      <c r="Y75" s="956"/>
      <c r="Z75" s="956"/>
      <c r="AA75" s="956"/>
      <c r="AB75" s="956"/>
      <c r="AC75" s="956"/>
    </row>
    <row r="76" spans="1:29" ht="24.75" customHeight="1">
      <c r="A76" s="2121"/>
      <c r="B76" s="1961"/>
      <c r="C76" s="1266"/>
      <c r="D76" s="1265"/>
      <c r="E76" s="1265">
        <v>8</v>
      </c>
      <c r="F76" s="1273">
        <v>15</v>
      </c>
      <c r="G76" s="1266"/>
      <c r="H76" s="1267"/>
      <c r="I76" s="1268"/>
      <c r="J76" s="1383">
        <f t="shared" ref="J76:P76" si="9">SUM(J61:J75)</f>
        <v>50777000</v>
      </c>
      <c r="K76" s="1268">
        <f t="shared" si="9"/>
        <v>0</v>
      </c>
      <c r="L76" s="1268">
        <f t="shared" si="9"/>
        <v>1</v>
      </c>
      <c r="M76" s="1268">
        <f t="shared" si="9"/>
        <v>5</v>
      </c>
      <c r="N76" s="1268">
        <f t="shared" si="9"/>
        <v>9</v>
      </c>
      <c r="O76" s="1268">
        <f t="shared" si="9"/>
        <v>0</v>
      </c>
      <c r="P76" s="1268">
        <f t="shared" si="9"/>
        <v>0</v>
      </c>
      <c r="Q76" s="1266"/>
      <c r="R76" s="1398"/>
      <c r="S76" s="1399"/>
      <c r="T76" s="1269"/>
      <c r="U76" s="1269"/>
      <c r="V76" s="1269"/>
      <c r="W76" s="1269"/>
      <c r="X76" s="1269"/>
      <c r="Y76" s="1269"/>
      <c r="Z76" s="1269"/>
      <c r="AA76" s="1269"/>
      <c r="AB76" s="74"/>
      <c r="AC76" s="74"/>
    </row>
    <row r="77" spans="1:29" ht="24.75" customHeight="1">
      <c r="A77" s="2111"/>
      <c r="B77" s="1964"/>
      <c r="C77" s="1961"/>
      <c r="D77" s="1274"/>
      <c r="E77" s="1274">
        <f t="shared" ref="E77:F77" si="10">E76+E60</f>
        <v>26</v>
      </c>
      <c r="F77" s="1274">
        <f t="shared" si="10"/>
        <v>36</v>
      </c>
      <c r="G77" s="1275"/>
      <c r="H77" s="1303"/>
      <c r="I77" s="1304"/>
      <c r="J77" s="1385">
        <f t="shared" ref="J77:P77" si="11">J76+J60</f>
        <v>230612000</v>
      </c>
      <c r="K77" s="1274">
        <f t="shared" si="11"/>
        <v>0</v>
      </c>
      <c r="L77" s="1274">
        <f t="shared" si="11"/>
        <v>1</v>
      </c>
      <c r="M77" s="1274">
        <f t="shared" si="11"/>
        <v>11</v>
      </c>
      <c r="N77" s="1274">
        <f t="shared" si="11"/>
        <v>24</v>
      </c>
      <c r="O77" s="1274">
        <f t="shared" si="11"/>
        <v>0</v>
      </c>
      <c r="P77" s="1274">
        <f t="shared" si="11"/>
        <v>0</v>
      </c>
      <c r="Q77" s="1386"/>
      <c r="R77" s="1400"/>
      <c r="S77" s="1401"/>
      <c r="T77" s="1280"/>
      <c r="U77" s="1280"/>
      <c r="V77" s="1280"/>
      <c r="W77" s="1280"/>
      <c r="X77" s="1280"/>
      <c r="Y77" s="1280"/>
      <c r="Z77" s="1280"/>
      <c r="AA77" s="1280"/>
      <c r="AB77" s="74"/>
      <c r="AC77" s="74"/>
    </row>
    <row r="78" spans="1:29" ht="15.75" customHeight="1">
      <c r="A78" s="1359" t="s">
        <v>2683</v>
      </c>
      <c r="B78" s="1360">
        <v>2020</v>
      </c>
      <c r="C78" s="1360" t="s">
        <v>119</v>
      </c>
      <c r="D78" s="1364" t="s">
        <v>18</v>
      </c>
      <c r="E78" s="1364" t="s">
        <v>140</v>
      </c>
      <c r="F78" s="1364" t="s">
        <v>2684</v>
      </c>
      <c r="G78" s="1364" t="s">
        <v>2685</v>
      </c>
      <c r="H78" s="1364" t="s">
        <v>2686</v>
      </c>
      <c r="I78" s="1364" t="s">
        <v>2687</v>
      </c>
      <c r="J78" s="1365">
        <v>6257000</v>
      </c>
      <c r="K78" s="1251"/>
      <c r="L78" s="1360"/>
      <c r="M78" s="1370">
        <v>1</v>
      </c>
      <c r="N78" s="1360"/>
      <c r="O78" s="1360"/>
      <c r="P78" s="1251"/>
      <c r="Q78" s="1297" t="s">
        <v>2462</v>
      </c>
      <c r="R78" s="980"/>
      <c r="S78" s="1397">
        <v>43978</v>
      </c>
      <c r="T78" s="956"/>
      <c r="U78" s="956"/>
      <c r="V78" s="956"/>
      <c r="W78" s="956"/>
      <c r="X78" s="956"/>
      <c r="Y78" s="956"/>
      <c r="Z78" s="956"/>
      <c r="AA78" s="956"/>
      <c r="AB78" s="956"/>
      <c r="AC78" s="956"/>
    </row>
    <row r="79" spans="1:29" ht="24.75" customHeight="1">
      <c r="A79" s="1359" t="s">
        <v>2688</v>
      </c>
      <c r="B79" s="1360">
        <v>2020</v>
      </c>
      <c r="C79" s="1360" t="s">
        <v>119</v>
      </c>
      <c r="D79" s="1364" t="s">
        <v>18</v>
      </c>
      <c r="E79" s="1364" t="s">
        <v>239</v>
      </c>
      <c r="F79" s="1364" t="s">
        <v>22</v>
      </c>
      <c r="G79" s="1377" t="s">
        <v>2689</v>
      </c>
      <c r="H79" s="1377" t="s">
        <v>2690</v>
      </c>
      <c r="I79" s="1377" t="s">
        <v>2691</v>
      </c>
      <c r="J79" s="1389">
        <v>4641000</v>
      </c>
      <c r="K79" s="1251"/>
      <c r="L79" s="1360"/>
      <c r="M79" s="1251">
        <v>1</v>
      </c>
      <c r="N79" s="1360"/>
      <c r="O79" s="1360"/>
      <c r="P79" s="1251"/>
      <c r="Q79" s="1376" t="s">
        <v>2462</v>
      </c>
      <c r="R79" s="980"/>
      <c r="S79" s="1289"/>
      <c r="T79" s="956"/>
      <c r="U79" s="956"/>
      <c r="V79" s="956"/>
      <c r="W79" s="956"/>
      <c r="X79" s="956"/>
      <c r="Y79" s="956"/>
      <c r="Z79" s="956"/>
      <c r="AA79" s="956"/>
      <c r="AB79" s="956"/>
      <c r="AC79" s="956"/>
    </row>
    <row r="80" spans="1:29" ht="53.25" customHeight="1">
      <c r="A80" s="1359" t="s">
        <v>2692</v>
      </c>
      <c r="B80" s="1360">
        <v>2020</v>
      </c>
      <c r="C80" s="1360" t="s">
        <v>119</v>
      </c>
      <c r="D80" s="1364" t="s">
        <v>18</v>
      </c>
      <c r="E80" s="1364" t="s">
        <v>447</v>
      </c>
      <c r="F80" s="1364" t="s">
        <v>22</v>
      </c>
      <c r="G80" s="1377" t="s">
        <v>2693</v>
      </c>
      <c r="H80" s="1377" t="s">
        <v>2694</v>
      </c>
      <c r="I80" s="1377" t="s">
        <v>2695</v>
      </c>
      <c r="J80" s="1402">
        <v>3067000</v>
      </c>
      <c r="K80" s="1251"/>
      <c r="L80" s="1360"/>
      <c r="M80" s="1370"/>
      <c r="N80" s="1403">
        <v>1</v>
      </c>
      <c r="O80" s="1366"/>
      <c r="P80" s="1251"/>
      <c r="Q80" s="1297" t="s">
        <v>2435</v>
      </c>
      <c r="R80" s="980"/>
      <c r="S80" s="1397">
        <v>43999</v>
      </c>
      <c r="T80" s="956"/>
      <c r="U80" s="956"/>
      <c r="V80" s="956"/>
      <c r="W80" s="956"/>
      <c r="X80" s="956"/>
      <c r="Y80" s="956"/>
      <c r="Z80" s="956"/>
      <c r="AA80" s="956"/>
      <c r="AB80" s="956"/>
      <c r="AC80" s="956"/>
    </row>
    <row r="81" spans="1:29" ht="30" customHeight="1">
      <c r="A81" s="1359" t="s">
        <v>2696</v>
      </c>
      <c r="B81" s="1360">
        <v>2020</v>
      </c>
      <c r="C81" s="1360" t="s">
        <v>119</v>
      </c>
      <c r="D81" s="1364" t="s">
        <v>18</v>
      </c>
      <c r="E81" s="1364" t="s">
        <v>292</v>
      </c>
      <c r="F81" s="1364" t="s">
        <v>22</v>
      </c>
      <c r="G81" s="1364" t="s">
        <v>1424</v>
      </c>
      <c r="H81" s="1364" t="s">
        <v>2697</v>
      </c>
      <c r="I81" s="1364" t="s">
        <v>2698</v>
      </c>
      <c r="J81" s="1365">
        <v>9254000</v>
      </c>
      <c r="K81" s="1251"/>
      <c r="L81" s="1360"/>
      <c r="M81" s="1328">
        <v>1</v>
      </c>
      <c r="N81" s="1360"/>
      <c r="O81" s="1360"/>
      <c r="P81" s="1251"/>
      <c r="Q81" s="1376" t="s">
        <v>2462</v>
      </c>
      <c r="R81" s="980"/>
      <c r="S81" s="1381">
        <v>43892</v>
      </c>
      <c r="T81" s="956"/>
      <c r="U81" s="956"/>
      <c r="V81" s="956"/>
      <c r="W81" s="956"/>
      <c r="X81" s="956"/>
      <c r="Y81" s="956"/>
      <c r="Z81" s="956"/>
      <c r="AA81" s="956"/>
      <c r="AB81" s="956"/>
      <c r="AC81" s="956"/>
    </row>
    <row r="82" spans="1:29" ht="15.75" customHeight="1">
      <c r="A82" s="1359" t="s">
        <v>2699</v>
      </c>
      <c r="B82" s="1360">
        <v>2020</v>
      </c>
      <c r="C82" s="1360" t="s">
        <v>119</v>
      </c>
      <c r="D82" s="1364" t="s">
        <v>18</v>
      </c>
      <c r="E82" s="1364" t="s">
        <v>151</v>
      </c>
      <c r="F82" s="1364" t="s">
        <v>22</v>
      </c>
      <c r="G82" s="1364" t="s">
        <v>2700</v>
      </c>
      <c r="H82" s="1364" t="s">
        <v>2701</v>
      </c>
      <c r="I82" s="1364" t="s">
        <v>2702</v>
      </c>
      <c r="J82" s="1365">
        <v>4799000</v>
      </c>
      <c r="K82" s="1251"/>
      <c r="L82" s="1360"/>
      <c r="M82" s="1251"/>
      <c r="N82" s="1363">
        <v>1</v>
      </c>
      <c r="O82" s="1360"/>
      <c r="P82" s="1251"/>
      <c r="Q82" s="1297" t="s">
        <v>2435</v>
      </c>
      <c r="R82" s="980"/>
      <c r="S82" s="1396">
        <v>44008</v>
      </c>
      <c r="T82" s="956"/>
      <c r="U82" s="956"/>
      <c r="V82" s="956"/>
      <c r="W82" s="956"/>
      <c r="X82" s="956"/>
      <c r="Y82" s="956"/>
      <c r="Z82" s="956"/>
      <c r="AA82" s="956"/>
      <c r="AB82" s="956"/>
      <c r="AC82" s="956"/>
    </row>
    <row r="83" spans="1:29" ht="33" customHeight="1">
      <c r="A83" s="1359" t="s">
        <v>2703</v>
      </c>
      <c r="B83" s="1360">
        <v>2020</v>
      </c>
      <c r="C83" s="1360" t="s">
        <v>119</v>
      </c>
      <c r="D83" s="1364" t="s">
        <v>18</v>
      </c>
      <c r="E83" s="1364" t="s">
        <v>247</v>
      </c>
      <c r="F83" s="1364" t="s">
        <v>22</v>
      </c>
      <c r="G83" s="1377" t="s">
        <v>2704</v>
      </c>
      <c r="H83" s="1377" t="s">
        <v>2705</v>
      </c>
      <c r="I83" s="1377" t="s">
        <v>2706</v>
      </c>
      <c r="J83" s="1365">
        <v>4630000</v>
      </c>
      <c r="K83" s="1251"/>
      <c r="L83" s="1360"/>
      <c r="M83" s="1251"/>
      <c r="N83" s="1363">
        <v>1</v>
      </c>
      <c r="O83" s="1360"/>
      <c r="P83" s="1251"/>
      <c r="Q83" s="1297" t="s">
        <v>2435</v>
      </c>
      <c r="R83" s="980"/>
      <c r="S83" s="1396">
        <v>44001</v>
      </c>
      <c r="T83" s="956"/>
      <c r="U83" s="956"/>
      <c r="V83" s="956"/>
      <c r="W83" s="956"/>
      <c r="X83" s="956"/>
      <c r="Y83" s="956"/>
      <c r="Z83" s="956"/>
      <c r="AA83" s="956"/>
      <c r="AB83" s="956"/>
      <c r="AC83" s="956"/>
    </row>
    <row r="84" spans="1:29" ht="30.75" customHeight="1">
      <c r="A84" s="1359" t="s">
        <v>2707</v>
      </c>
      <c r="B84" s="1360">
        <v>2020</v>
      </c>
      <c r="C84" s="1360" t="s">
        <v>119</v>
      </c>
      <c r="D84" s="1364" t="s">
        <v>18</v>
      </c>
      <c r="E84" s="1364" t="s">
        <v>254</v>
      </c>
      <c r="F84" s="1364" t="s">
        <v>22</v>
      </c>
      <c r="G84" s="1361" t="s">
        <v>2708</v>
      </c>
      <c r="H84" s="1361" t="s">
        <v>2709</v>
      </c>
      <c r="I84" s="1364" t="s">
        <v>2710</v>
      </c>
      <c r="J84" s="1365">
        <v>4641000</v>
      </c>
      <c r="K84" s="1251"/>
      <c r="L84" s="1360"/>
      <c r="M84" s="1251">
        <v>1</v>
      </c>
      <c r="N84" s="1360"/>
      <c r="O84" s="1360"/>
      <c r="P84" s="1251"/>
      <c r="Q84" s="1376" t="s">
        <v>2462</v>
      </c>
      <c r="R84" s="980"/>
      <c r="S84" s="1289"/>
      <c r="T84" s="956"/>
      <c r="U84" s="956"/>
      <c r="V84" s="956"/>
      <c r="W84" s="956"/>
      <c r="X84" s="956"/>
      <c r="Y84" s="956"/>
      <c r="Z84" s="956"/>
      <c r="AA84" s="956"/>
      <c r="AB84" s="956"/>
      <c r="AC84" s="956"/>
    </row>
    <row r="85" spans="1:29" ht="26.25" customHeight="1">
      <c r="A85" s="1359" t="s">
        <v>2711</v>
      </c>
      <c r="B85" s="1360">
        <v>2020</v>
      </c>
      <c r="C85" s="1360" t="s">
        <v>119</v>
      </c>
      <c r="D85" s="1364" t="s">
        <v>18</v>
      </c>
      <c r="E85" s="1364" t="s">
        <v>143</v>
      </c>
      <c r="F85" s="1364" t="s">
        <v>22</v>
      </c>
      <c r="G85" s="1377" t="s">
        <v>2712</v>
      </c>
      <c r="H85" s="1377" t="s">
        <v>2713</v>
      </c>
      <c r="I85" s="1377" t="s">
        <v>2714</v>
      </c>
      <c r="J85" s="1389">
        <v>4000000</v>
      </c>
      <c r="K85" s="1251"/>
      <c r="L85" s="1360">
        <v>1</v>
      </c>
      <c r="M85" s="1251"/>
      <c r="N85" s="1360"/>
      <c r="O85" s="1360"/>
      <c r="P85" s="1251"/>
      <c r="Q85" s="1376" t="s">
        <v>2519</v>
      </c>
      <c r="R85" s="980"/>
      <c r="S85" s="1289"/>
      <c r="T85" s="956"/>
      <c r="U85" s="956"/>
      <c r="V85" s="956"/>
      <c r="W85" s="956"/>
      <c r="X85" s="956"/>
      <c r="Y85" s="956"/>
      <c r="Z85" s="956"/>
      <c r="AA85" s="956"/>
      <c r="AB85" s="956"/>
      <c r="AC85" s="956"/>
    </row>
    <row r="86" spans="1:29" ht="27" customHeight="1">
      <c r="A86" s="1359" t="s">
        <v>2715</v>
      </c>
      <c r="B86" s="1360">
        <v>2020</v>
      </c>
      <c r="C86" s="1360" t="s">
        <v>119</v>
      </c>
      <c r="D86" s="1364" t="s">
        <v>18</v>
      </c>
      <c r="E86" s="1364" t="s">
        <v>143</v>
      </c>
      <c r="F86" s="1364" t="s">
        <v>22</v>
      </c>
      <c r="G86" s="1377" t="s">
        <v>2716</v>
      </c>
      <c r="H86" s="1377" t="s">
        <v>2717</v>
      </c>
      <c r="I86" s="1377" t="s">
        <v>2718</v>
      </c>
      <c r="J86" s="1389">
        <v>6541000</v>
      </c>
      <c r="K86" s="1251"/>
      <c r="L86" s="1360">
        <v>1</v>
      </c>
      <c r="M86" s="1251"/>
      <c r="N86" s="1360"/>
      <c r="O86" s="1360"/>
      <c r="P86" s="1251"/>
      <c r="Q86" s="1376" t="s">
        <v>2519</v>
      </c>
      <c r="R86" s="980"/>
      <c r="S86" s="1289"/>
      <c r="T86" s="956"/>
      <c r="U86" s="956"/>
      <c r="V86" s="956"/>
      <c r="W86" s="956"/>
      <c r="X86" s="956"/>
      <c r="Y86" s="956"/>
      <c r="Z86" s="956"/>
      <c r="AA86" s="956"/>
      <c r="AB86" s="956"/>
      <c r="AC86" s="956"/>
    </row>
    <row r="87" spans="1:29" ht="15.75" customHeight="1">
      <c r="A87" s="1359" t="s">
        <v>2719</v>
      </c>
      <c r="B87" s="1360">
        <v>2020</v>
      </c>
      <c r="C87" s="1360" t="s">
        <v>119</v>
      </c>
      <c r="D87" s="1364" t="s">
        <v>18</v>
      </c>
      <c r="E87" s="1364" t="s">
        <v>255</v>
      </c>
      <c r="F87" s="1364" t="s">
        <v>2720</v>
      </c>
      <c r="G87" s="1364" t="s">
        <v>2721</v>
      </c>
      <c r="H87" s="1364" t="s">
        <v>2722</v>
      </c>
      <c r="I87" s="1364" t="s">
        <v>2723</v>
      </c>
      <c r="J87" s="1365">
        <v>9254000</v>
      </c>
      <c r="K87" s="1251"/>
      <c r="L87" s="1360"/>
      <c r="M87" s="1251"/>
      <c r="N87" s="1155">
        <v>1</v>
      </c>
      <c r="O87" s="1360"/>
      <c r="P87" s="1251"/>
      <c r="Q87" s="1297" t="s">
        <v>2435</v>
      </c>
      <c r="R87" s="980"/>
      <c r="S87" s="1371">
        <v>43887</v>
      </c>
      <c r="T87" s="956"/>
      <c r="U87" s="956"/>
      <c r="V87" s="956"/>
      <c r="W87" s="956"/>
      <c r="X87" s="956"/>
      <c r="Y87" s="956"/>
      <c r="Z87" s="956"/>
      <c r="AA87" s="956"/>
      <c r="AB87" s="956"/>
      <c r="AC87" s="956"/>
    </row>
    <row r="88" spans="1:29" ht="43.5" customHeight="1">
      <c r="A88" s="1359" t="s">
        <v>2724</v>
      </c>
      <c r="B88" s="1360">
        <v>2020</v>
      </c>
      <c r="C88" s="1360" t="s">
        <v>119</v>
      </c>
      <c r="D88" s="1364" t="s">
        <v>18</v>
      </c>
      <c r="E88" s="1364" t="s">
        <v>1342</v>
      </c>
      <c r="F88" s="1364" t="s">
        <v>22</v>
      </c>
      <c r="G88" s="1377" t="s">
        <v>2725</v>
      </c>
      <c r="H88" s="1404" t="s">
        <v>2726</v>
      </c>
      <c r="I88" s="1377" t="s">
        <v>2727</v>
      </c>
      <c r="J88" s="1365">
        <v>4641000</v>
      </c>
      <c r="K88" s="1251"/>
      <c r="L88" s="1360"/>
      <c r="M88" s="1328">
        <v>1</v>
      </c>
      <c r="N88" s="1360"/>
      <c r="O88" s="1360"/>
      <c r="P88" s="1251"/>
      <c r="Q88" s="1376" t="s">
        <v>2523</v>
      </c>
      <c r="R88" s="980"/>
      <c r="S88" s="1371">
        <v>43888</v>
      </c>
      <c r="T88" s="956"/>
      <c r="U88" s="956"/>
      <c r="V88" s="956"/>
      <c r="W88" s="956"/>
      <c r="X88" s="956"/>
      <c r="Y88" s="956"/>
      <c r="Z88" s="956"/>
      <c r="AA88" s="956"/>
      <c r="AB88" s="956"/>
      <c r="AC88" s="956"/>
    </row>
    <row r="89" spans="1:29" ht="27" customHeight="1">
      <c r="A89" s="1359" t="s">
        <v>2728</v>
      </c>
      <c r="B89" s="1360">
        <v>2020</v>
      </c>
      <c r="C89" s="1360" t="s">
        <v>119</v>
      </c>
      <c r="D89" s="1364" t="s">
        <v>18</v>
      </c>
      <c r="E89" s="1364" t="s">
        <v>460</v>
      </c>
      <c r="F89" s="1364" t="s">
        <v>22</v>
      </c>
      <c r="G89" s="1364" t="s">
        <v>2729</v>
      </c>
      <c r="H89" s="1361" t="s">
        <v>2730</v>
      </c>
      <c r="I89" s="1364" t="s">
        <v>2731</v>
      </c>
      <c r="J89" s="1365">
        <v>10900000</v>
      </c>
      <c r="K89" s="1251"/>
      <c r="L89" s="1360"/>
      <c r="M89" s="1251"/>
      <c r="N89" s="1363">
        <v>1</v>
      </c>
      <c r="O89" s="1360"/>
      <c r="P89" s="1251"/>
      <c r="Q89" s="1297" t="s">
        <v>2435</v>
      </c>
      <c r="R89" s="980"/>
      <c r="S89" s="1396">
        <v>43920</v>
      </c>
      <c r="T89" s="956"/>
      <c r="U89" s="956"/>
      <c r="V89" s="956"/>
      <c r="W89" s="956"/>
      <c r="X89" s="956"/>
      <c r="Y89" s="956"/>
      <c r="Z89" s="956"/>
      <c r="AA89" s="956"/>
      <c r="AB89" s="956"/>
      <c r="AC89" s="956"/>
    </row>
    <row r="90" spans="1:29" ht="24.75" customHeight="1">
      <c r="A90" s="2121"/>
      <c r="B90" s="1961"/>
      <c r="C90" s="1266"/>
      <c r="D90" s="1265"/>
      <c r="E90" s="1265">
        <v>11</v>
      </c>
      <c r="F90" s="1273">
        <v>12</v>
      </c>
      <c r="G90" s="1266"/>
      <c r="H90" s="1267"/>
      <c r="I90" s="1268"/>
      <c r="J90" s="1383">
        <f t="shared" ref="J90:P90" si="12">SUM(J78:J89)</f>
        <v>72625000</v>
      </c>
      <c r="K90" s="1268">
        <f t="shared" si="12"/>
        <v>0</v>
      </c>
      <c r="L90" s="1268">
        <f t="shared" si="12"/>
        <v>2</v>
      </c>
      <c r="M90" s="1268">
        <f t="shared" si="12"/>
        <v>5</v>
      </c>
      <c r="N90" s="1268">
        <f t="shared" si="12"/>
        <v>5</v>
      </c>
      <c r="O90" s="1268">
        <f t="shared" si="12"/>
        <v>0</v>
      </c>
      <c r="P90" s="1268">
        <f t="shared" si="12"/>
        <v>0</v>
      </c>
      <c r="Q90" s="1266"/>
      <c r="R90" s="1384"/>
      <c r="S90" s="1269"/>
      <c r="T90" s="1269"/>
      <c r="U90" s="1269"/>
      <c r="V90" s="1269"/>
      <c r="W90" s="1269"/>
      <c r="X90" s="1269"/>
      <c r="Y90" s="1269"/>
      <c r="Z90" s="1269"/>
      <c r="AA90" s="1269"/>
      <c r="AB90" s="74"/>
      <c r="AC90" s="74"/>
    </row>
    <row r="91" spans="1:29" ht="15.75" customHeight="1">
      <c r="A91" s="1359" t="s">
        <v>2732</v>
      </c>
      <c r="B91" s="1360">
        <v>2020</v>
      </c>
      <c r="C91" s="1360" t="s">
        <v>119</v>
      </c>
      <c r="D91" s="1364" t="s">
        <v>18</v>
      </c>
      <c r="E91" s="1364" t="s">
        <v>140</v>
      </c>
      <c r="F91" s="1364" t="s">
        <v>2733</v>
      </c>
      <c r="G91" s="1364" t="s">
        <v>2734</v>
      </c>
      <c r="H91" s="1364" t="s">
        <v>2735</v>
      </c>
      <c r="I91" s="1364" t="s">
        <v>2736</v>
      </c>
      <c r="J91" s="1365">
        <v>2000000</v>
      </c>
      <c r="K91" s="1251"/>
      <c r="L91" s="1363"/>
      <c r="M91" s="1370">
        <v>1</v>
      </c>
      <c r="N91" s="1360"/>
      <c r="O91" s="1360"/>
      <c r="P91" s="1251"/>
      <c r="Q91" s="1297" t="s">
        <v>2523</v>
      </c>
      <c r="R91" s="980"/>
      <c r="S91" s="1396">
        <v>43978</v>
      </c>
      <c r="T91" s="956"/>
      <c r="U91" s="956"/>
      <c r="V91" s="956"/>
      <c r="W91" s="956"/>
      <c r="X91" s="956"/>
      <c r="Y91" s="956"/>
      <c r="Z91" s="956"/>
      <c r="AA91" s="956"/>
      <c r="AB91" s="956"/>
      <c r="AC91" s="956"/>
    </row>
    <row r="92" spans="1:29" ht="42.75" customHeight="1">
      <c r="A92" s="1359" t="s">
        <v>2737</v>
      </c>
      <c r="B92" s="1360">
        <v>2020</v>
      </c>
      <c r="C92" s="1360" t="s">
        <v>119</v>
      </c>
      <c r="D92" s="1364" t="s">
        <v>18</v>
      </c>
      <c r="E92" s="1364" t="s">
        <v>241</v>
      </c>
      <c r="F92" s="1377" t="s">
        <v>161</v>
      </c>
      <c r="G92" s="1377" t="s">
        <v>2738</v>
      </c>
      <c r="H92" s="1377" t="s">
        <v>2739</v>
      </c>
      <c r="I92" s="1377" t="s">
        <v>2740</v>
      </c>
      <c r="J92" s="1365">
        <v>12880000</v>
      </c>
      <c r="K92" s="1251"/>
      <c r="L92" s="1360">
        <v>1</v>
      </c>
      <c r="M92" s="1251"/>
      <c r="N92" s="1360"/>
      <c r="O92" s="1360"/>
      <c r="P92" s="1251"/>
      <c r="Q92" s="1297" t="s">
        <v>2741</v>
      </c>
      <c r="R92" s="980"/>
      <c r="S92" s="1396">
        <v>43999</v>
      </c>
      <c r="T92" s="956"/>
      <c r="U92" s="956"/>
      <c r="V92" s="956"/>
      <c r="W92" s="956"/>
      <c r="X92" s="956"/>
      <c r="Y92" s="956"/>
      <c r="Z92" s="956"/>
      <c r="AA92" s="956"/>
      <c r="AB92" s="956"/>
      <c r="AC92" s="956"/>
    </row>
    <row r="93" spans="1:29" ht="35.25" customHeight="1">
      <c r="A93" s="1359" t="s">
        <v>2742</v>
      </c>
      <c r="B93" s="1360">
        <v>2020</v>
      </c>
      <c r="C93" s="1360" t="s">
        <v>119</v>
      </c>
      <c r="D93" s="1364" t="s">
        <v>18</v>
      </c>
      <c r="E93" s="1364" t="s">
        <v>447</v>
      </c>
      <c r="F93" s="1377" t="s">
        <v>2743</v>
      </c>
      <c r="G93" s="1377" t="s">
        <v>2744</v>
      </c>
      <c r="H93" s="1377" t="s">
        <v>2745</v>
      </c>
      <c r="I93" s="1364" t="s">
        <v>2746</v>
      </c>
      <c r="J93" s="1405">
        <v>5000000</v>
      </c>
      <c r="K93" s="1251"/>
      <c r="L93" s="1360"/>
      <c r="M93" s="1370">
        <v>1</v>
      </c>
      <c r="N93" s="1406"/>
      <c r="O93" s="1406"/>
      <c r="P93" s="1251"/>
      <c r="Q93" s="1297" t="s">
        <v>2523</v>
      </c>
      <c r="R93" s="980"/>
      <c r="S93" s="1396">
        <v>43991</v>
      </c>
      <c r="T93" s="956"/>
      <c r="U93" s="956"/>
      <c r="V93" s="956"/>
      <c r="W93" s="956"/>
      <c r="X93" s="956"/>
      <c r="Y93" s="956"/>
      <c r="Z93" s="956"/>
      <c r="AA93" s="956"/>
      <c r="AB93" s="956"/>
      <c r="AC93" s="956"/>
    </row>
    <row r="94" spans="1:29" ht="24.75" customHeight="1">
      <c r="A94" s="2121"/>
      <c r="B94" s="1961"/>
      <c r="C94" s="1266"/>
      <c r="D94" s="1265"/>
      <c r="E94" s="1265">
        <v>3</v>
      </c>
      <c r="F94" s="1265">
        <v>3</v>
      </c>
      <c r="G94" s="1266"/>
      <c r="H94" s="1267"/>
      <c r="I94" s="1268"/>
      <c r="J94" s="1383">
        <f t="shared" ref="J94:P94" si="13">SUM(J91:J93)</f>
        <v>19880000</v>
      </c>
      <c r="K94" s="1268">
        <f t="shared" si="13"/>
        <v>0</v>
      </c>
      <c r="L94" s="1268">
        <f t="shared" si="13"/>
        <v>1</v>
      </c>
      <c r="M94" s="1268">
        <f t="shared" si="13"/>
        <v>2</v>
      </c>
      <c r="N94" s="1268">
        <f t="shared" si="13"/>
        <v>0</v>
      </c>
      <c r="O94" s="1268">
        <f t="shared" si="13"/>
        <v>0</v>
      </c>
      <c r="P94" s="1268">
        <f t="shared" si="13"/>
        <v>0</v>
      </c>
      <c r="Q94" s="1266"/>
      <c r="R94" s="1384"/>
      <c r="S94" s="1269"/>
      <c r="T94" s="1269"/>
      <c r="U94" s="1269"/>
      <c r="V94" s="1269"/>
      <c r="W94" s="1269"/>
      <c r="X94" s="1269"/>
      <c r="Y94" s="1269"/>
      <c r="Z94" s="1269"/>
      <c r="AA94" s="1269"/>
      <c r="AB94" s="74"/>
      <c r="AC94" s="74"/>
    </row>
    <row r="95" spans="1:29" ht="19.5" customHeight="1">
      <c r="A95" s="1278"/>
      <c r="B95" s="1407"/>
      <c r="C95" s="1407"/>
      <c r="D95" s="1407"/>
      <c r="E95" s="1408">
        <f t="shared" ref="E95:F95" si="14">E94+E90</f>
        <v>14</v>
      </c>
      <c r="F95" s="1408">
        <f t="shared" si="14"/>
        <v>15</v>
      </c>
      <c r="G95" s="1274"/>
      <c r="H95" s="1276"/>
      <c r="I95" s="1409"/>
      <c r="J95" s="1410">
        <f t="shared" ref="J95:P95" si="15">J90+J94</f>
        <v>92505000</v>
      </c>
      <c r="K95" s="1411">
        <f t="shared" si="15"/>
        <v>0</v>
      </c>
      <c r="L95" s="1411">
        <f t="shared" si="15"/>
        <v>3</v>
      </c>
      <c r="M95" s="1411">
        <f t="shared" si="15"/>
        <v>7</v>
      </c>
      <c r="N95" s="1411">
        <f t="shared" si="15"/>
        <v>5</v>
      </c>
      <c r="O95" s="1411">
        <f t="shared" si="15"/>
        <v>0</v>
      </c>
      <c r="P95" s="1411">
        <f t="shared" si="15"/>
        <v>0</v>
      </c>
      <c r="Q95" s="1386"/>
      <c r="R95" s="1412"/>
      <c r="S95" s="1413"/>
      <c r="T95" s="1280"/>
      <c r="U95" s="1280"/>
      <c r="V95" s="1280"/>
      <c r="W95" s="1280"/>
      <c r="X95" s="1280"/>
      <c r="Y95" s="1280"/>
      <c r="Z95" s="1280"/>
      <c r="AA95" s="1280"/>
      <c r="AB95" s="158"/>
      <c r="AC95" s="158"/>
    </row>
    <row r="96" spans="1:29" ht="57" customHeight="1">
      <c r="A96" s="1359" t="s">
        <v>2747</v>
      </c>
      <c r="B96" s="1360">
        <v>2020</v>
      </c>
      <c r="C96" s="1360" t="s">
        <v>119</v>
      </c>
      <c r="D96" s="1364" t="s">
        <v>19</v>
      </c>
      <c r="E96" s="1364" t="s">
        <v>573</v>
      </c>
      <c r="F96" s="1364" t="s">
        <v>22</v>
      </c>
      <c r="G96" s="1364" t="s">
        <v>2748</v>
      </c>
      <c r="H96" s="1364"/>
      <c r="I96" s="1364" t="s">
        <v>2749</v>
      </c>
      <c r="J96" s="1365">
        <v>9254000</v>
      </c>
      <c r="K96" s="1251"/>
      <c r="L96" s="1360"/>
      <c r="M96" s="1370"/>
      <c r="N96" s="1363">
        <v>1</v>
      </c>
      <c r="O96" s="1360"/>
      <c r="P96" s="1366"/>
      <c r="Q96" s="1297" t="s">
        <v>2435</v>
      </c>
      <c r="R96" s="1364"/>
      <c r="S96" s="1382">
        <v>43969</v>
      </c>
      <c r="T96" s="271"/>
      <c r="U96" s="271"/>
      <c r="V96" s="271"/>
      <c r="W96" s="271"/>
      <c r="X96" s="271"/>
      <c r="Y96" s="271"/>
      <c r="Z96" s="271"/>
      <c r="AA96" s="271"/>
      <c r="AB96" s="271"/>
      <c r="AC96" s="271"/>
    </row>
    <row r="97" spans="1:29" ht="15.75" customHeight="1">
      <c r="A97" s="1359" t="s">
        <v>2750</v>
      </c>
      <c r="B97" s="1360">
        <v>2020</v>
      </c>
      <c r="C97" s="1360" t="s">
        <v>119</v>
      </c>
      <c r="D97" s="1364" t="s">
        <v>19</v>
      </c>
      <c r="E97" s="1364" t="s">
        <v>576</v>
      </c>
      <c r="F97" s="1364" t="s">
        <v>22</v>
      </c>
      <c r="G97" s="1364" t="s">
        <v>2751</v>
      </c>
      <c r="H97" s="1364" t="s">
        <v>2752</v>
      </c>
      <c r="I97" s="1364" t="s">
        <v>2753</v>
      </c>
      <c r="J97" s="1365">
        <v>11370000</v>
      </c>
      <c r="K97" s="1251"/>
      <c r="L97" s="1363"/>
      <c r="M97" s="1370"/>
      <c r="N97" s="1363">
        <v>1</v>
      </c>
      <c r="O97" s="1360"/>
      <c r="P97" s="1366"/>
      <c r="Q97" s="1297" t="s">
        <v>2435</v>
      </c>
      <c r="R97" s="1364"/>
      <c r="S97" s="1382">
        <v>43969</v>
      </c>
      <c r="T97" s="271"/>
      <c r="U97" s="271"/>
      <c r="V97" s="271"/>
      <c r="W97" s="271"/>
      <c r="X97" s="271"/>
      <c r="Y97" s="271"/>
      <c r="Z97" s="271"/>
      <c r="AA97" s="271"/>
      <c r="AB97" s="271"/>
      <c r="AC97" s="271"/>
    </row>
    <row r="98" spans="1:29" ht="15.75" customHeight="1">
      <c r="A98" s="1359" t="s">
        <v>2754</v>
      </c>
      <c r="B98" s="1360">
        <v>2020</v>
      </c>
      <c r="C98" s="1360" t="s">
        <v>119</v>
      </c>
      <c r="D98" s="1364" t="s">
        <v>19</v>
      </c>
      <c r="E98" s="1364" t="s">
        <v>300</v>
      </c>
      <c r="F98" s="1364" t="s">
        <v>22</v>
      </c>
      <c r="G98" s="1364" t="s">
        <v>2547</v>
      </c>
      <c r="H98" s="1364"/>
      <c r="I98" s="1364" t="s">
        <v>2755</v>
      </c>
      <c r="J98" s="1365">
        <v>4144000</v>
      </c>
      <c r="K98" s="1251"/>
      <c r="L98" s="1360">
        <v>1</v>
      </c>
      <c r="M98" s="1251"/>
      <c r="N98" s="1360"/>
      <c r="O98" s="1360"/>
      <c r="P98" s="1366"/>
      <c r="Q98" s="1404" t="s">
        <v>2519</v>
      </c>
      <c r="R98" s="1364"/>
      <c r="S98" s="1414">
        <v>43942</v>
      </c>
      <c r="T98" s="271"/>
      <c r="U98" s="271"/>
      <c r="V98" s="271"/>
      <c r="W98" s="271"/>
      <c r="X98" s="271"/>
      <c r="Y98" s="271"/>
      <c r="Z98" s="271"/>
      <c r="AA98" s="271"/>
      <c r="AB98" s="271"/>
      <c r="AC98" s="271"/>
    </row>
    <row r="99" spans="1:29" ht="42.75" customHeight="1">
      <c r="A99" s="1359" t="s">
        <v>2756</v>
      </c>
      <c r="B99" s="1360">
        <v>2020</v>
      </c>
      <c r="C99" s="1360" t="s">
        <v>119</v>
      </c>
      <c r="D99" s="1364" t="s">
        <v>19</v>
      </c>
      <c r="E99" s="1364" t="s">
        <v>466</v>
      </c>
      <c r="F99" s="1364" t="s">
        <v>22</v>
      </c>
      <c r="G99" s="1364" t="s">
        <v>2757</v>
      </c>
      <c r="H99" s="1364" t="s">
        <v>2758</v>
      </c>
      <c r="I99" s="1364" t="s">
        <v>2759</v>
      </c>
      <c r="J99" s="1365">
        <v>8564000</v>
      </c>
      <c r="K99" s="1251"/>
      <c r="L99" s="1360"/>
      <c r="M99" s="1251"/>
      <c r="N99" s="1363">
        <v>1</v>
      </c>
      <c r="O99" s="1360"/>
      <c r="P99" s="1366"/>
      <c r="Q99" s="1404" t="s">
        <v>2435</v>
      </c>
      <c r="R99" s="1364"/>
      <c r="S99" s="1378">
        <v>43896</v>
      </c>
      <c r="T99" s="271"/>
      <c r="U99" s="271"/>
      <c r="V99" s="271"/>
      <c r="W99" s="271"/>
      <c r="X99" s="271"/>
      <c r="Y99" s="271"/>
      <c r="Z99" s="271"/>
      <c r="AA99" s="271"/>
      <c r="AB99" s="271"/>
      <c r="AC99" s="271"/>
    </row>
    <row r="100" spans="1:29" ht="15.75" customHeight="1">
      <c r="A100" s="1359" t="s">
        <v>2760</v>
      </c>
      <c r="B100" s="1360">
        <v>2020</v>
      </c>
      <c r="C100" s="1360" t="s">
        <v>119</v>
      </c>
      <c r="D100" s="1364" t="s">
        <v>19</v>
      </c>
      <c r="E100" s="1364" t="s">
        <v>587</v>
      </c>
      <c r="F100" s="1364" t="s">
        <v>22</v>
      </c>
      <c r="G100" s="1364" t="s">
        <v>2761</v>
      </c>
      <c r="H100" s="1364"/>
      <c r="I100" s="1364" t="s">
        <v>2762</v>
      </c>
      <c r="J100" s="1365">
        <v>7204000</v>
      </c>
      <c r="K100" s="1251"/>
      <c r="L100" s="1360"/>
      <c r="M100" s="1251"/>
      <c r="N100" s="1363">
        <v>1</v>
      </c>
      <c r="O100" s="1360"/>
      <c r="P100" s="1366"/>
      <c r="Q100" s="1404" t="s">
        <v>2435</v>
      </c>
      <c r="R100" s="1364"/>
      <c r="S100" s="1378">
        <v>43999</v>
      </c>
      <c r="T100" s="271"/>
      <c r="U100" s="271"/>
      <c r="V100" s="271"/>
      <c r="W100" s="271"/>
      <c r="X100" s="271"/>
      <c r="Y100" s="271"/>
      <c r="Z100" s="271"/>
      <c r="AA100" s="271"/>
      <c r="AB100" s="271"/>
      <c r="AC100" s="271"/>
    </row>
    <row r="101" spans="1:29" ht="15.75" customHeight="1">
      <c r="A101" s="1359" t="s">
        <v>2763</v>
      </c>
      <c r="B101" s="1360">
        <v>2020</v>
      </c>
      <c r="C101" s="1360" t="s">
        <v>119</v>
      </c>
      <c r="D101" s="1364" t="s">
        <v>19</v>
      </c>
      <c r="E101" s="1364" t="s">
        <v>587</v>
      </c>
      <c r="F101" s="1364" t="s">
        <v>22</v>
      </c>
      <c r="G101" s="1364" t="s">
        <v>2761</v>
      </c>
      <c r="H101" s="1364"/>
      <c r="I101" s="1364" t="s">
        <v>2764</v>
      </c>
      <c r="J101" s="1365">
        <v>5000000</v>
      </c>
      <c r="K101" s="1251"/>
      <c r="L101" s="1360"/>
      <c r="M101" s="1251"/>
      <c r="N101" s="1363">
        <v>1</v>
      </c>
      <c r="O101" s="1360"/>
      <c r="P101" s="1366"/>
      <c r="Q101" s="1404" t="s">
        <v>2435</v>
      </c>
      <c r="R101" s="1364"/>
      <c r="S101" s="1378">
        <v>43999</v>
      </c>
      <c r="T101" s="271"/>
      <c r="U101" s="271"/>
      <c r="V101" s="271"/>
      <c r="W101" s="271"/>
      <c r="X101" s="271"/>
      <c r="Y101" s="271"/>
      <c r="Z101" s="271"/>
      <c r="AA101" s="271"/>
      <c r="AB101" s="271"/>
      <c r="AC101" s="271"/>
    </row>
    <row r="102" spans="1:29" ht="15.75" customHeight="1">
      <c r="A102" s="1359" t="s">
        <v>2765</v>
      </c>
      <c r="B102" s="1360">
        <v>2020</v>
      </c>
      <c r="C102" s="1360" t="s">
        <v>119</v>
      </c>
      <c r="D102" s="1364" t="s">
        <v>19</v>
      </c>
      <c r="E102" s="1364" t="s">
        <v>914</v>
      </c>
      <c r="F102" s="1364" t="s">
        <v>2766</v>
      </c>
      <c r="G102" s="1364" t="s">
        <v>2767</v>
      </c>
      <c r="H102" s="1364"/>
      <c r="I102" s="1364" t="s">
        <v>2768</v>
      </c>
      <c r="J102" s="1365">
        <v>9254000</v>
      </c>
      <c r="K102" s="1251"/>
      <c r="L102" s="1360"/>
      <c r="M102" s="1328"/>
      <c r="N102" s="1363">
        <v>1</v>
      </c>
      <c r="O102" s="1360"/>
      <c r="P102" s="1366"/>
      <c r="Q102" s="1404" t="s">
        <v>2435</v>
      </c>
      <c r="R102" s="1364"/>
      <c r="S102" s="1382">
        <v>43920</v>
      </c>
      <c r="T102" s="271" t="s">
        <v>760</v>
      </c>
      <c r="U102" s="271"/>
      <c r="V102" s="271"/>
      <c r="W102" s="271"/>
      <c r="X102" s="271"/>
      <c r="Y102" s="271"/>
      <c r="Z102" s="271"/>
      <c r="AA102" s="271"/>
      <c r="AB102" s="271"/>
      <c r="AC102" s="271"/>
    </row>
    <row r="103" spans="1:29" ht="15.75" customHeight="1">
      <c r="A103" s="1359" t="s">
        <v>2769</v>
      </c>
      <c r="B103" s="1360">
        <v>2020</v>
      </c>
      <c r="C103" s="1360" t="s">
        <v>119</v>
      </c>
      <c r="D103" s="1364" t="s">
        <v>19</v>
      </c>
      <c r="E103" s="1364" t="s">
        <v>591</v>
      </c>
      <c r="F103" s="1364" t="s">
        <v>2770</v>
      </c>
      <c r="G103" s="1364" t="s">
        <v>2771</v>
      </c>
      <c r="H103" s="1364"/>
      <c r="I103" s="1364" t="s">
        <v>2772</v>
      </c>
      <c r="J103" s="1365">
        <v>4334000</v>
      </c>
      <c r="K103" s="1251"/>
      <c r="L103" s="1360"/>
      <c r="M103" s="1251"/>
      <c r="N103" s="1363">
        <v>1</v>
      </c>
      <c r="O103" s="1360"/>
      <c r="P103" s="1366"/>
      <c r="Q103" s="1404" t="s">
        <v>2435</v>
      </c>
      <c r="R103" s="1364"/>
      <c r="S103" s="1378">
        <v>43985</v>
      </c>
      <c r="T103" s="271"/>
      <c r="U103" s="271"/>
      <c r="V103" s="271"/>
      <c r="W103" s="271"/>
      <c r="X103" s="271"/>
      <c r="Y103" s="271"/>
      <c r="Z103" s="271"/>
      <c r="AA103" s="271"/>
      <c r="AB103" s="271"/>
      <c r="AC103" s="271"/>
    </row>
    <row r="104" spans="1:29" ht="15.75" customHeight="1">
      <c r="A104" s="1359" t="s">
        <v>2773</v>
      </c>
      <c r="B104" s="1360">
        <v>2020</v>
      </c>
      <c r="C104" s="1360" t="s">
        <v>119</v>
      </c>
      <c r="D104" s="1364" t="s">
        <v>19</v>
      </c>
      <c r="E104" s="1364" t="s">
        <v>1395</v>
      </c>
      <c r="F104" s="1364" t="s">
        <v>22</v>
      </c>
      <c r="G104" s="1364" t="s">
        <v>2774</v>
      </c>
      <c r="H104" s="1364" t="s">
        <v>2775</v>
      </c>
      <c r="I104" s="1364" t="s">
        <v>2776</v>
      </c>
      <c r="J104" s="1365">
        <v>6300000</v>
      </c>
      <c r="K104" s="1251"/>
      <c r="L104" s="1360"/>
      <c r="M104" s="1251"/>
      <c r="N104" s="1155">
        <v>1</v>
      </c>
      <c r="O104" s="1360"/>
      <c r="P104" s="1366"/>
      <c r="Q104" s="1404" t="s">
        <v>2435</v>
      </c>
      <c r="R104" s="1364"/>
      <c r="S104" s="1380">
        <v>43888</v>
      </c>
      <c r="T104" s="271"/>
      <c r="U104" s="271"/>
      <c r="V104" s="271"/>
      <c r="W104" s="271"/>
      <c r="X104" s="271"/>
      <c r="Y104" s="271"/>
      <c r="Z104" s="271"/>
      <c r="AA104" s="271"/>
      <c r="AB104" s="271"/>
      <c r="AC104" s="271"/>
    </row>
    <row r="105" spans="1:29" ht="15.75" customHeight="1">
      <c r="A105" s="1359" t="s">
        <v>2777</v>
      </c>
      <c r="B105" s="1360">
        <v>2020</v>
      </c>
      <c r="C105" s="1360" t="s">
        <v>119</v>
      </c>
      <c r="D105" s="1364" t="s">
        <v>19</v>
      </c>
      <c r="E105" s="1364" t="s">
        <v>1395</v>
      </c>
      <c r="F105" s="1364" t="s">
        <v>22</v>
      </c>
      <c r="G105" s="1364" t="s">
        <v>2778</v>
      </c>
      <c r="H105" s="1364" t="s">
        <v>2779</v>
      </c>
      <c r="I105" s="1364" t="s">
        <v>2780</v>
      </c>
      <c r="J105" s="1365">
        <v>5597000</v>
      </c>
      <c r="K105" s="1251"/>
      <c r="L105" s="1360"/>
      <c r="M105" s="1251"/>
      <c r="N105" s="1363">
        <v>1</v>
      </c>
      <c r="O105" s="1360"/>
      <c r="P105" s="1366"/>
      <c r="Q105" s="1404" t="s">
        <v>2435</v>
      </c>
      <c r="R105" s="1364"/>
      <c r="S105" s="1378">
        <v>43896</v>
      </c>
      <c r="T105" s="271"/>
      <c r="U105" s="271"/>
      <c r="V105" s="271"/>
      <c r="W105" s="271"/>
      <c r="X105" s="271"/>
      <c r="Y105" s="271"/>
      <c r="Z105" s="271"/>
      <c r="AA105" s="271"/>
      <c r="AB105" s="271"/>
      <c r="AC105" s="271"/>
    </row>
    <row r="106" spans="1:29" ht="38.25" customHeight="1">
      <c r="A106" s="1359" t="s">
        <v>2781</v>
      </c>
      <c r="B106" s="1360">
        <v>2020</v>
      </c>
      <c r="C106" s="1360" t="s">
        <v>119</v>
      </c>
      <c r="D106" s="1415" t="s">
        <v>19</v>
      </c>
      <c r="E106" s="1415" t="s">
        <v>472</v>
      </c>
      <c r="F106" s="1415" t="s">
        <v>1424</v>
      </c>
      <c r="G106" s="1415" t="s">
        <v>2782</v>
      </c>
      <c r="H106" s="1415"/>
      <c r="I106" s="1415" t="s">
        <v>2783</v>
      </c>
      <c r="J106" s="1416">
        <v>3000000</v>
      </c>
      <c r="K106" s="1251"/>
      <c r="L106" s="1155">
        <v>1</v>
      </c>
      <c r="M106" s="1251"/>
      <c r="N106" s="1155"/>
      <c r="O106" s="1155"/>
      <c r="P106" s="1417"/>
      <c r="Q106" s="1404" t="s">
        <v>2519</v>
      </c>
      <c r="R106" s="1415"/>
      <c r="S106" s="1378">
        <v>43896</v>
      </c>
      <c r="T106" s="1418"/>
      <c r="U106" s="1418"/>
      <c r="V106" s="1418"/>
      <c r="W106" s="1418"/>
      <c r="X106" s="1418"/>
      <c r="Y106" s="1418"/>
      <c r="Z106" s="1418"/>
      <c r="AA106" s="1418"/>
      <c r="AB106" s="1418"/>
      <c r="AC106" s="1418"/>
    </row>
    <row r="107" spans="1:29" ht="43.5" customHeight="1">
      <c r="A107" s="1359" t="s">
        <v>2784</v>
      </c>
      <c r="B107" s="1360">
        <v>2020</v>
      </c>
      <c r="C107" s="1360" t="s">
        <v>119</v>
      </c>
      <c r="D107" s="1364" t="s">
        <v>19</v>
      </c>
      <c r="E107" s="1364" t="s">
        <v>473</v>
      </c>
      <c r="F107" s="1364" t="s">
        <v>22</v>
      </c>
      <c r="G107" s="1364" t="s">
        <v>2785</v>
      </c>
      <c r="H107" s="1364"/>
      <c r="I107" s="1364" t="s">
        <v>2786</v>
      </c>
      <c r="J107" s="1365">
        <v>8374000</v>
      </c>
      <c r="K107" s="1251"/>
      <c r="L107" s="1360"/>
      <c r="M107" s="1251"/>
      <c r="N107" s="1363">
        <v>1</v>
      </c>
      <c r="O107" s="1363"/>
      <c r="P107" s="1366"/>
      <c r="Q107" s="1404" t="s">
        <v>2435</v>
      </c>
      <c r="R107" s="1364"/>
      <c r="S107" s="1378">
        <v>43896</v>
      </c>
      <c r="T107" s="271"/>
      <c r="U107" s="271"/>
      <c r="V107" s="271"/>
      <c r="W107" s="271"/>
      <c r="X107" s="271"/>
      <c r="Y107" s="271"/>
      <c r="Z107" s="271"/>
      <c r="AA107" s="271"/>
      <c r="AB107" s="271"/>
      <c r="AC107" s="271"/>
    </row>
    <row r="108" spans="1:29" ht="39" customHeight="1">
      <c r="A108" s="1359" t="s">
        <v>2787</v>
      </c>
      <c r="B108" s="1360">
        <v>2020</v>
      </c>
      <c r="C108" s="1360" t="s">
        <v>119</v>
      </c>
      <c r="D108" s="1364" t="s">
        <v>19</v>
      </c>
      <c r="E108" s="1364" t="s">
        <v>480</v>
      </c>
      <c r="F108" s="1364" t="s">
        <v>22</v>
      </c>
      <c r="G108" s="1364" t="s">
        <v>2788</v>
      </c>
      <c r="H108" s="1364" t="s">
        <v>2789</v>
      </c>
      <c r="I108" s="1364" t="s">
        <v>2790</v>
      </c>
      <c r="J108" s="1365">
        <v>3924000</v>
      </c>
      <c r="K108" s="1251"/>
      <c r="L108" s="1360"/>
      <c r="M108" s="1251"/>
      <c r="N108" s="1155">
        <v>1</v>
      </c>
      <c r="O108" s="1360"/>
      <c r="P108" s="1366"/>
      <c r="Q108" s="1419" t="s">
        <v>2435</v>
      </c>
      <c r="R108" s="1364"/>
      <c r="S108" s="1420">
        <v>43892</v>
      </c>
      <c r="T108" s="271"/>
      <c r="U108" s="271"/>
      <c r="V108" s="271"/>
      <c r="W108" s="271"/>
      <c r="X108" s="271"/>
      <c r="Y108" s="271"/>
      <c r="Z108" s="271"/>
      <c r="AA108" s="271"/>
      <c r="AB108" s="271"/>
      <c r="AC108" s="271"/>
    </row>
    <row r="109" spans="1:29" ht="51" customHeight="1">
      <c r="A109" s="1359" t="s">
        <v>2791</v>
      </c>
      <c r="B109" s="1360">
        <v>2020</v>
      </c>
      <c r="C109" s="1360" t="s">
        <v>119</v>
      </c>
      <c r="D109" s="1364" t="s">
        <v>19</v>
      </c>
      <c r="E109" s="1364" t="s">
        <v>480</v>
      </c>
      <c r="F109" s="1364" t="s">
        <v>22</v>
      </c>
      <c r="G109" s="1364" t="s">
        <v>2788</v>
      </c>
      <c r="H109" s="1364" t="s">
        <v>2792</v>
      </c>
      <c r="I109" s="1364" t="s">
        <v>2793</v>
      </c>
      <c r="J109" s="1365">
        <v>3700000</v>
      </c>
      <c r="K109" s="1251"/>
      <c r="L109" s="1360"/>
      <c r="M109" s="1251"/>
      <c r="N109" s="1363">
        <v>1</v>
      </c>
      <c r="O109" s="1360"/>
      <c r="P109" s="1366"/>
      <c r="Q109" s="1419" t="s">
        <v>2435</v>
      </c>
      <c r="R109" s="1364"/>
      <c r="S109" s="1414">
        <v>43942</v>
      </c>
      <c r="T109" s="271"/>
      <c r="U109" s="271"/>
      <c r="V109" s="271"/>
      <c r="W109" s="271"/>
      <c r="X109" s="271"/>
      <c r="Y109" s="271"/>
      <c r="Z109" s="271"/>
      <c r="AA109" s="271"/>
      <c r="AB109" s="271"/>
      <c r="AC109" s="271"/>
    </row>
    <row r="110" spans="1:29" ht="35.25" customHeight="1">
      <c r="A110" s="1359" t="s">
        <v>2794</v>
      </c>
      <c r="B110" s="1360">
        <v>2020</v>
      </c>
      <c r="C110" s="1360" t="s">
        <v>119</v>
      </c>
      <c r="D110" s="1415" t="s">
        <v>19</v>
      </c>
      <c r="E110" s="1415" t="s">
        <v>232</v>
      </c>
      <c r="F110" s="1415" t="s">
        <v>2770</v>
      </c>
      <c r="G110" s="1415" t="s">
        <v>2795</v>
      </c>
      <c r="H110" s="1415"/>
      <c r="I110" s="1415" t="s">
        <v>2796</v>
      </c>
      <c r="J110" s="1416">
        <v>9909000</v>
      </c>
      <c r="K110" s="1251"/>
      <c r="L110" s="1155"/>
      <c r="M110" s="1251"/>
      <c r="N110" s="1155">
        <v>1</v>
      </c>
      <c r="O110" s="1155"/>
      <c r="P110" s="1417"/>
      <c r="Q110" s="1419" t="s">
        <v>2435</v>
      </c>
      <c r="R110" s="1415"/>
      <c r="S110" s="1420">
        <v>43887</v>
      </c>
      <c r="T110" s="1418"/>
      <c r="U110" s="1418"/>
      <c r="V110" s="1418"/>
      <c r="W110" s="1418"/>
      <c r="X110" s="1418"/>
      <c r="Y110" s="1418"/>
      <c r="Z110" s="1418"/>
      <c r="AA110" s="1418"/>
      <c r="AB110" s="1418"/>
      <c r="AC110" s="1418"/>
    </row>
    <row r="111" spans="1:29" ht="15.75" customHeight="1">
      <c r="A111" s="1359" t="s">
        <v>2797</v>
      </c>
      <c r="B111" s="1360">
        <v>2020</v>
      </c>
      <c r="C111" s="1360" t="s">
        <v>119</v>
      </c>
      <c r="D111" s="1364" t="s">
        <v>19</v>
      </c>
      <c r="E111" s="1364" t="s">
        <v>596</v>
      </c>
      <c r="F111" s="1364" t="s">
        <v>22</v>
      </c>
      <c r="G111" s="1364" t="s">
        <v>2798</v>
      </c>
      <c r="H111" s="1364" t="s">
        <v>2799</v>
      </c>
      <c r="I111" s="1364" t="s">
        <v>2800</v>
      </c>
      <c r="J111" s="1365">
        <v>6977000</v>
      </c>
      <c r="K111" s="1251"/>
      <c r="L111" s="1360"/>
      <c r="M111" s="1251"/>
      <c r="N111" s="1155">
        <v>1</v>
      </c>
      <c r="O111" s="1360"/>
      <c r="P111" s="1366"/>
      <c r="Q111" s="1419" t="s">
        <v>2435</v>
      </c>
      <c r="R111" s="1415"/>
      <c r="S111" s="1420">
        <v>43887</v>
      </c>
      <c r="T111" s="271"/>
      <c r="U111" s="271"/>
      <c r="V111" s="271"/>
      <c r="W111" s="271"/>
      <c r="X111" s="271"/>
      <c r="Y111" s="271"/>
      <c r="Z111" s="271"/>
      <c r="AA111" s="271"/>
      <c r="AB111" s="271"/>
      <c r="AC111" s="271"/>
    </row>
    <row r="112" spans="1:29" ht="39.75" customHeight="1">
      <c r="A112" s="1359" t="s">
        <v>2801</v>
      </c>
      <c r="B112" s="1360">
        <v>2020</v>
      </c>
      <c r="C112" s="1360" t="s">
        <v>119</v>
      </c>
      <c r="D112" s="1364" t="s">
        <v>19</v>
      </c>
      <c r="E112" s="1364" t="s">
        <v>486</v>
      </c>
      <c r="F112" s="1364" t="s">
        <v>1912</v>
      </c>
      <c r="G112" s="1364" t="s">
        <v>2802</v>
      </c>
      <c r="H112" s="1364" t="s">
        <v>2803</v>
      </c>
      <c r="I112" s="1364" t="s">
        <v>2804</v>
      </c>
      <c r="J112" s="1365">
        <v>8257000</v>
      </c>
      <c r="K112" s="1251"/>
      <c r="L112" s="1360"/>
      <c r="M112" s="1251"/>
      <c r="N112" s="1155">
        <v>1</v>
      </c>
      <c r="O112" s="1360"/>
      <c r="P112" s="1366"/>
      <c r="Q112" s="1419" t="s">
        <v>2435</v>
      </c>
      <c r="R112" s="1364"/>
      <c r="S112" s="1380">
        <v>43887</v>
      </c>
      <c r="T112" s="271"/>
      <c r="U112" s="271"/>
      <c r="V112" s="271"/>
      <c r="W112" s="271"/>
      <c r="X112" s="271"/>
      <c r="Y112" s="271"/>
      <c r="Z112" s="271"/>
      <c r="AA112" s="271"/>
      <c r="AB112" s="271"/>
      <c r="AC112" s="271"/>
    </row>
    <row r="113" spans="1:29" ht="15.75" customHeight="1">
      <c r="A113" s="1359" t="s">
        <v>2805</v>
      </c>
      <c r="B113" s="1360">
        <v>2020</v>
      </c>
      <c r="C113" s="1360" t="s">
        <v>119</v>
      </c>
      <c r="D113" s="1364" t="s">
        <v>19</v>
      </c>
      <c r="E113" s="1364" t="s">
        <v>1443</v>
      </c>
      <c r="F113" s="1364" t="s">
        <v>22</v>
      </c>
      <c r="G113" s="1364" t="s">
        <v>2806</v>
      </c>
      <c r="H113" s="1364" t="s">
        <v>2807</v>
      </c>
      <c r="I113" s="1364" t="s">
        <v>2808</v>
      </c>
      <c r="J113" s="1365">
        <v>11897000</v>
      </c>
      <c r="K113" s="1251"/>
      <c r="L113" s="1360"/>
      <c r="M113" s="1251"/>
      <c r="N113" s="1360">
        <v>1</v>
      </c>
      <c r="O113" s="1360"/>
      <c r="P113" s="1366"/>
      <c r="Q113" s="1361" t="s">
        <v>2435</v>
      </c>
      <c r="R113" s="1364"/>
      <c r="S113" s="1367"/>
      <c r="T113" s="271"/>
      <c r="U113" s="271"/>
      <c r="V113" s="271"/>
      <c r="W113" s="271"/>
      <c r="X113" s="271"/>
      <c r="Y113" s="271"/>
      <c r="Z113" s="271"/>
      <c r="AA113" s="271"/>
      <c r="AB113" s="271"/>
      <c r="AC113" s="271"/>
    </row>
    <row r="114" spans="1:29" ht="15.75" customHeight="1">
      <c r="A114" s="1359" t="s">
        <v>2809</v>
      </c>
      <c r="B114" s="1360">
        <v>2020</v>
      </c>
      <c r="C114" s="1360" t="s">
        <v>119</v>
      </c>
      <c r="D114" s="1364" t="s">
        <v>19</v>
      </c>
      <c r="E114" s="1364" t="s">
        <v>168</v>
      </c>
      <c r="F114" s="1364" t="s">
        <v>22</v>
      </c>
      <c r="G114" s="1364" t="s">
        <v>2810</v>
      </c>
      <c r="H114" s="1364"/>
      <c r="I114" s="1364" t="s">
        <v>2811</v>
      </c>
      <c r="J114" s="1365">
        <v>6787000</v>
      </c>
      <c r="K114" s="1251"/>
      <c r="L114" s="1360"/>
      <c r="M114" s="1251"/>
      <c r="N114" s="1363">
        <v>1</v>
      </c>
      <c r="O114" s="1360"/>
      <c r="P114" s="1366"/>
      <c r="Q114" s="1361" t="s">
        <v>2435</v>
      </c>
      <c r="R114" s="1364"/>
      <c r="S114" s="1378">
        <v>43906</v>
      </c>
      <c r="T114" s="1421"/>
      <c r="U114" s="271"/>
      <c r="V114" s="271"/>
      <c r="W114" s="271"/>
      <c r="X114" s="271"/>
      <c r="Y114" s="271"/>
      <c r="Z114" s="271"/>
      <c r="AA114" s="271"/>
      <c r="AB114" s="271"/>
      <c r="AC114" s="271"/>
    </row>
    <row r="115" spans="1:29" ht="24.75" customHeight="1">
      <c r="A115" s="2121"/>
      <c r="B115" s="1961"/>
      <c r="C115" s="1266"/>
      <c r="D115" s="1265"/>
      <c r="E115" s="1265">
        <v>16</v>
      </c>
      <c r="F115" s="1265">
        <v>19</v>
      </c>
      <c r="G115" s="1266"/>
      <c r="H115" s="1267"/>
      <c r="I115" s="1268"/>
      <c r="J115" s="1383">
        <f>SUM(J101:J114)</f>
        <v>93310000</v>
      </c>
      <c r="K115" s="1268">
        <f t="shared" ref="K115:P115" si="16">SUM(K96:K114)</f>
        <v>0</v>
      </c>
      <c r="L115" s="1268">
        <f t="shared" si="16"/>
        <v>2</v>
      </c>
      <c r="M115" s="1268">
        <f t="shared" si="16"/>
        <v>0</v>
      </c>
      <c r="N115" s="1268">
        <f t="shared" si="16"/>
        <v>17</v>
      </c>
      <c r="O115" s="1268">
        <f t="shared" si="16"/>
        <v>0</v>
      </c>
      <c r="P115" s="1268">
        <f t="shared" si="16"/>
        <v>0</v>
      </c>
      <c r="Q115" s="1266"/>
      <c r="R115" s="1384"/>
      <c r="S115" s="1269"/>
      <c r="T115" s="1269"/>
      <c r="U115" s="1269"/>
      <c r="V115" s="1269"/>
      <c r="W115" s="1269"/>
      <c r="X115" s="1269"/>
      <c r="Y115" s="1269"/>
      <c r="Z115" s="1269"/>
      <c r="AA115" s="1269"/>
      <c r="AB115" s="74"/>
      <c r="AC115" s="74"/>
    </row>
    <row r="116" spans="1:29" ht="15.75" customHeight="1">
      <c r="A116" s="1359" t="s">
        <v>2812</v>
      </c>
      <c r="B116" s="1360">
        <v>2020</v>
      </c>
      <c r="C116" s="1360" t="s">
        <v>119</v>
      </c>
      <c r="D116" s="1364" t="s">
        <v>19</v>
      </c>
      <c r="E116" s="1364" t="s">
        <v>472</v>
      </c>
      <c r="F116" s="1364" t="s">
        <v>2743</v>
      </c>
      <c r="G116" s="1364" t="s">
        <v>2813</v>
      </c>
      <c r="H116" s="1364"/>
      <c r="I116" s="1364" t="s">
        <v>2814</v>
      </c>
      <c r="J116" s="1365">
        <v>3470250</v>
      </c>
      <c r="K116" s="1251"/>
      <c r="L116" s="1360"/>
      <c r="M116" s="1370">
        <v>1</v>
      </c>
      <c r="N116" s="1360"/>
      <c r="O116" s="1360"/>
      <c r="P116" s="1366"/>
      <c r="Q116" s="1404" t="s">
        <v>2462</v>
      </c>
      <c r="R116" s="1364"/>
      <c r="S116" s="1382">
        <v>43906</v>
      </c>
      <c r="T116" s="271"/>
      <c r="U116" s="271"/>
      <c r="V116" s="271"/>
      <c r="W116" s="271"/>
      <c r="X116" s="271"/>
      <c r="Y116" s="271"/>
      <c r="Z116" s="271"/>
      <c r="AA116" s="271"/>
      <c r="AB116" s="271"/>
      <c r="AC116" s="271"/>
    </row>
    <row r="117" spans="1:29" ht="33.75" customHeight="1">
      <c r="A117" s="1359" t="s">
        <v>2815</v>
      </c>
      <c r="B117" s="1360">
        <v>2020</v>
      </c>
      <c r="C117" s="1360" t="s">
        <v>119</v>
      </c>
      <c r="D117" s="1364" t="s">
        <v>19</v>
      </c>
      <c r="E117" s="1364" t="s">
        <v>472</v>
      </c>
      <c r="F117" s="1364" t="s">
        <v>24</v>
      </c>
      <c r="G117" s="1364" t="s">
        <v>2816</v>
      </c>
      <c r="H117" s="1364"/>
      <c r="I117" s="1364" t="s">
        <v>2817</v>
      </c>
      <c r="J117" s="1365">
        <v>1627000</v>
      </c>
      <c r="K117" s="1251"/>
      <c r="L117" s="1360"/>
      <c r="M117" s="1251">
        <v>1</v>
      </c>
      <c r="N117" s="1360"/>
      <c r="O117" s="1360"/>
      <c r="P117" s="1366"/>
      <c r="Q117" s="1361" t="s">
        <v>2462</v>
      </c>
      <c r="R117" s="1364"/>
      <c r="S117" s="1369">
        <v>43861</v>
      </c>
      <c r="T117" s="271"/>
      <c r="U117" s="271"/>
      <c r="V117" s="271"/>
      <c r="W117" s="271"/>
      <c r="X117" s="271"/>
      <c r="Y117" s="271"/>
      <c r="Z117" s="271"/>
      <c r="AA117" s="271"/>
      <c r="AB117" s="271"/>
      <c r="AC117" s="271"/>
    </row>
    <row r="118" spans="1:29" ht="35.25" customHeight="1">
      <c r="A118" s="1359" t="s">
        <v>2818</v>
      </c>
      <c r="B118" s="1360">
        <v>2020</v>
      </c>
      <c r="C118" s="1360" t="s">
        <v>119</v>
      </c>
      <c r="D118" s="1364" t="s">
        <v>19</v>
      </c>
      <c r="E118" s="1364" t="s">
        <v>472</v>
      </c>
      <c r="F118" s="1364" t="s">
        <v>2819</v>
      </c>
      <c r="G118" s="1364" t="s">
        <v>2820</v>
      </c>
      <c r="H118" s="1364"/>
      <c r="I118" s="1364" t="s">
        <v>2821</v>
      </c>
      <c r="J118" s="1365">
        <v>1156750</v>
      </c>
      <c r="K118" s="1251"/>
      <c r="L118" s="1360"/>
      <c r="M118" s="1251"/>
      <c r="N118" s="1363">
        <v>1</v>
      </c>
      <c r="O118" s="1360"/>
      <c r="P118" s="1366"/>
      <c r="Q118" s="1361" t="s">
        <v>2435</v>
      </c>
      <c r="R118" s="1364"/>
      <c r="S118" s="1382">
        <v>7348835</v>
      </c>
      <c r="T118" s="271"/>
      <c r="U118" s="271"/>
      <c r="V118" s="271"/>
      <c r="W118" s="271"/>
      <c r="X118" s="271"/>
      <c r="Y118" s="271"/>
      <c r="Z118" s="271"/>
      <c r="AA118" s="271"/>
      <c r="AB118" s="271"/>
      <c r="AC118" s="271"/>
    </row>
    <row r="119" spans="1:29" ht="15.75" customHeight="1">
      <c r="A119" s="1359" t="s">
        <v>2822</v>
      </c>
      <c r="B119" s="1360">
        <v>2020</v>
      </c>
      <c r="C119" s="1360" t="s">
        <v>119</v>
      </c>
      <c r="D119" s="1364" t="s">
        <v>19</v>
      </c>
      <c r="E119" s="1364" t="s">
        <v>482</v>
      </c>
      <c r="F119" s="1364" t="s">
        <v>24</v>
      </c>
      <c r="G119" s="1364" t="s">
        <v>2823</v>
      </c>
      <c r="H119" s="1364" t="s">
        <v>2824</v>
      </c>
      <c r="I119" s="1364" t="s">
        <v>2825</v>
      </c>
      <c r="J119" s="1365">
        <v>6703000</v>
      </c>
      <c r="K119" s="1251"/>
      <c r="L119" s="1360"/>
      <c r="M119" s="1328"/>
      <c r="N119" s="1363">
        <v>1</v>
      </c>
      <c r="O119" s="1360"/>
      <c r="P119" s="1366"/>
      <c r="Q119" s="1361" t="s">
        <v>2435</v>
      </c>
      <c r="R119" s="1364"/>
      <c r="S119" s="1420">
        <v>43887</v>
      </c>
      <c r="T119" s="271"/>
      <c r="U119" s="271"/>
      <c r="V119" s="271"/>
      <c r="W119" s="271"/>
      <c r="X119" s="271"/>
      <c r="Y119" s="271"/>
      <c r="Z119" s="271"/>
      <c r="AA119" s="271"/>
      <c r="AB119" s="271"/>
      <c r="AC119" s="271"/>
    </row>
    <row r="120" spans="1:29" ht="15.75" customHeight="1">
      <c r="A120" s="1359" t="s">
        <v>2826</v>
      </c>
      <c r="B120" s="1360">
        <v>2020</v>
      </c>
      <c r="C120" s="1360" t="s">
        <v>119</v>
      </c>
      <c r="D120" s="1364" t="s">
        <v>19</v>
      </c>
      <c r="E120" s="1364" t="s">
        <v>156</v>
      </c>
      <c r="F120" s="1364" t="s">
        <v>2827</v>
      </c>
      <c r="G120" s="1364" t="s">
        <v>2828</v>
      </c>
      <c r="H120" s="1364"/>
      <c r="I120" s="1364" t="s">
        <v>2829</v>
      </c>
      <c r="J120" s="1365">
        <v>4334000</v>
      </c>
      <c r="K120" s="1251"/>
      <c r="L120" s="1360">
        <v>1</v>
      </c>
      <c r="M120" s="1251"/>
      <c r="N120" s="1360"/>
      <c r="O120" s="1360"/>
      <c r="P120" s="1366"/>
      <c r="Q120" s="1404" t="s">
        <v>2519</v>
      </c>
      <c r="R120" s="1377"/>
      <c r="S120" s="1378">
        <v>43942</v>
      </c>
      <c r="T120" s="271"/>
      <c r="U120" s="271"/>
      <c r="V120" s="271"/>
      <c r="W120" s="271"/>
      <c r="X120" s="271"/>
      <c r="Y120" s="271"/>
      <c r="Z120" s="271"/>
      <c r="AA120" s="271"/>
      <c r="AB120" s="271"/>
      <c r="AC120" s="271"/>
    </row>
    <row r="121" spans="1:29" ht="24.75" customHeight="1">
      <c r="A121" s="2121"/>
      <c r="B121" s="1961"/>
      <c r="C121" s="1266"/>
      <c r="D121" s="1265"/>
      <c r="E121" s="1265">
        <v>3</v>
      </c>
      <c r="F121" s="1265">
        <v>5</v>
      </c>
      <c r="G121" s="1266"/>
      <c r="H121" s="1267"/>
      <c r="I121" s="1268"/>
      <c r="J121" s="1383">
        <f t="shared" ref="J121:P121" si="17">SUM(J116:J120)</f>
        <v>17291000</v>
      </c>
      <c r="K121" s="1268">
        <f t="shared" si="17"/>
        <v>0</v>
      </c>
      <c r="L121" s="1268">
        <f t="shared" si="17"/>
        <v>1</v>
      </c>
      <c r="M121" s="1268">
        <f t="shared" si="17"/>
        <v>2</v>
      </c>
      <c r="N121" s="1268">
        <f t="shared" si="17"/>
        <v>2</v>
      </c>
      <c r="O121" s="1268">
        <f t="shared" si="17"/>
        <v>0</v>
      </c>
      <c r="P121" s="1268">
        <f t="shared" si="17"/>
        <v>0</v>
      </c>
      <c r="Q121" s="1422"/>
      <c r="R121" s="1384"/>
      <c r="S121" s="1269"/>
      <c r="T121" s="1269"/>
      <c r="U121" s="1269"/>
      <c r="V121" s="1269"/>
      <c r="W121" s="1269"/>
      <c r="X121" s="1269"/>
      <c r="Y121" s="1269"/>
      <c r="Z121" s="1269"/>
      <c r="AA121" s="1269"/>
      <c r="AB121" s="74"/>
      <c r="AC121" s="74"/>
    </row>
    <row r="122" spans="1:29" ht="24.75" customHeight="1">
      <c r="A122" s="2111"/>
      <c r="B122" s="1964"/>
      <c r="C122" s="1961"/>
      <c r="D122" s="1274"/>
      <c r="E122" s="1274">
        <f t="shared" ref="E122:F122" si="18">E121+E115</f>
        <v>19</v>
      </c>
      <c r="F122" s="1274">
        <f t="shared" si="18"/>
        <v>24</v>
      </c>
      <c r="G122" s="1275"/>
      <c r="H122" s="1303"/>
      <c r="I122" s="1304"/>
      <c r="J122" s="1385">
        <f t="shared" ref="J122:P122" si="19">J121+J115</f>
        <v>110601000</v>
      </c>
      <c r="K122" s="1274">
        <f t="shared" si="19"/>
        <v>0</v>
      </c>
      <c r="L122" s="1274">
        <f t="shared" si="19"/>
        <v>3</v>
      </c>
      <c r="M122" s="1274">
        <f t="shared" si="19"/>
        <v>2</v>
      </c>
      <c r="N122" s="1274">
        <f t="shared" si="19"/>
        <v>19</v>
      </c>
      <c r="O122" s="1274">
        <f t="shared" si="19"/>
        <v>0</v>
      </c>
      <c r="P122" s="1274">
        <f t="shared" si="19"/>
        <v>0</v>
      </c>
      <c r="Q122" s="1423"/>
      <c r="R122" s="1424"/>
      <c r="S122" s="1425"/>
      <c r="T122" s="1280"/>
      <c r="U122" s="1280"/>
      <c r="V122" s="1280"/>
      <c r="W122" s="1280"/>
      <c r="X122" s="1280"/>
      <c r="Y122" s="1280"/>
      <c r="Z122" s="1280"/>
      <c r="AA122" s="1280"/>
      <c r="AB122" s="74"/>
      <c r="AC122" s="74"/>
    </row>
    <row r="123" spans="1:29" ht="24.75" customHeight="1">
      <c r="A123" s="2122"/>
      <c r="B123" s="1964"/>
      <c r="C123" s="1961"/>
      <c r="D123" s="1305"/>
      <c r="E123" s="1305">
        <f t="shared" ref="E123:F123" si="20">E122+E95+E77+E37+E27</f>
        <v>79</v>
      </c>
      <c r="F123" s="1305">
        <f t="shared" si="20"/>
        <v>102</v>
      </c>
      <c r="G123" s="1307"/>
      <c r="H123" s="1308"/>
      <c r="I123" s="1305"/>
      <c r="J123" s="1426">
        <f t="shared" ref="J123:P123" si="21">J122+J95+J77+J37+J27</f>
        <v>584775000</v>
      </c>
      <c r="K123" s="1305">
        <f t="shared" si="21"/>
        <v>0</v>
      </c>
      <c r="L123" s="1305">
        <f t="shared" si="21"/>
        <v>8</v>
      </c>
      <c r="M123" s="1305">
        <f t="shared" si="21"/>
        <v>29</v>
      </c>
      <c r="N123" s="1305">
        <f t="shared" si="21"/>
        <v>65</v>
      </c>
      <c r="O123" s="1305">
        <f t="shared" si="21"/>
        <v>0</v>
      </c>
      <c r="P123" s="1305">
        <f t="shared" si="21"/>
        <v>0</v>
      </c>
      <c r="Q123" s="1427"/>
      <c r="R123" s="1428"/>
      <c r="S123" s="1429"/>
      <c r="T123" s="1312"/>
      <c r="U123" s="1312"/>
      <c r="V123" s="1312"/>
      <c r="W123" s="1312"/>
      <c r="X123" s="1312"/>
      <c r="Y123" s="1312"/>
      <c r="Z123" s="1312"/>
      <c r="AA123" s="1312"/>
      <c r="AB123" s="74"/>
      <c r="AC123" s="74"/>
    </row>
    <row r="124" spans="1:29" ht="33.75" customHeight="1">
      <c r="A124" s="1349"/>
      <c r="B124" s="1349"/>
      <c r="C124" s="1349"/>
      <c r="D124" s="1430"/>
      <c r="E124" s="1430"/>
      <c r="F124" s="1430"/>
      <c r="G124" s="1431"/>
      <c r="H124" s="1432"/>
      <c r="I124" s="1433"/>
      <c r="J124" s="1433"/>
      <c r="K124" s="1434"/>
      <c r="L124" s="1434"/>
      <c r="M124" s="1435"/>
      <c r="N124" s="1434"/>
      <c r="O124" s="1434"/>
      <c r="P124" s="1348"/>
      <c r="Q124" s="1436"/>
      <c r="R124" s="1437"/>
      <c r="S124" s="1348"/>
      <c r="T124" s="1348"/>
      <c r="U124" s="1349"/>
      <c r="V124" s="1349"/>
      <c r="W124" s="1349"/>
      <c r="X124" s="1349"/>
      <c r="Y124" s="1349"/>
      <c r="Z124" s="1349"/>
      <c r="AA124" s="1349"/>
      <c r="AB124" s="1349"/>
      <c r="AC124" s="86"/>
    </row>
    <row r="125" spans="1:29" ht="33.75" customHeight="1">
      <c r="A125" s="1349"/>
      <c r="B125" s="1349"/>
      <c r="C125" s="1349"/>
      <c r="D125" s="1430"/>
      <c r="E125" s="1430"/>
      <c r="F125" s="1430"/>
      <c r="G125" s="1431"/>
      <c r="H125" s="1432"/>
      <c r="I125" s="1433"/>
      <c r="J125" s="1433"/>
      <c r="K125" s="1434"/>
      <c r="L125" s="1434"/>
      <c r="M125" s="1435"/>
      <c r="N125" s="1434"/>
      <c r="O125" s="1434"/>
      <c r="P125" s="1348"/>
      <c r="Q125" s="1436"/>
      <c r="R125" s="1437"/>
      <c r="S125" s="1348"/>
      <c r="T125" s="1348"/>
      <c r="U125" s="1349"/>
      <c r="V125" s="1349"/>
      <c r="W125" s="1349"/>
      <c r="X125" s="1349"/>
      <c r="Y125" s="1349"/>
      <c r="Z125" s="1349"/>
      <c r="AA125" s="1349"/>
      <c r="AB125" s="1349"/>
      <c r="AC125" s="86"/>
    </row>
    <row r="126" spans="1:29" ht="33.75" customHeight="1">
      <c r="A126" s="1349"/>
      <c r="B126" s="1349"/>
      <c r="C126" s="1349"/>
      <c r="D126" s="1430"/>
      <c r="E126" s="1430"/>
      <c r="F126" s="1430"/>
      <c r="G126" s="1431"/>
      <c r="H126" s="1432"/>
      <c r="I126" s="1433"/>
      <c r="J126" s="1433"/>
      <c r="K126" s="1434"/>
      <c r="L126" s="1434"/>
      <c r="M126" s="1435"/>
      <c r="N126" s="1434"/>
      <c r="O126" s="1434"/>
      <c r="P126" s="1348"/>
      <c r="Q126" s="1436"/>
      <c r="R126" s="1437"/>
      <c r="S126" s="1348"/>
      <c r="T126" s="1348"/>
      <c r="U126" s="1349"/>
      <c r="V126" s="1349"/>
      <c r="W126" s="1349"/>
      <c r="X126" s="1349"/>
      <c r="Y126" s="1349"/>
      <c r="Z126" s="1349"/>
      <c r="AA126" s="1349"/>
      <c r="AB126" s="1349"/>
      <c r="AC126" s="86"/>
    </row>
    <row r="127" spans="1:29" ht="33.75" customHeight="1">
      <c r="A127" s="1349"/>
      <c r="B127" s="1349"/>
      <c r="C127" s="1349"/>
      <c r="D127" s="1430"/>
      <c r="E127" s="1430"/>
      <c r="F127" s="1430"/>
      <c r="G127" s="1431"/>
      <c r="H127" s="1432"/>
      <c r="I127" s="1433"/>
      <c r="J127" s="1433"/>
      <c r="K127" s="1434"/>
      <c r="L127" s="1434"/>
      <c r="M127" s="1435"/>
      <c r="N127" s="1434"/>
      <c r="O127" s="1434"/>
      <c r="P127" s="1348"/>
      <c r="Q127" s="1436"/>
      <c r="R127" s="1437"/>
      <c r="S127" s="1348"/>
      <c r="T127" s="1348"/>
      <c r="U127" s="1349"/>
      <c r="V127" s="1349"/>
      <c r="W127" s="1349"/>
      <c r="X127" s="1349"/>
      <c r="Y127" s="1349"/>
      <c r="Z127" s="1349"/>
      <c r="AA127" s="1349"/>
      <c r="AB127" s="1349"/>
      <c r="AC127" s="86"/>
    </row>
    <row r="128" spans="1:29" ht="33.75" customHeight="1">
      <c r="A128" s="1349"/>
      <c r="B128" s="1349"/>
      <c r="C128" s="1349"/>
      <c r="D128" s="1430"/>
      <c r="E128" s="1430"/>
      <c r="F128" s="1430"/>
      <c r="G128" s="1431"/>
      <c r="H128" s="1432"/>
      <c r="I128" s="1433"/>
      <c r="J128" s="1433"/>
      <c r="K128" s="1434"/>
      <c r="L128" s="1434"/>
      <c r="M128" s="1435"/>
      <c r="N128" s="1434"/>
      <c r="O128" s="1434"/>
      <c r="P128" s="1348"/>
      <c r="Q128" s="1436"/>
      <c r="R128" s="1437"/>
      <c r="S128" s="1348"/>
      <c r="T128" s="1348"/>
      <c r="U128" s="1349"/>
      <c r="V128" s="1349"/>
      <c r="W128" s="1349"/>
      <c r="X128" s="1349"/>
      <c r="Y128" s="1349"/>
      <c r="Z128" s="1349"/>
      <c r="AA128" s="1349"/>
      <c r="AB128" s="1349"/>
      <c r="AC128" s="86"/>
    </row>
    <row r="129" spans="1:29" ht="33.75" customHeight="1">
      <c r="A129" s="1349"/>
      <c r="B129" s="1349"/>
      <c r="C129" s="1349"/>
      <c r="D129" s="1430"/>
      <c r="E129" s="1430"/>
      <c r="F129" s="1430"/>
      <c r="G129" s="1431"/>
      <c r="H129" s="1432"/>
      <c r="I129" s="1433"/>
      <c r="J129" s="1433"/>
      <c r="K129" s="1434"/>
      <c r="L129" s="1434"/>
      <c r="M129" s="1435"/>
      <c r="N129" s="1434"/>
      <c r="O129" s="1434"/>
      <c r="P129" s="1348"/>
      <c r="Q129" s="1436"/>
      <c r="R129" s="1437"/>
      <c r="S129" s="1348"/>
      <c r="T129" s="1348"/>
      <c r="U129" s="1349"/>
      <c r="V129" s="1349"/>
      <c r="W129" s="1349"/>
      <c r="X129" s="1349"/>
      <c r="Y129" s="1349"/>
      <c r="Z129" s="1349"/>
      <c r="AA129" s="1349"/>
      <c r="AB129" s="1349"/>
      <c r="AC129" s="86"/>
    </row>
    <row r="130" spans="1:29" ht="33.75" customHeight="1">
      <c r="A130" s="1349"/>
      <c r="B130" s="1349"/>
      <c r="C130" s="1349"/>
      <c r="D130" s="1430"/>
      <c r="E130" s="1430"/>
      <c r="F130" s="1430"/>
      <c r="G130" s="1431"/>
      <c r="H130" s="1432"/>
      <c r="I130" s="1433"/>
      <c r="J130" s="1433"/>
      <c r="K130" s="1434"/>
      <c r="L130" s="1434"/>
      <c r="M130" s="1435"/>
      <c r="N130" s="1434"/>
      <c r="O130" s="1434"/>
      <c r="P130" s="1348"/>
      <c r="Q130" s="1436"/>
      <c r="R130" s="1437"/>
      <c r="S130" s="1348"/>
      <c r="T130" s="1348"/>
      <c r="U130" s="1349"/>
      <c r="V130" s="1349"/>
      <c r="W130" s="1349"/>
      <c r="X130" s="1349"/>
      <c r="Y130" s="1349"/>
      <c r="Z130" s="1349"/>
      <c r="AA130" s="1349"/>
      <c r="AB130" s="1349"/>
      <c r="AC130" s="86"/>
    </row>
    <row r="131" spans="1:29" ht="33.75" customHeight="1">
      <c r="A131" s="1349"/>
      <c r="B131" s="1349"/>
      <c r="C131" s="1349"/>
      <c r="D131" s="1430"/>
      <c r="E131" s="1430"/>
      <c r="F131" s="1430"/>
      <c r="G131" s="1431"/>
      <c r="H131" s="1432"/>
      <c r="I131" s="1433"/>
      <c r="J131" s="1433"/>
      <c r="K131" s="1434"/>
      <c r="L131" s="1434"/>
      <c r="M131" s="1435"/>
      <c r="N131" s="1434"/>
      <c r="O131" s="1434"/>
      <c r="P131" s="1348"/>
      <c r="Q131" s="1436"/>
      <c r="R131" s="1437"/>
      <c r="S131" s="1348"/>
      <c r="T131" s="1348"/>
      <c r="U131" s="1349"/>
      <c r="V131" s="1349"/>
      <c r="W131" s="1349"/>
      <c r="X131" s="1349"/>
      <c r="Y131" s="1349"/>
      <c r="Z131" s="1349"/>
      <c r="AA131" s="1349"/>
      <c r="AB131" s="1349"/>
      <c r="AC131" s="86"/>
    </row>
    <row r="132" spans="1:29" ht="33.75" customHeight="1">
      <c r="A132" s="1349"/>
      <c r="B132" s="1349"/>
      <c r="C132" s="1349"/>
      <c r="D132" s="1430"/>
      <c r="E132" s="1430"/>
      <c r="F132" s="1430"/>
      <c r="G132" s="1431"/>
      <c r="H132" s="1432"/>
      <c r="I132" s="1433"/>
      <c r="J132" s="1433"/>
      <c r="K132" s="1434"/>
      <c r="L132" s="1434"/>
      <c r="M132" s="1435"/>
      <c r="N132" s="1434"/>
      <c r="O132" s="1434"/>
      <c r="P132" s="1348"/>
      <c r="Q132" s="1436"/>
      <c r="R132" s="1437"/>
      <c r="S132" s="1348"/>
      <c r="T132" s="1348"/>
      <c r="U132" s="1349"/>
      <c r="V132" s="1349"/>
      <c r="W132" s="1349"/>
      <c r="X132" s="1349"/>
      <c r="Y132" s="1349"/>
      <c r="Z132" s="1349"/>
      <c r="AA132" s="1349"/>
      <c r="AB132" s="1349"/>
      <c r="AC132" s="86"/>
    </row>
    <row r="133" spans="1:29" ht="33.75" customHeight="1">
      <c r="A133" s="1349"/>
      <c r="B133" s="1349"/>
      <c r="C133" s="1349"/>
      <c r="D133" s="1430"/>
      <c r="E133" s="1430"/>
      <c r="F133" s="1430"/>
      <c r="G133" s="1431"/>
      <c r="H133" s="1432"/>
      <c r="I133" s="1433"/>
      <c r="J133" s="1433"/>
      <c r="K133" s="1434"/>
      <c r="L133" s="1434"/>
      <c r="M133" s="1435"/>
      <c r="N133" s="1434"/>
      <c r="O133" s="1434"/>
      <c r="P133" s="1348"/>
      <c r="Q133" s="1436"/>
      <c r="R133" s="1437"/>
      <c r="S133" s="1348"/>
      <c r="T133" s="1348"/>
      <c r="U133" s="1349"/>
      <c r="V133" s="1349"/>
      <c r="W133" s="1349"/>
      <c r="X133" s="1349"/>
      <c r="Y133" s="1349"/>
      <c r="Z133" s="1349"/>
      <c r="AA133" s="1349"/>
      <c r="AB133" s="1349"/>
      <c r="AC133" s="86"/>
    </row>
    <row r="134" spans="1:29" ht="33.75" customHeight="1">
      <c r="A134" s="1349"/>
      <c r="B134" s="1349"/>
      <c r="C134" s="1349"/>
      <c r="D134" s="1430"/>
      <c r="E134" s="1430"/>
      <c r="F134" s="1430"/>
      <c r="G134" s="1431"/>
      <c r="H134" s="1432"/>
      <c r="I134" s="1433"/>
      <c r="J134" s="1433"/>
      <c r="K134" s="1434"/>
      <c r="L134" s="1434"/>
      <c r="M134" s="1435"/>
      <c r="N134" s="1434"/>
      <c r="O134" s="1434"/>
      <c r="P134" s="1348"/>
      <c r="Q134" s="1436"/>
      <c r="R134" s="1437"/>
      <c r="S134" s="1348"/>
      <c r="T134" s="1348"/>
      <c r="U134" s="1349"/>
      <c r="V134" s="1349"/>
      <c r="W134" s="1349"/>
      <c r="X134" s="1349"/>
      <c r="Y134" s="1349"/>
      <c r="Z134" s="1349"/>
      <c r="AA134" s="1349"/>
      <c r="AB134" s="1349"/>
      <c r="AC134" s="86"/>
    </row>
    <row r="135" spans="1:29" ht="33.75" customHeight="1">
      <c r="A135" s="1349"/>
      <c r="B135" s="1349"/>
      <c r="C135" s="1349"/>
      <c r="D135" s="1430"/>
      <c r="E135" s="1430"/>
      <c r="F135" s="1430"/>
      <c r="G135" s="1431"/>
      <c r="H135" s="1432"/>
      <c r="I135" s="1433"/>
      <c r="J135" s="1433"/>
      <c r="K135" s="1434"/>
      <c r="L135" s="1434"/>
      <c r="M135" s="1435"/>
      <c r="N135" s="1434"/>
      <c r="O135" s="1434"/>
      <c r="P135" s="1348"/>
      <c r="Q135" s="1436"/>
      <c r="R135" s="1437"/>
      <c r="S135" s="1348"/>
      <c r="T135" s="1348"/>
      <c r="U135" s="1349"/>
      <c r="V135" s="1349"/>
      <c r="W135" s="1349"/>
      <c r="X135" s="1349"/>
      <c r="Y135" s="1349"/>
      <c r="Z135" s="1349"/>
      <c r="AA135" s="1349"/>
      <c r="AB135" s="1349"/>
      <c r="AC135" s="86"/>
    </row>
    <row r="136" spans="1:29" ht="33.75" customHeight="1">
      <c r="A136" s="1349"/>
      <c r="B136" s="1349"/>
      <c r="C136" s="1349"/>
      <c r="D136" s="1430"/>
      <c r="E136" s="1430"/>
      <c r="F136" s="1430"/>
      <c r="G136" s="1431"/>
      <c r="H136" s="1432"/>
      <c r="I136" s="1433"/>
      <c r="J136" s="1433"/>
      <c r="K136" s="1434"/>
      <c r="L136" s="1434"/>
      <c r="M136" s="1435"/>
      <c r="N136" s="1434"/>
      <c r="O136" s="1434"/>
      <c r="P136" s="1348"/>
      <c r="Q136" s="1436"/>
      <c r="R136" s="1437"/>
      <c r="S136" s="1348"/>
      <c r="T136" s="1348"/>
      <c r="U136" s="1349"/>
      <c r="V136" s="1349"/>
      <c r="W136" s="1349"/>
      <c r="X136" s="1349"/>
      <c r="Y136" s="1349"/>
      <c r="Z136" s="1349"/>
      <c r="AA136" s="1349"/>
      <c r="AB136" s="1349"/>
      <c r="AC136" s="86"/>
    </row>
    <row r="137" spans="1:29" ht="33.75" customHeight="1">
      <c r="A137" s="1349"/>
      <c r="B137" s="1349"/>
      <c r="C137" s="1349"/>
      <c r="D137" s="1430"/>
      <c r="E137" s="1430"/>
      <c r="F137" s="1430"/>
      <c r="G137" s="1431"/>
      <c r="H137" s="1432"/>
      <c r="I137" s="1433"/>
      <c r="J137" s="1433"/>
      <c r="K137" s="1434"/>
      <c r="L137" s="1434"/>
      <c r="M137" s="1435"/>
      <c r="N137" s="1434"/>
      <c r="O137" s="1434"/>
      <c r="P137" s="1348"/>
      <c r="Q137" s="1436"/>
      <c r="R137" s="1437"/>
      <c r="S137" s="1348"/>
      <c r="T137" s="1348"/>
      <c r="U137" s="1349"/>
      <c r="V137" s="1349"/>
      <c r="W137" s="1349"/>
      <c r="X137" s="1349"/>
      <c r="Y137" s="1349"/>
      <c r="Z137" s="1349"/>
      <c r="AA137" s="1349"/>
      <c r="AB137" s="1349"/>
      <c r="AC137" s="86"/>
    </row>
    <row r="138" spans="1:29" ht="33.75" customHeight="1">
      <c r="A138" s="1349"/>
      <c r="B138" s="1349"/>
      <c r="C138" s="1349"/>
      <c r="D138" s="1430"/>
      <c r="E138" s="1430"/>
      <c r="F138" s="1430"/>
      <c r="G138" s="1431"/>
      <c r="H138" s="1432"/>
      <c r="I138" s="1433"/>
      <c r="J138" s="1433"/>
      <c r="K138" s="1434"/>
      <c r="L138" s="1434"/>
      <c r="M138" s="1435"/>
      <c r="N138" s="1434"/>
      <c r="O138" s="1434"/>
      <c r="P138" s="1348"/>
      <c r="Q138" s="1436"/>
      <c r="R138" s="1437"/>
      <c r="S138" s="1348"/>
      <c r="T138" s="1348"/>
      <c r="U138" s="1349"/>
      <c r="V138" s="1349"/>
      <c r="W138" s="1349"/>
      <c r="X138" s="1349"/>
      <c r="Y138" s="1349"/>
      <c r="Z138" s="1349"/>
      <c r="AA138" s="1349"/>
      <c r="AB138" s="1349"/>
      <c r="AC138" s="86"/>
    </row>
    <row r="139" spans="1:29" ht="33.75" customHeight="1">
      <c r="A139" s="1349"/>
      <c r="B139" s="1349"/>
      <c r="C139" s="1349"/>
      <c r="D139" s="1430"/>
      <c r="E139" s="1430"/>
      <c r="F139" s="1430"/>
      <c r="G139" s="1431"/>
      <c r="H139" s="1432"/>
      <c r="I139" s="1433"/>
      <c r="J139" s="1433"/>
      <c r="K139" s="1434"/>
      <c r="L139" s="1434"/>
      <c r="M139" s="1435"/>
      <c r="N139" s="1434"/>
      <c r="O139" s="1434"/>
      <c r="P139" s="1348"/>
      <c r="Q139" s="1436"/>
      <c r="R139" s="1437"/>
      <c r="S139" s="1348"/>
      <c r="T139" s="1348"/>
      <c r="U139" s="1349"/>
      <c r="V139" s="1349"/>
      <c r="W139" s="1349"/>
      <c r="X139" s="1349"/>
      <c r="Y139" s="1349"/>
      <c r="Z139" s="1349"/>
      <c r="AA139" s="1349"/>
      <c r="AB139" s="1349"/>
      <c r="AC139" s="86"/>
    </row>
    <row r="140" spans="1:29" ht="33.75" customHeight="1">
      <c r="A140" s="1349"/>
      <c r="B140" s="1349"/>
      <c r="C140" s="1349"/>
      <c r="D140" s="1430"/>
      <c r="E140" s="1430"/>
      <c r="F140" s="1430"/>
      <c r="G140" s="1431"/>
      <c r="H140" s="1432"/>
      <c r="I140" s="1433"/>
      <c r="J140" s="1433"/>
      <c r="K140" s="1434"/>
      <c r="L140" s="1434"/>
      <c r="M140" s="1435"/>
      <c r="N140" s="1434"/>
      <c r="O140" s="1434"/>
      <c r="P140" s="1348"/>
      <c r="Q140" s="1436"/>
      <c r="R140" s="1437"/>
      <c r="S140" s="1348"/>
      <c r="T140" s="1348"/>
      <c r="U140" s="1349"/>
      <c r="V140" s="1349"/>
      <c r="W140" s="1349"/>
      <c r="X140" s="1349"/>
      <c r="Y140" s="1349"/>
      <c r="Z140" s="1349"/>
      <c r="AA140" s="1349"/>
      <c r="AB140" s="1349"/>
      <c r="AC140" s="86"/>
    </row>
    <row r="141" spans="1:29" ht="33.75" customHeight="1">
      <c r="A141" s="1349"/>
      <c r="B141" s="1349"/>
      <c r="C141" s="1349"/>
      <c r="D141" s="1430"/>
      <c r="E141" s="1430"/>
      <c r="F141" s="1430"/>
      <c r="G141" s="1431"/>
      <c r="H141" s="1432"/>
      <c r="I141" s="1433"/>
      <c r="J141" s="1433"/>
      <c r="K141" s="1434"/>
      <c r="L141" s="1434"/>
      <c r="M141" s="1435"/>
      <c r="N141" s="1434"/>
      <c r="O141" s="1434"/>
      <c r="P141" s="1348"/>
      <c r="Q141" s="1436"/>
      <c r="R141" s="1437"/>
      <c r="S141" s="1348"/>
      <c r="T141" s="1348"/>
      <c r="U141" s="1349"/>
      <c r="V141" s="1349"/>
      <c r="W141" s="1349"/>
      <c r="X141" s="1349"/>
      <c r="Y141" s="1349"/>
      <c r="Z141" s="1349"/>
      <c r="AA141" s="1349"/>
      <c r="AB141" s="1349"/>
      <c r="AC141" s="86"/>
    </row>
    <row r="142" spans="1:29" ht="33.75" customHeight="1">
      <c r="A142" s="1349"/>
      <c r="B142" s="1349"/>
      <c r="C142" s="1349"/>
      <c r="D142" s="1430"/>
      <c r="E142" s="1430"/>
      <c r="F142" s="1430"/>
      <c r="G142" s="1431"/>
      <c r="H142" s="1432"/>
      <c r="I142" s="1433"/>
      <c r="J142" s="1433"/>
      <c r="K142" s="1434"/>
      <c r="L142" s="1434"/>
      <c r="M142" s="1435"/>
      <c r="N142" s="1434"/>
      <c r="O142" s="1434"/>
      <c r="P142" s="1348"/>
      <c r="Q142" s="1436"/>
      <c r="R142" s="1437"/>
      <c r="S142" s="1348"/>
      <c r="T142" s="1348"/>
      <c r="U142" s="1349"/>
      <c r="V142" s="1349"/>
      <c r="W142" s="1349"/>
      <c r="X142" s="1349"/>
      <c r="Y142" s="1349"/>
      <c r="Z142" s="1349"/>
      <c r="AA142" s="1349"/>
      <c r="AB142" s="1349"/>
      <c r="AC142" s="86"/>
    </row>
    <row r="143" spans="1:29" ht="33.75" customHeight="1">
      <c r="A143" s="1349"/>
      <c r="B143" s="1349"/>
      <c r="C143" s="1349"/>
      <c r="D143" s="1430"/>
      <c r="E143" s="1430"/>
      <c r="F143" s="1430"/>
      <c r="G143" s="1431"/>
      <c r="H143" s="1432"/>
      <c r="I143" s="1433"/>
      <c r="J143" s="1433"/>
      <c r="K143" s="1434"/>
      <c r="L143" s="1434"/>
      <c r="M143" s="1435"/>
      <c r="N143" s="1434"/>
      <c r="O143" s="1434"/>
      <c r="P143" s="1348"/>
      <c r="Q143" s="1436"/>
      <c r="R143" s="1437"/>
      <c r="S143" s="1348"/>
      <c r="T143" s="1348"/>
      <c r="U143" s="1349"/>
      <c r="V143" s="1349"/>
      <c r="W143" s="1349"/>
      <c r="X143" s="1349"/>
      <c r="Y143" s="1349"/>
      <c r="Z143" s="1349"/>
      <c r="AA143" s="1349"/>
      <c r="AB143" s="1349"/>
      <c r="AC143" s="86"/>
    </row>
    <row r="144" spans="1:29" ht="33.75" customHeight="1">
      <c r="A144" s="1349"/>
      <c r="B144" s="1349"/>
      <c r="C144" s="1349"/>
      <c r="D144" s="1430"/>
      <c r="E144" s="1430"/>
      <c r="F144" s="1430"/>
      <c r="G144" s="1431"/>
      <c r="H144" s="1432"/>
      <c r="I144" s="1433"/>
      <c r="J144" s="1433"/>
      <c r="K144" s="1434"/>
      <c r="L144" s="1434"/>
      <c r="M144" s="1435"/>
      <c r="N144" s="1434"/>
      <c r="O144" s="1434"/>
      <c r="P144" s="1348"/>
      <c r="Q144" s="1436"/>
      <c r="R144" s="1437"/>
      <c r="S144" s="1348"/>
      <c r="T144" s="1348"/>
      <c r="U144" s="1349"/>
      <c r="V144" s="1349"/>
      <c r="W144" s="1349"/>
      <c r="X144" s="1349"/>
      <c r="Y144" s="1349"/>
      <c r="Z144" s="1349"/>
      <c r="AA144" s="1349"/>
      <c r="AB144" s="1349"/>
      <c r="AC144" s="86"/>
    </row>
    <row r="145" spans="1:29" ht="33.75" customHeight="1">
      <c r="A145" s="1349"/>
      <c r="B145" s="1349"/>
      <c r="C145" s="1349"/>
      <c r="D145" s="1430"/>
      <c r="E145" s="1430"/>
      <c r="F145" s="1430"/>
      <c r="G145" s="1431"/>
      <c r="H145" s="1432"/>
      <c r="I145" s="1433"/>
      <c r="J145" s="1433"/>
      <c r="K145" s="1434"/>
      <c r="L145" s="1434"/>
      <c r="M145" s="1435"/>
      <c r="N145" s="1434"/>
      <c r="O145" s="1434"/>
      <c r="P145" s="1348"/>
      <c r="Q145" s="1436"/>
      <c r="R145" s="1437"/>
      <c r="S145" s="1348"/>
      <c r="T145" s="1348"/>
      <c r="U145" s="1349"/>
      <c r="V145" s="1349"/>
      <c r="W145" s="1349"/>
      <c r="X145" s="1349"/>
      <c r="Y145" s="1349"/>
      <c r="Z145" s="1349"/>
      <c r="AA145" s="1349"/>
      <c r="AB145" s="1349"/>
      <c r="AC145" s="86"/>
    </row>
    <row r="146" spans="1:29" ht="33.75" customHeight="1">
      <c r="A146" s="1349"/>
      <c r="B146" s="1349"/>
      <c r="C146" s="1349"/>
      <c r="D146" s="1430"/>
      <c r="E146" s="1430"/>
      <c r="F146" s="1430"/>
      <c r="G146" s="1431"/>
      <c r="H146" s="1432"/>
      <c r="I146" s="1433"/>
      <c r="J146" s="1433"/>
      <c r="K146" s="1434"/>
      <c r="L146" s="1434"/>
      <c r="M146" s="1435"/>
      <c r="N146" s="1434"/>
      <c r="O146" s="1434"/>
      <c r="P146" s="1348"/>
      <c r="Q146" s="1436"/>
      <c r="R146" s="1437"/>
      <c r="S146" s="1348"/>
      <c r="T146" s="1348"/>
      <c r="U146" s="1349"/>
      <c r="V146" s="1349"/>
      <c r="W146" s="1349"/>
      <c r="X146" s="1349"/>
      <c r="Y146" s="1349"/>
      <c r="Z146" s="1349"/>
      <c r="AA146" s="1349"/>
      <c r="AB146" s="1349"/>
      <c r="AC146" s="86"/>
    </row>
    <row r="147" spans="1:29" ht="33.75" customHeight="1">
      <c r="A147" s="1349"/>
      <c r="B147" s="1349"/>
      <c r="C147" s="1349"/>
      <c r="D147" s="1430"/>
      <c r="E147" s="1430"/>
      <c r="F147" s="1430"/>
      <c r="G147" s="1431"/>
      <c r="H147" s="1432"/>
      <c r="I147" s="1433"/>
      <c r="J147" s="1433"/>
      <c r="K147" s="1434"/>
      <c r="L147" s="1434"/>
      <c r="M147" s="1435"/>
      <c r="N147" s="1434"/>
      <c r="O147" s="1434"/>
      <c r="P147" s="1348"/>
      <c r="Q147" s="1436"/>
      <c r="R147" s="1437"/>
      <c r="S147" s="1348"/>
      <c r="T147" s="1348"/>
      <c r="U147" s="1349"/>
      <c r="V147" s="1349"/>
      <c r="W147" s="1349"/>
      <c r="X147" s="1349"/>
      <c r="Y147" s="1349"/>
      <c r="Z147" s="1349"/>
      <c r="AA147" s="1349"/>
      <c r="AB147" s="1349"/>
      <c r="AC147" s="86"/>
    </row>
    <row r="148" spans="1:29" ht="33.75" customHeight="1">
      <c r="A148" s="1349"/>
      <c r="B148" s="1349"/>
      <c r="C148" s="1349"/>
      <c r="D148" s="1430"/>
      <c r="E148" s="1430"/>
      <c r="F148" s="1430"/>
      <c r="G148" s="1431"/>
      <c r="H148" s="1432"/>
      <c r="I148" s="1433"/>
      <c r="J148" s="1433"/>
      <c r="K148" s="1434"/>
      <c r="L148" s="1434"/>
      <c r="M148" s="1435"/>
      <c r="N148" s="1434"/>
      <c r="O148" s="1434"/>
      <c r="P148" s="1348"/>
      <c r="Q148" s="1436"/>
      <c r="R148" s="1437"/>
      <c r="S148" s="1348"/>
      <c r="T148" s="1348"/>
      <c r="U148" s="1349"/>
      <c r="V148" s="1349"/>
      <c r="W148" s="1349"/>
      <c r="X148" s="1349"/>
      <c r="Y148" s="1349"/>
      <c r="Z148" s="1349"/>
      <c r="AA148" s="1349"/>
      <c r="AB148" s="1349"/>
      <c r="AC148" s="86"/>
    </row>
    <row r="149" spans="1:29" ht="33.75" customHeight="1">
      <c r="A149" s="1349"/>
      <c r="B149" s="1349"/>
      <c r="C149" s="1349"/>
      <c r="D149" s="1430"/>
      <c r="E149" s="1430"/>
      <c r="F149" s="1430"/>
      <c r="G149" s="1431"/>
      <c r="H149" s="1432"/>
      <c r="I149" s="1433"/>
      <c r="J149" s="1433"/>
      <c r="K149" s="1434"/>
      <c r="L149" s="1434"/>
      <c r="M149" s="1435"/>
      <c r="N149" s="1434"/>
      <c r="O149" s="1434"/>
      <c r="P149" s="1348"/>
      <c r="Q149" s="1436"/>
      <c r="R149" s="1437"/>
      <c r="S149" s="1348"/>
      <c r="T149" s="1348"/>
      <c r="U149" s="1349"/>
      <c r="V149" s="1349"/>
      <c r="W149" s="1349"/>
      <c r="X149" s="1349"/>
      <c r="Y149" s="1349"/>
      <c r="Z149" s="1349"/>
      <c r="AA149" s="1349"/>
      <c r="AB149" s="1349"/>
      <c r="AC149" s="86"/>
    </row>
    <row r="150" spans="1:29" ht="33.75" customHeight="1">
      <c r="A150" s="1349"/>
      <c r="B150" s="1349"/>
      <c r="C150" s="1349"/>
      <c r="D150" s="1430"/>
      <c r="E150" s="1430"/>
      <c r="F150" s="1430"/>
      <c r="G150" s="1431"/>
      <c r="H150" s="1432"/>
      <c r="I150" s="1433"/>
      <c r="J150" s="1433"/>
      <c r="K150" s="1434"/>
      <c r="L150" s="1434"/>
      <c r="M150" s="1435"/>
      <c r="N150" s="1434"/>
      <c r="O150" s="1434"/>
      <c r="P150" s="1348"/>
      <c r="Q150" s="1436"/>
      <c r="R150" s="1437"/>
      <c r="S150" s="1348"/>
      <c r="T150" s="1348"/>
      <c r="U150" s="1349"/>
      <c r="V150" s="1349"/>
      <c r="W150" s="1349"/>
      <c r="X150" s="1349"/>
      <c r="Y150" s="1349"/>
      <c r="Z150" s="1349"/>
      <c r="AA150" s="1349"/>
      <c r="AB150" s="1349"/>
      <c r="AC150" s="86"/>
    </row>
    <row r="151" spans="1:29" ht="33.75" customHeight="1">
      <c r="A151" s="1349"/>
      <c r="B151" s="1349"/>
      <c r="C151" s="1349"/>
      <c r="D151" s="1430"/>
      <c r="E151" s="1430"/>
      <c r="F151" s="1430"/>
      <c r="G151" s="1431"/>
      <c r="H151" s="1432"/>
      <c r="I151" s="1433"/>
      <c r="J151" s="1433"/>
      <c r="K151" s="1434"/>
      <c r="L151" s="1434"/>
      <c r="M151" s="1435"/>
      <c r="N151" s="1434"/>
      <c r="O151" s="1434"/>
      <c r="P151" s="1348"/>
      <c r="Q151" s="1436"/>
      <c r="R151" s="1437"/>
      <c r="S151" s="1348"/>
      <c r="T151" s="1348"/>
      <c r="U151" s="1349"/>
      <c r="V151" s="1349"/>
      <c r="W151" s="1349"/>
      <c r="X151" s="1349"/>
      <c r="Y151" s="1349"/>
      <c r="Z151" s="1349"/>
      <c r="AA151" s="1349"/>
      <c r="AB151" s="1349"/>
      <c r="AC151" s="86"/>
    </row>
    <row r="152" spans="1:29" ht="33.75" customHeight="1">
      <c r="A152" s="1349"/>
      <c r="B152" s="1349"/>
      <c r="C152" s="1349"/>
      <c r="D152" s="1430"/>
      <c r="E152" s="1430"/>
      <c r="F152" s="1430"/>
      <c r="G152" s="1431"/>
      <c r="H152" s="1432"/>
      <c r="I152" s="1433"/>
      <c r="J152" s="1433"/>
      <c r="K152" s="1434"/>
      <c r="L152" s="1434"/>
      <c r="M152" s="1435"/>
      <c r="N152" s="1434"/>
      <c r="O152" s="1434"/>
      <c r="P152" s="1348"/>
      <c r="Q152" s="1436"/>
      <c r="R152" s="1437"/>
      <c r="S152" s="1348"/>
      <c r="T152" s="1348"/>
      <c r="U152" s="1349"/>
      <c r="V152" s="1349"/>
      <c r="W152" s="1349"/>
      <c r="X152" s="1349"/>
      <c r="Y152" s="1349"/>
      <c r="Z152" s="1349"/>
      <c r="AA152" s="1349"/>
      <c r="AB152" s="1349"/>
      <c r="AC152" s="86"/>
    </row>
    <row r="153" spans="1:29" ht="33.75" customHeight="1">
      <c r="A153" s="1349"/>
      <c r="B153" s="1349"/>
      <c r="C153" s="1349"/>
      <c r="D153" s="1430"/>
      <c r="E153" s="1430"/>
      <c r="F153" s="1430"/>
      <c r="G153" s="1431"/>
      <c r="H153" s="1432"/>
      <c r="I153" s="1433"/>
      <c r="J153" s="1433"/>
      <c r="K153" s="1434"/>
      <c r="L153" s="1434"/>
      <c r="M153" s="1435"/>
      <c r="N153" s="1434"/>
      <c r="O153" s="1434"/>
      <c r="P153" s="1348"/>
      <c r="Q153" s="1436"/>
      <c r="R153" s="1437"/>
      <c r="S153" s="1348"/>
      <c r="T153" s="1348"/>
      <c r="U153" s="1349"/>
      <c r="V153" s="1349"/>
      <c r="W153" s="1349"/>
      <c r="X153" s="1349"/>
      <c r="Y153" s="1349"/>
      <c r="Z153" s="1349"/>
      <c r="AA153" s="1349"/>
      <c r="AB153" s="1349"/>
      <c r="AC153" s="86"/>
    </row>
    <row r="154" spans="1:29" ht="33.75" customHeight="1">
      <c r="A154" s="1349"/>
      <c r="B154" s="1349"/>
      <c r="C154" s="1349"/>
      <c r="D154" s="1430"/>
      <c r="E154" s="1430"/>
      <c r="F154" s="1430"/>
      <c r="G154" s="1431"/>
      <c r="H154" s="1432"/>
      <c r="I154" s="1433"/>
      <c r="J154" s="1433"/>
      <c r="K154" s="1434"/>
      <c r="L154" s="1434"/>
      <c r="M154" s="1435"/>
      <c r="N154" s="1434"/>
      <c r="O154" s="1434"/>
      <c r="P154" s="1348"/>
      <c r="Q154" s="1436"/>
      <c r="R154" s="1437"/>
      <c r="S154" s="1348"/>
      <c r="T154" s="1348"/>
      <c r="U154" s="1349"/>
      <c r="V154" s="1349"/>
      <c r="W154" s="1349"/>
      <c r="X154" s="1349"/>
      <c r="Y154" s="1349"/>
      <c r="Z154" s="1349"/>
      <c r="AA154" s="1349"/>
      <c r="AB154" s="1349"/>
      <c r="AC154" s="86"/>
    </row>
    <row r="155" spans="1:29" ht="33.75" customHeight="1">
      <c r="A155" s="1349"/>
      <c r="B155" s="1349"/>
      <c r="C155" s="1349"/>
      <c r="D155" s="1430"/>
      <c r="E155" s="1430"/>
      <c r="F155" s="1430"/>
      <c r="G155" s="1431"/>
      <c r="H155" s="1432"/>
      <c r="I155" s="1433"/>
      <c r="J155" s="1433"/>
      <c r="K155" s="1434"/>
      <c r="L155" s="1434"/>
      <c r="M155" s="1435"/>
      <c r="N155" s="1434"/>
      <c r="O155" s="1434"/>
      <c r="P155" s="1348"/>
      <c r="Q155" s="1436"/>
      <c r="R155" s="1437"/>
      <c r="S155" s="1348"/>
      <c r="T155" s="1348"/>
      <c r="U155" s="1349"/>
      <c r="V155" s="1349"/>
      <c r="W155" s="1349"/>
      <c r="X155" s="1349"/>
      <c r="Y155" s="1349"/>
      <c r="Z155" s="1349"/>
      <c r="AA155" s="1349"/>
      <c r="AB155" s="1349"/>
      <c r="AC155" s="86"/>
    </row>
    <row r="156" spans="1:29" ht="33.75" customHeight="1">
      <c r="A156" s="1349"/>
      <c r="B156" s="1349"/>
      <c r="C156" s="1349"/>
      <c r="D156" s="1430"/>
      <c r="E156" s="1430"/>
      <c r="F156" s="1430"/>
      <c r="G156" s="1431"/>
      <c r="H156" s="1432"/>
      <c r="I156" s="1433"/>
      <c r="J156" s="1433"/>
      <c r="K156" s="1434"/>
      <c r="L156" s="1434"/>
      <c r="M156" s="1435"/>
      <c r="N156" s="1434"/>
      <c r="O156" s="1434"/>
      <c r="P156" s="1348"/>
      <c r="Q156" s="1436"/>
      <c r="R156" s="1437"/>
      <c r="S156" s="1348"/>
      <c r="T156" s="1348"/>
      <c r="U156" s="1349"/>
      <c r="V156" s="1349"/>
      <c r="W156" s="1349"/>
      <c r="X156" s="1349"/>
      <c r="Y156" s="1349"/>
      <c r="Z156" s="1349"/>
      <c r="AA156" s="1349"/>
      <c r="AB156" s="1349"/>
      <c r="AC156" s="86"/>
    </row>
    <row r="157" spans="1:29" ht="33.75" customHeight="1">
      <c r="A157" s="1349"/>
      <c r="B157" s="1349"/>
      <c r="C157" s="1349"/>
      <c r="D157" s="1430"/>
      <c r="E157" s="1430"/>
      <c r="F157" s="1430"/>
      <c r="G157" s="1431"/>
      <c r="H157" s="1432"/>
      <c r="I157" s="1433"/>
      <c r="J157" s="1433"/>
      <c r="K157" s="1434"/>
      <c r="L157" s="1434"/>
      <c r="M157" s="1435"/>
      <c r="N157" s="1434"/>
      <c r="O157" s="1434"/>
      <c r="P157" s="1348"/>
      <c r="Q157" s="1436"/>
      <c r="R157" s="1437"/>
      <c r="S157" s="1348"/>
      <c r="T157" s="1348"/>
      <c r="U157" s="1349"/>
      <c r="V157" s="1349"/>
      <c r="W157" s="1349"/>
      <c r="X157" s="1349"/>
      <c r="Y157" s="1349"/>
      <c r="Z157" s="1349"/>
      <c r="AA157" s="1349"/>
      <c r="AB157" s="1349"/>
      <c r="AC157" s="86"/>
    </row>
    <row r="158" spans="1:29" ht="33.75" customHeight="1">
      <c r="A158" s="1349"/>
      <c r="B158" s="1349"/>
      <c r="C158" s="1349"/>
      <c r="D158" s="1430"/>
      <c r="E158" s="1430"/>
      <c r="F158" s="1430"/>
      <c r="G158" s="1431"/>
      <c r="H158" s="1432"/>
      <c r="I158" s="1433"/>
      <c r="J158" s="1433"/>
      <c r="K158" s="1434"/>
      <c r="L158" s="1434"/>
      <c r="M158" s="1435"/>
      <c r="N158" s="1434"/>
      <c r="O158" s="1434"/>
      <c r="P158" s="1348"/>
      <c r="Q158" s="1436"/>
      <c r="R158" s="1437"/>
      <c r="S158" s="1348"/>
      <c r="T158" s="1348"/>
      <c r="U158" s="1349"/>
      <c r="V158" s="1349"/>
      <c r="W158" s="1349"/>
      <c r="X158" s="1349"/>
      <c r="Y158" s="1349"/>
      <c r="Z158" s="1349"/>
      <c r="AA158" s="1349"/>
      <c r="AB158" s="1349"/>
      <c r="AC158" s="86"/>
    </row>
    <row r="159" spans="1:29" ht="33.75" customHeight="1">
      <c r="A159" s="1349"/>
      <c r="B159" s="1349"/>
      <c r="C159" s="1349"/>
      <c r="D159" s="1430"/>
      <c r="E159" s="1430"/>
      <c r="F159" s="1430"/>
      <c r="G159" s="1431"/>
      <c r="H159" s="1432"/>
      <c r="I159" s="1433"/>
      <c r="J159" s="1433"/>
      <c r="K159" s="1434"/>
      <c r="L159" s="1434"/>
      <c r="M159" s="1435"/>
      <c r="N159" s="1434"/>
      <c r="O159" s="1434"/>
      <c r="P159" s="1348"/>
      <c r="Q159" s="1436"/>
      <c r="R159" s="1437"/>
      <c r="S159" s="1348"/>
      <c r="T159" s="1348"/>
      <c r="U159" s="1349"/>
      <c r="V159" s="1349"/>
      <c r="W159" s="1349"/>
      <c r="X159" s="1349"/>
      <c r="Y159" s="1349"/>
      <c r="Z159" s="1349"/>
      <c r="AA159" s="1349"/>
      <c r="AB159" s="1349"/>
      <c r="AC159" s="86"/>
    </row>
    <row r="160" spans="1:29" ht="33.75" customHeight="1">
      <c r="A160" s="1349"/>
      <c r="B160" s="1349"/>
      <c r="C160" s="1349"/>
      <c r="D160" s="1430"/>
      <c r="E160" s="1430"/>
      <c r="F160" s="1430"/>
      <c r="G160" s="1431"/>
      <c r="H160" s="1432"/>
      <c r="I160" s="1433"/>
      <c r="J160" s="1433"/>
      <c r="K160" s="1434"/>
      <c r="L160" s="1434"/>
      <c r="M160" s="1435"/>
      <c r="N160" s="1434"/>
      <c r="O160" s="1434"/>
      <c r="P160" s="1348"/>
      <c r="Q160" s="1436"/>
      <c r="R160" s="1437"/>
      <c r="S160" s="1348"/>
      <c r="T160" s="1348"/>
      <c r="U160" s="1349"/>
      <c r="V160" s="1349"/>
      <c r="W160" s="1349"/>
      <c r="X160" s="1349"/>
      <c r="Y160" s="1349"/>
      <c r="Z160" s="1349"/>
      <c r="AA160" s="1349"/>
      <c r="AB160" s="1349"/>
      <c r="AC160" s="86"/>
    </row>
    <row r="161" spans="1:29" ht="33.75" customHeight="1">
      <c r="A161" s="1349"/>
      <c r="B161" s="1349"/>
      <c r="C161" s="1349"/>
      <c r="D161" s="1430"/>
      <c r="E161" s="1430"/>
      <c r="F161" s="1430"/>
      <c r="G161" s="1431"/>
      <c r="H161" s="1432"/>
      <c r="I161" s="1433"/>
      <c r="J161" s="1433"/>
      <c r="K161" s="1434"/>
      <c r="L161" s="1434"/>
      <c r="M161" s="1435"/>
      <c r="N161" s="1434"/>
      <c r="O161" s="1434"/>
      <c r="P161" s="1348"/>
      <c r="Q161" s="1436"/>
      <c r="R161" s="1437"/>
      <c r="S161" s="1348"/>
      <c r="T161" s="1348"/>
      <c r="U161" s="1349"/>
      <c r="V161" s="1349"/>
      <c r="W161" s="1349"/>
      <c r="X161" s="1349"/>
      <c r="Y161" s="1349"/>
      <c r="Z161" s="1349"/>
      <c r="AA161" s="1349"/>
      <c r="AB161" s="1349"/>
      <c r="AC161" s="86"/>
    </row>
    <row r="162" spans="1:29" ht="33.75" customHeight="1">
      <c r="A162" s="1349"/>
      <c r="B162" s="1349"/>
      <c r="C162" s="1349"/>
      <c r="D162" s="1430"/>
      <c r="E162" s="1430"/>
      <c r="F162" s="1430"/>
      <c r="G162" s="1431"/>
      <c r="H162" s="1432"/>
      <c r="I162" s="1433"/>
      <c r="J162" s="1433"/>
      <c r="K162" s="1434"/>
      <c r="L162" s="1434"/>
      <c r="M162" s="1435"/>
      <c r="N162" s="1434"/>
      <c r="O162" s="1434"/>
      <c r="P162" s="1348"/>
      <c r="Q162" s="1436"/>
      <c r="R162" s="1437"/>
      <c r="S162" s="1348"/>
      <c r="T162" s="1348"/>
      <c r="U162" s="1349"/>
      <c r="V162" s="1349"/>
      <c r="W162" s="1349"/>
      <c r="X162" s="1349"/>
      <c r="Y162" s="1349"/>
      <c r="Z162" s="1349"/>
      <c r="AA162" s="1349"/>
      <c r="AB162" s="1349"/>
      <c r="AC162" s="86"/>
    </row>
    <row r="163" spans="1:29" ht="33.75" customHeight="1">
      <c r="A163" s="1349"/>
      <c r="B163" s="1349"/>
      <c r="C163" s="1349"/>
      <c r="D163" s="1430"/>
      <c r="E163" s="1430"/>
      <c r="F163" s="1430"/>
      <c r="G163" s="1431"/>
      <c r="H163" s="1432"/>
      <c r="I163" s="1433"/>
      <c r="J163" s="1433"/>
      <c r="K163" s="1434"/>
      <c r="L163" s="1434"/>
      <c r="M163" s="1435"/>
      <c r="N163" s="1434"/>
      <c r="O163" s="1434"/>
      <c r="P163" s="1348"/>
      <c r="Q163" s="1436"/>
      <c r="R163" s="1437"/>
      <c r="S163" s="1348"/>
      <c r="T163" s="1348"/>
      <c r="U163" s="1349"/>
      <c r="V163" s="1349"/>
      <c r="W163" s="1349"/>
      <c r="X163" s="1349"/>
      <c r="Y163" s="1349"/>
      <c r="Z163" s="1349"/>
      <c r="AA163" s="1349"/>
      <c r="AB163" s="1349"/>
      <c r="AC163" s="86"/>
    </row>
    <row r="164" spans="1:29" ht="33.75" customHeight="1">
      <c r="A164" s="1349"/>
      <c r="B164" s="1349"/>
      <c r="C164" s="1349"/>
      <c r="D164" s="1430"/>
      <c r="E164" s="1430"/>
      <c r="F164" s="1430"/>
      <c r="G164" s="1431"/>
      <c r="H164" s="1432"/>
      <c r="I164" s="1433"/>
      <c r="J164" s="1433"/>
      <c r="K164" s="1434"/>
      <c r="L164" s="1434"/>
      <c r="M164" s="1435"/>
      <c r="N164" s="1434"/>
      <c r="O164" s="1434"/>
      <c r="P164" s="1348"/>
      <c r="Q164" s="1436"/>
      <c r="R164" s="1437"/>
      <c r="S164" s="1348"/>
      <c r="T164" s="1348"/>
      <c r="U164" s="1349"/>
      <c r="V164" s="1349"/>
      <c r="W164" s="1349"/>
      <c r="X164" s="1349"/>
      <c r="Y164" s="1349"/>
      <c r="Z164" s="1349"/>
      <c r="AA164" s="1349"/>
      <c r="AB164" s="1349"/>
      <c r="AC164" s="86"/>
    </row>
    <row r="165" spans="1:29" ht="33.75" customHeight="1">
      <c r="A165" s="1349"/>
      <c r="B165" s="1349"/>
      <c r="C165" s="1349"/>
      <c r="D165" s="1430"/>
      <c r="E165" s="1430"/>
      <c r="F165" s="1430"/>
      <c r="G165" s="1431"/>
      <c r="H165" s="1432"/>
      <c r="I165" s="1433"/>
      <c r="J165" s="1433"/>
      <c r="K165" s="1434"/>
      <c r="L165" s="1434"/>
      <c r="M165" s="1435"/>
      <c r="N165" s="1434"/>
      <c r="O165" s="1434"/>
      <c r="P165" s="1348"/>
      <c r="Q165" s="1436"/>
      <c r="R165" s="1437"/>
      <c r="S165" s="1348"/>
      <c r="T165" s="1348"/>
      <c r="U165" s="1349"/>
      <c r="V165" s="1349"/>
      <c r="W165" s="1349"/>
      <c r="X165" s="1349"/>
      <c r="Y165" s="1349"/>
      <c r="Z165" s="1349"/>
      <c r="AA165" s="1349"/>
      <c r="AB165" s="1349"/>
      <c r="AC165" s="86"/>
    </row>
    <row r="166" spans="1:29" ht="33.75" customHeight="1">
      <c r="A166" s="1349"/>
      <c r="B166" s="1349"/>
      <c r="C166" s="1349"/>
      <c r="D166" s="1430"/>
      <c r="E166" s="1430"/>
      <c r="F166" s="1430"/>
      <c r="G166" s="1431"/>
      <c r="H166" s="1432"/>
      <c r="I166" s="1433"/>
      <c r="J166" s="1433"/>
      <c r="K166" s="1434"/>
      <c r="L166" s="1434"/>
      <c r="M166" s="1435"/>
      <c r="N166" s="1434"/>
      <c r="O166" s="1434"/>
      <c r="P166" s="1348"/>
      <c r="Q166" s="1436"/>
      <c r="R166" s="1437"/>
      <c r="S166" s="1348"/>
      <c r="T166" s="1348"/>
      <c r="U166" s="1349"/>
      <c r="V166" s="1349"/>
      <c r="W166" s="1349"/>
      <c r="X166" s="1349"/>
      <c r="Y166" s="1349"/>
      <c r="Z166" s="1349"/>
      <c r="AA166" s="1349"/>
      <c r="AB166" s="1349"/>
      <c r="AC166" s="86"/>
    </row>
    <row r="167" spans="1:29" ht="33.75" customHeight="1">
      <c r="A167" s="1349"/>
      <c r="B167" s="1349"/>
      <c r="C167" s="1349"/>
      <c r="D167" s="1430"/>
      <c r="E167" s="1430"/>
      <c r="F167" s="1430"/>
      <c r="G167" s="1431"/>
      <c r="H167" s="1432"/>
      <c r="I167" s="1433"/>
      <c r="J167" s="1433"/>
      <c r="K167" s="1434"/>
      <c r="L167" s="1434"/>
      <c r="M167" s="1435"/>
      <c r="N167" s="1434"/>
      <c r="O167" s="1434"/>
      <c r="P167" s="1348"/>
      <c r="Q167" s="1436"/>
      <c r="R167" s="1437"/>
      <c r="S167" s="1348"/>
      <c r="T167" s="1348"/>
      <c r="U167" s="1349"/>
      <c r="V167" s="1349"/>
      <c r="W167" s="1349"/>
      <c r="X167" s="1349"/>
      <c r="Y167" s="1349"/>
      <c r="Z167" s="1349"/>
      <c r="AA167" s="1349"/>
      <c r="AB167" s="1349"/>
      <c r="AC167" s="86"/>
    </row>
    <row r="168" spans="1:29" ht="33.75" customHeight="1">
      <c r="A168" s="1349"/>
      <c r="B168" s="1349"/>
      <c r="C168" s="1349"/>
      <c r="D168" s="1430"/>
      <c r="E168" s="1430"/>
      <c r="F168" s="1430"/>
      <c r="G168" s="1431"/>
      <c r="H168" s="1432"/>
      <c r="I168" s="1433"/>
      <c r="J168" s="1433"/>
      <c r="K168" s="1434"/>
      <c r="L168" s="1434"/>
      <c r="M168" s="1435"/>
      <c r="N168" s="1434"/>
      <c r="O168" s="1434"/>
      <c r="P168" s="1348"/>
      <c r="Q168" s="1436"/>
      <c r="R168" s="1437"/>
      <c r="S168" s="1348"/>
      <c r="T168" s="1348"/>
      <c r="U168" s="1349"/>
      <c r="V168" s="1349"/>
      <c r="W168" s="1349"/>
      <c r="X168" s="1349"/>
      <c r="Y168" s="1349"/>
      <c r="Z168" s="1349"/>
      <c r="AA168" s="1349"/>
      <c r="AB168" s="1349"/>
      <c r="AC168" s="86"/>
    </row>
    <row r="169" spans="1:29" ht="33.75" customHeight="1">
      <c r="A169" s="1349"/>
      <c r="B169" s="1349"/>
      <c r="C169" s="1349"/>
      <c r="D169" s="1430"/>
      <c r="E169" s="1430"/>
      <c r="F169" s="1430"/>
      <c r="G169" s="1431"/>
      <c r="H169" s="1432"/>
      <c r="I169" s="1433"/>
      <c r="J169" s="1433"/>
      <c r="K169" s="1434"/>
      <c r="L169" s="1434"/>
      <c r="M169" s="1435"/>
      <c r="N169" s="1434"/>
      <c r="O169" s="1434"/>
      <c r="P169" s="1348"/>
      <c r="Q169" s="1436"/>
      <c r="R169" s="1437"/>
      <c r="S169" s="1348"/>
      <c r="T169" s="1348"/>
      <c r="U169" s="1349"/>
      <c r="V169" s="1349"/>
      <c r="W169" s="1349"/>
      <c r="X169" s="1349"/>
      <c r="Y169" s="1349"/>
      <c r="Z169" s="1349"/>
      <c r="AA169" s="1349"/>
      <c r="AB169" s="1349"/>
      <c r="AC169" s="86"/>
    </row>
    <row r="170" spans="1:29" ht="33.75" customHeight="1">
      <c r="A170" s="1349"/>
      <c r="B170" s="1349"/>
      <c r="C170" s="1349"/>
      <c r="D170" s="1430"/>
      <c r="E170" s="1430"/>
      <c r="F170" s="1430"/>
      <c r="G170" s="1431"/>
      <c r="H170" s="1432"/>
      <c r="I170" s="1433"/>
      <c r="J170" s="1433"/>
      <c r="K170" s="1434"/>
      <c r="L170" s="1434"/>
      <c r="M170" s="1435"/>
      <c r="N170" s="1434"/>
      <c r="O170" s="1434"/>
      <c r="P170" s="1348"/>
      <c r="Q170" s="1436"/>
      <c r="R170" s="1437"/>
      <c r="S170" s="1348"/>
      <c r="T170" s="1348"/>
      <c r="U170" s="1349"/>
      <c r="V170" s="1349"/>
      <c r="W170" s="1349"/>
      <c r="X170" s="1349"/>
      <c r="Y170" s="1349"/>
      <c r="Z170" s="1349"/>
      <c r="AA170" s="1349"/>
      <c r="AB170" s="1349"/>
      <c r="AC170" s="86"/>
    </row>
    <row r="171" spans="1:29" ht="33.75" customHeight="1">
      <c r="A171" s="1349"/>
      <c r="B171" s="1349"/>
      <c r="C171" s="1349"/>
      <c r="D171" s="1430"/>
      <c r="E171" s="1430"/>
      <c r="F171" s="1430"/>
      <c r="G171" s="1431"/>
      <c r="H171" s="1432"/>
      <c r="I171" s="1433"/>
      <c r="J171" s="1433"/>
      <c r="K171" s="1434"/>
      <c r="L171" s="1434"/>
      <c r="M171" s="1435"/>
      <c r="N171" s="1434"/>
      <c r="O171" s="1434"/>
      <c r="P171" s="1348"/>
      <c r="Q171" s="1436"/>
      <c r="R171" s="1437"/>
      <c r="S171" s="1348"/>
      <c r="T171" s="1348"/>
      <c r="U171" s="1349"/>
      <c r="V171" s="1349"/>
      <c r="W171" s="1349"/>
      <c r="X171" s="1349"/>
      <c r="Y171" s="1349"/>
      <c r="Z171" s="1349"/>
      <c r="AA171" s="1349"/>
      <c r="AB171" s="1349"/>
      <c r="AC171" s="86"/>
    </row>
    <row r="172" spans="1:29" ht="33.75" customHeight="1">
      <c r="A172" s="1349"/>
      <c r="B172" s="1349"/>
      <c r="C172" s="1349"/>
      <c r="D172" s="1430"/>
      <c r="E172" s="1430"/>
      <c r="F172" s="1430"/>
      <c r="G172" s="1431"/>
      <c r="H172" s="1432"/>
      <c r="I172" s="1433"/>
      <c r="J172" s="1433"/>
      <c r="K172" s="1434"/>
      <c r="L172" s="1434"/>
      <c r="M172" s="1435"/>
      <c r="N172" s="1434"/>
      <c r="O172" s="1434"/>
      <c r="P172" s="1348"/>
      <c r="Q172" s="1436"/>
      <c r="R172" s="1437"/>
      <c r="S172" s="1348"/>
      <c r="T172" s="1348"/>
      <c r="U172" s="1349"/>
      <c r="V172" s="1349"/>
      <c r="W172" s="1349"/>
      <c r="X172" s="1349"/>
      <c r="Y172" s="1349"/>
      <c r="Z172" s="1349"/>
      <c r="AA172" s="1349"/>
      <c r="AB172" s="1349"/>
      <c r="AC172" s="86"/>
    </row>
    <row r="173" spans="1:29" ht="33.75" customHeight="1">
      <c r="A173" s="1349"/>
      <c r="B173" s="1349"/>
      <c r="C173" s="1349"/>
      <c r="D173" s="1430"/>
      <c r="E173" s="1430"/>
      <c r="F173" s="1430"/>
      <c r="G173" s="1431"/>
      <c r="H173" s="1432"/>
      <c r="I173" s="1433"/>
      <c r="J173" s="1433"/>
      <c r="K173" s="1434"/>
      <c r="L173" s="1434"/>
      <c r="M173" s="1435"/>
      <c r="N173" s="1434"/>
      <c r="O173" s="1434"/>
      <c r="P173" s="1348"/>
      <c r="Q173" s="1436"/>
      <c r="R173" s="1437"/>
      <c r="S173" s="1348"/>
      <c r="T173" s="1348"/>
      <c r="U173" s="1349"/>
      <c r="V173" s="1349"/>
      <c r="W173" s="1349"/>
      <c r="X173" s="1349"/>
      <c r="Y173" s="1349"/>
      <c r="Z173" s="1349"/>
      <c r="AA173" s="1349"/>
      <c r="AB173" s="1349"/>
      <c r="AC173" s="86"/>
    </row>
    <row r="174" spans="1:29" ht="33.75" customHeight="1">
      <c r="A174" s="1349"/>
      <c r="B174" s="1349"/>
      <c r="C174" s="1349"/>
      <c r="D174" s="1430"/>
      <c r="E174" s="1430"/>
      <c r="F174" s="1430"/>
      <c r="G174" s="1431"/>
      <c r="H174" s="1432"/>
      <c r="I174" s="1433"/>
      <c r="J174" s="1433"/>
      <c r="K174" s="1434"/>
      <c r="L174" s="1434"/>
      <c r="M174" s="1435"/>
      <c r="N174" s="1434"/>
      <c r="O174" s="1434"/>
      <c r="P174" s="1348"/>
      <c r="Q174" s="1436"/>
      <c r="R174" s="1437"/>
      <c r="S174" s="1348"/>
      <c r="T174" s="1348"/>
      <c r="U174" s="1349"/>
      <c r="V174" s="1349"/>
      <c r="W174" s="1349"/>
      <c r="X174" s="1349"/>
      <c r="Y174" s="1349"/>
      <c r="Z174" s="1349"/>
      <c r="AA174" s="1349"/>
      <c r="AB174" s="1349"/>
      <c r="AC174" s="86"/>
    </row>
    <row r="175" spans="1:29" ht="33.75" customHeight="1">
      <c r="A175" s="1349"/>
      <c r="B175" s="1349"/>
      <c r="C175" s="1349"/>
      <c r="D175" s="1430"/>
      <c r="E175" s="1430"/>
      <c r="F175" s="1430"/>
      <c r="G175" s="1431"/>
      <c r="H175" s="1432"/>
      <c r="I175" s="1433"/>
      <c r="J175" s="1433"/>
      <c r="K175" s="1434"/>
      <c r="L175" s="1434"/>
      <c r="M175" s="1435"/>
      <c r="N175" s="1434"/>
      <c r="O175" s="1434"/>
      <c r="P175" s="1348"/>
      <c r="Q175" s="1436"/>
      <c r="R175" s="1437"/>
      <c r="S175" s="1348"/>
      <c r="T175" s="1348"/>
      <c r="U175" s="1349"/>
      <c r="V175" s="1349"/>
      <c r="W175" s="1349"/>
      <c r="X175" s="1349"/>
      <c r="Y175" s="1349"/>
      <c r="Z175" s="1349"/>
      <c r="AA175" s="1349"/>
      <c r="AB175" s="1349"/>
      <c r="AC175" s="86"/>
    </row>
    <row r="176" spans="1:29" ht="33.75" customHeight="1">
      <c r="A176" s="1349"/>
      <c r="B176" s="1349"/>
      <c r="C176" s="1349"/>
      <c r="D176" s="1430"/>
      <c r="E176" s="1430"/>
      <c r="F176" s="1430"/>
      <c r="G176" s="1431"/>
      <c r="H176" s="1432"/>
      <c r="I176" s="1433"/>
      <c r="J176" s="1433"/>
      <c r="K176" s="1434"/>
      <c r="L176" s="1434"/>
      <c r="M176" s="1435"/>
      <c r="N176" s="1434"/>
      <c r="O176" s="1434"/>
      <c r="P176" s="1348"/>
      <c r="Q176" s="1436"/>
      <c r="R176" s="1437"/>
      <c r="S176" s="1348"/>
      <c r="T176" s="1348"/>
      <c r="U176" s="1349"/>
      <c r="V176" s="1349"/>
      <c r="W176" s="1349"/>
      <c r="X176" s="1349"/>
      <c r="Y176" s="1349"/>
      <c r="Z176" s="1349"/>
      <c r="AA176" s="1349"/>
      <c r="AB176" s="1349"/>
      <c r="AC176" s="86"/>
    </row>
    <row r="177" spans="1:29" ht="33.75" customHeight="1">
      <c r="A177" s="1349"/>
      <c r="B177" s="1349"/>
      <c r="C177" s="1349"/>
      <c r="D177" s="1430"/>
      <c r="E177" s="1430"/>
      <c r="F177" s="1430"/>
      <c r="G177" s="1431"/>
      <c r="H177" s="1432"/>
      <c r="I177" s="1433"/>
      <c r="J177" s="1433"/>
      <c r="K177" s="1434"/>
      <c r="L177" s="1434"/>
      <c r="M177" s="1435"/>
      <c r="N177" s="1434"/>
      <c r="O177" s="1434"/>
      <c r="P177" s="1348"/>
      <c r="Q177" s="1436"/>
      <c r="R177" s="1437"/>
      <c r="S177" s="1348"/>
      <c r="T177" s="1348"/>
      <c r="U177" s="1349"/>
      <c r="V177" s="1349"/>
      <c r="W177" s="1349"/>
      <c r="X177" s="1349"/>
      <c r="Y177" s="1349"/>
      <c r="Z177" s="1349"/>
      <c r="AA177" s="1349"/>
      <c r="AB177" s="1349"/>
      <c r="AC177" s="86"/>
    </row>
    <row r="178" spans="1:29" ht="33.75" customHeight="1">
      <c r="A178" s="1349"/>
      <c r="B178" s="1349"/>
      <c r="C178" s="1349"/>
      <c r="D178" s="1430"/>
      <c r="E178" s="1430"/>
      <c r="F178" s="1430"/>
      <c r="G178" s="1431"/>
      <c r="H178" s="1432"/>
      <c r="I178" s="1433"/>
      <c r="J178" s="1433"/>
      <c r="K178" s="1434"/>
      <c r="L178" s="1434"/>
      <c r="M178" s="1435"/>
      <c r="N178" s="1434"/>
      <c r="O178" s="1434"/>
      <c r="P178" s="1348"/>
      <c r="Q178" s="1436"/>
      <c r="R178" s="1437"/>
      <c r="S178" s="1348"/>
      <c r="T178" s="1348"/>
      <c r="U178" s="1349"/>
      <c r="V178" s="1349"/>
      <c r="W178" s="1349"/>
      <c r="X178" s="1349"/>
      <c r="Y178" s="1349"/>
      <c r="Z178" s="1349"/>
      <c r="AA178" s="1349"/>
      <c r="AB178" s="1349"/>
      <c r="AC178" s="86"/>
    </row>
    <row r="179" spans="1:29" ht="33.75" customHeight="1">
      <c r="A179" s="1349"/>
      <c r="B179" s="1349"/>
      <c r="C179" s="1349"/>
      <c r="D179" s="1430"/>
      <c r="E179" s="1430"/>
      <c r="F179" s="1430"/>
      <c r="G179" s="1431"/>
      <c r="H179" s="1432"/>
      <c r="I179" s="1433"/>
      <c r="J179" s="1433"/>
      <c r="K179" s="1434"/>
      <c r="L179" s="1434"/>
      <c r="M179" s="1435"/>
      <c r="N179" s="1434"/>
      <c r="O179" s="1434"/>
      <c r="P179" s="1348"/>
      <c r="Q179" s="1436"/>
      <c r="R179" s="1437"/>
      <c r="S179" s="1348"/>
      <c r="T179" s="1348"/>
      <c r="U179" s="1349"/>
      <c r="V179" s="1349"/>
      <c r="W179" s="1349"/>
      <c r="X179" s="1349"/>
      <c r="Y179" s="1349"/>
      <c r="Z179" s="1349"/>
      <c r="AA179" s="1349"/>
      <c r="AB179" s="1349"/>
      <c r="AC179" s="86"/>
    </row>
    <row r="180" spans="1:29" ht="33.75" customHeight="1">
      <c r="A180" s="1349"/>
      <c r="B180" s="1349"/>
      <c r="C180" s="1349"/>
      <c r="D180" s="1430"/>
      <c r="E180" s="1430"/>
      <c r="F180" s="1430"/>
      <c r="G180" s="1431"/>
      <c r="H180" s="1432"/>
      <c r="I180" s="1433"/>
      <c r="J180" s="1433"/>
      <c r="K180" s="1434"/>
      <c r="L180" s="1434"/>
      <c r="M180" s="1435"/>
      <c r="N180" s="1434"/>
      <c r="O180" s="1434"/>
      <c r="P180" s="1348"/>
      <c r="Q180" s="1436"/>
      <c r="R180" s="1437"/>
      <c r="S180" s="1348"/>
      <c r="T180" s="1348"/>
      <c r="U180" s="1349"/>
      <c r="V180" s="1349"/>
      <c r="W180" s="1349"/>
      <c r="X180" s="1349"/>
      <c r="Y180" s="1349"/>
      <c r="Z180" s="1349"/>
      <c r="AA180" s="1349"/>
      <c r="AB180" s="1349"/>
      <c r="AC180" s="86"/>
    </row>
    <row r="181" spans="1:29" ht="33.75" customHeight="1">
      <c r="A181" s="1349"/>
      <c r="B181" s="1349"/>
      <c r="C181" s="1349"/>
      <c r="D181" s="1430"/>
      <c r="E181" s="1430"/>
      <c r="F181" s="1430"/>
      <c r="G181" s="1431"/>
      <c r="H181" s="1432"/>
      <c r="I181" s="1433"/>
      <c r="J181" s="1433"/>
      <c r="K181" s="1434"/>
      <c r="L181" s="1434"/>
      <c r="M181" s="1435"/>
      <c r="N181" s="1434"/>
      <c r="O181" s="1434"/>
      <c r="P181" s="1348"/>
      <c r="Q181" s="1436"/>
      <c r="R181" s="1437"/>
      <c r="S181" s="1348"/>
      <c r="T181" s="1348"/>
      <c r="U181" s="1349"/>
      <c r="V181" s="1349"/>
      <c r="W181" s="1349"/>
      <c r="X181" s="1349"/>
      <c r="Y181" s="1349"/>
      <c r="Z181" s="1349"/>
      <c r="AA181" s="1349"/>
      <c r="AB181" s="1349"/>
      <c r="AC181" s="86"/>
    </row>
    <row r="182" spans="1:29" ht="33.75" customHeight="1">
      <c r="A182" s="1349"/>
      <c r="B182" s="1349"/>
      <c r="C182" s="1349"/>
      <c r="D182" s="1430"/>
      <c r="E182" s="1430"/>
      <c r="F182" s="1430"/>
      <c r="G182" s="1431"/>
      <c r="H182" s="1432"/>
      <c r="I182" s="1433"/>
      <c r="J182" s="1433"/>
      <c r="K182" s="1434"/>
      <c r="L182" s="1434"/>
      <c r="M182" s="1435"/>
      <c r="N182" s="1434"/>
      <c r="O182" s="1434"/>
      <c r="P182" s="1348"/>
      <c r="Q182" s="1436"/>
      <c r="R182" s="1437"/>
      <c r="S182" s="1348"/>
      <c r="T182" s="1348"/>
      <c r="U182" s="1349"/>
      <c r="V182" s="1349"/>
      <c r="W182" s="1349"/>
      <c r="X182" s="1349"/>
      <c r="Y182" s="1349"/>
      <c r="Z182" s="1349"/>
      <c r="AA182" s="1349"/>
      <c r="AB182" s="1349"/>
      <c r="AC182" s="86"/>
    </row>
    <row r="183" spans="1:29" ht="33.75" customHeight="1">
      <c r="A183" s="1349"/>
      <c r="B183" s="1349"/>
      <c r="C183" s="1349"/>
      <c r="D183" s="1430"/>
      <c r="E183" s="1430"/>
      <c r="F183" s="1430"/>
      <c r="G183" s="1431"/>
      <c r="H183" s="1432"/>
      <c r="I183" s="1433"/>
      <c r="J183" s="1433"/>
      <c r="K183" s="1434"/>
      <c r="L183" s="1434"/>
      <c r="M183" s="1435"/>
      <c r="N183" s="1434"/>
      <c r="O183" s="1434"/>
      <c r="P183" s="1348"/>
      <c r="Q183" s="1436"/>
      <c r="R183" s="1437"/>
      <c r="S183" s="1348"/>
      <c r="T183" s="1348"/>
      <c r="U183" s="1349"/>
      <c r="V183" s="1349"/>
      <c r="W183" s="1349"/>
      <c r="X183" s="1349"/>
      <c r="Y183" s="1349"/>
      <c r="Z183" s="1349"/>
      <c r="AA183" s="1349"/>
      <c r="AB183" s="1349"/>
      <c r="AC183" s="86"/>
    </row>
    <row r="184" spans="1:29" ht="33.75" customHeight="1">
      <c r="A184" s="1349"/>
      <c r="B184" s="1349"/>
      <c r="C184" s="1349"/>
      <c r="D184" s="1430"/>
      <c r="E184" s="1430"/>
      <c r="F184" s="1430"/>
      <c r="G184" s="1431"/>
      <c r="H184" s="1432"/>
      <c r="I184" s="1433"/>
      <c r="J184" s="1433"/>
      <c r="K184" s="1434"/>
      <c r="L184" s="1434"/>
      <c r="M184" s="1435"/>
      <c r="N184" s="1434"/>
      <c r="O184" s="1434"/>
      <c r="P184" s="1348"/>
      <c r="Q184" s="1436"/>
      <c r="R184" s="1437"/>
      <c r="S184" s="1348"/>
      <c r="T184" s="1348"/>
      <c r="U184" s="1349"/>
      <c r="V184" s="1349"/>
      <c r="W184" s="1349"/>
      <c r="X184" s="1349"/>
      <c r="Y184" s="1349"/>
      <c r="Z184" s="1349"/>
      <c r="AA184" s="1349"/>
      <c r="AB184" s="1349"/>
      <c r="AC184" s="86"/>
    </row>
    <row r="185" spans="1:29" ht="33.75" customHeight="1">
      <c r="A185" s="1349"/>
      <c r="B185" s="1349"/>
      <c r="C185" s="1349"/>
      <c r="D185" s="1430"/>
      <c r="E185" s="1430"/>
      <c r="F185" s="1430"/>
      <c r="G185" s="1431"/>
      <c r="H185" s="1432"/>
      <c r="I185" s="1433"/>
      <c r="J185" s="1433"/>
      <c r="K185" s="1434"/>
      <c r="L185" s="1434"/>
      <c r="M185" s="1435"/>
      <c r="N185" s="1434"/>
      <c r="O185" s="1434"/>
      <c r="P185" s="1348"/>
      <c r="Q185" s="1436"/>
      <c r="R185" s="1437"/>
      <c r="S185" s="1348"/>
      <c r="T185" s="1348"/>
      <c r="U185" s="1349"/>
      <c r="V185" s="1349"/>
      <c r="W185" s="1349"/>
      <c r="X185" s="1349"/>
      <c r="Y185" s="1349"/>
      <c r="Z185" s="1349"/>
      <c r="AA185" s="1349"/>
      <c r="AB185" s="1349"/>
      <c r="AC185" s="86"/>
    </row>
    <row r="186" spans="1:29" ht="33.75" customHeight="1">
      <c r="A186" s="1349"/>
      <c r="B186" s="1349"/>
      <c r="C186" s="1349"/>
      <c r="D186" s="1430"/>
      <c r="E186" s="1430"/>
      <c r="F186" s="1430"/>
      <c r="G186" s="1431"/>
      <c r="H186" s="1432"/>
      <c r="I186" s="1433"/>
      <c r="J186" s="1433"/>
      <c r="K186" s="1434"/>
      <c r="L186" s="1434"/>
      <c r="M186" s="1435"/>
      <c r="N186" s="1434"/>
      <c r="O186" s="1434"/>
      <c r="P186" s="1348"/>
      <c r="Q186" s="1436"/>
      <c r="R186" s="1437"/>
      <c r="S186" s="1348"/>
      <c r="T186" s="1348"/>
      <c r="U186" s="1349"/>
      <c r="V186" s="1349"/>
      <c r="W186" s="1349"/>
      <c r="X186" s="1349"/>
      <c r="Y186" s="1349"/>
      <c r="Z186" s="1349"/>
      <c r="AA186" s="1349"/>
      <c r="AB186" s="1349"/>
      <c r="AC186" s="86"/>
    </row>
    <row r="187" spans="1:29" ht="33.75" customHeight="1">
      <c r="A187" s="1349"/>
      <c r="B187" s="1349"/>
      <c r="C187" s="1349"/>
      <c r="D187" s="1430"/>
      <c r="E187" s="1430"/>
      <c r="F187" s="1430"/>
      <c r="G187" s="1431"/>
      <c r="H187" s="1432"/>
      <c r="I187" s="1433"/>
      <c r="J187" s="1433"/>
      <c r="K187" s="1434"/>
      <c r="L187" s="1434"/>
      <c r="M187" s="1435"/>
      <c r="N187" s="1434"/>
      <c r="O187" s="1434"/>
      <c r="P187" s="1348"/>
      <c r="Q187" s="1436"/>
      <c r="R187" s="1437"/>
      <c r="S187" s="1348"/>
      <c r="T187" s="1348"/>
      <c r="U187" s="1349"/>
      <c r="V187" s="1349"/>
      <c r="W187" s="1349"/>
      <c r="X187" s="1349"/>
      <c r="Y187" s="1349"/>
      <c r="Z187" s="1349"/>
      <c r="AA187" s="1349"/>
      <c r="AB187" s="1349"/>
      <c r="AC187" s="86"/>
    </row>
    <row r="188" spans="1:29" ht="33.75" customHeight="1">
      <c r="A188" s="1349"/>
      <c r="B188" s="1349"/>
      <c r="C188" s="1349"/>
      <c r="D188" s="1430"/>
      <c r="E188" s="1430"/>
      <c r="F188" s="1430"/>
      <c r="G188" s="1431"/>
      <c r="H188" s="1432"/>
      <c r="I188" s="1433"/>
      <c r="J188" s="1433"/>
      <c r="K188" s="1434"/>
      <c r="L188" s="1434"/>
      <c r="M188" s="1435"/>
      <c r="N188" s="1434"/>
      <c r="O188" s="1434"/>
      <c r="P188" s="1348"/>
      <c r="Q188" s="1436"/>
      <c r="R188" s="1437"/>
      <c r="S188" s="1348"/>
      <c r="T188" s="1348"/>
      <c r="U188" s="1349"/>
      <c r="V188" s="1349"/>
      <c r="W188" s="1349"/>
      <c r="X188" s="1349"/>
      <c r="Y188" s="1349"/>
      <c r="Z188" s="1349"/>
      <c r="AA188" s="1349"/>
      <c r="AB188" s="1349"/>
      <c r="AC188" s="86"/>
    </row>
    <row r="189" spans="1:29" ht="33.75" customHeight="1">
      <c r="A189" s="1349"/>
      <c r="B189" s="1349"/>
      <c r="C189" s="1349"/>
      <c r="D189" s="1430"/>
      <c r="E189" s="1430"/>
      <c r="F189" s="1430"/>
      <c r="G189" s="1431"/>
      <c r="H189" s="1432"/>
      <c r="I189" s="1433"/>
      <c r="J189" s="1433"/>
      <c r="K189" s="1434"/>
      <c r="L189" s="1434"/>
      <c r="M189" s="1435"/>
      <c r="N189" s="1434"/>
      <c r="O189" s="1434"/>
      <c r="P189" s="1348"/>
      <c r="Q189" s="1436"/>
      <c r="R189" s="1437"/>
      <c r="S189" s="1348"/>
      <c r="T189" s="1348"/>
      <c r="U189" s="1349"/>
      <c r="V189" s="1349"/>
      <c r="W189" s="1349"/>
      <c r="X189" s="1349"/>
      <c r="Y189" s="1349"/>
      <c r="Z189" s="1349"/>
      <c r="AA189" s="1349"/>
      <c r="AB189" s="1349"/>
      <c r="AC189" s="86"/>
    </row>
    <row r="190" spans="1:29" ht="33.75" customHeight="1">
      <c r="A190" s="1349"/>
      <c r="B190" s="1349"/>
      <c r="C190" s="1349"/>
      <c r="D190" s="1430"/>
      <c r="E190" s="1430"/>
      <c r="F190" s="1430"/>
      <c r="G190" s="1431"/>
      <c r="H190" s="1432"/>
      <c r="I190" s="1433"/>
      <c r="J190" s="1433"/>
      <c r="K190" s="1434"/>
      <c r="L190" s="1434"/>
      <c r="M190" s="1435"/>
      <c r="N190" s="1434"/>
      <c r="O190" s="1434"/>
      <c r="P190" s="1348"/>
      <c r="Q190" s="1436"/>
      <c r="R190" s="1437"/>
      <c r="S190" s="1348"/>
      <c r="T190" s="1348"/>
      <c r="U190" s="1349"/>
      <c r="V190" s="1349"/>
      <c r="W190" s="1349"/>
      <c r="X190" s="1349"/>
      <c r="Y190" s="1349"/>
      <c r="Z190" s="1349"/>
      <c r="AA190" s="1349"/>
      <c r="AB190" s="1349"/>
      <c r="AC190" s="86"/>
    </row>
    <row r="191" spans="1:29" ht="33.75" customHeight="1">
      <c r="A191" s="1349"/>
      <c r="B191" s="1349"/>
      <c r="C191" s="1349"/>
      <c r="D191" s="1430"/>
      <c r="E191" s="1430"/>
      <c r="F191" s="1430"/>
      <c r="G191" s="1431"/>
      <c r="H191" s="1432"/>
      <c r="I191" s="1433"/>
      <c r="J191" s="1433"/>
      <c r="K191" s="1434"/>
      <c r="L191" s="1434"/>
      <c r="M191" s="1435"/>
      <c r="N191" s="1434"/>
      <c r="O191" s="1434"/>
      <c r="P191" s="1348"/>
      <c r="Q191" s="1436"/>
      <c r="R191" s="1437"/>
      <c r="S191" s="1348"/>
      <c r="T191" s="1348"/>
      <c r="U191" s="1349"/>
      <c r="V191" s="1349"/>
      <c r="W191" s="1349"/>
      <c r="X191" s="1349"/>
      <c r="Y191" s="1349"/>
      <c r="Z191" s="1349"/>
      <c r="AA191" s="1349"/>
      <c r="AB191" s="1349"/>
      <c r="AC191" s="86"/>
    </row>
    <row r="192" spans="1:29" ht="33.75" customHeight="1">
      <c r="A192" s="1349"/>
      <c r="B192" s="1349"/>
      <c r="C192" s="1349"/>
      <c r="D192" s="1430"/>
      <c r="E192" s="1430"/>
      <c r="F192" s="1430"/>
      <c r="G192" s="1431"/>
      <c r="H192" s="1432"/>
      <c r="I192" s="1433"/>
      <c r="J192" s="1433"/>
      <c r="K192" s="1434"/>
      <c r="L192" s="1434"/>
      <c r="M192" s="1435"/>
      <c r="N192" s="1434"/>
      <c r="O192" s="1434"/>
      <c r="P192" s="1348"/>
      <c r="Q192" s="1436"/>
      <c r="R192" s="1437"/>
      <c r="S192" s="1348"/>
      <c r="T192" s="1348"/>
      <c r="U192" s="1349"/>
      <c r="V192" s="1349"/>
      <c r="W192" s="1349"/>
      <c r="X192" s="1349"/>
      <c r="Y192" s="1349"/>
      <c r="Z192" s="1349"/>
      <c r="AA192" s="1349"/>
      <c r="AB192" s="1349"/>
      <c r="AC192" s="86"/>
    </row>
    <row r="193" spans="1:29" ht="33.75" customHeight="1">
      <c r="A193" s="1349"/>
      <c r="B193" s="1349"/>
      <c r="C193" s="1349"/>
      <c r="D193" s="1430"/>
      <c r="E193" s="1430"/>
      <c r="F193" s="1430"/>
      <c r="G193" s="1431"/>
      <c r="H193" s="1432"/>
      <c r="I193" s="1433"/>
      <c r="J193" s="1433"/>
      <c r="K193" s="1434"/>
      <c r="L193" s="1434"/>
      <c r="M193" s="1435"/>
      <c r="N193" s="1434"/>
      <c r="O193" s="1434"/>
      <c r="P193" s="1348"/>
      <c r="Q193" s="1436"/>
      <c r="R193" s="1437"/>
      <c r="S193" s="1348"/>
      <c r="T193" s="1348"/>
      <c r="U193" s="1349"/>
      <c r="V193" s="1349"/>
      <c r="W193" s="1349"/>
      <c r="X193" s="1349"/>
      <c r="Y193" s="1349"/>
      <c r="Z193" s="1349"/>
      <c r="AA193" s="1349"/>
      <c r="AB193" s="1349"/>
      <c r="AC193" s="86"/>
    </row>
    <row r="194" spans="1:29" ht="33.75" customHeight="1">
      <c r="A194" s="1349"/>
      <c r="B194" s="1349"/>
      <c r="C194" s="1349"/>
      <c r="D194" s="1430"/>
      <c r="E194" s="1430"/>
      <c r="F194" s="1430"/>
      <c r="G194" s="1431"/>
      <c r="H194" s="1432"/>
      <c r="I194" s="1433"/>
      <c r="J194" s="1433"/>
      <c r="K194" s="1434"/>
      <c r="L194" s="1434"/>
      <c r="M194" s="1435"/>
      <c r="N194" s="1434"/>
      <c r="O194" s="1434"/>
      <c r="P194" s="1348"/>
      <c r="Q194" s="1436"/>
      <c r="R194" s="1437"/>
      <c r="S194" s="1348"/>
      <c r="T194" s="1348"/>
      <c r="U194" s="1349"/>
      <c r="V194" s="1349"/>
      <c r="W194" s="1349"/>
      <c r="X194" s="1349"/>
      <c r="Y194" s="1349"/>
      <c r="Z194" s="1349"/>
      <c r="AA194" s="1349"/>
      <c r="AB194" s="1349"/>
      <c r="AC194" s="86"/>
    </row>
    <row r="195" spans="1:29" ht="33.75" customHeight="1">
      <c r="A195" s="1349"/>
      <c r="B195" s="1349"/>
      <c r="C195" s="1349"/>
      <c r="D195" s="1430"/>
      <c r="E195" s="1430"/>
      <c r="F195" s="1430"/>
      <c r="G195" s="1431"/>
      <c r="H195" s="1432"/>
      <c r="I195" s="1433"/>
      <c r="J195" s="1433"/>
      <c r="K195" s="1434"/>
      <c r="L195" s="1434"/>
      <c r="M195" s="1435"/>
      <c r="N195" s="1434"/>
      <c r="O195" s="1434"/>
      <c r="P195" s="1348"/>
      <c r="Q195" s="1436"/>
      <c r="R195" s="1437"/>
      <c r="S195" s="1348"/>
      <c r="T195" s="1348"/>
      <c r="U195" s="1349"/>
      <c r="V195" s="1349"/>
      <c r="W195" s="1349"/>
      <c r="X195" s="1349"/>
      <c r="Y195" s="1349"/>
      <c r="Z195" s="1349"/>
      <c r="AA195" s="1349"/>
      <c r="AB195" s="1349"/>
      <c r="AC195" s="86"/>
    </row>
    <row r="196" spans="1:29" ht="33.75" customHeight="1">
      <c r="A196" s="1349"/>
      <c r="B196" s="1349"/>
      <c r="C196" s="1349"/>
      <c r="D196" s="1430"/>
      <c r="E196" s="1430"/>
      <c r="F196" s="1430"/>
      <c r="G196" s="1431"/>
      <c r="H196" s="1432"/>
      <c r="I196" s="1433"/>
      <c r="J196" s="1433"/>
      <c r="K196" s="1434"/>
      <c r="L196" s="1434"/>
      <c r="M196" s="1435"/>
      <c r="N196" s="1434"/>
      <c r="O196" s="1434"/>
      <c r="P196" s="1348"/>
      <c r="Q196" s="1436"/>
      <c r="R196" s="1437"/>
      <c r="S196" s="1348"/>
      <c r="T196" s="1348"/>
      <c r="U196" s="1349"/>
      <c r="V196" s="1349"/>
      <c r="W196" s="1349"/>
      <c r="X196" s="1349"/>
      <c r="Y196" s="1349"/>
      <c r="Z196" s="1349"/>
      <c r="AA196" s="1349"/>
      <c r="AB196" s="1349"/>
      <c r="AC196" s="86"/>
    </row>
    <row r="197" spans="1:29" ht="33.75" customHeight="1">
      <c r="A197" s="1349"/>
      <c r="B197" s="1349"/>
      <c r="C197" s="1349"/>
      <c r="D197" s="1430"/>
      <c r="E197" s="1430"/>
      <c r="F197" s="1430"/>
      <c r="G197" s="1431"/>
      <c r="H197" s="1432"/>
      <c r="I197" s="1433"/>
      <c r="J197" s="1433"/>
      <c r="K197" s="1434"/>
      <c r="L197" s="1434"/>
      <c r="M197" s="1435"/>
      <c r="N197" s="1434"/>
      <c r="O197" s="1434"/>
      <c r="P197" s="1348"/>
      <c r="Q197" s="1436"/>
      <c r="R197" s="1437"/>
      <c r="S197" s="1348"/>
      <c r="T197" s="1348"/>
      <c r="U197" s="1349"/>
      <c r="V197" s="1349"/>
      <c r="W197" s="1349"/>
      <c r="X197" s="1349"/>
      <c r="Y197" s="1349"/>
      <c r="Z197" s="1349"/>
      <c r="AA197" s="1349"/>
      <c r="AB197" s="1349"/>
      <c r="AC197" s="86"/>
    </row>
    <row r="198" spans="1:29" ht="33.75" customHeight="1">
      <c r="A198" s="1349"/>
      <c r="B198" s="1349"/>
      <c r="C198" s="1349"/>
      <c r="D198" s="1430"/>
      <c r="E198" s="1430"/>
      <c r="F198" s="1430"/>
      <c r="G198" s="1431"/>
      <c r="H198" s="1432"/>
      <c r="I198" s="1433"/>
      <c r="J198" s="1433"/>
      <c r="K198" s="1434"/>
      <c r="L198" s="1434"/>
      <c r="M198" s="1435"/>
      <c r="N198" s="1434"/>
      <c r="O198" s="1434"/>
      <c r="P198" s="1348"/>
      <c r="Q198" s="1436"/>
      <c r="R198" s="1437"/>
      <c r="S198" s="1348"/>
      <c r="T198" s="1348"/>
      <c r="U198" s="1349"/>
      <c r="V198" s="1349"/>
      <c r="W198" s="1349"/>
      <c r="X198" s="1349"/>
      <c r="Y198" s="1349"/>
      <c r="Z198" s="1349"/>
      <c r="AA198" s="1349"/>
      <c r="AB198" s="1349"/>
      <c r="AC198" s="86"/>
    </row>
    <row r="199" spans="1:29" ht="33.75" customHeight="1">
      <c r="A199" s="1349"/>
      <c r="B199" s="1349"/>
      <c r="C199" s="1349"/>
      <c r="D199" s="1430"/>
      <c r="E199" s="1430"/>
      <c r="F199" s="1430"/>
      <c r="G199" s="1431"/>
      <c r="H199" s="1432"/>
      <c r="I199" s="1433"/>
      <c r="J199" s="1433"/>
      <c r="K199" s="1434"/>
      <c r="L199" s="1434"/>
      <c r="M199" s="1435"/>
      <c r="N199" s="1434"/>
      <c r="O199" s="1434"/>
      <c r="P199" s="1348"/>
      <c r="Q199" s="1436"/>
      <c r="R199" s="1437"/>
      <c r="S199" s="1348"/>
      <c r="T199" s="1348"/>
      <c r="U199" s="1349"/>
      <c r="V199" s="1349"/>
      <c r="W199" s="1349"/>
      <c r="X199" s="1349"/>
      <c r="Y199" s="1349"/>
      <c r="Z199" s="1349"/>
      <c r="AA199" s="1349"/>
      <c r="AB199" s="1349"/>
      <c r="AC199" s="86"/>
    </row>
    <row r="200" spans="1:29" ht="33.75" customHeight="1">
      <c r="A200" s="1349"/>
      <c r="B200" s="1349"/>
      <c r="C200" s="1349"/>
      <c r="D200" s="1430"/>
      <c r="E200" s="1430"/>
      <c r="F200" s="1430"/>
      <c r="G200" s="1431"/>
      <c r="H200" s="1432"/>
      <c r="I200" s="1433"/>
      <c r="J200" s="1433"/>
      <c r="K200" s="1434"/>
      <c r="L200" s="1434"/>
      <c r="M200" s="1435"/>
      <c r="N200" s="1434"/>
      <c r="O200" s="1434"/>
      <c r="P200" s="1348"/>
      <c r="Q200" s="1436"/>
      <c r="R200" s="1437"/>
      <c r="S200" s="1348"/>
      <c r="T200" s="1348"/>
      <c r="U200" s="1349"/>
      <c r="V200" s="1349"/>
      <c r="W200" s="1349"/>
      <c r="X200" s="1349"/>
      <c r="Y200" s="1349"/>
      <c r="Z200" s="1349"/>
      <c r="AA200" s="1349"/>
      <c r="AB200" s="1349"/>
      <c r="AC200" s="86"/>
    </row>
    <row r="201" spans="1:29" ht="33.75" customHeight="1">
      <c r="A201" s="1349"/>
      <c r="B201" s="1349"/>
      <c r="C201" s="1349"/>
      <c r="D201" s="1430"/>
      <c r="E201" s="1430"/>
      <c r="F201" s="1430"/>
      <c r="G201" s="1431"/>
      <c r="H201" s="1432"/>
      <c r="I201" s="1433"/>
      <c r="J201" s="1433"/>
      <c r="K201" s="1434"/>
      <c r="L201" s="1434"/>
      <c r="M201" s="1435"/>
      <c r="N201" s="1434"/>
      <c r="O201" s="1434"/>
      <c r="P201" s="1348"/>
      <c r="Q201" s="1436"/>
      <c r="R201" s="1437"/>
      <c r="S201" s="1348"/>
      <c r="T201" s="1348"/>
      <c r="U201" s="1349"/>
      <c r="V201" s="1349"/>
      <c r="W201" s="1349"/>
      <c r="X201" s="1349"/>
      <c r="Y201" s="1349"/>
      <c r="Z201" s="1349"/>
      <c r="AA201" s="1349"/>
      <c r="AB201" s="1349"/>
      <c r="AC201" s="86"/>
    </row>
    <row r="202" spans="1:29" ht="33.75" customHeight="1">
      <c r="A202" s="1349"/>
      <c r="B202" s="1349"/>
      <c r="C202" s="1349"/>
      <c r="D202" s="1430"/>
      <c r="E202" s="1430"/>
      <c r="F202" s="1430"/>
      <c r="G202" s="1431"/>
      <c r="H202" s="1432"/>
      <c r="I202" s="1433"/>
      <c r="J202" s="1433"/>
      <c r="K202" s="1434"/>
      <c r="L202" s="1434"/>
      <c r="M202" s="1435"/>
      <c r="N202" s="1434"/>
      <c r="O202" s="1434"/>
      <c r="P202" s="1348"/>
      <c r="Q202" s="1436"/>
      <c r="R202" s="1437"/>
      <c r="S202" s="1348"/>
      <c r="T202" s="1348"/>
      <c r="U202" s="1349"/>
      <c r="V202" s="1349"/>
      <c r="W202" s="1349"/>
      <c r="X202" s="1349"/>
      <c r="Y202" s="1349"/>
      <c r="Z202" s="1349"/>
      <c r="AA202" s="1349"/>
      <c r="AB202" s="1349"/>
      <c r="AC202" s="86"/>
    </row>
    <row r="203" spans="1:29" ht="33.75" customHeight="1">
      <c r="A203" s="1349"/>
      <c r="B203" s="1349"/>
      <c r="C203" s="1349"/>
      <c r="D203" s="1430"/>
      <c r="E203" s="1430"/>
      <c r="F203" s="1430"/>
      <c r="G203" s="1431"/>
      <c r="H203" s="1432"/>
      <c r="I203" s="1433"/>
      <c r="J203" s="1433"/>
      <c r="K203" s="1434"/>
      <c r="L203" s="1434"/>
      <c r="M203" s="1435"/>
      <c r="N203" s="1434"/>
      <c r="O203" s="1434"/>
      <c r="P203" s="1348"/>
      <c r="Q203" s="1436"/>
      <c r="R203" s="1437"/>
      <c r="S203" s="1348"/>
      <c r="T203" s="1348"/>
      <c r="U203" s="1349"/>
      <c r="V203" s="1349"/>
      <c r="W203" s="1349"/>
      <c r="X203" s="1349"/>
      <c r="Y203" s="1349"/>
      <c r="Z203" s="1349"/>
      <c r="AA203" s="1349"/>
      <c r="AB203" s="1349"/>
      <c r="AC203" s="86"/>
    </row>
    <row r="204" spans="1:29" ht="33.75" customHeight="1">
      <c r="A204" s="1349"/>
      <c r="B204" s="1349"/>
      <c r="C204" s="1349"/>
      <c r="D204" s="1430"/>
      <c r="E204" s="1430"/>
      <c r="F204" s="1430"/>
      <c r="G204" s="1431"/>
      <c r="H204" s="1432"/>
      <c r="I204" s="1433"/>
      <c r="J204" s="1433"/>
      <c r="K204" s="1434"/>
      <c r="L204" s="1434"/>
      <c r="M204" s="1435"/>
      <c r="N204" s="1434"/>
      <c r="O204" s="1434"/>
      <c r="P204" s="1348"/>
      <c r="Q204" s="1436"/>
      <c r="R204" s="1437"/>
      <c r="S204" s="1348"/>
      <c r="T204" s="1348"/>
      <c r="U204" s="1349"/>
      <c r="V204" s="1349"/>
      <c r="W204" s="1349"/>
      <c r="X204" s="1349"/>
      <c r="Y204" s="1349"/>
      <c r="Z204" s="1349"/>
      <c r="AA204" s="1349"/>
      <c r="AB204" s="1349"/>
      <c r="AC204" s="86"/>
    </row>
    <row r="205" spans="1:29" ht="33.75" customHeight="1">
      <c r="A205" s="1349"/>
      <c r="B205" s="1349"/>
      <c r="C205" s="1349"/>
      <c r="D205" s="1430"/>
      <c r="E205" s="1430"/>
      <c r="F205" s="1430"/>
      <c r="G205" s="1431"/>
      <c r="H205" s="1432"/>
      <c r="I205" s="1433"/>
      <c r="J205" s="1433"/>
      <c r="K205" s="1434"/>
      <c r="L205" s="1434"/>
      <c r="M205" s="1435"/>
      <c r="N205" s="1434"/>
      <c r="O205" s="1434"/>
      <c r="P205" s="1348"/>
      <c r="Q205" s="1436"/>
      <c r="R205" s="1437"/>
      <c r="S205" s="1348"/>
      <c r="T205" s="1348"/>
      <c r="U205" s="1349"/>
      <c r="V205" s="1349"/>
      <c r="W205" s="1349"/>
      <c r="X205" s="1349"/>
      <c r="Y205" s="1349"/>
      <c r="Z205" s="1349"/>
      <c r="AA205" s="1349"/>
      <c r="AB205" s="1349"/>
      <c r="AC205" s="86"/>
    </row>
    <row r="206" spans="1:29" ht="33.75" customHeight="1">
      <c r="A206" s="1349"/>
      <c r="B206" s="1349"/>
      <c r="C206" s="1349"/>
      <c r="D206" s="1430"/>
      <c r="E206" s="1430"/>
      <c r="F206" s="1430"/>
      <c r="G206" s="1431"/>
      <c r="H206" s="1432"/>
      <c r="I206" s="1433"/>
      <c r="J206" s="1433"/>
      <c r="K206" s="1434"/>
      <c r="L206" s="1434"/>
      <c r="M206" s="1435"/>
      <c r="N206" s="1434"/>
      <c r="O206" s="1434"/>
      <c r="P206" s="1348"/>
      <c r="Q206" s="1436"/>
      <c r="R206" s="1437"/>
      <c r="S206" s="1348"/>
      <c r="T206" s="1348"/>
      <c r="U206" s="1349"/>
      <c r="V206" s="1349"/>
      <c r="W206" s="1349"/>
      <c r="X206" s="1349"/>
      <c r="Y206" s="1349"/>
      <c r="Z206" s="1349"/>
      <c r="AA206" s="1349"/>
      <c r="AB206" s="1349"/>
      <c r="AC206" s="86"/>
    </row>
    <row r="207" spans="1:29" ht="33.75" customHeight="1">
      <c r="A207" s="1349"/>
      <c r="B207" s="1349"/>
      <c r="C207" s="1349"/>
      <c r="D207" s="1430"/>
      <c r="E207" s="1430"/>
      <c r="F207" s="1430"/>
      <c r="G207" s="1431"/>
      <c r="H207" s="1432"/>
      <c r="I207" s="1433"/>
      <c r="J207" s="1433"/>
      <c r="K207" s="1434"/>
      <c r="L207" s="1434"/>
      <c r="M207" s="1435"/>
      <c r="N207" s="1434"/>
      <c r="O207" s="1434"/>
      <c r="P207" s="1348"/>
      <c r="Q207" s="1436"/>
      <c r="R207" s="1437"/>
      <c r="S207" s="1348"/>
      <c r="T207" s="1348"/>
      <c r="U207" s="1349"/>
      <c r="V207" s="1349"/>
      <c r="W207" s="1349"/>
      <c r="X207" s="1349"/>
      <c r="Y207" s="1349"/>
      <c r="Z207" s="1349"/>
      <c r="AA207" s="1349"/>
      <c r="AB207" s="1349"/>
      <c r="AC207" s="86"/>
    </row>
    <row r="208" spans="1:29" ht="33.75" customHeight="1">
      <c r="A208" s="1349"/>
      <c r="B208" s="1349"/>
      <c r="C208" s="1349"/>
      <c r="D208" s="1430"/>
      <c r="E208" s="1430"/>
      <c r="F208" s="1430"/>
      <c r="G208" s="1431"/>
      <c r="H208" s="1432"/>
      <c r="I208" s="1433"/>
      <c r="J208" s="1433"/>
      <c r="K208" s="1434"/>
      <c r="L208" s="1434"/>
      <c r="M208" s="1435"/>
      <c r="N208" s="1434"/>
      <c r="O208" s="1434"/>
      <c r="P208" s="1348"/>
      <c r="Q208" s="1436"/>
      <c r="R208" s="1437"/>
      <c r="S208" s="1348"/>
      <c r="T208" s="1348"/>
      <c r="U208" s="1349"/>
      <c r="V208" s="1349"/>
      <c r="W208" s="1349"/>
      <c r="X208" s="1349"/>
      <c r="Y208" s="1349"/>
      <c r="Z208" s="1349"/>
      <c r="AA208" s="1349"/>
      <c r="AB208" s="1349"/>
      <c r="AC208" s="86"/>
    </row>
    <row r="209" spans="1:29" ht="33.75" customHeight="1">
      <c r="A209" s="1349"/>
      <c r="B209" s="1349"/>
      <c r="C209" s="1349"/>
      <c r="D209" s="1430"/>
      <c r="E209" s="1430"/>
      <c r="F209" s="1430"/>
      <c r="G209" s="1431"/>
      <c r="H209" s="1432"/>
      <c r="I209" s="1433"/>
      <c r="J209" s="1433"/>
      <c r="K209" s="1434"/>
      <c r="L209" s="1434"/>
      <c r="M209" s="1435"/>
      <c r="N209" s="1434"/>
      <c r="O209" s="1434"/>
      <c r="P209" s="1348"/>
      <c r="Q209" s="1436"/>
      <c r="R209" s="1437"/>
      <c r="S209" s="1348"/>
      <c r="T209" s="1348"/>
      <c r="U209" s="1349"/>
      <c r="V209" s="1349"/>
      <c r="W209" s="1349"/>
      <c r="X209" s="1349"/>
      <c r="Y209" s="1349"/>
      <c r="Z209" s="1349"/>
      <c r="AA209" s="1349"/>
      <c r="AB209" s="1349"/>
      <c r="AC209" s="86"/>
    </row>
    <row r="210" spans="1:29" ht="33.75" customHeight="1">
      <c r="A210" s="1349"/>
      <c r="B210" s="1349"/>
      <c r="C210" s="1349"/>
      <c r="D210" s="1430"/>
      <c r="E210" s="1430"/>
      <c r="F210" s="1430"/>
      <c r="G210" s="1431"/>
      <c r="H210" s="1432"/>
      <c r="I210" s="1433"/>
      <c r="J210" s="1433"/>
      <c r="K210" s="1434"/>
      <c r="L210" s="1434"/>
      <c r="M210" s="1435"/>
      <c r="N210" s="1434"/>
      <c r="O210" s="1434"/>
      <c r="P210" s="1348"/>
      <c r="Q210" s="1436"/>
      <c r="R210" s="1437"/>
      <c r="S210" s="1348"/>
      <c r="T210" s="1348"/>
      <c r="U210" s="1349"/>
      <c r="V210" s="1349"/>
      <c r="W210" s="1349"/>
      <c r="X210" s="1349"/>
      <c r="Y210" s="1349"/>
      <c r="Z210" s="1349"/>
      <c r="AA210" s="1349"/>
      <c r="AB210" s="1349"/>
      <c r="AC210" s="86"/>
    </row>
    <row r="211" spans="1:29" ht="33.75" customHeight="1">
      <c r="A211" s="1349"/>
      <c r="B211" s="1349"/>
      <c r="C211" s="1349"/>
      <c r="D211" s="1430"/>
      <c r="E211" s="1430"/>
      <c r="F211" s="1430"/>
      <c r="G211" s="1431"/>
      <c r="H211" s="1432"/>
      <c r="I211" s="1433"/>
      <c r="J211" s="1433"/>
      <c r="K211" s="1434"/>
      <c r="L211" s="1434"/>
      <c r="M211" s="1435"/>
      <c r="N211" s="1434"/>
      <c r="O211" s="1434"/>
      <c r="P211" s="1348"/>
      <c r="Q211" s="1436"/>
      <c r="R211" s="1437"/>
      <c r="S211" s="1348"/>
      <c r="T211" s="1348"/>
      <c r="U211" s="1349"/>
      <c r="V211" s="1349"/>
      <c r="W211" s="1349"/>
      <c r="X211" s="1349"/>
      <c r="Y211" s="1349"/>
      <c r="Z211" s="1349"/>
      <c r="AA211" s="1349"/>
      <c r="AB211" s="1349"/>
      <c r="AC211" s="86"/>
    </row>
    <row r="212" spans="1:29" ht="33.75" customHeight="1">
      <c r="A212" s="1349"/>
      <c r="B212" s="1349"/>
      <c r="C212" s="1349"/>
      <c r="D212" s="1430"/>
      <c r="E212" s="1430"/>
      <c r="F212" s="1430"/>
      <c r="G212" s="1431"/>
      <c r="H212" s="1432"/>
      <c r="I212" s="1433"/>
      <c r="J212" s="1433"/>
      <c r="K212" s="1434"/>
      <c r="L212" s="1434"/>
      <c r="M212" s="1435"/>
      <c r="N212" s="1434"/>
      <c r="O212" s="1434"/>
      <c r="P212" s="1348"/>
      <c r="Q212" s="1436"/>
      <c r="R212" s="1437"/>
      <c r="S212" s="1348"/>
      <c r="T212" s="1348"/>
      <c r="U212" s="1349"/>
      <c r="V212" s="1349"/>
      <c r="W212" s="1349"/>
      <c r="X212" s="1349"/>
      <c r="Y212" s="1349"/>
      <c r="Z212" s="1349"/>
      <c r="AA212" s="1349"/>
      <c r="AB212" s="1349"/>
      <c r="AC212" s="86"/>
    </row>
    <row r="213" spans="1:29" ht="33.75" customHeight="1">
      <c r="A213" s="1349"/>
      <c r="B213" s="1349"/>
      <c r="C213" s="1349"/>
      <c r="D213" s="1430"/>
      <c r="E213" s="1430"/>
      <c r="F213" s="1430"/>
      <c r="G213" s="1431"/>
      <c r="H213" s="1432"/>
      <c r="I213" s="1433"/>
      <c r="J213" s="1433"/>
      <c r="K213" s="1434"/>
      <c r="L213" s="1434"/>
      <c r="M213" s="1435"/>
      <c r="N213" s="1434"/>
      <c r="O213" s="1434"/>
      <c r="P213" s="1348"/>
      <c r="Q213" s="1436"/>
      <c r="R213" s="1437"/>
      <c r="S213" s="1348"/>
      <c r="T213" s="1348"/>
      <c r="U213" s="1349"/>
      <c r="V213" s="1349"/>
      <c r="W213" s="1349"/>
      <c r="X213" s="1349"/>
      <c r="Y213" s="1349"/>
      <c r="Z213" s="1349"/>
      <c r="AA213" s="1349"/>
      <c r="AB213" s="1349"/>
      <c r="AC213" s="86"/>
    </row>
    <row r="214" spans="1:29" ht="33.75" customHeight="1">
      <c r="A214" s="1349"/>
      <c r="B214" s="1349"/>
      <c r="C214" s="1349"/>
      <c r="D214" s="1430"/>
      <c r="E214" s="1430"/>
      <c r="F214" s="1430"/>
      <c r="G214" s="1431"/>
      <c r="H214" s="1432"/>
      <c r="I214" s="1433"/>
      <c r="J214" s="1433"/>
      <c r="K214" s="1434"/>
      <c r="L214" s="1434"/>
      <c r="M214" s="1435"/>
      <c r="N214" s="1434"/>
      <c r="O214" s="1434"/>
      <c r="P214" s="1348"/>
      <c r="Q214" s="1436"/>
      <c r="R214" s="1437"/>
      <c r="S214" s="1348"/>
      <c r="T214" s="1348"/>
      <c r="U214" s="1349"/>
      <c r="V214" s="1349"/>
      <c r="W214" s="1349"/>
      <c r="X214" s="1349"/>
      <c r="Y214" s="1349"/>
      <c r="Z214" s="1349"/>
      <c r="AA214" s="1349"/>
      <c r="AB214" s="1349"/>
      <c r="AC214" s="86"/>
    </row>
    <row r="215" spans="1:29" ht="33.75" customHeight="1">
      <c r="A215" s="1349"/>
      <c r="B215" s="1349"/>
      <c r="C215" s="1349"/>
      <c r="D215" s="1430"/>
      <c r="E215" s="1430"/>
      <c r="F215" s="1430"/>
      <c r="G215" s="1431"/>
      <c r="H215" s="1432"/>
      <c r="I215" s="1433"/>
      <c r="J215" s="1433"/>
      <c r="K215" s="1434"/>
      <c r="L215" s="1434"/>
      <c r="M215" s="1435"/>
      <c r="N215" s="1434"/>
      <c r="O215" s="1434"/>
      <c r="P215" s="1348"/>
      <c r="Q215" s="1436"/>
      <c r="R215" s="1437"/>
      <c r="S215" s="1348"/>
      <c r="T215" s="1348"/>
      <c r="U215" s="1349"/>
      <c r="V215" s="1349"/>
      <c r="W215" s="1349"/>
      <c r="X215" s="1349"/>
      <c r="Y215" s="1349"/>
      <c r="Z215" s="1349"/>
      <c r="AA215" s="1349"/>
      <c r="AB215" s="1349"/>
      <c r="AC215" s="86"/>
    </row>
    <row r="216" spans="1:29" ht="33.75" customHeight="1">
      <c r="A216" s="1349"/>
      <c r="B216" s="1349"/>
      <c r="C216" s="1349"/>
      <c r="D216" s="1430"/>
      <c r="E216" s="1430"/>
      <c r="F216" s="1430"/>
      <c r="G216" s="1431"/>
      <c r="H216" s="1432"/>
      <c r="I216" s="1433"/>
      <c r="J216" s="1433"/>
      <c r="K216" s="1434"/>
      <c r="L216" s="1434"/>
      <c r="M216" s="1435"/>
      <c r="N216" s="1434"/>
      <c r="O216" s="1434"/>
      <c r="P216" s="1348"/>
      <c r="Q216" s="1436"/>
      <c r="R216" s="1437"/>
      <c r="S216" s="1348"/>
      <c r="T216" s="1348"/>
      <c r="U216" s="1349"/>
      <c r="V216" s="1349"/>
      <c r="W216" s="1349"/>
      <c r="X216" s="1349"/>
      <c r="Y216" s="1349"/>
      <c r="Z216" s="1349"/>
      <c r="AA216" s="1349"/>
      <c r="AB216" s="1349"/>
      <c r="AC216" s="86"/>
    </row>
    <row r="217" spans="1:29" ht="33.75" customHeight="1">
      <c r="A217" s="1349"/>
      <c r="B217" s="1349"/>
      <c r="C217" s="1349"/>
      <c r="D217" s="1430"/>
      <c r="E217" s="1430"/>
      <c r="F217" s="1430"/>
      <c r="G217" s="1431"/>
      <c r="H217" s="1432"/>
      <c r="I217" s="1433"/>
      <c r="J217" s="1433"/>
      <c r="K217" s="1434"/>
      <c r="L217" s="1434"/>
      <c r="M217" s="1435"/>
      <c r="N217" s="1434"/>
      <c r="O217" s="1434"/>
      <c r="P217" s="1348"/>
      <c r="Q217" s="1436"/>
      <c r="R217" s="1437"/>
      <c r="S217" s="1348"/>
      <c r="T217" s="1348"/>
      <c r="U217" s="1349"/>
      <c r="V217" s="1349"/>
      <c r="W217" s="1349"/>
      <c r="X217" s="1349"/>
      <c r="Y217" s="1349"/>
      <c r="Z217" s="1349"/>
      <c r="AA217" s="1349"/>
      <c r="AB217" s="1349"/>
      <c r="AC217" s="86"/>
    </row>
    <row r="218" spans="1:29" ht="33.75" customHeight="1">
      <c r="A218" s="1349"/>
      <c r="B218" s="1349"/>
      <c r="C218" s="1349"/>
      <c r="D218" s="1430"/>
      <c r="E218" s="1430"/>
      <c r="F218" s="1430"/>
      <c r="G218" s="1431"/>
      <c r="H218" s="1432"/>
      <c r="I218" s="1433"/>
      <c r="J218" s="1433"/>
      <c r="K218" s="1434"/>
      <c r="L218" s="1434"/>
      <c r="M218" s="1435"/>
      <c r="N218" s="1434"/>
      <c r="O218" s="1434"/>
      <c r="P218" s="1348"/>
      <c r="Q218" s="1436"/>
      <c r="R218" s="1437"/>
      <c r="S218" s="1348"/>
      <c r="T218" s="1348"/>
      <c r="U218" s="1349"/>
      <c r="V218" s="1349"/>
      <c r="W218" s="1349"/>
      <c r="X218" s="1349"/>
      <c r="Y218" s="1349"/>
      <c r="Z218" s="1349"/>
      <c r="AA218" s="1349"/>
      <c r="AB218" s="1349"/>
      <c r="AC218" s="86"/>
    </row>
    <row r="219" spans="1:29" ht="33.75" customHeight="1">
      <c r="A219" s="1349"/>
      <c r="B219" s="1349"/>
      <c r="C219" s="1349"/>
      <c r="D219" s="1430"/>
      <c r="E219" s="1430"/>
      <c r="F219" s="1430"/>
      <c r="G219" s="1431"/>
      <c r="H219" s="1432"/>
      <c r="I219" s="1433"/>
      <c r="J219" s="1433"/>
      <c r="K219" s="1434"/>
      <c r="L219" s="1434"/>
      <c r="M219" s="1435"/>
      <c r="N219" s="1434"/>
      <c r="O219" s="1434"/>
      <c r="P219" s="1348"/>
      <c r="Q219" s="1436"/>
      <c r="R219" s="1437"/>
      <c r="S219" s="1348"/>
      <c r="T219" s="1348"/>
      <c r="U219" s="1349"/>
      <c r="V219" s="1349"/>
      <c r="W219" s="1349"/>
      <c r="X219" s="1349"/>
      <c r="Y219" s="1349"/>
      <c r="Z219" s="1349"/>
      <c r="AA219" s="1349"/>
      <c r="AB219" s="1349"/>
      <c r="AC219" s="86"/>
    </row>
    <row r="220" spans="1:29" ht="33.75" customHeight="1">
      <c r="A220" s="1349"/>
      <c r="B220" s="1349"/>
      <c r="C220" s="1349"/>
      <c r="D220" s="1430"/>
      <c r="E220" s="1430"/>
      <c r="F220" s="1430"/>
      <c r="G220" s="1431"/>
      <c r="H220" s="1432"/>
      <c r="I220" s="1433"/>
      <c r="J220" s="1433"/>
      <c r="K220" s="1434"/>
      <c r="L220" s="1434"/>
      <c r="M220" s="1435"/>
      <c r="N220" s="1434"/>
      <c r="O220" s="1434"/>
      <c r="P220" s="1348"/>
      <c r="Q220" s="1436"/>
      <c r="R220" s="1437"/>
      <c r="S220" s="1348"/>
      <c r="T220" s="1348"/>
      <c r="U220" s="1349"/>
      <c r="V220" s="1349"/>
      <c r="W220" s="1349"/>
      <c r="X220" s="1349"/>
      <c r="Y220" s="1349"/>
      <c r="Z220" s="1349"/>
      <c r="AA220" s="1349"/>
      <c r="AB220" s="1349"/>
      <c r="AC220" s="86"/>
    </row>
    <row r="221" spans="1:29" ht="33.75" customHeight="1">
      <c r="A221" s="1349"/>
      <c r="B221" s="1349"/>
      <c r="C221" s="1349"/>
      <c r="D221" s="1430"/>
      <c r="E221" s="1430"/>
      <c r="F221" s="1430"/>
      <c r="G221" s="1431"/>
      <c r="H221" s="1432"/>
      <c r="I221" s="1433"/>
      <c r="J221" s="1433"/>
      <c r="K221" s="1434"/>
      <c r="L221" s="1434"/>
      <c r="M221" s="1435"/>
      <c r="N221" s="1434"/>
      <c r="O221" s="1434"/>
      <c r="P221" s="1348"/>
      <c r="Q221" s="1436"/>
      <c r="R221" s="1437"/>
      <c r="S221" s="1348"/>
      <c r="T221" s="1348"/>
      <c r="U221" s="1349"/>
      <c r="V221" s="1349"/>
      <c r="W221" s="1349"/>
      <c r="X221" s="1349"/>
      <c r="Y221" s="1349"/>
      <c r="Z221" s="1349"/>
      <c r="AA221" s="1349"/>
      <c r="AB221" s="1349"/>
      <c r="AC221" s="86"/>
    </row>
    <row r="222" spans="1:29" ht="33.75" customHeight="1">
      <c r="A222" s="1349"/>
      <c r="B222" s="1349"/>
      <c r="C222" s="1349"/>
      <c r="D222" s="1430"/>
      <c r="E222" s="1430"/>
      <c r="F222" s="1430"/>
      <c r="G222" s="1431"/>
      <c r="H222" s="1432"/>
      <c r="I222" s="1433"/>
      <c r="J222" s="1433"/>
      <c r="K222" s="1434"/>
      <c r="L222" s="1434"/>
      <c r="M222" s="1435"/>
      <c r="N222" s="1434"/>
      <c r="O222" s="1434"/>
      <c r="P222" s="1348"/>
      <c r="Q222" s="1436"/>
      <c r="R222" s="1437"/>
      <c r="S222" s="1348"/>
      <c r="T222" s="1348"/>
      <c r="U222" s="1349"/>
      <c r="V222" s="1349"/>
      <c r="W222" s="1349"/>
      <c r="X222" s="1349"/>
      <c r="Y222" s="1349"/>
      <c r="Z222" s="1349"/>
      <c r="AA222" s="1349"/>
      <c r="AB222" s="1349"/>
      <c r="AC222" s="86"/>
    </row>
    <row r="223" spans="1:29" ht="33.75" customHeight="1">
      <c r="A223" s="1349"/>
      <c r="B223" s="1349"/>
      <c r="C223" s="1349"/>
      <c r="D223" s="1430"/>
      <c r="E223" s="1430"/>
      <c r="F223" s="1430"/>
      <c r="G223" s="1431"/>
      <c r="H223" s="1432"/>
      <c r="I223" s="1433"/>
      <c r="J223" s="1433"/>
      <c r="K223" s="1434"/>
      <c r="L223" s="1434"/>
      <c r="M223" s="1435"/>
      <c r="N223" s="1434"/>
      <c r="O223" s="1434"/>
      <c r="P223" s="1348"/>
      <c r="Q223" s="1436"/>
      <c r="R223" s="1437"/>
      <c r="S223" s="1348"/>
      <c r="T223" s="1348"/>
      <c r="U223" s="1349"/>
      <c r="V223" s="1349"/>
      <c r="W223" s="1349"/>
      <c r="X223" s="1349"/>
      <c r="Y223" s="1349"/>
      <c r="Z223" s="1349"/>
      <c r="AA223" s="1349"/>
      <c r="AB223" s="1349"/>
      <c r="AC223" s="86"/>
    </row>
    <row r="224" spans="1:29" ht="33.75" customHeight="1">
      <c r="A224" s="1349"/>
      <c r="B224" s="1349"/>
      <c r="C224" s="1349"/>
      <c r="D224" s="1430"/>
      <c r="E224" s="1430"/>
      <c r="F224" s="1430"/>
      <c r="G224" s="1431"/>
      <c r="H224" s="1432"/>
      <c r="I224" s="1433"/>
      <c r="J224" s="1433"/>
      <c r="K224" s="1434"/>
      <c r="L224" s="1434"/>
      <c r="M224" s="1435"/>
      <c r="N224" s="1434"/>
      <c r="O224" s="1434"/>
      <c r="P224" s="1348"/>
      <c r="Q224" s="1436"/>
      <c r="R224" s="1437"/>
      <c r="S224" s="1348"/>
      <c r="T224" s="1348"/>
      <c r="U224" s="1349"/>
      <c r="V224" s="1349"/>
      <c r="W224" s="1349"/>
      <c r="X224" s="1349"/>
      <c r="Y224" s="1349"/>
      <c r="Z224" s="1349"/>
      <c r="AA224" s="1349"/>
      <c r="AB224" s="1349"/>
      <c r="AC224" s="86"/>
    </row>
    <row r="225" spans="1:29" ht="33.75" customHeight="1">
      <c r="A225" s="1349"/>
      <c r="B225" s="1349"/>
      <c r="C225" s="1349"/>
      <c r="D225" s="1430"/>
      <c r="E225" s="1430"/>
      <c r="F225" s="1430"/>
      <c r="G225" s="1431"/>
      <c r="H225" s="1432"/>
      <c r="I225" s="1433"/>
      <c r="J225" s="1433"/>
      <c r="K225" s="1434"/>
      <c r="L225" s="1434"/>
      <c r="M225" s="1435"/>
      <c r="N225" s="1434"/>
      <c r="O225" s="1434"/>
      <c r="P225" s="1348"/>
      <c r="Q225" s="1436"/>
      <c r="R225" s="1437"/>
      <c r="S225" s="1348"/>
      <c r="T225" s="1348"/>
      <c r="U225" s="1349"/>
      <c r="V225" s="1349"/>
      <c r="W225" s="1349"/>
      <c r="X225" s="1349"/>
      <c r="Y225" s="1349"/>
      <c r="Z225" s="1349"/>
      <c r="AA225" s="1349"/>
      <c r="AB225" s="1349"/>
      <c r="AC225" s="86"/>
    </row>
    <row r="226" spans="1:29" ht="33.75" customHeight="1">
      <c r="A226" s="1349"/>
      <c r="B226" s="1349"/>
      <c r="C226" s="1349"/>
      <c r="D226" s="1430"/>
      <c r="E226" s="1430"/>
      <c r="F226" s="1430"/>
      <c r="G226" s="1431"/>
      <c r="H226" s="1432"/>
      <c r="I226" s="1433"/>
      <c r="J226" s="1433"/>
      <c r="K226" s="1434"/>
      <c r="L226" s="1434"/>
      <c r="M226" s="1435"/>
      <c r="N226" s="1434"/>
      <c r="O226" s="1434"/>
      <c r="P226" s="1348"/>
      <c r="Q226" s="1436"/>
      <c r="R226" s="1437"/>
      <c r="S226" s="1348"/>
      <c r="T226" s="1348"/>
      <c r="U226" s="1349"/>
      <c r="V226" s="1349"/>
      <c r="W226" s="1349"/>
      <c r="X226" s="1349"/>
      <c r="Y226" s="1349"/>
      <c r="Z226" s="1349"/>
      <c r="AA226" s="1349"/>
      <c r="AB226" s="1349"/>
      <c r="AC226" s="86"/>
    </row>
    <row r="227" spans="1:29" ht="33.75" customHeight="1">
      <c r="A227" s="1349"/>
      <c r="B227" s="1349"/>
      <c r="C227" s="1349"/>
      <c r="D227" s="1430"/>
      <c r="E227" s="1430"/>
      <c r="F227" s="1430"/>
      <c r="G227" s="1431"/>
      <c r="H227" s="1432"/>
      <c r="I227" s="1433"/>
      <c r="J227" s="1433"/>
      <c r="K227" s="1434"/>
      <c r="L227" s="1434"/>
      <c r="M227" s="1435"/>
      <c r="N227" s="1434"/>
      <c r="O227" s="1434"/>
      <c r="P227" s="1348"/>
      <c r="Q227" s="1436"/>
      <c r="R227" s="1437"/>
      <c r="S227" s="1348"/>
      <c r="T227" s="1348"/>
      <c r="U227" s="1349"/>
      <c r="V227" s="1349"/>
      <c r="W227" s="1349"/>
      <c r="X227" s="1349"/>
      <c r="Y227" s="1349"/>
      <c r="Z227" s="1349"/>
      <c r="AA227" s="1349"/>
      <c r="AB227" s="1349"/>
      <c r="AC227" s="86"/>
    </row>
    <row r="228" spans="1:29" ht="33.75" customHeight="1">
      <c r="A228" s="1349"/>
      <c r="B228" s="1349"/>
      <c r="C228" s="1349"/>
      <c r="D228" s="1430"/>
      <c r="E228" s="1430"/>
      <c r="F228" s="1430"/>
      <c r="G228" s="1431"/>
      <c r="H228" s="1432"/>
      <c r="I228" s="1433"/>
      <c r="J228" s="1433"/>
      <c r="K228" s="1434"/>
      <c r="L228" s="1434"/>
      <c r="M228" s="1435"/>
      <c r="N228" s="1434"/>
      <c r="O228" s="1434"/>
      <c r="P228" s="1348"/>
      <c r="Q228" s="1436"/>
      <c r="R228" s="1437"/>
      <c r="S228" s="1348"/>
      <c r="T228" s="1348"/>
      <c r="U228" s="1349"/>
      <c r="V228" s="1349"/>
      <c r="W228" s="1349"/>
      <c r="X228" s="1349"/>
      <c r="Y228" s="1349"/>
      <c r="Z228" s="1349"/>
      <c r="AA228" s="1349"/>
      <c r="AB228" s="1349"/>
      <c r="AC228" s="86"/>
    </row>
    <row r="229" spans="1:29" ht="33.75" customHeight="1">
      <c r="A229" s="1349"/>
      <c r="B229" s="1349"/>
      <c r="C229" s="1349"/>
      <c r="D229" s="1430"/>
      <c r="E229" s="1430"/>
      <c r="F229" s="1430"/>
      <c r="G229" s="1431"/>
      <c r="H229" s="1432"/>
      <c r="I229" s="1433"/>
      <c r="J229" s="1433"/>
      <c r="K229" s="1434"/>
      <c r="L229" s="1434"/>
      <c r="M229" s="1435"/>
      <c r="N229" s="1434"/>
      <c r="O229" s="1434"/>
      <c r="P229" s="1348"/>
      <c r="Q229" s="1436"/>
      <c r="R229" s="1437"/>
      <c r="S229" s="1348"/>
      <c r="T229" s="1348"/>
      <c r="U229" s="1349"/>
      <c r="V229" s="1349"/>
      <c r="W229" s="1349"/>
      <c r="X229" s="1349"/>
      <c r="Y229" s="1349"/>
      <c r="Z229" s="1349"/>
      <c r="AA229" s="1349"/>
      <c r="AB229" s="1349"/>
      <c r="AC229" s="86"/>
    </row>
    <row r="230" spans="1:29" ht="33.75" customHeight="1">
      <c r="A230" s="1349"/>
      <c r="B230" s="1349"/>
      <c r="C230" s="1349"/>
      <c r="D230" s="1430"/>
      <c r="E230" s="1430"/>
      <c r="F230" s="1430"/>
      <c r="G230" s="1431"/>
      <c r="H230" s="1432"/>
      <c r="I230" s="1433"/>
      <c r="J230" s="1433"/>
      <c r="K230" s="1434"/>
      <c r="L230" s="1434"/>
      <c r="M230" s="1435"/>
      <c r="N230" s="1434"/>
      <c r="O230" s="1434"/>
      <c r="P230" s="1348"/>
      <c r="Q230" s="1436"/>
      <c r="R230" s="1437"/>
      <c r="S230" s="1348"/>
      <c r="T230" s="1348"/>
      <c r="U230" s="1349"/>
      <c r="V230" s="1349"/>
      <c r="W230" s="1349"/>
      <c r="X230" s="1349"/>
      <c r="Y230" s="1349"/>
      <c r="Z230" s="1349"/>
      <c r="AA230" s="1349"/>
      <c r="AB230" s="1349"/>
      <c r="AC230" s="86"/>
    </row>
    <row r="231" spans="1:29" ht="33.75" customHeight="1">
      <c r="A231" s="1349"/>
      <c r="B231" s="1349"/>
      <c r="C231" s="1349"/>
      <c r="D231" s="1430"/>
      <c r="E231" s="1430"/>
      <c r="F231" s="1430"/>
      <c r="G231" s="1431"/>
      <c r="H231" s="1432"/>
      <c r="I231" s="1433"/>
      <c r="J231" s="1433"/>
      <c r="K231" s="1434"/>
      <c r="L231" s="1434"/>
      <c r="M231" s="1435"/>
      <c r="N231" s="1434"/>
      <c r="O231" s="1434"/>
      <c r="P231" s="1348"/>
      <c r="Q231" s="1436"/>
      <c r="R231" s="1437"/>
      <c r="S231" s="1348"/>
      <c r="T231" s="1348"/>
      <c r="U231" s="1349"/>
      <c r="V231" s="1349"/>
      <c r="W231" s="1349"/>
      <c r="X231" s="1349"/>
      <c r="Y231" s="1349"/>
      <c r="Z231" s="1349"/>
      <c r="AA231" s="1349"/>
      <c r="AB231" s="1349"/>
      <c r="AC231" s="86"/>
    </row>
    <row r="232" spans="1:29" ht="33.75" customHeight="1">
      <c r="A232" s="1349"/>
      <c r="B232" s="1349"/>
      <c r="C232" s="1349"/>
      <c r="D232" s="1430"/>
      <c r="E232" s="1430"/>
      <c r="F232" s="1430"/>
      <c r="G232" s="1431"/>
      <c r="H232" s="1432"/>
      <c r="I232" s="1433"/>
      <c r="J232" s="1433"/>
      <c r="K232" s="1434"/>
      <c r="L232" s="1434"/>
      <c r="M232" s="1435"/>
      <c r="N232" s="1434"/>
      <c r="O232" s="1434"/>
      <c r="P232" s="1348"/>
      <c r="Q232" s="1436"/>
      <c r="R232" s="1437"/>
      <c r="S232" s="1348"/>
      <c r="T232" s="1348"/>
      <c r="U232" s="1349"/>
      <c r="V232" s="1349"/>
      <c r="W232" s="1349"/>
      <c r="X232" s="1349"/>
      <c r="Y232" s="1349"/>
      <c r="Z232" s="1349"/>
      <c r="AA232" s="1349"/>
      <c r="AB232" s="1349"/>
      <c r="AC232" s="86"/>
    </row>
    <row r="233" spans="1:29" ht="33.75" customHeight="1">
      <c r="A233" s="1349"/>
      <c r="B233" s="1349"/>
      <c r="C233" s="1349"/>
      <c r="D233" s="1430"/>
      <c r="E233" s="1430"/>
      <c r="F233" s="1430"/>
      <c r="G233" s="1431"/>
      <c r="H233" s="1432"/>
      <c r="I233" s="1433"/>
      <c r="J233" s="1433"/>
      <c r="K233" s="1434"/>
      <c r="L233" s="1434"/>
      <c r="M233" s="1435"/>
      <c r="N233" s="1434"/>
      <c r="O233" s="1434"/>
      <c r="P233" s="1348"/>
      <c r="Q233" s="1436"/>
      <c r="R233" s="1437"/>
      <c r="S233" s="1348"/>
      <c r="T233" s="1348"/>
      <c r="U233" s="1349"/>
      <c r="V233" s="1349"/>
      <c r="W233" s="1349"/>
      <c r="X233" s="1349"/>
      <c r="Y233" s="1349"/>
      <c r="Z233" s="1349"/>
      <c r="AA233" s="1349"/>
      <c r="AB233" s="1349"/>
      <c r="AC233" s="86"/>
    </row>
    <row r="234" spans="1:29" ht="33.75" customHeight="1">
      <c r="A234" s="1349"/>
      <c r="B234" s="1349"/>
      <c r="C234" s="1349"/>
      <c r="D234" s="1430"/>
      <c r="E234" s="1430"/>
      <c r="F234" s="1430"/>
      <c r="G234" s="1431"/>
      <c r="H234" s="1432"/>
      <c r="I234" s="1433"/>
      <c r="J234" s="1433"/>
      <c r="K234" s="1434"/>
      <c r="L234" s="1434"/>
      <c r="M234" s="1435"/>
      <c r="N234" s="1434"/>
      <c r="O234" s="1434"/>
      <c r="P234" s="1348"/>
      <c r="Q234" s="1436"/>
      <c r="R234" s="1437"/>
      <c r="S234" s="1348"/>
      <c r="T234" s="1348"/>
      <c r="U234" s="1349"/>
      <c r="V234" s="1349"/>
      <c r="W234" s="1349"/>
      <c r="X234" s="1349"/>
      <c r="Y234" s="1349"/>
      <c r="Z234" s="1349"/>
      <c r="AA234" s="1349"/>
      <c r="AB234" s="1349"/>
      <c r="AC234" s="86"/>
    </row>
    <row r="235" spans="1:29" ht="33.75" customHeight="1">
      <c r="A235" s="1349"/>
      <c r="B235" s="1349"/>
      <c r="C235" s="1349"/>
      <c r="D235" s="1430"/>
      <c r="E235" s="1430"/>
      <c r="F235" s="1430"/>
      <c r="G235" s="1431"/>
      <c r="H235" s="1432"/>
      <c r="I235" s="1433"/>
      <c r="J235" s="1433"/>
      <c r="K235" s="1434"/>
      <c r="L235" s="1434"/>
      <c r="M235" s="1435"/>
      <c r="N235" s="1434"/>
      <c r="O235" s="1434"/>
      <c r="P235" s="1348"/>
      <c r="Q235" s="1436"/>
      <c r="R235" s="1437"/>
      <c r="S235" s="1348"/>
      <c r="T235" s="1348"/>
      <c r="U235" s="1349"/>
      <c r="V235" s="1349"/>
      <c r="W235" s="1349"/>
      <c r="X235" s="1349"/>
      <c r="Y235" s="1349"/>
      <c r="Z235" s="1349"/>
      <c r="AA235" s="1349"/>
      <c r="AB235" s="1349"/>
      <c r="AC235" s="86"/>
    </row>
    <row r="236" spans="1:29" ht="33.75" customHeight="1">
      <c r="A236" s="1349"/>
      <c r="B236" s="1349"/>
      <c r="C236" s="1349"/>
      <c r="D236" s="1430"/>
      <c r="E236" s="1430"/>
      <c r="F236" s="1430"/>
      <c r="G236" s="1431"/>
      <c r="H236" s="1432"/>
      <c r="I236" s="1433"/>
      <c r="J236" s="1433"/>
      <c r="K236" s="1434"/>
      <c r="L236" s="1434"/>
      <c r="M236" s="1435"/>
      <c r="N236" s="1434"/>
      <c r="O236" s="1434"/>
      <c r="P236" s="1348"/>
      <c r="Q236" s="1436"/>
      <c r="R236" s="1437"/>
      <c r="S236" s="1348"/>
      <c r="T236" s="1348"/>
      <c r="U236" s="1349"/>
      <c r="V236" s="1349"/>
      <c r="W236" s="1349"/>
      <c r="X236" s="1349"/>
      <c r="Y236" s="1349"/>
      <c r="Z236" s="1349"/>
      <c r="AA236" s="1349"/>
      <c r="AB236" s="1349"/>
      <c r="AC236" s="86"/>
    </row>
    <row r="237" spans="1:29" ht="33.75" customHeight="1">
      <c r="A237" s="1349"/>
      <c r="B237" s="1349"/>
      <c r="C237" s="1349"/>
      <c r="D237" s="1430"/>
      <c r="E237" s="1430"/>
      <c r="F237" s="1430"/>
      <c r="G237" s="1431"/>
      <c r="H237" s="1432"/>
      <c r="I237" s="1433"/>
      <c r="J237" s="1433"/>
      <c r="K237" s="1434"/>
      <c r="L237" s="1434"/>
      <c r="M237" s="1435"/>
      <c r="N237" s="1434"/>
      <c r="O237" s="1434"/>
      <c r="P237" s="1348"/>
      <c r="Q237" s="1436"/>
      <c r="R237" s="1437"/>
      <c r="S237" s="1348"/>
      <c r="T237" s="1348"/>
      <c r="U237" s="1349"/>
      <c r="V237" s="1349"/>
      <c r="W237" s="1349"/>
      <c r="X237" s="1349"/>
      <c r="Y237" s="1349"/>
      <c r="Z237" s="1349"/>
      <c r="AA237" s="1349"/>
      <c r="AB237" s="1349"/>
      <c r="AC237" s="86"/>
    </row>
    <row r="238" spans="1:29" ht="33.75" customHeight="1">
      <c r="A238" s="1349"/>
      <c r="B238" s="1349"/>
      <c r="C238" s="1349"/>
      <c r="D238" s="1430"/>
      <c r="E238" s="1430"/>
      <c r="F238" s="1430"/>
      <c r="G238" s="1431"/>
      <c r="H238" s="1432"/>
      <c r="I238" s="1433"/>
      <c r="J238" s="1433"/>
      <c r="K238" s="1434"/>
      <c r="L238" s="1434"/>
      <c r="M238" s="1435"/>
      <c r="N238" s="1434"/>
      <c r="O238" s="1434"/>
      <c r="P238" s="1348"/>
      <c r="Q238" s="1436"/>
      <c r="R238" s="1437"/>
      <c r="S238" s="1348"/>
      <c r="T238" s="1348"/>
      <c r="U238" s="1349"/>
      <c r="V238" s="1349"/>
      <c r="W238" s="1349"/>
      <c r="X238" s="1349"/>
      <c r="Y238" s="1349"/>
      <c r="Z238" s="1349"/>
      <c r="AA238" s="1349"/>
      <c r="AB238" s="1349"/>
      <c r="AC238" s="86"/>
    </row>
    <row r="239" spans="1:29" ht="33.75" customHeight="1">
      <c r="A239" s="1349"/>
      <c r="B239" s="1349"/>
      <c r="C239" s="1349"/>
      <c r="D239" s="1430"/>
      <c r="E239" s="1430"/>
      <c r="F239" s="1430"/>
      <c r="G239" s="1431"/>
      <c r="H239" s="1432"/>
      <c r="I239" s="1433"/>
      <c r="J239" s="1433"/>
      <c r="K239" s="1434"/>
      <c r="L239" s="1434"/>
      <c r="M239" s="1435"/>
      <c r="N239" s="1434"/>
      <c r="O239" s="1434"/>
      <c r="P239" s="1348"/>
      <c r="Q239" s="1436"/>
      <c r="R239" s="1437"/>
      <c r="S239" s="1348"/>
      <c r="T239" s="1348"/>
      <c r="U239" s="1349"/>
      <c r="V239" s="1349"/>
      <c r="W239" s="1349"/>
      <c r="X239" s="1349"/>
      <c r="Y239" s="1349"/>
      <c r="Z239" s="1349"/>
      <c r="AA239" s="1349"/>
      <c r="AB239" s="1349"/>
      <c r="AC239" s="86"/>
    </row>
    <row r="240" spans="1:29" ht="33.75" customHeight="1">
      <c r="A240" s="1349"/>
      <c r="B240" s="1349"/>
      <c r="C240" s="1349"/>
      <c r="D240" s="1430"/>
      <c r="E240" s="1430"/>
      <c r="F240" s="1430"/>
      <c r="G240" s="1431"/>
      <c r="H240" s="1432"/>
      <c r="I240" s="1433"/>
      <c r="J240" s="1433"/>
      <c r="K240" s="1434"/>
      <c r="L240" s="1434"/>
      <c r="M240" s="1435"/>
      <c r="N240" s="1434"/>
      <c r="O240" s="1434"/>
      <c r="P240" s="1348"/>
      <c r="Q240" s="1436"/>
      <c r="R240" s="1437"/>
      <c r="S240" s="1348"/>
      <c r="T240" s="1348"/>
      <c r="U240" s="1349"/>
      <c r="V240" s="1349"/>
      <c r="W240" s="1349"/>
      <c r="X240" s="1349"/>
      <c r="Y240" s="1349"/>
      <c r="Z240" s="1349"/>
      <c r="AA240" s="1349"/>
      <c r="AB240" s="1349"/>
      <c r="AC240" s="86"/>
    </row>
    <row r="241" spans="1:29" ht="33.75" customHeight="1">
      <c r="A241" s="1349"/>
      <c r="B241" s="1349"/>
      <c r="C241" s="1349"/>
      <c r="D241" s="1430"/>
      <c r="E241" s="1430"/>
      <c r="F241" s="1430"/>
      <c r="G241" s="1431"/>
      <c r="H241" s="1432"/>
      <c r="I241" s="1433"/>
      <c r="J241" s="1433"/>
      <c r="K241" s="1434"/>
      <c r="L241" s="1434"/>
      <c r="M241" s="1435"/>
      <c r="N241" s="1434"/>
      <c r="O241" s="1434"/>
      <c r="P241" s="1348"/>
      <c r="Q241" s="1436"/>
      <c r="R241" s="1437"/>
      <c r="S241" s="1348"/>
      <c r="T241" s="1348"/>
      <c r="U241" s="1349"/>
      <c r="V241" s="1349"/>
      <c r="W241" s="1349"/>
      <c r="X241" s="1349"/>
      <c r="Y241" s="1349"/>
      <c r="Z241" s="1349"/>
      <c r="AA241" s="1349"/>
      <c r="AB241" s="1349"/>
      <c r="AC241" s="86"/>
    </row>
    <row r="242" spans="1:29" ht="33.75" customHeight="1">
      <c r="A242" s="1349"/>
      <c r="B242" s="1349"/>
      <c r="C242" s="1349"/>
      <c r="D242" s="1430"/>
      <c r="E242" s="1430"/>
      <c r="F242" s="1430"/>
      <c r="G242" s="1431"/>
      <c r="H242" s="1432"/>
      <c r="I242" s="1433"/>
      <c r="J242" s="1433"/>
      <c r="K242" s="1434"/>
      <c r="L242" s="1434"/>
      <c r="M242" s="1435"/>
      <c r="N242" s="1434"/>
      <c r="O242" s="1434"/>
      <c r="P242" s="1348"/>
      <c r="Q242" s="1436"/>
      <c r="R242" s="1437"/>
      <c r="S242" s="1348"/>
      <c r="T242" s="1348"/>
      <c r="U242" s="1349"/>
      <c r="V242" s="1349"/>
      <c r="W242" s="1349"/>
      <c r="X242" s="1349"/>
      <c r="Y242" s="1349"/>
      <c r="Z242" s="1349"/>
      <c r="AA242" s="1349"/>
      <c r="AB242" s="1349"/>
      <c r="AC242" s="86"/>
    </row>
    <row r="243" spans="1:29" ht="33.75" customHeight="1">
      <c r="A243" s="1349"/>
      <c r="B243" s="1349"/>
      <c r="C243" s="1349"/>
      <c r="D243" s="1430"/>
      <c r="E243" s="1430"/>
      <c r="F243" s="1430"/>
      <c r="G243" s="1431"/>
      <c r="H243" s="1432"/>
      <c r="I243" s="1433"/>
      <c r="J243" s="1433"/>
      <c r="K243" s="1434"/>
      <c r="L243" s="1434"/>
      <c r="M243" s="1435"/>
      <c r="N243" s="1434"/>
      <c r="O243" s="1434"/>
      <c r="P243" s="1348"/>
      <c r="Q243" s="1436"/>
      <c r="R243" s="1437"/>
      <c r="S243" s="1348"/>
      <c r="T243" s="1348"/>
      <c r="U243" s="1349"/>
      <c r="V243" s="1349"/>
      <c r="W243" s="1349"/>
      <c r="X243" s="1349"/>
      <c r="Y243" s="1349"/>
      <c r="Z243" s="1349"/>
      <c r="AA243" s="1349"/>
      <c r="AB243" s="1349"/>
      <c r="AC243" s="86"/>
    </row>
    <row r="244" spans="1:29" ht="33.75" customHeight="1">
      <c r="A244" s="1349"/>
      <c r="B244" s="1349"/>
      <c r="C244" s="1349"/>
      <c r="D244" s="1430"/>
      <c r="E244" s="1430"/>
      <c r="F244" s="1430"/>
      <c r="G244" s="1431"/>
      <c r="H244" s="1432"/>
      <c r="I244" s="1433"/>
      <c r="J244" s="1433"/>
      <c r="K244" s="1434"/>
      <c r="L244" s="1434"/>
      <c r="M244" s="1435"/>
      <c r="N244" s="1434"/>
      <c r="O244" s="1434"/>
      <c r="P244" s="1348"/>
      <c r="Q244" s="1436"/>
      <c r="R244" s="1437"/>
      <c r="S244" s="1348"/>
      <c r="T244" s="1348"/>
      <c r="U244" s="1349"/>
      <c r="V244" s="1349"/>
      <c r="W244" s="1349"/>
      <c r="X244" s="1349"/>
      <c r="Y244" s="1349"/>
      <c r="Z244" s="1349"/>
      <c r="AA244" s="1349"/>
      <c r="AB244" s="1349"/>
      <c r="AC244" s="86"/>
    </row>
    <row r="245" spans="1:29" ht="33.75" customHeight="1">
      <c r="A245" s="1349"/>
      <c r="B245" s="1349"/>
      <c r="C245" s="1349"/>
      <c r="D245" s="1430"/>
      <c r="E245" s="1430"/>
      <c r="F245" s="1430"/>
      <c r="G245" s="1431"/>
      <c r="H245" s="1432"/>
      <c r="I245" s="1433"/>
      <c r="J245" s="1433"/>
      <c r="K245" s="1434"/>
      <c r="L245" s="1434"/>
      <c r="M245" s="1435"/>
      <c r="N245" s="1434"/>
      <c r="O245" s="1434"/>
      <c r="P245" s="1348"/>
      <c r="Q245" s="1436"/>
      <c r="R245" s="1437"/>
      <c r="S245" s="1348"/>
      <c r="T245" s="1348"/>
      <c r="U245" s="1349"/>
      <c r="V245" s="1349"/>
      <c r="W245" s="1349"/>
      <c r="X245" s="1349"/>
      <c r="Y245" s="1349"/>
      <c r="Z245" s="1349"/>
      <c r="AA245" s="1349"/>
      <c r="AB245" s="1349"/>
      <c r="AC245" s="86"/>
    </row>
    <row r="246" spans="1:29" ht="33.75" customHeight="1">
      <c r="A246" s="1349"/>
      <c r="B246" s="1349"/>
      <c r="C246" s="1349"/>
      <c r="D246" s="1430"/>
      <c r="E246" s="1430"/>
      <c r="F246" s="1430"/>
      <c r="G246" s="1431"/>
      <c r="H246" s="1432"/>
      <c r="I246" s="1433"/>
      <c r="J246" s="1433"/>
      <c r="K246" s="1434"/>
      <c r="L246" s="1434"/>
      <c r="M246" s="1435"/>
      <c r="N246" s="1434"/>
      <c r="O246" s="1434"/>
      <c r="P246" s="1348"/>
      <c r="Q246" s="1436"/>
      <c r="R246" s="1437"/>
      <c r="S246" s="1348"/>
      <c r="T246" s="1348"/>
      <c r="U246" s="1349"/>
      <c r="V246" s="1349"/>
      <c r="W246" s="1349"/>
      <c r="X246" s="1349"/>
      <c r="Y246" s="1349"/>
      <c r="Z246" s="1349"/>
      <c r="AA246" s="1349"/>
      <c r="AB246" s="1349"/>
      <c r="AC246" s="86"/>
    </row>
    <row r="247" spans="1:29" ht="33.75" customHeight="1">
      <c r="A247" s="1349"/>
      <c r="B247" s="1349"/>
      <c r="C247" s="1349"/>
      <c r="D247" s="1430"/>
      <c r="E247" s="1430"/>
      <c r="F247" s="1430"/>
      <c r="G247" s="1431"/>
      <c r="H247" s="1432"/>
      <c r="I247" s="1433"/>
      <c r="J247" s="1433"/>
      <c r="K247" s="1434"/>
      <c r="L247" s="1434"/>
      <c r="M247" s="1435"/>
      <c r="N247" s="1434"/>
      <c r="O247" s="1434"/>
      <c r="P247" s="1348"/>
      <c r="Q247" s="1436"/>
      <c r="R247" s="1437"/>
      <c r="S247" s="1348"/>
      <c r="T247" s="1348"/>
      <c r="U247" s="1349"/>
      <c r="V247" s="1349"/>
      <c r="W247" s="1349"/>
      <c r="X247" s="1349"/>
      <c r="Y247" s="1349"/>
      <c r="Z247" s="1349"/>
      <c r="AA247" s="1349"/>
      <c r="AB247" s="1349"/>
      <c r="AC247" s="86"/>
    </row>
    <row r="248" spans="1:29" ht="33.75" customHeight="1">
      <c r="A248" s="1349"/>
      <c r="B248" s="1349"/>
      <c r="C248" s="1349"/>
      <c r="D248" s="1430"/>
      <c r="E248" s="1430"/>
      <c r="F248" s="1430"/>
      <c r="G248" s="1431"/>
      <c r="H248" s="1432"/>
      <c r="I248" s="1433"/>
      <c r="J248" s="1433"/>
      <c r="K248" s="1434"/>
      <c r="L248" s="1434"/>
      <c r="M248" s="1435"/>
      <c r="N248" s="1434"/>
      <c r="O248" s="1434"/>
      <c r="P248" s="1348"/>
      <c r="Q248" s="1436"/>
      <c r="R248" s="1437"/>
      <c r="S248" s="1348"/>
      <c r="T248" s="1348"/>
      <c r="U248" s="1349"/>
      <c r="V248" s="1349"/>
      <c r="W248" s="1349"/>
      <c r="X248" s="1349"/>
      <c r="Y248" s="1349"/>
      <c r="Z248" s="1349"/>
      <c r="AA248" s="1349"/>
      <c r="AB248" s="1349"/>
      <c r="AC248" s="86"/>
    </row>
    <row r="249" spans="1:29" ht="33.75" customHeight="1">
      <c r="A249" s="1349"/>
      <c r="B249" s="1349"/>
      <c r="C249" s="1349"/>
      <c r="D249" s="1430"/>
      <c r="E249" s="1430"/>
      <c r="F249" s="1430"/>
      <c r="G249" s="1431"/>
      <c r="H249" s="1432"/>
      <c r="I249" s="1433"/>
      <c r="J249" s="1433"/>
      <c r="K249" s="1434"/>
      <c r="L249" s="1434"/>
      <c r="M249" s="1435"/>
      <c r="N249" s="1434"/>
      <c r="O249" s="1434"/>
      <c r="P249" s="1348"/>
      <c r="Q249" s="1436"/>
      <c r="R249" s="1437"/>
      <c r="S249" s="1348"/>
      <c r="T249" s="1348"/>
      <c r="U249" s="1349"/>
      <c r="V249" s="1349"/>
      <c r="W249" s="1349"/>
      <c r="X249" s="1349"/>
      <c r="Y249" s="1349"/>
      <c r="Z249" s="1349"/>
      <c r="AA249" s="1349"/>
      <c r="AB249" s="1349"/>
      <c r="AC249" s="86"/>
    </row>
    <row r="250" spans="1:29" ht="33.75" customHeight="1">
      <c r="A250" s="1349"/>
      <c r="B250" s="1349"/>
      <c r="C250" s="1349"/>
      <c r="D250" s="1430"/>
      <c r="E250" s="1430"/>
      <c r="F250" s="1430"/>
      <c r="G250" s="1431"/>
      <c r="H250" s="1432"/>
      <c r="I250" s="1433"/>
      <c r="J250" s="1433"/>
      <c r="K250" s="1434"/>
      <c r="L250" s="1434"/>
      <c r="M250" s="1435"/>
      <c r="N250" s="1434"/>
      <c r="O250" s="1434"/>
      <c r="P250" s="1348"/>
      <c r="Q250" s="1436"/>
      <c r="R250" s="1437"/>
      <c r="S250" s="1348"/>
      <c r="T250" s="1348"/>
      <c r="U250" s="1349"/>
      <c r="V250" s="1349"/>
      <c r="W250" s="1349"/>
      <c r="X250" s="1349"/>
      <c r="Y250" s="1349"/>
      <c r="Z250" s="1349"/>
      <c r="AA250" s="1349"/>
      <c r="AB250" s="1349"/>
      <c r="AC250" s="86"/>
    </row>
    <row r="251" spans="1:29" ht="33.75" customHeight="1">
      <c r="A251" s="1349"/>
      <c r="B251" s="1349"/>
      <c r="C251" s="1349"/>
      <c r="D251" s="1430"/>
      <c r="E251" s="1430"/>
      <c r="F251" s="1430"/>
      <c r="G251" s="1431"/>
      <c r="H251" s="1432"/>
      <c r="I251" s="1433"/>
      <c r="J251" s="1433"/>
      <c r="K251" s="1434"/>
      <c r="L251" s="1434"/>
      <c r="M251" s="1435"/>
      <c r="N251" s="1434"/>
      <c r="O251" s="1434"/>
      <c r="P251" s="1348"/>
      <c r="Q251" s="1436"/>
      <c r="R251" s="1437"/>
      <c r="S251" s="1348"/>
      <c r="T251" s="1348"/>
      <c r="U251" s="1349"/>
      <c r="V251" s="1349"/>
      <c r="W251" s="1349"/>
      <c r="X251" s="1349"/>
      <c r="Y251" s="1349"/>
      <c r="Z251" s="1349"/>
      <c r="AA251" s="1349"/>
      <c r="AB251" s="1349"/>
      <c r="AC251" s="86"/>
    </row>
    <row r="252" spans="1:29" ht="33.75" customHeight="1">
      <c r="A252" s="1349"/>
      <c r="B252" s="1349"/>
      <c r="C252" s="1349"/>
      <c r="D252" s="1430"/>
      <c r="E252" s="1430"/>
      <c r="F252" s="1430"/>
      <c r="G252" s="1431"/>
      <c r="H252" s="1432"/>
      <c r="I252" s="1433"/>
      <c r="J252" s="1433"/>
      <c r="K252" s="1434"/>
      <c r="L252" s="1434"/>
      <c r="M252" s="1435"/>
      <c r="N252" s="1434"/>
      <c r="O252" s="1434"/>
      <c r="P252" s="1348"/>
      <c r="Q252" s="1436"/>
      <c r="R252" s="1437"/>
      <c r="S252" s="1348"/>
      <c r="T252" s="1348"/>
      <c r="U252" s="1349"/>
      <c r="V252" s="1349"/>
      <c r="W252" s="1349"/>
      <c r="X252" s="1349"/>
      <c r="Y252" s="1349"/>
      <c r="Z252" s="1349"/>
      <c r="AA252" s="1349"/>
      <c r="AB252" s="1349"/>
      <c r="AC252" s="86"/>
    </row>
    <row r="253" spans="1:29" ht="33.75" customHeight="1">
      <c r="A253" s="1349"/>
      <c r="B253" s="1349"/>
      <c r="C253" s="1349"/>
      <c r="D253" s="1430"/>
      <c r="E253" s="1430"/>
      <c r="F253" s="1430"/>
      <c r="G253" s="1431"/>
      <c r="H253" s="1432"/>
      <c r="I253" s="1433"/>
      <c r="J253" s="1433"/>
      <c r="K253" s="1434"/>
      <c r="L253" s="1434"/>
      <c r="M253" s="1435"/>
      <c r="N253" s="1434"/>
      <c r="O253" s="1434"/>
      <c r="P253" s="1348"/>
      <c r="Q253" s="1436"/>
      <c r="R253" s="1437"/>
      <c r="S253" s="1348"/>
      <c r="T253" s="1348"/>
      <c r="U253" s="1349"/>
      <c r="V253" s="1349"/>
      <c r="W253" s="1349"/>
      <c r="X253" s="1349"/>
      <c r="Y253" s="1349"/>
      <c r="Z253" s="1349"/>
      <c r="AA253" s="1349"/>
      <c r="AB253" s="1349"/>
      <c r="AC253" s="86"/>
    </row>
    <row r="254" spans="1:29" ht="33.75" customHeight="1">
      <c r="A254" s="1349"/>
      <c r="B254" s="1349"/>
      <c r="C254" s="1349"/>
      <c r="D254" s="1430"/>
      <c r="E254" s="1430"/>
      <c r="F254" s="1430"/>
      <c r="G254" s="1431"/>
      <c r="H254" s="1432"/>
      <c r="I254" s="1433"/>
      <c r="J254" s="1433"/>
      <c r="K254" s="1434"/>
      <c r="L254" s="1434"/>
      <c r="M254" s="1435"/>
      <c r="N254" s="1434"/>
      <c r="O254" s="1434"/>
      <c r="P254" s="1348"/>
      <c r="Q254" s="1436"/>
      <c r="R254" s="1437"/>
      <c r="S254" s="1348"/>
      <c r="T254" s="1348"/>
      <c r="U254" s="1349"/>
      <c r="V254" s="1349"/>
      <c r="W254" s="1349"/>
      <c r="X254" s="1349"/>
      <c r="Y254" s="1349"/>
      <c r="Z254" s="1349"/>
      <c r="AA254" s="1349"/>
      <c r="AB254" s="1349"/>
      <c r="AC254" s="86"/>
    </row>
    <row r="255" spans="1:29" ht="33.75" customHeight="1">
      <c r="A255" s="1349"/>
      <c r="B255" s="1349"/>
      <c r="C255" s="1349"/>
      <c r="D255" s="1430"/>
      <c r="E255" s="1430"/>
      <c r="F255" s="1430"/>
      <c r="G255" s="1431"/>
      <c r="H255" s="1432"/>
      <c r="I255" s="1433"/>
      <c r="J255" s="1433"/>
      <c r="K255" s="1434"/>
      <c r="L255" s="1434"/>
      <c r="M255" s="1435"/>
      <c r="N255" s="1434"/>
      <c r="O255" s="1434"/>
      <c r="P255" s="1348"/>
      <c r="Q255" s="1436"/>
      <c r="R255" s="1437"/>
      <c r="S255" s="1348"/>
      <c r="T255" s="1348"/>
      <c r="U255" s="1349"/>
      <c r="V255" s="1349"/>
      <c r="W255" s="1349"/>
      <c r="X255" s="1349"/>
      <c r="Y255" s="1349"/>
      <c r="Z255" s="1349"/>
      <c r="AA255" s="1349"/>
      <c r="AB255" s="1349"/>
      <c r="AC255" s="86"/>
    </row>
    <row r="256" spans="1:29" ht="33.75" customHeight="1">
      <c r="A256" s="1349"/>
      <c r="B256" s="1349"/>
      <c r="C256" s="1349"/>
      <c r="D256" s="1430"/>
      <c r="E256" s="1430"/>
      <c r="F256" s="1430"/>
      <c r="G256" s="1431"/>
      <c r="H256" s="1432"/>
      <c r="I256" s="1433"/>
      <c r="J256" s="1433"/>
      <c r="K256" s="1434"/>
      <c r="L256" s="1434"/>
      <c r="M256" s="1435"/>
      <c r="N256" s="1434"/>
      <c r="O256" s="1434"/>
      <c r="P256" s="1348"/>
      <c r="Q256" s="1436"/>
      <c r="R256" s="1437"/>
      <c r="S256" s="1348"/>
      <c r="T256" s="1348"/>
      <c r="U256" s="1349"/>
      <c r="V256" s="1349"/>
      <c r="W256" s="1349"/>
      <c r="X256" s="1349"/>
      <c r="Y256" s="1349"/>
      <c r="Z256" s="1349"/>
      <c r="AA256" s="1349"/>
      <c r="AB256" s="1349"/>
      <c r="AC256" s="86"/>
    </row>
    <row r="257" spans="1:29" ht="33.75" customHeight="1">
      <c r="A257" s="1349"/>
      <c r="B257" s="1349"/>
      <c r="C257" s="1349"/>
      <c r="D257" s="1430"/>
      <c r="E257" s="1430"/>
      <c r="F257" s="1430"/>
      <c r="G257" s="1431"/>
      <c r="H257" s="1432"/>
      <c r="I257" s="1433"/>
      <c r="J257" s="1433"/>
      <c r="K257" s="1434"/>
      <c r="L257" s="1434"/>
      <c r="M257" s="1435"/>
      <c r="N257" s="1434"/>
      <c r="O257" s="1434"/>
      <c r="P257" s="1348"/>
      <c r="Q257" s="1436"/>
      <c r="R257" s="1437"/>
      <c r="S257" s="1348"/>
      <c r="T257" s="1348"/>
      <c r="U257" s="1349"/>
      <c r="V257" s="1349"/>
      <c r="W257" s="1349"/>
      <c r="X257" s="1349"/>
      <c r="Y257" s="1349"/>
      <c r="Z257" s="1349"/>
      <c r="AA257" s="1349"/>
      <c r="AB257" s="1349"/>
      <c r="AC257" s="86"/>
    </row>
    <row r="258" spans="1:29" ht="33.75" customHeight="1">
      <c r="A258" s="1349"/>
      <c r="B258" s="1349"/>
      <c r="C258" s="1349"/>
      <c r="D258" s="1430"/>
      <c r="E258" s="1430"/>
      <c r="F258" s="1430"/>
      <c r="G258" s="1431"/>
      <c r="H258" s="1432"/>
      <c r="I258" s="1433"/>
      <c r="J258" s="1433"/>
      <c r="K258" s="1434"/>
      <c r="L258" s="1434"/>
      <c r="M258" s="1435"/>
      <c r="N258" s="1434"/>
      <c r="O258" s="1434"/>
      <c r="P258" s="1348"/>
      <c r="Q258" s="1436"/>
      <c r="R258" s="1437"/>
      <c r="S258" s="1348"/>
      <c r="T258" s="1348"/>
      <c r="U258" s="1349"/>
      <c r="V258" s="1349"/>
      <c r="W258" s="1349"/>
      <c r="X258" s="1349"/>
      <c r="Y258" s="1349"/>
      <c r="Z258" s="1349"/>
      <c r="AA258" s="1349"/>
      <c r="AB258" s="1349"/>
      <c r="AC258" s="86"/>
    </row>
    <row r="259" spans="1:29" ht="33.75" customHeight="1">
      <c r="A259" s="1349"/>
      <c r="B259" s="1349"/>
      <c r="C259" s="1349"/>
      <c r="D259" s="1430"/>
      <c r="E259" s="1430"/>
      <c r="F259" s="1430"/>
      <c r="G259" s="1431"/>
      <c r="H259" s="1432"/>
      <c r="I259" s="1433"/>
      <c r="J259" s="1433"/>
      <c r="K259" s="1434"/>
      <c r="L259" s="1434"/>
      <c r="M259" s="1435"/>
      <c r="N259" s="1434"/>
      <c r="O259" s="1434"/>
      <c r="P259" s="1348"/>
      <c r="Q259" s="1436"/>
      <c r="R259" s="1437"/>
      <c r="S259" s="1348"/>
      <c r="T259" s="1348"/>
      <c r="U259" s="1349"/>
      <c r="V259" s="1349"/>
      <c r="W259" s="1349"/>
      <c r="X259" s="1349"/>
      <c r="Y259" s="1349"/>
      <c r="Z259" s="1349"/>
      <c r="AA259" s="1349"/>
      <c r="AB259" s="1349"/>
      <c r="AC259" s="86"/>
    </row>
    <row r="260" spans="1:29" ht="33.75" customHeight="1">
      <c r="A260" s="1349"/>
      <c r="B260" s="1349"/>
      <c r="C260" s="1349"/>
      <c r="D260" s="1430"/>
      <c r="E260" s="1430"/>
      <c r="F260" s="1430"/>
      <c r="G260" s="1431"/>
      <c r="H260" s="1432"/>
      <c r="I260" s="1433"/>
      <c r="J260" s="1433"/>
      <c r="K260" s="1434"/>
      <c r="L260" s="1434"/>
      <c r="M260" s="1435"/>
      <c r="N260" s="1434"/>
      <c r="O260" s="1434"/>
      <c r="P260" s="1348"/>
      <c r="Q260" s="1436"/>
      <c r="R260" s="1437"/>
      <c r="S260" s="1348"/>
      <c r="T260" s="1348"/>
      <c r="U260" s="1349"/>
      <c r="V260" s="1349"/>
      <c r="W260" s="1349"/>
      <c r="X260" s="1349"/>
      <c r="Y260" s="1349"/>
      <c r="Z260" s="1349"/>
      <c r="AA260" s="1349"/>
      <c r="AB260" s="1349"/>
      <c r="AC260" s="86"/>
    </row>
    <row r="261" spans="1:29" ht="33.75" customHeight="1">
      <c r="A261" s="1349"/>
      <c r="B261" s="1349"/>
      <c r="C261" s="1349"/>
      <c r="D261" s="1430"/>
      <c r="E261" s="1430"/>
      <c r="F261" s="1430"/>
      <c r="G261" s="1431"/>
      <c r="H261" s="1432"/>
      <c r="I261" s="1433"/>
      <c r="J261" s="1433"/>
      <c r="K261" s="1434"/>
      <c r="L261" s="1434"/>
      <c r="M261" s="1435"/>
      <c r="N261" s="1434"/>
      <c r="O261" s="1434"/>
      <c r="P261" s="1348"/>
      <c r="Q261" s="1436"/>
      <c r="R261" s="1437"/>
      <c r="S261" s="1348"/>
      <c r="T261" s="1348"/>
      <c r="U261" s="1349"/>
      <c r="V261" s="1349"/>
      <c r="W261" s="1349"/>
      <c r="X261" s="1349"/>
      <c r="Y261" s="1349"/>
      <c r="Z261" s="1349"/>
      <c r="AA261" s="1349"/>
      <c r="AB261" s="1349"/>
      <c r="AC261" s="86"/>
    </row>
    <row r="262" spans="1:29" ht="33.75" customHeight="1">
      <c r="A262" s="1349"/>
      <c r="B262" s="1349"/>
      <c r="C262" s="1349"/>
      <c r="D262" s="1430"/>
      <c r="E262" s="1430"/>
      <c r="F262" s="1430"/>
      <c r="G262" s="1431"/>
      <c r="H262" s="1432"/>
      <c r="I262" s="1433"/>
      <c r="J262" s="1433"/>
      <c r="K262" s="1434"/>
      <c r="L262" s="1434"/>
      <c r="M262" s="1435"/>
      <c r="N262" s="1434"/>
      <c r="O262" s="1434"/>
      <c r="P262" s="1348"/>
      <c r="Q262" s="1436"/>
      <c r="R262" s="1437"/>
      <c r="S262" s="1348"/>
      <c r="T262" s="1348"/>
      <c r="U262" s="1349"/>
      <c r="V262" s="1349"/>
      <c r="W262" s="1349"/>
      <c r="X262" s="1349"/>
      <c r="Y262" s="1349"/>
      <c r="Z262" s="1349"/>
      <c r="AA262" s="1349"/>
      <c r="AB262" s="1349"/>
      <c r="AC262" s="86"/>
    </row>
    <row r="263" spans="1:29" ht="33.75" customHeight="1">
      <c r="A263" s="1349"/>
      <c r="B263" s="1349"/>
      <c r="C263" s="1349"/>
      <c r="D263" s="1430"/>
      <c r="E263" s="1430"/>
      <c r="F263" s="1430"/>
      <c r="G263" s="1431"/>
      <c r="H263" s="1432"/>
      <c r="I263" s="1433"/>
      <c r="J263" s="1433"/>
      <c r="K263" s="1434"/>
      <c r="L263" s="1434"/>
      <c r="M263" s="1435"/>
      <c r="N263" s="1434"/>
      <c r="O263" s="1434"/>
      <c r="P263" s="1348"/>
      <c r="Q263" s="1436"/>
      <c r="R263" s="1437"/>
      <c r="S263" s="1348"/>
      <c r="T263" s="1348"/>
      <c r="U263" s="1349"/>
      <c r="V263" s="1349"/>
      <c r="W263" s="1349"/>
      <c r="X263" s="1349"/>
      <c r="Y263" s="1349"/>
      <c r="Z263" s="1349"/>
      <c r="AA263" s="1349"/>
      <c r="AB263" s="1349"/>
      <c r="AC263" s="86"/>
    </row>
    <row r="264" spans="1:29" ht="33.75" customHeight="1">
      <c r="A264" s="1349"/>
      <c r="B264" s="1349"/>
      <c r="C264" s="1349"/>
      <c r="D264" s="1430"/>
      <c r="E264" s="1430"/>
      <c r="F264" s="1430"/>
      <c r="G264" s="1431"/>
      <c r="H264" s="1432"/>
      <c r="I264" s="1433"/>
      <c r="J264" s="1433"/>
      <c r="K264" s="1434"/>
      <c r="L264" s="1434"/>
      <c r="M264" s="1435"/>
      <c r="N264" s="1434"/>
      <c r="O264" s="1434"/>
      <c r="P264" s="1348"/>
      <c r="Q264" s="1436"/>
      <c r="R264" s="1437"/>
      <c r="S264" s="1348"/>
      <c r="T264" s="1348"/>
      <c r="U264" s="1349"/>
      <c r="V264" s="1349"/>
      <c r="W264" s="1349"/>
      <c r="X264" s="1349"/>
      <c r="Y264" s="1349"/>
      <c r="Z264" s="1349"/>
      <c r="AA264" s="1349"/>
      <c r="AB264" s="1349"/>
      <c r="AC264" s="86"/>
    </row>
    <row r="265" spans="1:29" ht="33.75" customHeight="1">
      <c r="A265" s="1349"/>
      <c r="B265" s="1349"/>
      <c r="C265" s="1349"/>
      <c r="D265" s="1430"/>
      <c r="E265" s="1430"/>
      <c r="F265" s="1430"/>
      <c r="G265" s="1431"/>
      <c r="H265" s="1432"/>
      <c r="I265" s="1433"/>
      <c r="J265" s="1433"/>
      <c r="K265" s="1434"/>
      <c r="L265" s="1434"/>
      <c r="M265" s="1435"/>
      <c r="N265" s="1434"/>
      <c r="O265" s="1434"/>
      <c r="P265" s="1348"/>
      <c r="Q265" s="1436"/>
      <c r="R265" s="1437"/>
      <c r="S265" s="1348"/>
      <c r="T265" s="1348"/>
      <c r="U265" s="1349"/>
      <c r="V265" s="1349"/>
      <c r="W265" s="1349"/>
      <c r="X265" s="1349"/>
      <c r="Y265" s="1349"/>
      <c r="Z265" s="1349"/>
      <c r="AA265" s="1349"/>
      <c r="AB265" s="1349"/>
      <c r="AC265" s="86"/>
    </row>
    <row r="266" spans="1:29" ht="33.75" customHeight="1">
      <c r="A266" s="1349"/>
      <c r="B266" s="1349"/>
      <c r="C266" s="1349"/>
      <c r="D266" s="1430"/>
      <c r="E266" s="1430"/>
      <c r="F266" s="1430"/>
      <c r="G266" s="1431"/>
      <c r="H266" s="1432"/>
      <c r="I266" s="1433"/>
      <c r="J266" s="1433"/>
      <c r="K266" s="1434"/>
      <c r="L266" s="1434"/>
      <c r="M266" s="1435"/>
      <c r="N266" s="1434"/>
      <c r="O266" s="1434"/>
      <c r="P266" s="1348"/>
      <c r="Q266" s="1436"/>
      <c r="R266" s="1437"/>
      <c r="S266" s="1348"/>
      <c r="T266" s="1348"/>
      <c r="U266" s="1349"/>
      <c r="V266" s="1349"/>
      <c r="W266" s="1349"/>
      <c r="X266" s="1349"/>
      <c r="Y266" s="1349"/>
      <c r="Z266" s="1349"/>
      <c r="AA266" s="1349"/>
      <c r="AB266" s="1349"/>
      <c r="AC266" s="86"/>
    </row>
    <row r="267" spans="1:29" ht="33.75" customHeight="1">
      <c r="A267" s="1349"/>
      <c r="B267" s="1349"/>
      <c r="C267" s="1349"/>
      <c r="D267" s="1430"/>
      <c r="E267" s="1430"/>
      <c r="F267" s="1430"/>
      <c r="G267" s="1431"/>
      <c r="H267" s="1432"/>
      <c r="I267" s="1433"/>
      <c r="J267" s="1433"/>
      <c r="K267" s="1434"/>
      <c r="L267" s="1434"/>
      <c r="M267" s="1435"/>
      <c r="N267" s="1434"/>
      <c r="O267" s="1434"/>
      <c r="P267" s="1348"/>
      <c r="Q267" s="1436"/>
      <c r="R267" s="1437"/>
      <c r="S267" s="1348"/>
      <c r="T267" s="1348"/>
      <c r="U267" s="1349"/>
      <c r="V267" s="1349"/>
      <c r="W267" s="1349"/>
      <c r="X267" s="1349"/>
      <c r="Y267" s="1349"/>
      <c r="Z267" s="1349"/>
      <c r="AA267" s="1349"/>
      <c r="AB267" s="1349"/>
      <c r="AC267" s="86"/>
    </row>
    <row r="268" spans="1:29" ht="33.75" customHeight="1">
      <c r="A268" s="1349"/>
      <c r="B268" s="1349"/>
      <c r="C268" s="1349"/>
      <c r="D268" s="1430"/>
      <c r="E268" s="1430"/>
      <c r="F268" s="1430"/>
      <c r="G268" s="1431"/>
      <c r="H268" s="1432"/>
      <c r="I268" s="1433"/>
      <c r="J268" s="1433"/>
      <c r="K268" s="1434"/>
      <c r="L268" s="1434"/>
      <c r="M268" s="1435"/>
      <c r="N268" s="1434"/>
      <c r="O268" s="1434"/>
      <c r="P268" s="1348"/>
      <c r="Q268" s="1436"/>
      <c r="R268" s="1437"/>
      <c r="S268" s="1348"/>
      <c r="T268" s="1348"/>
      <c r="U268" s="1349"/>
      <c r="V268" s="1349"/>
      <c r="W268" s="1349"/>
      <c r="X268" s="1349"/>
      <c r="Y268" s="1349"/>
      <c r="Z268" s="1349"/>
      <c r="AA268" s="1349"/>
      <c r="AB268" s="1349"/>
      <c r="AC268" s="86"/>
    </row>
    <row r="269" spans="1:29" ht="33.75" customHeight="1">
      <c r="A269" s="1349"/>
      <c r="B269" s="1349"/>
      <c r="C269" s="1349"/>
      <c r="D269" s="1430"/>
      <c r="E269" s="1430"/>
      <c r="F269" s="1430"/>
      <c r="G269" s="1431"/>
      <c r="H269" s="1432"/>
      <c r="I269" s="1433"/>
      <c r="J269" s="1433"/>
      <c r="K269" s="1434"/>
      <c r="L269" s="1434"/>
      <c r="M269" s="1435"/>
      <c r="N269" s="1434"/>
      <c r="O269" s="1434"/>
      <c r="P269" s="1348"/>
      <c r="Q269" s="1436"/>
      <c r="R269" s="1437"/>
      <c r="S269" s="1348"/>
      <c r="T269" s="1348"/>
      <c r="U269" s="1349"/>
      <c r="V269" s="1349"/>
      <c r="W269" s="1349"/>
      <c r="X269" s="1349"/>
      <c r="Y269" s="1349"/>
      <c r="Z269" s="1349"/>
      <c r="AA269" s="1349"/>
      <c r="AB269" s="1349"/>
      <c r="AC269" s="86"/>
    </row>
    <row r="270" spans="1:29" ht="33.75" customHeight="1">
      <c r="A270" s="1349"/>
      <c r="B270" s="1349"/>
      <c r="C270" s="1349"/>
      <c r="D270" s="1430"/>
      <c r="E270" s="1430"/>
      <c r="F270" s="1430"/>
      <c r="G270" s="1431"/>
      <c r="H270" s="1432"/>
      <c r="I270" s="1433"/>
      <c r="J270" s="1433"/>
      <c r="K270" s="1434"/>
      <c r="L270" s="1434"/>
      <c r="M270" s="1435"/>
      <c r="N270" s="1434"/>
      <c r="O270" s="1434"/>
      <c r="P270" s="1348"/>
      <c r="Q270" s="1436"/>
      <c r="R270" s="1437"/>
      <c r="S270" s="1348"/>
      <c r="T270" s="1348"/>
      <c r="U270" s="1349"/>
      <c r="V270" s="1349"/>
      <c r="W270" s="1349"/>
      <c r="X270" s="1349"/>
      <c r="Y270" s="1349"/>
      <c r="Z270" s="1349"/>
      <c r="AA270" s="1349"/>
      <c r="AB270" s="1349"/>
      <c r="AC270" s="86"/>
    </row>
    <row r="271" spans="1:29" ht="33.75" customHeight="1">
      <c r="A271" s="1349"/>
      <c r="B271" s="1349"/>
      <c r="C271" s="1349"/>
      <c r="D271" s="1430"/>
      <c r="E271" s="1430"/>
      <c r="F271" s="1430"/>
      <c r="G271" s="1431"/>
      <c r="H271" s="1432"/>
      <c r="I271" s="1433"/>
      <c r="J271" s="1433"/>
      <c r="K271" s="1434"/>
      <c r="L271" s="1434"/>
      <c r="M271" s="1435"/>
      <c r="N271" s="1434"/>
      <c r="O271" s="1434"/>
      <c r="P271" s="1348"/>
      <c r="Q271" s="1436"/>
      <c r="R271" s="1437"/>
      <c r="S271" s="1348"/>
      <c r="T271" s="1348"/>
      <c r="U271" s="1349"/>
      <c r="V271" s="1349"/>
      <c r="W271" s="1349"/>
      <c r="X271" s="1349"/>
      <c r="Y271" s="1349"/>
      <c r="Z271" s="1349"/>
      <c r="AA271" s="1349"/>
      <c r="AB271" s="1349"/>
      <c r="AC271" s="86"/>
    </row>
    <row r="272" spans="1:29" ht="33.75" customHeight="1">
      <c r="A272" s="1349"/>
      <c r="B272" s="1349"/>
      <c r="C272" s="1349"/>
      <c r="D272" s="1430"/>
      <c r="E272" s="1430"/>
      <c r="F272" s="1430"/>
      <c r="G272" s="1431"/>
      <c r="H272" s="1432"/>
      <c r="I272" s="1433"/>
      <c r="J272" s="1433"/>
      <c r="K272" s="1434"/>
      <c r="L272" s="1434"/>
      <c r="M272" s="1435"/>
      <c r="N272" s="1434"/>
      <c r="O272" s="1434"/>
      <c r="P272" s="1348"/>
      <c r="Q272" s="1436"/>
      <c r="R272" s="1437"/>
      <c r="S272" s="1348"/>
      <c r="T272" s="1348"/>
      <c r="U272" s="1349"/>
      <c r="V272" s="1349"/>
      <c r="W272" s="1349"/>
      <c r="X272" s="1349"/>
      <c r="Y272" s="1349"/>
      <c r="Z272" s="1349"/>
      <c r="AA272" s="1349"/>
      <c r="AB272" s="1349"/>
      <c r="AC272" s="86"/>
    </row>
    <row r="273" spans="1:29" ht="33.75" customHeight="1">
      <c r="A273" s="1349"/>
      <c r="B273" s="1349"/>
      <c r="C273" s="1349"/>
      <c r="D273" s="1430"/>
      <c r="E273" s="1430"/>
      <c r="F273" s="1430"/>
      <c r="G273" s="1431"/>
      <c r="H273" s="1432"/>
      <c r="I273" s="1433"/>
      <c r="J273" s="1433"/>
      <c r="K273" s="1434"/>
      <c r="L273" s="1434"/>
      <c r="M273" s="1435"/>
      <c r="N273" s="1434"/>
      <c r="O273" s="1434"/>
      <c r="P273" s="1348"/>
      <c r="Q273" s="1436"/>
      <c r="R273" s="1437"/>
      <c r="S273" s="1348"/>
      <c r="T273" s="1348"/>
      <c r="U273" s="1349"/>
      <c r="V273" s="1349"/>
      <c r="W273" s="1349"/>
      <c r="X273" s="1349"/>
      <c r="Y273" s="1349"/>
      <c r="Z273" s="1349"/>
      <c r="AA273" s="1349"/>
      <c r="AB273" s="1349"/>
      <c r="AC273" s="86"/>
    </row>
    <row r="274" spans="1:29" ht="33.75" customHeight="1">
      <c r="A274" s="1349"/>
      <c r="B274" s="1349"/>
      <c r="C274" s="1349"/>
      <c r="D274" s="1430"/>
      <c r="E274" s="1430"/>
      <c r="F274" s="1430"/>
      <c r="G274" s="1431"/>
      <c r="H274" s="1432"/>
      <c r="I274" s="1433"/>
      <c r="J274" s="1433"/>
      <c r="K274" s="1434"/>
      <c r="L274" s="1434"/>
      <c r="M274" s="1435"/>
      <c r="N274" s="1434"/>
      <c r="O274" s="1434"/>
      <c r="P274" s="1348"/>
      <c r="Q274" s="1436"/>
      <c r="R274" s="1437"/>
      <c r="S274" s="1348"/>
      <c r="T274" s="1348"/>
      <c r="U274" s="1349"/>
      <c r="V274" s="1349"/>
      <c r="W274" s="1349"/>
      <c r="X274" s="1349"/>
      <c r="Y274" s="1349"/>
      <c r="Z274" s="1349"/>
      <c r="AA274" s="1349"/>
      <c r="AB274" s="1349"/>
      <c r="AC274" s="86"/>
    </row>
    <row r="275" spans="1:29" ht="33.75" customHeight="1">
      <c r="A275" s="1349"/>
      <c r="B275" s="1349"/>
      <c r="C275" s="1349"/>
      <c r="D275" s="1430"/>
      <c r="E275" s="1430"/>
      <c r="F275" s="1430"/>
      <c r="G275" s="1431"/>
      <c r="H275" s="1432"/>
      <c r="I275" s="1433"/>
      <c r="J275" s="1433"/>
      <c r="K275" s="1434"/>
      <c r="L275" s="1434"/>
      <c r="M275" s="1435"/>
      <c r="N275" s="1434"/>
      <c r="O275" s="1434"/>
      <c r="P275" s="1348"/>
      <c r="Q275" s="1436"/>
      <c r="R275" s="1437"/>
      <c r="S275" s="1348"/>
      <c r="T275" s="1348"/>
      <c r="U275" s="1349"/>
      <c r="V275" s="1349"/>
      <c r="W275" s="1349"/>
      <c r="X275" s="1349"/>
      <c r="Y275" s="1349"/>
      <c r="Z275" s="1349"/>
      <c r="AA275" s="1349"/>
      <c r="AB275" s="1349"/>
      <c r="AC275" s="86"/>
    </row>
    <row r="276" spans="1:29" ht="33.75" customHeight="1">
      <c r="A276" s="1349"/>
      <c r="B276" s="1349"/>
      <c r="C276" s="1349"/>
      <c r="D276" s="1430"/>
      <c r="E276" s="1430"/>
      <c r="F276" s="1430"/>
      <c r="G276" s="1431"/>
      <c r="H276" s="1432"/>
      <c r="I276" s="1433"/>
      <c r="J276" s="1433"/>
      <c r="K276" s="1434"/>
      <c r="L276" s="1434"/>
      <c r="M276" s="1435"/>
      <c r="N276" s="1434"/>
      <c r="O276" s="1434"/>
      <c r="P276" s="1348"/>
      <c r="Q276" s="1436"/>
      <c r="R276" s="1437"/>
      <c r="S276" s="1348"/>
      <c r="T276" s="1348"/>
      <c r="U276" s="1349"/>
      <c r="V276" s="1349"/>
      <c r="W276" s="1349"/>
      <c r="X276" s="1349"/>
      <c r="Y276" s="1349"/>
      <c r="Z276" s="1349"/>
      <c r="AA276" s="1349"/>
      <c r="AB276" s="1349"/>
      <c r="AC276" s="86"/>
    </row>
    <row r="277" spans="1:29" ht="33.75" customHeight="1">
      <c r="A277" s="1349"/>
      <c r="B277" s="1349"/>
      <c r="C277" s="1349"/>
      <c r="D277" s="1430"/>
      <c r="E277" s="1430"/>
      <c r="F277" s="1430"/>
      <c r="G277" s="1431"/>
      <c r="H277" s="1432"/>
      <c r="I277" s="1433"/>
      <c r="J277" s="1433"/>
      <c r="K277" s="1434"/>
      <c r="L277" s="1434"/>
      <c r="M277" s="1435"/>
      <c r="N277" s="1434"/>
      <c r="O277" s="1434"/>
      <c r="P277" s="1348"/>
      <c r="Q277" s="1436"/>
      <c r="R277" s="1437"/>
      <c r="S277" s="1348"/>
      <c r="T277" s="1348"/>
      <c r="U277" s="1349"/>
      <c r="V277" s="1349"/>
      <c r="W277" s="1349"/>
      <c r="X277" s="1349"/>
      <c r="Y277" s="1349"/>
      <c r="Z277" s="1349"/>
      <c r="AA277" s="1349"/>
      <c r="AB277" s="1349"/>
      <c r="AC277" s="86"/>
    </row>
    <row r="278" spans="1:29" ht="33.75" customHeight="1">
      <c r="A278" s="1349"/>
      <c r="B278" s="1349"/>
      <c r="C278" s="1349"/>
      <c r="D278" s="1430"/>
      <c r="E278" s="1430"/>
      <c r="F278" s="1430"/>
      <c r="G278" s="1431"/>
      <c r="H278" s="1432"/>
      <c r="I278" s="1433"/>
      <c r="J278" s="1433"/>
      <c r="K278" s="1434"/>
      <c r="L278" s="1434"/>
      <c r="M278" s="1435"/>
      <c r="N278" s="1434"/>
      <c r="O278" s="1434"/>
      <c r="P278" s="1348"/>
      <c r="Q278" s="1436"/>
      <c r="R278" s="1437"/>
      <c r="S278" s="1348"/>
      <c r="T278" s="1348"/>
      <c r="U278" s="1349"/>
      <c r="V278" s="1349"/>
      <c r="W278" s="1349"/>
      <c r="X278" s="1349"/>
      <c r="Y278" s="1349"/>
      <c r="Z278" s="1349"/>
      <c r="AA278" s="1349"/>
      <c r="AB278" s="1349"/>
      <c r="AC278" s="86"/>
    </row>
    <row r="279" spans="1:29" ht="33.75" customHeight="1">
      <c r="A279" s="1349"/>
      <c r="B279" s="1349"/>
      <c r="C279" s="1349"/>
      <c r="D279" s="1430"/>
      <c r="E279" s="1430"/>
      <c r="F279" s="1430"/>
      <c r="G279" s="1431"/>
      <c r="H279" s="1432"/>
      <c r="I279" s="1433"/>
      <c r="J279" s="1433"/>
      <c r="K279" s="1434"/>
      <c r="L279" s="1434"/>
      <c r="M279" s="1435"/>
      <c r="N279" s="1434"/>
      <c r="O279" s="1434"/>
      <c r="P279" s="1348"/>
      <c r="Q279" s="1436"/>
      <c r="R279" s="1437"/>
      <c r="S279" s="1348"/>
      <c r="T279" s="1348"/>
      <c r="U279" s="1349"/>
      <c r="V279" s="1349"/>
      <c r="W279" s="1349"/>
      <c r="X279" s="1349"/>
      <c r="Y279" s="1349"/>
      <c r="Z279" s="1349"/>
      <c r="AA279" s="1349"/>
      <c r="AB279" s="1349"/>
      <c r="AC279" s="86"/>
    </row>
    <row r="280" spans="1:29" ht="33.75" customHeight="1">
      <c r="A280" s="1349"/>
      <c r="B280" s="1349"/>
      <c r="C280" s="1349"/>
      <c r="D280" s="1430"/>
      <c r="E280" s="1430"/>
      <c r="F280" s="1430"/>
      <c r="G280" s="1431"/>
      <c r="H280" s="1432"/>
      <c r="I280" s="1433"/>
      <c r="J280" s="1433"/>
      <c r="K280" s="1434"/>
      <c r="L280" s="1434"/>
      <c r="M280" s="1435"/>
      <c r="N280" s="1434"/>
      <c r="O280" s="1434"/>
      <c r="P280" s="1348"/>
      <c r="Q280" s="1436"/>
      <c r="R280" s="1437"/>
      <c r="S280" s="1348"/>
      <c r="T280" s="1348"/>
      <c r="U280" s="1349"/>
      <c r="V280" s="1349"/>
      <c r="W280" s="1349"/>
      <c r="X280" s="1349"/>
      <c r="Y280" s="1349"/>
      <c r="Z280" s="1349"/>
      <c r="AA280" s="1349"/>
      <c r="AB280" s="1349"/>
      <c r="AC280" s="86"/>
    </row>
    <row r="281" spans="1:29" ht="33.75" customHeight="1">
      <c r="A281" s="1349"/>
      <c r="B281" s="1349"/>
      <c r="C281" s="1349"/>
      <c r="D281" s="1430"/>
      <c r="E281" s="1430"/>
      <c r="F281" s="1430"/>
      <c r="G281" s="1431"/>
      <c r="H281" s="1432"/>
      <c r="I281" s="1433"/>
      <c r="J281" s="1433"/>
      <c r="K281" s="1434"/>
      <c r="L281" s="1434"/>
      <c r="M281" s="1435"/>
      <c r="N281" s="1434"/>
      <c r="O281" s="1434"/>
      <c r="P281" s="1348"/>
      <c r="Q281" s="1436"/>
      <c r="R281" s="1437"/>
      <c r="S281" s="1348"/>
      <c r="T281" s="1348"/>
      <c r="U281" s="1349"/>
      <c r="V281" s="1349"/>
      <c r="W281" s="1349"/>
      <c r="X281" s="1349"/>
      <c r="Y281" s="1349"/>
      <c r="Z281" s="1349"/>
      <c r="AA281" s="1349"/>
      <c r="AB281" s="1349"/>
      <c r="AC281" s="86"/>
    </row>
    <row r="282" spans="1:29" ht="33.75" customHeight="1">
      <c r="A282" s="1349"/>
      <c r="B282" s="1349"/>
      <c r="C282" s="1349"/>
      <c r="D282" s="1430"/>
      <c r="E282" s="1430"/>
      <c r="F282" s="1430"/>
      <c r="G282" s="1431"/>
      <c r="H282" s="1432"/>
      <c r="I282" s="1433"/>
      <c r="J282" s="1433"/>
      <c r="K282" s="1434"/>
      <c r="L282" s="1434"/>
      <c r="M282" s="1435"/>
      <c r="N282" s="1434"/>
      <c r="O282" s="1434"/>
      <c r="P282" s="1348"/>
      <c r="Q282" s="1436"/>
      <c r="R282" s="1437"/>
      <c r="S282" s="1348"/>
      <c r="T282" s="1348"/>
      <c r="U282" s="1349"/>
      <c r="V282" s="1349"/>
      <c r="W282" s="1349"/>
      <c r="X282" s="1349"/>
      <c r="Y282" s="1349"/>
      <c r="Z282" s="1349"/>
      <c r="AA282" s="1349"/>
      <c r="AB282" s="1349"/>
      <c r="AC282" s="86"/>
    </row>
    <row r="283" spans="1:29" ht="33.75" customHeight="1">
      <c r="A283" s="1349"/>
      <c r="B283" s="1349"/>
      <c r="C283" s="1349"/>
      <c r="D283" s="1430"/>
      <c r="E283" s="1430"/>
      <c r="F283" s="1430"/>
      <c r="G283" s="1431"/>
      <c r="H283" s="1432"/>
      <c r="I283" s="1433"/>
      <c r="J283" s="1433"/>
      <c r="K283" s="1434"/>
      <c r="L283" s="1434"/>
      <c r="M283" s="1435"/>
      <c r="N283" s="1434"/>
      <c r="O283" s="1434"/>
      <c r="P283" s="1348"/>
      <c r="Q283" s="1436"/>
      <c r="R283" s="1437"/>
      <c r="S283" s="1348"/>
      <c r="T283" s="1348"/>
      <c r="U283" s="1349"/>
      <c r="V283" s="1349"/>
      <c r="W283" s="1349"/>
      <c r="X283" s="1349"/>
      <c r="Y283" s="1349"/>
      <c r="Z283" s="1349"/>
      <c r="AA283" s="1349"/>
      <c r="AB283" s="1349"/>
      <c r="AC283" s="86"/>
    </row>
    <row r="284" spans="1:29" ht="33.75" customHeight="1">
      <c r="A284" s="1349"/>
      <c r="B284" s="1349"/>
      <c r="C284" s="1349"/>
      <c r="D284" s="1430"/>
      <c r="E284" s="1430"/>
      <c r="F284" s="1430"/>
      <c r="G284" s="1431"/>
      <c r="H284" s="1432"/>
      <c r="I284" s="1433"/>
      <c r="J284" s="1433"/>
      <c r="K284" s="1434"/>
      <c r="L284" s="1434"/>
      <c r="M284" s="1435"/>
      <c r="N284" s="1434"/>
      <c r="O284" s="1434"/>
      <c r="P284" s="1348"/>
      <c r="Q284" s="1436"/>
      <c r="R284" s="1437"/>
      <c r="S284" s="1348"/>
      <c r="T284" s="1348"/>
      <c r="U284" s="1349"/>
      <c r="V284" s="1349"/>
      <c r="W284" s="1349"/>
      <c r="X284" s="1349"/>
      <c r="Y284" s="1349"/>
      <c r="Z284" s="1349"/>
      <c r="AA284" s="1349"/>
      <c r="AB284" s="1349"/>
      <c r="AC284" s="86"/>
    </row>
    <row r="285" spans="1:29" ht="33.75" customHeight="1">
      <c r="A285" s="1349"/>
      <c r="B285" s="1349"/>
      <c r="C285" s="1349"/>
      <c r="D285" s="1430"/>
      <c r="E285" s="1430"/>
      <c r="F285" s="1430"/>
      <c r="G285" s="1431"/>
      <c r="H285" s="1432"/>
      <c r="I285" s="1433"/>
      <c r="J285" s="1433"/>
      <c r="K285" s="1434"/>
      <c r="L285" s="1434"/>
      <c r="M285" s="1435"/>
      <c r="N285" s="1434"/>
      <c r="O285" s="1434"/>
      <c r="P285" s="1348"/>
      <c r="Q285" s="1436"/>
      <c r="R285" s="1437"/>
      <c r="S285" s="1348"/>
      <c r="T285" s="1348"/>
      <c r="U285" s="1349"/>
      <c r="V285" s="1349"/>
      <c r="W285" s="1349"/>
      <c r="X285" s="1349"/>
      <c r="Y285" s="1349"/>
      <c r="Z285" s="1349"/>
      <c r="AA285" s="1349"/>
      <c r="AB285" s="1349"/>
      <c r="AC285" s="86"/>
    </row>
    <row r="286" spans="1:29" ht="33.75" customHeight="1">
      <c r="A286" s="1349"/>
      <c r="B286" s="1349"/>
      <c r="C286" s="1349"/>
      <c r="D286" s="1430"/>
      <c r="E286" s="1430"/>
      <c r="F286" s="1430"/>
      <c r="G286" s="1431"/>
      <c r="H286" s="1432"/>
      <c r="I286" s="1433"/>
      <c r="J286" s="1433"/>
      <c r="K286" s="1434"/>
      <c r="L286" s="1434"/>
      <c r="M286" s="1435"/>
      <c r="N286" s="1434"/>
      <c r="O286" s="1434"/>
      <c r="P286" s="1348"/>
      <c r="Q286" s="1436"/>
      <c r="R286" s="1437"/>
      <c r="S286" s="1348"/>
      <c r="T286" s="1348"/>
      <c r="U286" s="1349"/>
      <c r="V286" s="1349"/>
      <c r="W286" s="1349"/>
      <c r="X286" s="1349"/>
      <c r="Y286" s="1349"/>
      <c r="Z286" s="1349"/>
      <c r="AA286" s="1349"/>
      <c r="AB286" s="1349"/>
      <c r="AC286" s="86"/>
    </row>
    <row r="287" spans="1:29" ht="33.75" customHeight="1">
      <c r="A287" s="1349"/>
      <c r="B287" s="1349"/>
      <c r="C287" s="1349"/>
      <c r="D287" s="1430"/>
      <c r="E287" s="1430"/>
      <c r="F287" s="1430"/>
      <c r="G287" s="1431"/>
      <c r="H287" s="1432"/>
      <c r="I287" s="1433"/>
      <c r="J287" s="1433"/>
      <c r="K287" s="1434"/>
      <c r="L287" s="1434"/>
      <c r="M287" s="1435"/>
      <c r="N287" s="1434"/>
      <c r="O287" s="1434"/>
      <c r="P287" s="1348"/>
      <c r="Q287" s="1436"/>
      <c r="R287" s="1437"/>
      <c r="S287" s="1348"/>
      <c r="T287" s="1348"/>
      <c r="U287" s="1349"/>
      <c r="V287" s="1349"/>
      <c r="W287" s="1349"/>
      <c r="X287" s="1349"/>
      <c r="Y287" s="1349"/>
      <c r="Z287" s="1349"/>
      <c r="AA287" s="1349"/>
      <c r="AB287" s="1349"/>
      <c r="AC287" s="86"/>
    </row>
    <row r="288" spans="1:29" ht="33.75" customHeight="1">
      <c r="A288" s="1349"/>
      <c r="B288" s="1349"/>
      <c r="C288" s="1349"/>
      <c r="D288" s="1430"/>
      <c r="E288" s="1430"/>
      <c r="F288" s="1430"/>
      <c r="G288" s="1431"/>
      <c r="H288" s="1432"/>
      <c r="I288" s="1433"/>
      <c r="J288" s="1433"/>
      <c r="K288" s="1434"/>
      <c r="L288" s="1434"/>
      <c r="M288" s="1435"/>
      <c r="N288" s="1434"/>
      <c r="O288" s="1434"/>
      <c r="P288" s="1348"/>
      <c r="Q288" s="1436"/>
      <c r="R288" s="1437"/>
      <c r="S288" s="1348"/>
      <c r="T288" s="1348"/>
      <c r="U288" s="1349"/>
      <c r="V288" s="1349"/>
      <c r="W288" s="1349"/>
      <c r="X288" s="1349"/>
      <c r="Y288" s="1349"/>
      <c r="Z288" s="1349"/>
      <c r="AA288" s="1349"/>
      <c r="AB288" s="1349"/>
      <c r="AC288" s="86"/>
    </row>
    <row r="289" spans="1:29" ht="33.75" customHeight="1">
      <c r="A289" s="1349"/>
      <c r="B289" s="1349"/>
      <c r="C289" s="1349"/>
      <c r="D289" s="1430"/>
      <c r="E289" s="1430"/>
      <c r="F289" s="1430"/>
      <c r="G289" s="1431"/>
      <c r="H289" s="1432"/>
      <c r="I289" s="1433"/>
      <c r="J289" s="1433"/>
      <c r="K289" s="1434"/>
      <c r="L289" s="1434"/>
      <c r="M289" s="1435"/>
      <c r="N289" s="1434"/>
      <c r="O289" s="1434"/>
      <c r="P289" s="1348"/>
      <c r="Q289" s="1436"/>
      <c r="R289" s="1437"/>
      <c r="S289" s="1348"/>
      <c r="T289" s="1348"/>
      <c r="U289" s="1349"/>
      <c r="V289" s="1349"/>
      <c r="W289" s="1349"/>
      <c r="X289" s="1349"/>
      <c r="Y289" s="1349"/>
      <c r="Z289" s="1349"/>
      <c r="AA289" s="1349"/>
      <c r="AB289" s="1349"/>
      <c r="AC289" s="86"/>
    </row>
    <row r="290" spans="1:29" ht="33.75" customHeight="1">
      <c r="A290" s="1349"/>
      <c r="B290" s="1349"/>
      <c r="C290" s="1349"/>
      <c r="D290" s="1430"/>
      <c r="E290" s="1430"/>
      <c r="F290" s="1430"/>
      <c r="G290" s="1431"/>
      <c r="H290" s="1432"/>
      <c r="I290" s="1433"/>
      <c r="J290" s="1433"/>
      <c r="K290" s="1434"/>
      <c r="L290" s="1434"/>
      <c r="M290" s="1435"/>
      <c r="N290" s="1434"/>
      <c r="O290" s="1434"/>
      <c r="P290" s="1348"/>
      <c r="Q290" s="1436"/>
      <c r="R290" s="1437"/>
      <c r="S290" s="1348"/>
      <c r="T290" s="1348"/>
      <c r="U290" s="1349"/>
      <c r="V290" s="1349"/>
      <c r="W290" s="1349"/>
      <c r="X290" s="1349"/>
      <c r="Y290" s="1349"/>
      <c r="Z290" s="1349"/>
      <c r="AA290" s="1349"/>
      <c r="AB290" s="1349"/>
      <c r="AC290" s="86"/>
    </row>
    <row r="291" spans="1:29" ht="33.75" customHeight="1">
      <c r="A291" s="1349"/>
      <c r="B291" s="1349"/>
      <c r="C291" s="1349"/>
      <c r="D291" s="1430"/>
      <c r="E291" s="1430"/>
      <c r="F291" s="1430"/>
      <c r="G291" s="1431"/>
      <c r="H291" s="1432"/>
      <c r="I291" s="1433"/>
      <c r="J291" s="1433"/>
      <c r="K291" s="1434"/>
      <c r="L291" s="1434"/>
      <c r="M291" s="1435"/>
      <c r="N291" s="1434"/>
      <c r="O291" s="1434"/>
      <c r="P291" s="1348"/>
      <c r="Q291" s="1436"/>
      <c r="R291" s="1437"/>
      <c r="S291" s="1348"/>
      <c r="T291" s="1348"/>
      <c r="U291" s="1349"/>
      <c r="V291" s="1349"/>
      <c r="W291" s="1349"/>
      <c r="X291" s="1349"/>
      <c r="Y291" s="1349"/>
      <c r="Z291" s="1349"/>
      <c r="AA291" s="1349"/>
      <c r="AB291" s="1349"/>
      <c r="AC291" s="86"/>
    </row>
    <row r="292" spans="1:29" ht="33.75" customHeight="1">
      <c r="A292" s="1349"/>
      <c r="B292" s="1349"/>
      <c r="C292" s="1349"/>
      <c r="D292" s="1430"/>
      <c r="E292" s="1430"/>
      <c r="F292" s="1430"/>
      <c r="G292" s="1431"/>
      <c r="H292" s="1432"/>
      <c r="I292" s="1433"/>
      <c r="J292" s="1433"/>
      <c r="K292" s="1434"/>
      <c r="L292" s="1434"/>
      <c r="M292" s="1435"/>
      <c r="N292" s="1434"/>
      <c r="O292" s="1434"/>
      <c r="P292" s="1348"/>
      <c r="Q292" s="1436"/>
      <c r="R292" s="1437"/>
      <c r="S292" s="1348"/>
      <c r="T292" s="1348"/>
      <c r="U292" s="1349"/>
      <c r="V292" s="1349"/>
      <c r="W292" s="1349"/>
      <c r="X292" s="1349"/>
      <c r="Y292" s="1349"/>
      <c r="Z292" s="1349"/>
      <c r="AA292" s="1349"/>
      <c r="AB292" s="1349"/>
      <c r="AC292" s="86"/>
    </row>
    <row r="293" spans="1:29" ht="33.75" customHeight="1">
      <c r="A293" s="1349"/>
      <c r="B293" s="1349"/>
      <c r="C293" s="1349"/>
      <c r="D293" s="1430"/>
      <c r="E293" s="1430"/>
      <c r="F293" s="1430"/>
      <c r="G293" s="1431"/>
      <c r="H293" s="1432"/>
      <c r="I293" s="1433"/>
      <c r="J293" s="1433"/>
      <c r="K293" s="1434"/>
      <c r="L293" s="1434"/>
      <c r="M293" s="1435"/>
      <c r="N293" s="1434"/>
      <c r="O293" s="1434"/>
      <c r="P293" s="1348"/>
      <c r="Q293" s="1436"/>
      <c r="R293" s="1437"/>
      <c r="S293" s="1348"/>
      <c r="T293" s="1348"/>
      <c r="U293" s="1349"/>
      <c r="V293" s="1349"/>
      <c r="W293" s="1349"/>
      <c r="X293" s="1349"/>
      <c r="Y293" s="1349"/>
      <c r="Z293" s="1349"/>
      <c r="AA293" s="1349"/>
      <c r="AB293" s="1349"/>
      <c r="AC293" s="86"/>
    </row>
    <row r="294" spans="1:29" ht="33.75" customHeight="1">
      <c r="A294" s="1349"/>
      <c r="B294" s="1349"/>
      <c r="C294" s="1349"/>
      <c r="D294" s="1430"/>
      <c r="E294" s="1430"/>
      <c r="F294" s="1430"/>
      <c r="G294" s="1431"/>
      <c r="H294" s="1432"/>
      <c r="I294" s="1433"/>
      <c r="J294" s="1433"/>
      <c r="K294" s="1434"/>
      <c r="L294" s="1434"/>
      <c r="M294" s="1435"/>
      <c r="N294" s="1434"/>
      <c r="O294" s="1434"/>
      <c r="P294" s="1348"/>
      <c r="Q294" s="1436"/>
      <c r="R294" s="1437"/>
      <c r="S294" s="1348"/>
      <c r="T294" s="1348"/>
      <c r="U294" s="1349"/>
      <c r="V294" s="1349"/>
      <c r="W294" s="1349"/>
      <c r="X294" s="1349"/>
      <c r="Y294" s="1349"/>
      <c r="Z294" s="1349"/>
      <c r="AA294" s="1349"/>
      <c r="AB294" s="1349"/>
      <c r="AC294" s="86"/>
    </row>
    <row r="295" spans="1:29" ht="33.75" customHeight="1">
      <c r="A295" s="1349"/>
      <c r="B295" s="1349"/>
      <c r="C295" s="1349"/>
      <c r="D295" s="1430"/>
      <c r="E295" s="1430"/>
      <c r="F295" s="1430"/>
      <c r="G295" s="1431"/>
      <c r="H295" s="1432"/>
      <c r="I295" s="1433"/>
      <c r="J295" s="1433"/>
      <c r="K295" s="1434"/>
      <c r="L295" s="1434"/>
      <c r="M295" s="1435"/>
      <c r="N295" s="1434"/>
      <c r="O295" s="1434"/>
      <c r="P295" s="1348"/>
      <c r="Q295" s="1436"/>
      <c r="R295" s="1437"/>
      <c r="S295" s="1348"/>
      <c r="T295" s="1348"/>
      <c r="U295" s="1349"/>
      <c r="V295" s="1349"/>
      <c r="W295" s="1349"/>
      <c r="X295" s="1349"/>
      <c r="Y295" s="1349"/>
      <c r="Z295" s="1349"/>
      <c r="AA295" s="1349"/>
      <c r="AB295" s="1349"/>
      <c r="AC295" s="86"/>
    </row>
    <row r="296" spans="1:29" ht="33.75" customHeight="1">
      <c r="A296" s="1349"/>
      <c r="B296" s="1349"/>
      <c r="C296" s="1349"/>
      <c r="D296" s="1430"/>
      <c r="E296" s="1430"/>
      <c r="F296" s="1430"/>
      <c r="G296" s="1431"/>
      <c r="H296" s="1432"/>
      <c r="I296" s="1433"/>
      <c r="J296" s="1433"/>
      <c r="K296" s="1434"/>
      <c r="L296" s="1434"/>
      <c r="M296" s="1435"/>
      <c r="N296" s="1434"/>
      <c r="O296" s="1434"/>
      <c r="P296" s="1348"/>
      <c r="Q296" s="1436"/>
      <c r="R296" s="1437"/>
      <c r="S296" s="1348"/>
      <c r="T296" s="1348"/>
      <c r="U296" s="1349"/>
      <c r="V296" s="1349"/>
      <c r="W296" s="1349"/>
      <c r="X296" s="1349"/>
      <c r="Y296" s="1349"/>
      <c r="Z296" s="1349"/>
      <c r="AA296" s="1349"/>
      <c r="AB296" s="1349"/>
      <c r="AC296" s="86"/>
    </row>
    <row r="297" spans="1:29" ht="33.75" customHeight="1">
      <c r="A297" s="1349"/>
      <c r="B297" s="1349"/>
      <c r="C297" s="1349"/>
      <c r="D297" s="1430"/>
      <c r="E297" s="1430"/>
      <c r="F297" s="1430"/>
      <c r="G297" s="1431"/>
      <c r="H297" s="1432"/>
      <c r="I297" s="1433"/>
      <c r="J297" s="1433"/>
      <c r="K297" s="1434"/>
      <c r="L297" s="1434"/>
      <c r="M297" s="1435"/>
      <c r="N297" s="1434"/>
      <c r="O297" s="1434"/>
      <c r="P297" s="1348"/>
      <c r="Q297" s="1436"/>
      <c r="R297" s="1437"/>
      <c r="S297" s="1348"/>
      <c r="T297" s="1348"/>
      <c r="U297" s="1349"/>
      <c r="V297" s="1349"/>
      <c r="W297" s="1349"/>
      <c r="X297" s="1349"/>
      <c r="Y297" s="1349"/>
      <c r="Z297" s="1349"/>
      <c r="AA297" s="1349"/>
      <c r="AB297" s="1349"/>
      <c r="AC297" s="86"/>
    </row>
    <row r="298" spans="1:29" ht="33.75" customHeight="1">
      <c r="A298" s="1349"/>
      <c r="B298" s="1349"/>
      <c r="C298" s="1349"/>
      <c r="D298" s="1430"/>
      <c r="E298" s="1430"/>
      <c r="F298" s="1430"/>
      <c r="G298" s="1431"/>
      <c r="H298" s="1432"/>
      <c r="I298" s="1433"/>
      <c r="J298" s="1433"/>
      <c r="K298" s="1434"/>
      <c r="L298" s="1434"/>
      <c r="M298" s="1435"/>
      <c r="N298" s="1434"/>
      <c r="O298" s="1434"/>
      <c r="P298" s="1348"/>
      <c r="Q298" s="1436"/>
      <c r="R298" s="1437"/>
      <c r="S298" s="1348"/>
      <c r="T298" s="1348"/>
      <c r="U298" s="1349"/>
      <c r="V298" s="1349"/>
      <c r="W298" s="1349"/>
      <c r="X298" s="1349"/>
      <c r="Y298" s="1349"/>
      <c r="Z298" s="1349"/>
      <c r="AA298" s="1349"/>
      <c r="AB298" s="1349"/>
      <c r="AC298" s="86"/>
    </row>
    <row r="299" spans="1:29" ht="33.75" customHeight="1">
      <c r="A299" s="1349"/>
      <c r="B299" s="1349"/>
      <c r="C299" s="1349"/>
      <c r="D299" s="1430"/>
      <c r="E299" s="1430"/>
      <c r="F299" s="1430"/>
      <c r="G299" s="1431"/>
      <c r="H299" s="1432"/>
      <c r="I299" s="1433"/>
      <c r="J299" s="1433"/>
      <c r="K299" s="1434"/>
      <c r="L299" s="1434"/>
      <c r="M299" s="1435"/>
      <c r="N299" s="1434"/>
      <c r="O299" s="1434"/>
      <c r="P299" s="1348"/>
      <c r="Q299" s="1436"/>
      <c r="R299" s="1437"/>
      <c r="S299" s="1348"/>
      <c r="T299" s="1348"/>
      <c r="U299" s="1349"/>
      <c r="V299" s="1349"/>
      <c r="W299" s="1349"/>
      <c r="X299" s="1349"/>
      <c r="Y299" s="1349"/>
      <c r="Z299" s="1349"/>
      <c r="AA299" s="1349"/>
      <c r="AB299" s="1349"/>
      <c r="AC299" s="86"/>
    </row>
    <row r="300" spans="1:29" ht="33.75" customHeight="1">
      <c r="A300" s="1349"/>
      <c r="B300" s="1349"/>
      <c r="C300" s="1349"/>
      <c r="D300" s="1430"/>
      <c r="E300" s="1430"/>
      <c r="F300" s="1430"/>
      <c r="G300" s="1431"/>
      <c r="H300" s="1432"/>
      <c r="I300" s="1433"/>
      <c r="J300" s="1433"/>
      <c r="K300" s="1434"/>
      <c r="L300" s="1434"/>
      <c r="M300" s="1435"/>
      <c r="N300" s="1434"/>
      <c r="O300" s="1434"/>
      <c r="P300" s="1348"/>
      <c r="Q300" s="1436"/>
      <c r="R300" s="1437"/>
      <c r="S300" s="1348"/>
      <c r="T300" s="1348"/>
      <c r="U300" s="1349"/>
      <c r="V300" s="1349"/>
      <c r="W300" s="1349"/>
      <c r="X300" s="1349"/>
      <c r="Y300" s="1349"/>
      <c r="Z300" s="1349"/>
      <c r="AA300" s="1349"/>
      <c r="AB300" s="1349"/>
      <c r="AC300" s="86"/>
    </row>
    <row r="301" spans="1:29" ht="33.75" customHeight="1">
      <c r="A301" s="1349"/>
      <c r="B301" s="1349"/>
      <c r="C301" s="1349"/>
      <c r="D301" s="1430"/>
      <c r="E301" s="1430"/>
      <c r="F301" s="1430"/>
      <c r="G301" s="1431"/>
      <c r="H301" s="1432"/>
      <c r="I301" s="1433"/>
      <c r="J301" s="1433"/>
      <c r="K301" s="1434"/>
      <c r="L301" s="1434"/>
      <c r="M301" s="1435"/>
      <c r="N301" s="1434"/>
      <c r="O301" s="1434"/>
      <c r="P301" s="1348"/>
      <c r="Q301" s="1436"/>
      <c r="R301" s="1437"/>
      <c r="S301" s="1348"/>
      <c r="T301" s="1348"/>
      <c r="U301" s="1349"/>
      <c r="V301" s="1349"/>
      <c r="W301" s="1349"/>
      <c r="X301" s="1349"/>
      <c r="Y301" s="1349"/>
      <c r="Z301" s="1349"/>
      <c r="AA301" s="1349"/>
      <c r="AB301" s="1349"/>
      <c r="AC301" s="86"/>
    </row>
    <row r="302" spans="1:29" ht="33.75" customHeight="1">
      <c r="A302" s="1349"/>
      <c r="B302" s="1349"/>
      <c r="C302" s="1349"/>
      <c r="D302" s="1430"/>
      <c r="E302" s="1430"/>
      <c r="F302" s="1430"/>
      <c r="G302" s="1431"/>
      <c r="H302" s="1432"/>
      <c r="I302" s="1433"/>
      <c r="J302" s="1433"/>
      <c r="K302" s="1434"/>
      <c r="L302" s="1434"/>
      <c r="M302" s="1435"/>
      <c r="N302" s="1434"/>
      <c r="O302" s="1434"/>
      <c r="P302" s="1348"/>
      <c r="Q302" s="1436"/>
      <c r="R302" s="1437"/>
      <c r="S302" s="1348"/>
      <c r="T302" s="1348"/>
      <c r="U302" s="1349"/>
      <c r="V302" s="1349"/>
      <c r="W302" s="1349"/>
      <c r="X302" s="1349"/>
      <c r="Y302" s="1349"/>
      <c r="Z302" s="1349"/>
      <c r="AA302" s="1349"/>
      <c r="AB302" s="1349"/>
      <c r="AC302" s="86"/>
    </row>
    <row r="303" spans="1:29" ht="33.75" customHeight="1">
      <c r="A303" s="1349"/>
      <c r="B303" s="1349"/>
      <c r="C303" s="1349"/>
      <c r="D303" s="1430"/>
      <c r="E303" s="1430"/>
      <c r="F303" s="1430"/>
      <c r="G303" s="1431"/>
      <c r="H303" s="1432"/>
      <c r="I303" s="1433"/>
      <c r="J303" s="1433"/>
      <c r="K303" s="1434"/>
      <c r="L303" s="1434"/>
      <c r="M303" s="1435"/>
      <c r="N303" s="1434"/>
      <c r="O303" s="1434"/>
      <c r="P303" s="1348"/>
      <c r="Q303" s="1436"/>
      <c r="R303" s="1437"/>
      <c r="S303" s="1348"/>
      <c r="T303" s="1348"/>
      <c r="U303" s="1349"/>
      <c r="V303" s="1349"/>
      <c r="W303" s="1349"/>
      <c r="X303" s="1349"/>
      <c r="Y303" s="1349"/>
      <c r="Z303" s="1349"/>
      <c r="AA303" s="1349"/>
      <c r="AB303" s="1349"/>
      <c r="AC303" s="86"/>
    </row>
    <row r="304" spans="1:29" ht="33.75" customHeight="1">
      <c r="A304" s="1349"/>
      <c r="B304" s="1349"/>
      <c r="C304" s="1349"/>
      <c r="D304" s="1430"/>
      <c r="E304" s="1430"/>
      <c r="F304" s="1430"/>
      <c r="G304" s="1431"/>
      <c r="H304" s="1432"/>
      <c r="I304" s="1433"/>
      <c r="J304" s="1433"/>
      <c r="K304" s="1434"/>
      <c r="L304" s="1434"/>
      <c r="M304" s="1435"/>
      <c r="N304" s="1434"/>
      <c r="O304" s="1434"/>
      <c r="P304" s="1348"/>
      <c r="Q304" s="1436"/>
      <c r="R304" s="1437"/>
      <c r="S304" s="1348"/>
      <c r="T304" s="1348"/>
      <c r="U304" s="1349"/>
      <c r="V304" s="1349"/>
      <c r="W304" s="1349"/>
      <c r="X304" s="1349"/>
      <c r="Y304" s="1349"/>
      <c r="Z304" s="1349"/>
      <c r="AA304" s="1349"/>
      <c r="AB304" s="1349"/>
      <c r="AC304" s="86"/>
    </row>
    <row r="305" spans="1:29" ht="33.75" customHeight="1">
      <c r="A305" s="1349"/>
      <c r="B305" s="1349"/>
      <c r="C305" s="1349"/>
      <c r="D305" s="1430"/>
      <c r="E305" s="1430"/>
      <c r="F305" s="1430"/>
      <c r="G305" s="1431"/>
      <c r="H305" s="1432"/>
      <c r="I305" s="1433"/>
      <c r="J305" s="1433"/>
      <c r="K305" s="1434"/>
      <c r="L305" s="1434"/>
      <c r="M305" s="1435"/>
      <c r="N305" s="1434"/>
      <c r="O305" s="1434"/>
      <c r="P305" s="1348"/>
      <c r="Q305" s="1436"/>
      <c r="R305" s="1437"/>
      <c r="S305" s="1348"/>
      <c r="T305" s="1348"/>
      <c r="U305" s="1349"/>
      <c r="V305" s="1349"/>
      <c r="W305" s="1349"/>
      <c r="X305" s="1349"/>
      <c r="Y305" s="1349"/>
      <c r="Z305" s="1349"/>
      <c r="AA305" s="1349"/>
      <c r="AB305" s="1349"/>
      <c r="AC305" s="86"/>
    </row>
    <row r="306" spans="1:29" ht="33.75" customHeight="1">
      <c r="A306" s="1349"/>
      <c r="B306" s="1349"/>
      <c r="C306" s="1349"/>
      <c r="D306" s="1430"/>
      <c r="E306" s="1430"/>
      <c r="F306" s="1430"/>
      <c r="G306" s="1431"/>
      <c r="H306" s="1432"/>
      <c r="I306" s="1433"/>
      <c r="J306" s="1433"/>
      <c r="K306" s="1434"/>
      <c r="L306" s="1434"/>
      <c r="M306" s="1435"/>
      <c r="N306" s="1434"/>
      <c r="O306" s="1434"/>
      <c r="P306" s="1348"/>
      <c r="Q306" s="1436"/>
      <c r="R306" s="1437"/>
      <c r="S306" s="1348"/>
      <c r="T306" s="1348"/>
      <c r="U306" s="1349"/>
      <c r="V306" s="1349"/>
      <c r="W306" s="1349"/>
      <c r="X306" s="1349"/>
      <c r="Y306" s="1349"/>
      <c r="Z306" s="1349"/>
      <c r="AA306" s="1349"/>
      <c r="AB306" s="1349"/>
      <c r="AC306" s="86"/>
    </row>
    <row r="307" spans="1:29" ht="33.75" customHeight="1">
      <c r="A307" s="1349"/>
      <c r="B307" s="1349"/>
      <c r="C307" s="1349"/>
      <c r="D307" s="1430"/>
      <c r="E307" s="1430"/>
      <c r="F307" s="1430"/>
      <c r="G307" s="1431"/>
      <c r="H307" s="1432"/>
      <c r="I307" s="1433"/>
      <c r="J307" s="1433"/>
      <c r="K307" s="1434"/>
      <c r="L307" s="1434"/>
      <c r="M307" s="1435"/>
      <c r="N307" s="1434"/>
      <c r="O307" s="1434"/>
      <c r="P307" s="1348"/>
      <c r="Q307" s="1436"/>
      <c r="R307" s="1437"/>
      <c r="S307" s="1348"/>
      <c r="T307" s="1348"/>
      <c r="U307" s="1349"/>
      <c r="V307" s="1349"/>
      <c r="W307" s="1349"/>
      <c r="X307" s="1349"/>
      <c r="Y307" s="1349"/>
      <c r="Z307" s="1349"/>
      <c r="AA307" s="1349"/>
      <c r="AB307" s="1349"/>
      <c r="AC307" s="86"/>
    </row>
    <row r="308" spans="1:29" ht="33.75" customHeight="1">
      <c r="A308" s="1349"/>
      <c r="B308" s="1349"/>
      <c r="C308" s="1349"/>
      <c r="D308" s="1430"/>
      <c r="E308" s="1430"/>
      <c r="F308" s="1430"/>
      <c r="G308" s="1431"/>
      <c r="H308" s="1432"/>
      <c r="I308" s="1433"/>
      <c r="J308" s="1433"/>
      <c r="K308" s="1434"/>
      <c r="L308" s="1434"/>
      <c r="M308" s="1435"/>
      <c r="N308" s="1434"/>
      <c r="O308" s="1434"/>
      <c r="P308" s="1348"/>
      <c r="Q308" s="1436"/>
      <c r="R308" s="1437"/>
      <c r="S308" s="1348"/>
      <c r="T308" s="1348"/>
      <c r="U308" s="1349"/>
      <c r="V308" s="1349"/>
      <c r="W308" s="1349"/>
      <c r="X308" s="1349"/>
      <c r="Y308" s="1349"/>
      <c r="Z308" s="1349"/>
      <c r="AA308" s="1349"/>
      <c r="AB308" s="1349"/>
      <c r="AC308" s="86"/>
    </row>
    <row r="309" spans="1:29" ht="33.75" customHeight="1">
      <c r="A309" s="1349"/>
      <c r="B309" s="1349"/>
      <c r="C309" s="1349"/>
      <c r="D309" s="1430"/>
      <c r="E309" s="1430"/>
      <c r="F309" s="1430"/>
      <c r="G309" s="1431"/>
      <c r="H309" s="1432"/>
      <c r="I309" s="1433"/>
      <c r="J309" s="1433"/>
      <c r="K309" s="1434"/>
      <c r="L309" s="1434"/>
      <c r="M309" s="1435"/>
      <c r="N309" s="1434"/>
      <c r="O309" s="1434"/>
      <c r="P309" s="1348"/>
      <c r="Q309" s="1436"/>
      <c r="R309" s="1437"/>
      <c r="S309" s="1348"/>
      <c r="T309" s="1348"/>
      <c r="U309" s="1349"/>
      <c r="V309" s="1349"/>
      <c r="W309" s="1349"/>
      <c r="X309" s="1349"/>
      <c r="Y309" s="1349"/>
      <c r="Z309" s="1349"/>
      <c r="AA309" s="1349"/>
      <c r="AB309" s="1349"/>
      <c r="AC309" s="86"/>
    </row>
    <row r="310" spans="1:29" ht="33.75" customHeight="1">
      <c r="A310" s="1349"/>
      <c r="B310" s="1349"/>
      <c r="C310" s="1349"/>
      <c r="D310" s="1430"/>
      <c r="E310" s="1430"/>
      <c r="F310" s="1430"/>
      <c r="G310" s="1431"/>
      <c r="H310" s="1432"/>
      <c r="I310" s="1433"/>
      <c r="J310" s="1433"/>
      <c r="K310" s="1434"/>
      <c r="L310" s="1434"/>
      <c r="M310" s="1435"/>
      <c r="N310" s="1434"/>
      <c r="O310" s="1434"/>
      <c r="P310" s="1348"/>
      <c r="Q310" s="1436"/>
      <c r="R310" s="1437"/>
      <c r="S310" s="1348"/>
      <c r="T310" s="1348"/>
      <c r="U310" s="1349"/>
      <c r="V310" s="1349"/>
      <c r="W310" s="1349"/>
      <c r="X310" s="1349"/>
      <c r="Y310" s="1349"/>
      <c r="Z310" s="1349"/>
      <c r="AA310" s="1349"/>
      <c r="AB310" s="1349"/>
      <c r="AC310" s="86"/>
    </row>
    <row r="311" spans="1:29" ht="33.75" customHeight="1">
      <c r="A311" s="1349"/>
      <c r="B311" s="1349"/>
      <c r="C311" s="1349"/>
      <c r="D311" s="1430"/>
      <c r="E311" s="1430"/>
      <c r="F311" s="1430"/>
      <c r="G311" s="1431"/>
      <c r="H311" s="1432"/>
      <c r="I311" s="1433"/>
      <c r="J311" s="1433"/>
      <c r="K311" s="1434"/>
      <c r="L311" s="1434"/>
      <c r="M311" s="1435"/>
      <c r="N311" s="1434"/>
      <c r="O311" s="1434"/>
      <c r="P311" s="1348"/>
      <c r="Q311" s="1436"/>
      <c r="R311" s="1437"/>
      <c r="S311" s="1348"/>
      <c r="T311" s="1348"/>
      <c r="U311" s="1349"/>
      <c r="V311" s="1349"/>
      <c r="W311" s="1349"/>
      <c r="X311" s="1349"/>
      <c r="Y311" s="1349"/>
      <c r="Z311" s="1349"/>
      <c r="AA311" s="1349"/>
      <c r="AB311" s="1349"/>
      <c r="AC311" s="86"/>
    </row>
    <row r="312" spans="1:29" ht="33.75" customHeight="1">
      <c r="A312" s="1349"/>
      <c r="B312" s="1349"/>
      <c r="C312" s="1349"/>
      <c r="D312" s="1430"/>
      <c r="E312" s="1430"/>
      <c r="F312" s="1430"/>
      <c r="G312" s="1431"/>
      <c r="H312" s="1432"/>
      <c r="I312" s="1433"/>
      <c r="J312" s="1433"/>
      <c r="K312" s="1434"/>
      <c r="L312" s="1434"/>
      <c r="M312" s="1435"/>
      <c r="N312" s="1434"/>
      <c r="O312" s="1434"/>
      <c r="P312" s="1348"/>
      <c r="Q312" s="1436"/>
      <c r="R312" s="1437"/>
      <c r="S312" s="1348"/>
      <c r="T312" s="1348"/>
      <c r="U312" s="1349"/>
      <c r="V312" s="1349"/>
      <c r="W312" s="1349"/>
      <c r="X312" s="1349"/>
      <c r="Y312" s="1349"/>
      <c r="Z312" s="1349"/>
      <c r="AA312" s="1349"/>
      <c r="AB312" s="1349"/>
      <c r="AC312" s="86"/>
    </row>
    <row r="313" spans="1:29" ht="33.75" customHeight="1">
      <c r="A313" s="1349"/>
      <c r="B313" s="1349"/>
      <c r="C313" s="1349"/>
      <c r="D313" s="1430"/>
      <c r="E313" s="1430"/>
      <c r="F313" s="1430"/>
      <c r="G313" s="1431"/>
      <c r="H313" s="1432"/>
      <c r="I313" s="1433"/>
      <c r="J313" s="1433"/>
      <c r="K313" s="1434"/>
      <c r="L313" s="1434"/>
      <c r="M313" s="1435"/>
      <c r="N313" s="1434"/>
      <c r="O313" s="1434"/>
      <c r="P313" s="1348"/>
      <c r="Q313" s="1436"/>
      <c r="R313" s="1437"/>
      <c r="S313" s="1348"/>
      <c r="T313" s="1348"/>
      <c r="U313" s="1349"/>
      <c r="V313" s="1349"/>
      <c r="W313" s="1349"/>
      <c r="X313" s="1349"/>
      <c r="Y313" s="1349"/>
      <c r="Z313" s="1349"/>
      <c r="AA313" s="1349"/>
      <c r="AB313" s="1349"/>
      <c r="AC313" s="86"/>
    </row>
    <row r="314" spans="1:29" ht="33.75" customHeight="1">
      <c r="A314" s="1349"/>
      <c r="B314" s="1349"/>
      <c r="C314" s="1349"/>
      <c r="D314" s="1430"/>
      <c r="E314" s="1430"/>
      <c r="F314" s="1430"/>
      <c r="G314" s="1431"/>
      <c r="H314" s="1432"/>
      <c r="I314" s="1433"/>
      <c r="J314" s="1433"/>
      <c r="K314" s="1434"/>
      <c r="L314" s="1434"/>
      <c r="M314" s="1435"/>
      <c r="N314" s="1434"/>
      <c r="O314" s="1434"/>
      <c r="P314" s="1348"/>
      <c r="Q314" s="1436"/>
      <c r="R314" s="1437"/>
      <c r="S314" s="1348"/>
      <c r="T314" s="1348"/>
      <c r="U314" s="1349"/>
      <c r="V314" s="1349"/>
      <c r="W314" s="1349"/>
      <c r="X314" s="1349"/>
      <c r="Y314" s="1349"/>
      <c r="Z314" s="1349"/>
      <c r="AA314" s="1349"/>
      <c r="AB314" s="1349"/>
      <c r="AC314" s="86"/>
    </row>
    <row r="315" spans="1:29" ht="33.75" customHeight="1">
      <c r="A315" s="1349"/>
      <c r="B315" s="1349"/>
      <c r="C315" s="1349"/>
      <c r="D315" s="1430"/>
      <c r="E315" s="1430"/>
      <c r="F315" s="1430"/>
      <c r="G315" s="1431"/>
      <c r="H315" s="1432"/>
      <c r="I315" s="1433"/>
      <c r="J315" s="1433"/>
      <c r="K315" s="1434"/>
      <c r="L315" s="1434"/>
      <c r="M315" s="1435"/>
      <c r="N315" s="1434"/>
      <c r="O315" s="1434"/>
      <c r="P315" s="1348"/>
      <c r="Q315" s="1436"/>
      <c r="R315" s="1437"/>
      <c r="S315" s="1348"/>
      <c r="T315" s="1348"/>
      <c r="U315" s="1349"/>
      <c r="V315" s="1349"/>
      <c r="W315" s="1349"/>
      <c r="X315" s="1349"/>
      <c r="Y315" s="1349"/>
      <c r="Z315" s="1349"/>
      <c r="AA315" s="1349"/>
      <c r="AB315" s="1349"/>
      <c r="AC315" s="86"/>
    </row>
    <row r="316" spans="1:29" ht="33.75" customHeight="1">
      <c r="A316" s="1349"/>
      <c r="B316" s="1349"/>
      <c r="C316" s="1349"/>
      <c r="D316" s="1430"/>
      <c r="E316" s="1430"/>
      <c r="F316" s="1430"/>
      <c r="G316" s="1431"/>
      <c r="H316" s="1432"/>
      <c r="I316" s="1433"/>
      <c r="J316" s="1433"/>
      <c r="K316" s="1434"/>
      <c r="L316" s="1434"/>
      <c r="M316" s="1435"/>
      <c r="N316" s="1434"/>
      <c r="O316" s="1434"/>
      <c r="P316" s="1348"/>
      <c r="Q316" s="1436"/>
      <c r="R316" s="1437"/>
      <c r="S316" s="1348"/>
      <c r="T316" s="1348"/>
      <c r="U316" s="1349"/>
      <c r="V316" s="1349"/>
      <c r="W316" s="1349"/>
      <c r="X316" s="1349"/>
      <c r="Y316" s="1349"/>
      <c r="Z316" s="1349"/>
      <c r="AA316" s="1349"/>
      <c r="AB316" s="1349"/>
      <c r="AC316" s="86"/>
    </row>
    <row r="317" spans="1:29" ht="33.75" customHeight="1">
      <c r="A317" s="1349"/>
      <c r="B317" s="1349"/>
      <c r="C317" s="1349"/>
      <c r="D317" s="1430"/>
      <c r="E317" s="1430"/>
      <c r="F317" s="1430"/>
      <c r="G317" s="1431"/>
      <c r="H317" s="1432"/>
      <c r="I317" s="1433"/>
      <c r="J317" s="1433"/>
      <c r="K317" s="1434"/>
      <c r="L317" s="1434"/>
      <c r="M317" s="1435"/>
      <c r="N317" s="1434"/>
      <c r="O317" s="1434"/>
      <c r="P317" s="1348"/>
      <c r="Q317" s="1436"/>
      <c r="R317" s="1437"/>
      <c r="S317" s="1348"/>
      <c r="T317" s="1348"/>
      <c r="U317" s="1349"/>
      <c r="V317" s="1349"/>
      <c r="W317" s="1349"/>
      <c r="X317" s="1349"/>
      <c r="Y317" s="1349"/>
      <c r="Z317" s="1349"/>
      <c r="AA317" s="1349"/>
      <c r="AB317" s="1349"/>
      <c r="AC317" s="86"/>
    </row>
    <row r="318" spans="1:29" ht="33.75" customHeight="1">
      <c r="A318" s="1349"/>
      <c r="B318" s="1349"/>
      <c r="C318" s="1349"/>
      <c r="D318" s="1430"/>
      <c r="E318" s="1430"/>
      <c r="F318" s="1430"/>
      <c r="G318" s="1431"/>
      <c r="H318" s="1432"/>
      <c r="I318" s="1433"/>
      <c r="J318" s="1433"/>
      <c r="K318" s="1434"/>
      <c r="L318" s="1434"/>
      <c r="M318" s="1435"/>
      <c r="N318" s="1434"/>
      <c r="O318" s="1434"/>
      <c r="P318" s="1348"/>
      <c r="Q318" s="1436"/>
      <c r="R318" s="1437"/>
      <c r="S318" s="1348"/>
      <c r="T318" s="1348"/>
      <c r="U318" s="1349"/>
      <c r="V318" s="1349"/>
      <c r="W318" s="1349"/>
      <c r="X318" s="1349"/>
      <c r="Y318" s="1349"/>
      <c r="Z318" s="1349"/>
      <c r="AA318" s="1349"/>
      <c r="AB318" s="1349"/>
      <c r="AC318" s="86"/>
    </row>
    <row r="319" spans="1:29" ht="33.75" customHeight="1">
      <c r="A319" s="1349"/>
      <c r="B319" s="1349"/>
      <c r="C319" s="1349"/>
      <c r="D319" s="1430"/>
      <c r="E319" s="1430"/>
      <c r="F319" s="1430"/>
      <c r="G319" s="1431"/>
      <c r="H319" s="1432"/>
      <c r="I319" s="1433"/>
      <c r="J319" s="1433"/>
      <c r="K319" s="1434"/>
      <c r="L319" s="1434"/>
      <c r="M319" s="1435"/>
      <c r="N319" s="1434"/>
      <c r="O319" s="1434"/>
      <c r="P319" s="1348"/>
      <c r="Q319" s="1436"/>
      <c r="R319" s="1437"/>
      <c r="S319" s="1348"/>
      <c r="T319" s="1348"/>
      <c r="U319" s="1349"/>
      <c r="V319" s="1349"/>
      <c r="W319" s="1349"/>
      <c r="X319" s="1349"/>
      <c r="Y319" s="1349"/>
      <c r="Z319" s="1349"/>
      <c r="AA319" s="1349"/>
      <c r="AB319" s="1349"/>
      <c r="AC319" s="86"/>
    </row>
    <row r="320" spans="1:29" ht="33.75" customHeight="1">
      <c r="A320" s="1349"/>
      <c r="B320" s="1349"/>
      <c r="C320" s="1349"/>
      <c r="D320" s="1430"/>
      <c r="E320" s="1430"/>
      <c r="F320" s="1430"/>
      <c r="G320" s="1431"/>
      <c r="H320" s="1432"/>
      <c r="I320" s="1433"/>
      <c r="J320" s="1433"/>
      <c r="K320" s="1434"/>
      <c r="L320" s="1434"/>
      <c r="M320" s="1435"/>
      <c r="N320" s="1434"/>
      <c r="O320" s="1434"/>
      <c r="P320" s="1348"/>
      <c r="Q320" s="1436"/>
      <c r="R320" s="1437"/>
      <c r="S320" s="1348"/>
      <c r="T320" s="1348"/>
      <c r="U320" s="1349"/>
      <c r="V320" s="1349"/>
      <c r="W320" s="1349"/>
      <c r="X320" s="1349"/>
      <c r="Y320" s="1349"/>
      <c r="Z320" s="1349"/>
      <c r="AA320" s="1349"/>
      <c r="AB320" s="1349"/>
      <c r="AC320" s="86"/>
    </row>
    <row r="321" spans="1:29" ht="33.75" customHeight="1">
      <c r="A321" s="1349"/>
      <c r="B321" s="1349"/>
      <c r="C321" s="1349"/>
      <c r="D321" s="1430"/>
      <c r="E321" s="1430"/>
      <c r="F321" s="1430"/>
      <c r="G321" s="1431"/>
      <c r="H321" s="1432"/>
      <c r="I321" s="1433"/>
      <c r="J321" s="1433"/>
      <c r="K321" s="1434"/>
      <c r="L321" s="1434"/>
      <c r="M321" s="1435"/>
      <c r="N321" s="1434"/>
      <c r="O321" s="1434"/>
      <c r="P321" s="1348"/>
      <c r="Q321" s="1436"/>
      <c r="R321" s="1437"/>
      <c r="S321" s="1348"/>
      <c r="T321" s="1348"/>
      <c r="U321" s="1349"/>
      <c r="V321" s="1349"/>
      <c r="W321" s="1349"/>
      <c r="X321" s="1349"/>
      <c r="Y321" s="1349"/>
      <c r="Z321" s="1349"/>
      <c r="AA321" s="1349"/>
      <c r="AB321" s="1349"/>
      <c r="AC321" s="86"/>
    </row>
    <row r="322" spans="1:29" ht="33.75" customHeight="1">
      <c r="A322" s="1349"/>
      <c r="B322" s="1349"/>
      <c r="C322" s="1349"/>
      <c r="D322" s="1430"/>
      <c r="E322" s="1430"/>
      <c r="F322" s="1430"/>
      <c r="G322" s="1431"/>
      <c r="H322" s="1432"/>
      <c r="I322" s="1433"/>
      <c r="J322" s="1433"/>
      <c r="K322" s="1434"/>
      <c r="L322" s="1434"/>
      <c r="M322" s="1435"/>
      <c r="N322" s="1434"/>
      <c r="O322" s="1434"/>
      <c r="P322" s="1348"/>
      <c r="Q322" s="1436"/>
      <c r="R322" s="1437"/>
      <c r="S322" s="1348"/>
      <c r="T322" s="1348"/>
      <c r="U322" s="1349"/>
      <c r="V322" s="1349"/>
      <c r="W322" s="1349"/>
      <c r="X322" s="1349"/>
      <c r="Y322" s="1349"/>
      <c r="Z322" s="1349"/>
      <c r="AA322" s="1349"/>
      <c r="AB322" s="1349"/>
      <c r="AC322" s="86"/>
    </row>
    <row r="323" spans="1:29" ht="33.75" customHeight="1">
      <c r="A323" s="1349"/>
      <c r="B323" s="1349"/>
      <c r="C323" s="1349"/>
      <c r="D323" s="1430"/>
      <c r="E323" s="1430"/>
      <c r="F323" s="1430"/>
      <c r="G323" s="1431"/>
      <c r="H323" s="1432"/>
      <c r="I323" s="1433"/>
      <c r="J323" s="1433"/>
      <c r="K323" s="1434"/>
      <c r="L323" s="1434"/>
      <c r="M323" s="1435"/>
      <c r="N323" s="1434"/>
      <c r="O323" s="1434"/>
      <c r="P323" s="1348"/>
      <c r="Q323" s="1436"/>
      <c r="R323" s="1437"/>
      <c r="S323" s="1348"/>
      <c r="T323" s="1348"/>
      <c r="U323" s="1349"/>
      <c r="V323" s="1349"/>
      <c r="W323" s="1349"/>
      <c r="X323" s="1349"/>
      <c r="Y323" s="1349"/>
      <c r="Z323" s="1349"/>
      <c r="AA323" s="1349"/>
      <c r="AB323" s="1349"/>
      <c r="AC323" s="86"/>
    </row>
    <row r="324" spans="1:29" ht="15.75" customHeight="1"/>
    <row r="325" spans="1:29" ht="15.75" customHeight="1"/>
    <row r="326" spans="1:29" ht="15.75" customHeight="1"/>
    <row r="327" spans="1:29" ht="15.75" customHeight="1"/>
    <row r="328" spans="1:29" ht="15.75" customHeight="1"/>
    <row r="329" spans="1:29" ht="15.75" customHeight="1"/>
    <row r="330" spans="1:29" ht="15.75" customHeight="1"/>
    <row r="331" spans="1:29" ht="15.75" customHeight="1"/>
    <row r="332" spans="1:29" ht="15.75" customHeight="1"/>
    <row r="333" spans="1:29" ht="15.75" customHeight="1"/>
    <row r="334" spans="1:29" ht="15.75" customHeight="1"/>
    <row r="335" spans="1:29" ht="15.75" customHeight="1"/>
    <row r="336" spans="1:29"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30">
    <mergeCell ref="A122:C122"/>
    <mergeCell ref="A123:C123"/>
    <mergeCell ref="A60:B60"/>
    <mergeCell ref="A76:B76"/>
    <mergeCell ref="A77:C77"/>
    <mergeCell ref="A90:B90"/>
    <mergeCell ref="A94:B94"/>
    <mergeCell ref="A115:B115"/>
    <mergeCell ref="A121:B121"/>
    <mergeCell ref="P46:P47"/>
    <mergeCell ref="Q46:Q47"/>
    <mergeCell ref="R46:R47"/>
    <mergeCell ref="S46:S47"/>
    <mergeCell ref="A36:B36"/>
    <mergeCell ref="A37:C37"/>
    <mergeCell ref="E46:E47"/>
    <mergeCell ref="F46:F47"/>
    <mergeCell ref="G46:G47"/>
    <mergeCell ref="K46:K47"/>
    <mergeCell ref="L46:L47"/>
    <mergeCell ref="A27:C27"/>
    <mergeCell ref="A32:B32"/>
    <mergeCell ref="M46:M47"/>
    <mergeCell ref="N46:N47"/>
    <mergeCell ref="O46:O47"/>
    <mergeCell ref="A1:R1"/>
    <mergeCell ref="A2:R2"/>
    <mergeCell ref="A3:R3"/>
    <mergeCell ref="A24:B24"/>
    <mergeCell ref="A26:B26"/>
  </mergeCells>
  <conditionalFormatting sqref="I121:L121">
    <cfRule type="containsText" dxfId="156" priority="1" operator="containsText" text="PENDING">
      <formula>NOT(ISERROR(SEARCH(("PENDING"),(I121))))</formula>
    </cfRule>
  </conditionalFormatting>
  <conditionalFormatting sqref="Q121">
    <cfRule type="containsText" dxfId="155" priority="2" operator="containsText" text="READY FOR ENDORSEMENT TO DBM">
      <formula>NOT(ISERROR(SEARCH(("READY FOR ENDORSEMENT TO DBM"),(Q121))))</formula>
    </cfRule>
  </conditionalFormatting>
  <conditionalFormatting sqref="Q121">
    <cfRule type="containsText" dxfId="154" priority="3" operator="containsText" text="REVIEW REQUIREMENTS">
      <formula>NOT(ISERROR(SEARCH(("REVIEW REQUIREMENTS"),(Q121))))</formula>
    </cfRule>
  </conditionalFormatting>
  <conditionalFormatting sqref="I24:M24">
    <cfRule type="containsText" dxfId="153" priority="4" operator="containsText" text="PENDING">
      <formula>NOT(ISERROR(SEARCH(("PENDING"),(I24))))</formula>
    </cfRule>
  </conditionalFormatting>
  <conditionalFormatting sqref="Q24">
    <cfRule type="containsText" dxfId="152" priority="5" operator="containsText" text="READY FOR ENDORSEMENT TO DBM">
      <formula>NOT(ISERROR(SEARCH(("READY FOR ENDORSEMENT TO DBM"),(Q24))))</formula>
    </cfRule>
  </conditionalFormatting>
  <conditionalFormatting sqref="Q24">
    <cfRule type="containsText" dxfId="151" priority="6" operator="containsText" text="REVIEW REQUIREMENTS">
      <formula>NOT(ISERROR(SEARCH(("REVIEW REQUIREMENTS"),(Q24))))</formula>
    </cfRule>
  </conditionalFormatting>
  <conditionalFormatting sqref="I26:L26">
    <cfRule type="containsText" dxfId="150" priority="7" operator="containsText" text="PENDING">
      <formula>NOT(ISERROR(SEARCH(("PENDING"),(I26))))</formula>
    </cfRule>
  </conditionalFormatting>
  <conditionalFormatting sqref="Q26">
    <cfRule type="containsText" dxfId="149" priority="8" operator="containsText" text="READY FOR ENDORSEMENT TO DBM">
      <formula>NOT(ISERROR(SEARCH(("READY FOR ENDORSEMENT TO DBM"),(Q26))))</formula>
    </cfRule>
  </conditionalFormatting>
  <conditionalFormatting sqref="Q26">
    <cfRule type="containsText" dxfId="148" priority="9" operator="containsText" text="REVIEW REQUIREMENTS">
      <formula>NOT(ISERROR(SEARCH(("REVIEW REQUIREMENTS"),(Q26))))</formula>
    </cfRule>
  </conditionalFormatting>
  <conditionalFormatting sqref="I32:L32">
    <cfRule type="containsText" dxfId="147" priority="10" operator="containsText" text="PENDING">
      <formula>NOT(ISERROR(SEARCH(("PENDING"),(I32))))</formula>
    </cfRule>
  </conditionalFormatting>
  <conditionalFormatting sqref="Q32">
    <cfRule type="containsText" dxfId="146" priority="11" operator="containsText" text="READY FOR ENDORSEMENT TO DBM">
      <formula>NOT(ISERROR(SEARCH(("READY FOR ENDORSEMENT TO DBM"),(Q32))))</formula>
    </cfRule>
  </conditionalFormatting>
  <conditionalFormatting sqref="Q32">
    <cfRule type="containsText" dxfId="145" priority="12" operator="containsText" text="REVIEW REQUIREMENTS">
      <formula>NOT(ISERROR(SEARCH(("REVIEW REQUIREMENTS"),(Q32))))</formula>
    </cfRule>
  </conditionalFormatting>
  <conditionalFormatting sqref="I36:L36">
    <cfRule type="containsText" dxfId="144" priority="13" operator="containsText" text="PENDING">
      <formula>NOT(ISERROR(SEARCH(("PENDING"),(I36))))</formula>
    </cfRule>
  </conditionalFormatting>
  <conditionalFormatting sqref="Q36">
    <cfRule type="containsText" dxfId="143" priority="14" operator="containsText" text="READY FOR ENDORSEMENT TO DBM">
      <formula>NOT(ISERROR(SEARCH(("READY FOR ENDORSEMENT TO DBM"),(Q36))))</formula>
    </cfRule>
  </conditionalFormatting>
  <conditionalFormatting sqref="Q36">
    <cfRule type="containsText" dxfId="142" priority="15" operator="containsText" text="REVIEW REQUIREMENTS">
      <formula>NOT(ISERROR(SEARCH(("REVIEW REQUIREMENTS"),(Q36))))</formula>
    </cfRule>
  </conditionalFormatting>
  <conditionalFormatting sqref="I60:L60">
    <cfRule type="containsText" dxfId="141" priority="16" operator="containsText" text="PENDING">
      <formula>NOT(ISERROR(SEARCH(("PENDING"),(I60))))</formula>
    </cfRule>
  </conditionalFormatting>
  <conditionalFormatting sqref="Q60">
    <cfRule type="containsText" dxfId="140" priority="17" operator="containsText" text="READY FOR ENDORSEMENT TO DBM">
      <formula>NOT(ISERROR(SEARCH(("READY FOR ENDORSEMENT TO DBM"),(Q60))))</formula>
    </cfRule>
  </conditionalFormatting>
  <conditionalFormatting sqref="Q60">
    <cfRule type="containsText" dxfId="139" priority="18" operator="containsText" text="REVIEW REQUIREMENTS">
      <formula>NOT(ISERROR(SEARCH(("REVIEW REQUIREMENTS"),(Q60))))</formula>
    </cfRule>
  </conditionalFormatting>
  <conditionalFormatting sqref="I76:L76">
    <cfRule type="containsText" dxfId="138" priority="19" operator="containsText" text="PENDING">
      <formula>NOT(ISERROR(SEARCH(("PENDING"),(I76))))</formula>
    </cfRule>
  </conditionalFormatting>
  <conditionalFormatting sqref="Q76">
    <cfRule type="containsText" dxfId="137" priority="20" operator="containsText" text="READY FOR ENDORSEMENT TO DBM">
      <formula>NOT(ISERROR(SEARCH(("READY FOR ENDORSEMENT TO DBM"),(Q76))))</formula>
    </cfRule>
  </conditionalFormatting>
  <conditionalFormatting sqref="Q76">
    <cfRule type="containsText" dxfId="136" priority="21" operator="containsText" text="REVIEW REQUIREMENTS">
      <formula>NOT(ISERROR(SEARCH(("REVIEW REQUIREMENTS"),(Q76))))</formula>
    </cfRule>
  </conditionalFormatting>
  <conditionalFormatting sqref="I90:L90">
    <cfRule type="containsText" dxfId="135" priority="22" operator="containsText" text="PENDING">
      <formula>NOT(ISERROR(SEARCH(("PENDING"),(I90))))</formula>
    </cfRule>
  </conditionalFormatting>
  <conditionalFormatting sqref="Q90">
    <cfRule type="containsText" dxfId="134" priority="23" operator="containsText" text="READY FOR ENDORSEMENT TO DBM">
      <formula>NOT(ISERROR(SEARCH(("READY FOR ENDORSEMENT TO DBM"),(Q90))))</formula>
    </cfRule>
  </conditionalFormatting>
  <conditionalFormatting sqref="Q90">
    <cfRule type="containsText" dxfId="133" priority="24" operator="containsText" text="REVIEW REQUIREMENTS">
      <formula>NOT(ISERROR(SEARCH(("REVIEW REQUIREMENTS"),(Q90))))</formula>
    </cfRule>
  </conditionalFormatting>
  <conditionalFormatting sqref="I94:L94">
    <cfRule type="containsText" dxfId="132" priority="25" operator="containsText" text="PENDING">
      <formula>NOT(ISERROR(SEARCH(("PENDING"),(I94))))</formula>
    </cfRule>
  </conditionalFormatting>
  <conditionalFormatting sqref="Q94">
    <cfRule type="containsText" dxfId="131" priority="26" operator="containsText" text="READY FOR ENDORSEMENT TO DBM">
      <formula>NOT(ISERROR(SEARCH(("READY FOR ENDORSEMENT TO DBM"),(Q94))))</formula>
    </cfRule>
  </conditionalFormatting>
  <conditionalFormatting sqref="Q94">
    <cfRule type="containsText" dxfId="130" priority="27" operator="containsText" text="REVIEW REQUIREMENTS">
      <formula>NOT(ISERROR(SEARCH(("REVIEW REQUIREMENTS"),(Q94))))</formula>
    </cfRule>
  </conditionalFormatting>
  <conditionalFormatting sqref="I115:P115">
    <cfRule type="containsText" dxfId="129" priority="28" operator="containsText" text="PENDING">
      <formula>NOT(ISERROR(SEARCH(("PENDING"),(I115))))</formula>
    </cfRule>
  </conditionalFormatting>
  <conditionalFormatting sqref="Q115">
    <cfRule type="containsText" dxfId="128" priority="29" operator="containsText" text="READY FOR ENDORSEMENT TO DBM">
      <formula>NOT(ISERROR(SEARCH(("READY FOR ENDORSEMENT TO DBM"),(Q115))))</formula>
    </cfRule>
  </conditionalFormatting>
  <conditionalFormatting sqref="Q115">
    <cfRule type="containsText" dxfId="127" priority="30" operator="containsText" text="REVIEW REQUIREMENTS">
      <formula>NOT(ISERROR(SEARCH(("REVIEW REQUIREMENTS"),(Q115))))</formula>
    </cfRule>
  </conditionalFormatting>
  <conditionalFormatting sqref="N24:P24">
    <cfRule type="containsText" dxfId="126" priority="31" operator="containsText" text="PENDING">
      <formula>NOT(ISERROR(SEARCH(("PENDING"),(N24))))</formula>
    </cfRule>
  </conditionalFormatting>
  <conditionalFormatting sqref="M26:P26">
    <cfRule type="containsText" dxfId="125" priority="32" operator="containsText" text="PENDING">
      <formula>NOT(ISERROR(SEARCH(("PENDING"),(M26))))</formula>
    </cfRule>
  </conditionalFormatting>
  <conditionalFormatting sqref="M32:P32">
    <cfRule type="containsText" dxfId="124" priority="33" operator="containsText" text="PENDING">
      <formula>NOT(ISERROR(SEARCH(("PENDING"),(M32))))</formula>
    </cfRule>
  </conditionalFormatting>
  <conditionalFormatting sqref="M36:P36">
    <cfRule type="containsText" dxfId="123" priority="34" operator="containsText" text="PENDING">
      <formula>NOT(ISERROR(SEARCH(("PENDING"),(M36))))</formula>
    </cfRule>
  </conditionalFormatting>
  <conditionalFormatting sqref="M60:P60">
    <cfRule type="containsText" dxfId="122" priority="35" operator="containsText" text="PENDING">
      <formula>NOT(ISERROR(SEARCH(("PENDING"),(M60))))</formula>
    </cfRule>
  </conditionalFormatting>
  <conditionalFormatting sqref="M76:P76">
    <cfRule type="containsText" dxfId="121" priority="36" operator="containsText" text="PENDING">
      <formula>NOT(ISERROR(SEARCH(("PENDING"),(M76))))</formula>
    </cfRule>
  </conditionalFormatting>
  <conditionalFormatting sqref="M90:P90">
    <cfRule type="containsText" dxfId="120" priority="37" operator="containsText" text="PENDING">
      <formula>NOT(ISERROR(SEARCH(("PENDING"),(M90))))</formula>
    </cfRule>
  </conditionalFormatting>
  <conditionalFormatting sqref="M94:P94">
    <cfRule type="containsText" dxfId="119" priority="38" operator="containsText" text="PENDING">
      <formula>NOT(ISERROR(SEARCH(("PENDING"),(M94))))</formula>
    </cfRule>
  </conditionalFormatting>
  <conditionalFormatting sqref="M121:P121">
    <cfRule type="containsText" dxfId="118" priority="39" operator="containsText" text="PENDING">
      <formula>NOT(ISERROR(SEARCH(("PENDING"),(M121))))</formula>
    </cfRule>
  </conditionalFormatting>
  <printOptions horizontalCentered="1"/>
  <pageMargins left="0.2" right="0.2" top="0.5" bottom="0.25" header="0" footer="0"/>
  <pageSetup paperSize="9" fitToHeight="0"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B1000"/>
  <sheetViews>
    <sheetView workbookViewId="0">
      <pane xSplit="8" ySplit="4" topLeftCell="I5" activePane="bottomRight" state="frozen"/>
      <selection pane="topRight" activeCell="I1" sqref="I1"/>
      <selection pane="bottomLeft" activeCell="A5" sqref="A5"/>
      <selection pane="bottomRight" activeCell="I5" sqref="I5"/>
    </sheetView>
  </sheetViews>
  <sheetFormatPr defaultColWidth="12.625" defaultRowHeight="15" customHeight="1"/>
  <cols>
    <col min="1" max="2" width="7.625" customWidth="1"/>
    <col min="3" max="3" width="11.5" customWidth="1"/>
    <col min="4" max="4" width="14.125" customWidth="1"/>
    <col min="5" max="5" width="19.875" customWidth="1"/>
    <col min="6" max="6" width="20.375" customWidth="1"/>
    <col min="7" max="7" width="22.75" customWidth="1"/>
    <col min="8" max="8" width="29.25" customWidth="1"/>
    <col min="9" max="9" width="26.75" customWidth="1"/>
    <col min="10" max="10" width="18.25" customWidth="1"/>
    <col min="11" max="16" width="6" customWidth="1"/>
    <col min="17" max="17" width="24.25" customWidth="1"/>
    <col min="18" max="18" width="16.75" customWidth="1"/>
    <col min="19" max="20" width="16.125" customWidth="1"/>
    <col min="21" max="28" width="8" customWidth="1"/>
  </cols>
  <sheetData>
    <row r="1" spans="1:28" ht="27.75" customHeight="1">
      <c r="A1" s="2128" t="s">
        <v>1908</v>
      </c>
      <c r="B1" s="1874"/>
      <c r="C1" s="1874"/>
      <c r="D1" s="1874"/>
      <c r="E1" s="1874"/>
      <c r="F1" s="1874"/>
      <c r="G1" s="1874"/>
      <c r="H1" s="1874"/>
      <c r="I1" s="1874"/>
      <c r="J1" s="1874"/>
      <c r="K1" s="1874"/>
      <c r="L1" s="1874"/>
      <c r="M1" s="1874"/>
      <c r="N1" s="1874"/>
      <c r="O1" s="1874"/>
      <c r="P1" s="1874"/>
      <c r="Q1" s="1874"/>
      <c r="R1" s="1874"/>
      <c r="S1" s="1346"/>
      <c r="T1" s="1346"/>
      <c r="U1" s="1320"/>
      <c r="V1" s="1320"/>
      <c r="W1" s="1320"/>
      <c r="X1" s="1320"/>
      <c r="Y1" s="1320"/>
      <c r="Z1" s="1320"/>
      <c r="AA1" s="1320"/>
      <c r="AB1" s="1320"/>
    </row>
    <row r="2" spans="1:28" ht="24.75" customHeight="1">
      <c r="A2" s="2046" t="s">
        <v>2830</v>
      </c>
      <c r="B2" s="1874"/>
      <c r="C2" s="1874"/>
      <c r="D2" s="1874"/>
      <c r="E2" s="1874"/>
      <c r="F2" s="1874"/>
      <c r="G2" s="1874"/>
      <c r="H2" s="1874"/>
      <c r="I2" s="1874"/>
      <c r="J2" s="1874"/>
      <c r="K2" s="1874"/>
      <c r="L2" s="1874"/>
      <c r="M2" s="1874"/>
      <c r="N2" s="1874"/>
      <c r="O2" s="1874"/>
      <c r="P2" s="1874"/>
      <c r="Q2" s="1874"/>
      <c r="R2" s="1874"/>
      <c r="S2" s="1346"/>
      <c r="T2" s="1346"/>
      <c r="U2" s="1320"/>
      <c r="V2" s="1320"/>
      <c r="W2" s="1320"/>
      <c r="X2" s="1320"/>
      <c r="Y2" s="1320"/>
      <c r="Z2" s="1320"/>
      <c r="AA2" s="1320"/>
      <c r="AB2" s="1320"/>
    </row>
    <row r="3" spans="1:28" ht="27.75" customHeight="1">
      <c r="A3" s="2046" t="str">
        <f>'2018 AM-WATER'!A3:P3</f>
        <v>as of June 26, 2020</v>
      </c>
      <c r="B3" s="1874"/>
      <c r="C3" s="1874"/>
      <c r="D3" s="1874"/>
      <c r="E3" s="1874"/>
      <c r="F3" s="1874"/>
      <c r="G3" s="1874"/>
      <c r="H3" s="1874"/>
      <c r="I3" s="1874"/>
      <c r="J3" s="1874"/>
      <c r="K3" s="1874"/>
      <c r="L3" s="1874"/>
      <c r="M3" s="1874"/>
      <c r="N3" s="1874"/>
      <c r="O3" s="1874"/>
      <c r="P3" s="1874"/>
      <c r="Q3" s="1874"/>
      <c r="R3" s="1874"/>
      <c r="S3" s="1346"/>
      <c r="T3" s="1346"/>
      <c r="U3" s="1320"/>
      <c r="V3" s="1320"/>
      <c r="W3" s="1320"/>
      <c r="X3" s="1320"/>
      <c r="Y3" s="1320"/>
      <c r="Z3" s="1320"/>
      <c r="AA3" s="1320"/>
      <c r="AB3" s="1320"/>
    </row>
    <row r="4" spans="1:28" ht="101.25" customHeight="1">
      <c r="A4" s="1350"/>
      <c r="B4" s="1350" t="s">
        <v>123</v>
      </c>
      <c r="C4" s="1350" t="s">
        <v>262</v>
      </c>
      <c r="D4" s="1351" t="s">
        <v>4</v>
      </c>
      <c r="E4" s="1351" t="s">
        <v>125</v>
      </c>
      <c r="F4" s="1351" t="s">
        <v>128</v>
      </c>
      <c r="G4" s="1351" t="s">
        <v>2428</v>
      </c>
      <c r="H4" s="1351" t="s">
        <v>2429</v>
      </c>
      <c r="I4" s="1438" t="s">
        <v>126</v>
      </c>
      <c r="J4" s="1439" t="s">
        <v>2430</v>
      </c>
      <c r="K4" s="1353" t="s">
        <v>250</v>
      </c>
      <c r="L4" s="1354" t="s">
        <v>2133</v>
      </c>
      <c r="M4" s="1354" t="s">
        <v>39</v>
      </c>
      <c r="N4" s="1354" t="s">
        <v>38</v>
      </c>
      <c r="O4" s="1354" t="s">
        <v>37</v>
      </c>
      <c r="P4" s="1354" t="s">
        <v>35</v>
      </c>
      <c r="Q4" s="1351" t="s">
        <v>130</v>
      </c>
      <c r="R4" s="1351" t="s">
        <v>131</v>
      </c>
      <c r="S4" s="1356" t="s">
        <v>176</v>
      </c>
      <c r="T4" s="1357"/>
      <c r="U4" s="1440"/>
      <c r="V4" s="1440"/>
      <c r="W4" s="1440"/>
      <c r="X4" s="1440"/>
      <c r="Y4" s="1440"/>
      <c r="Z4" s="1440"/>
      <c r="AA4" s="1440"/>
      <c r="AB4" s="1440"/>
    </row>
    <row r="5" spans="1:28" ht="38.25">
      <c r="A5" s="1441" t="s">
        <v>2831</v>
      </c>
      <c r="B5" s="1360">
        <v>2020</v>
      </c>
      <c r="C5" s="1360" t="s">
        <v>119</v>
      </c>
      <c r="D5" s="1252" t="s">
        <v>15</v>
      </c>
      <c r="E5" s="1252" t="s">
        <v>184</v>
      </c>
      <c r="F5" s="1252" t="s">
        <v>2832</v>
      </c>
      <c r="G5" s="1252" t="s">
        <v>2833</v>
      </c>
      <c r="H5" s="1252" t="s">
        <v>2834</v>
      </c>
      <c r="I5" s="1442" t="s">
        <v>2835</v>
      </c>
      <c r="J5" s="1443">
        <v>7284000</v>
      </c>
      <c r="K5" s="1444"/>
      <c r="L5" s="1445"/>
      <c r="M5" s="1444"/>
      <c r="N5" s="1444">
        <v>1</v>
      </c>
      <c r="O5" s="1445"/>
      <c r="P5" s="1445"/>
      <c r="Q5" s="1446" t="s">
        <v>2435</v>
      </c>
      <c r="R5" s="1446"/>
      <c r="S5" s="1447">
        <v>43858</v>
      </c>
      <c r="T5" s="158"/>
      <c r="U5" s="158"/>
      <c r="V5" s="158"/>
      <c r="W5" s="158"/>
      <c r="X5" s="158"/>
      <c r="Y5" s="158"/>
      <c r="Z5" s="158"/>
      <c r="AA5" s="158"/>
      <c r="AB5" s="158"/>
    </row>
    <row r="6" spans="1:28" ht="63.75">
      <c r="A6" s="1259" t="s">
        <v>2836</v>
      </c>
      <c r="B6" s="1360">
        <v>2020</v>
      </c>
      <c r="C6" s="1360" t="s">
        <v>119</v>
      </c>
      <c r="D6" s="1252" t="s">
        <v>15</v>
      </c>
      <c r="E6" s="1252" t="s">
        <v>137</v>
      </c>
      <c r="F6" s="1252" t="s">
        <v>2832</v>
      </c>
      <c r="G6" s="1252" t="s">
        <v>2837</v>
      </c>
      <c r="H6" s="1252" t="s">
        <v>2838</v>
      </c>
      <c r="I6" s="1325" t="s">
        <v>2839</v>
      </c>
      <c r="J6" s="1443">
        <v>4989000</v>
      </c>
      <c r="K6" s="1444"/>
      <c r="L6" s="1445">
        <v>1</v>
      </c>
      <c r="M6" s="1444"/>
      <c r="N6" s="1444"/>
      <c r="O6" s="1445"/>
      <c r="P6" s="1445"/>
      <c r="Q6" s="1448" t="s">
        <v>2840</v>
      </c>
      <c r="R6" s="1446"/>
      <c r="S6" s="1447">
        <v>43858</v>
      </c>
      <c r="T6" s="158"/>
      <c r="U6" s="158"/>
      <c r="V6" s="158"/>
      <c r="W6" s="158"/>
      <c r="X6" s="158"/>
      <c r="Y6" s="158"/>
      <c r="Z6" s="158"/>
      <c r="AA6" s="158"/>
      <c r="AB6" s="158"/>
    </row>
    <row r="7" spans="1:28" ht="25.5">
      <c r="A7" s="1259" t="s">
        <v>2841</v>
      </c>
      <c r="B7" s="1360">
        <v>2020</v>
      </c>
      <c r="C7" s="1360" t="s">
        <v>119</v>
      </c>
      <c r="D7" s="1252" t="s">
        <v>15</v>
      </c>
      <c r="E7" s="1252" t="s">
        <v>208</v>
      </c>
      <c r="F7" s="1252" t="s">
        <v>2832</v>
      </c>
      <c r="G7" s="1252" t="s">
        <v>2842</v>
      </c>
      <c r="H7" s="1252" t="s">
        <v>2843</v>
      </c>
      <c r="I7" s="1325" t="s">
        <v>2844</v>
      </c>
      <c r="J7" s="1443">
        <v>12204000</v>
      </c>
      <c r="K7" s="1444"/>
      <c r="L7" s="1445"/>
      <c r="M7" s="1444"/>
      <c r="N7" s="1449">
        <v>1</v>
      </c>
      <c r="O7" s="1445"/>
      <c r="P7" s="1445"/>
      <c r="Q7" s="1450" t="s">
        <v>2435</v>
      </c>
      <c r="R7" s="1446"/>
      <c r="S7" s="1451">
        <v>43942</v>
      </c>
      <c r="T7" s="158"/>
      <c r="U7" s="158"/>
      <c r="V7" s="158"/>
      <c r="W7" s="158"/>
      <c r="X7" s="158"/>
      <c r="Y7" s="158"/>
      <c r="Z7" s="158"/>
      <c r="AA7" s="158"/>
      <c r="AB7" s="158"/>
    </row>
    <row r="8" spans="1:28" ht="38.25">
      <c r="A8" s="1259" t="s">
        <v>2845</v>
      </c>
      <c r="B8" s="1360">
        <v>2020</v>
      </c>
      <c r="C8" s="1360" t="s">
        <v>119</v>
      </c>
      <c r="D8" s="1252" t="s">
        <v>15</v>
      </c>
      <c r="E8" s="1252" t="s">
        <v>392</v>
      </c>
      <c r="F8" s="1252" t="s">
        <v>2832</v>
      </c>
      <c r="G8" s="1252" t="s">
        <v>2846</v>
      </c>
      <c r="H8" s="1252" t="s">
        <v>2847</v>
      </c>
      <c r="I8" s="1325" t="s">
        <v>2848</v>
      </c>
      <c r="J8" s="1443">
        <v>7000000</v>
      </c>
      <c r="K8" s="1444"/>
      <c r="L8" s="1445"/>
      <c r="M8" s="1444">
        <v>1</v>
      </c>
      <c r="N8" s="1444"/>
      <c r="O8" s="1445"/>
      <c r="P8" s="1445"/>
      <c r="Q8" s="1446" t="s">
        <v>2462</v>
      </c>
      <c r="R8" s="1446"/>
      <c r="S8" s="1447">
        <v>43858</v>
      </c>
      <c r="T8" s="158"/>
      <c r="U8" s="158"/>
      <c r="V8" s="158"/>
      <c r="W8" s="158"/>
      <c r="X8" s="158"/>
      <c r="Y8" s="158"/>
      <c r="Z8" s="158"/>
      <c r="AA8" s="158"/>
      <c r="AB8" s="158"/>
    </row>
    <row r="9" spans="1:28" ht="63.75">
      <c r="A9" s="1259" t="s">
        <v>2849</v>
      </c>
      <c r="B9" s="1360">
        <v>2020</v>
      </c>
      <c r="C9" s="1360" t="s">
        <v>119</v>
      </c>
      <c r="D9" s="1252" t="s">
        <v>15</v>
      </c>
      <c r="E9" s="1252" t="s">
        <v>392</v>
      </c>
      <c r="F9" s="1252" t="s">
        <v>2832</v>
      </c>
      <c r="G9" s="1252" t="s">
        <v>2850</v>
      </c>
      <c r="H9" s="1252" t="s">
        <v>2851</v>
      </c>
      <c r="I9" s="1325" t="s">
        <v>2852</v>
      </c>
      <c r="J9" s="1443">
        <v>3900000</v>
      </c>
      <c r="K9" s="1444"/>
      <c r="L9" s="1445"/>
      <c r="M9" s="1444">
        <v>1</v>
      </c>
      <c r="N9" s="1444"/>
      <c r="O9" s="1445"/>
      <c r="P9" s="1445"/>
      <c r="Q9" s="1446" t="s">
        <v>2462</v>
      </c>
      <c r="R9" s="1446"/>
      <c r="S9" s="1447">
        <v>43858</v>
      </c>
      <c r="T9" s="158"/>
      <c r="U9" s="158"/>
      <c r="V9" s="158"/>
      <c r="W9" s="158"/>
      <c r="X9" s="158"/>
      <c r="Y9" s="158"/>
      <c r="Z9" s="158"/>
      <c r="AA9" s="158"/>
      <c r="AB9" s="158"/>
    </row>
    <row r="10" spans="1:28" ht="38.25">
      <c r="A10" s="1259" t="s">
        <v>2853</v>
      </c>
      <c r="B10" s="1360">
        <v>2020</v>
      </c>
      <c r="C10" s="1360" t="s">
        <v>119</v>
      </c>
      <c r="D10" s="1252" t="s">
        <v>15</v>
      </c>
      <c r="E10" s="1252" t="s">
        <v>211</v>
      </c>
      <c r="F10" s="1252" t="s">
        <v>2854</v>
      </c>
      <c r="G10" s="1252" t="s">
        <v>2855</v>
      </c>
      <c r="H10" s="1252" t="s">
        <v>2856</v>
      </c>
      <c r="I10" s="1325" t="s">
        <v>2857</v>
      </c>
      <c r="J10" s="1443">
        <v>4334000</v>
      </c>
      <c r="K10" s="1444"/>
      <c r="L10" s="1445"/>
      <c r="M10" s="1444">
        <v>1</v>
      </c>
      <c r="N10" s="1444"/>
      <c r="O10" s="1445"/>
      <c r="P10" s="1445"/>
      <c r="Q10" s="1446" t="s">
        <v>2462</v>
      </c>
      <c r="R10" s="1446"/>
      <c r="S10" s="1447">
        <v>43868</v>
      </c>
      <c r="T10" s="158"/>
      <c r="U10" s="158"/>
      <c r="V10" s="158"/>
      <c r="W10" s="158"/>
      <c r="X10" s="158"/>
      <c r="Y10" s="158"/>
      <c r="Z10" s="158"/>
      <c r="AA10" s="158"/>
      <c r="AB10" s="158"/>
    </row>
    <row r="11" spans="1:28" ht="25.5">
      <c r="A11" s="1259" t="s">
        <v>2858</v>
      </c>
      <c r="B11" s="1360">
        <v>2020</v>
      </c>
      <c r="C11" s="1360" t="s">
        <v>119</v>
      </c>
      <c r="D11" s="1252" t="s">
        <v>15</v>
      </c>
      <c r="E11" s="1252" t="s">
        <v>225</v>
      </c>
      <c r="F11" s="1252" t="s">
        <v>2832</v>
      </c>
      <c r="G11" s="1252" t="s">
        <v>161</v>
      </c>
      <c r="H11" s="1252" t="s">
        <v>2859</v>
      </c>
      <c r="I11" s="1325" t="s">
        <v>2860</v>
      </c>
      <c r="J11" s="1443">
        <v>11555000</v>
      </c>
      <c r="K11" s="1444"/>
      <c r="L11" s="1445"/>
      <c r="M11" s="1444">
        <v>1</v>
      </c>
      <c r="N11" s="1444"/>
      <c r="O11" s="1445"/>
      <c r="P11" s="1445"/>
      <c r="Q11" s="1446" t="s">
        <v>2462</v>
      </c>
      <c r="R11" s="1252"/>
      <c r="S11" s="1447">
        <v>43858</v>
      </c>
      <c r="T11" s="1452"/>
      <c r="U11" s="1452"/>
      <c r="V11" s="1452"/>
      <c r="W11" s="1452"/>
      <c r="X11" s="1452"/>
      <c r="Y11" s="1452"/>
      <c r="Z11" s="1452"/>
      <c r="AA11" s="1452"/>
      <c r="AB11" s="1452"/>
    </row>
    <row r="12" spans="1:28" ht="19.5" customHeight="1">
      <c r="A12" s="1278"/>
      <c r="B12" s="1278"/>
      <c r="C12" s="1278"/>
      <c r="D12" s="1453"/>
      <c r="E12" s="1454">
        <v>6</v>
      </c>
      <c r="F12" s="1274">
        <v>7</v>
      </c>
      <c r="G12" s="1274"/>
      <c r="H12" s="1276"/>
      <c r="I12" s="1409"/>
      <c r="J12" s="1410">
        <f>SUM(J5:J11)</f>
        <v>51266000</v>
      </c>
      <c r="K12" s="1333">
        <f t="shared" ref="K12:P12" si="0">K11+K10+K9+K8+K7+K6+K5</f>
        <v>0</v>
      </c>
      <c r="L12" s="1333">
        <f t="shared" si="0"/>
        <v>1</v>
      </c>
      <c r="M12" s="1333">
        <f t="shared" si="0"/>
        <v>4</v>
      </c>
      <c r="N12" s="1333">
        <f t="shared" si="0"/>
        <v>2</v>
      </c>
      <c r="O12" s="1333">
        <f t="shared" si="0"/>
        <v>0</v>
      </c>
      <c r="P12" s="1333">
        <f t="shared" si="0"/>
        <v>0</v>
      </c>
      <c r="Q12" s="1455"/>
      <c r="R12" s="1412"/>
      <c r="S12" s="1413"/>
      <c r="T12" s="1280"/>
      <c r="U12" s="1280"/>
      <c r="V12" s="1280"/>
      <c r="W12" s="1280"/>
      <c r="X12" s="1280"/>
      <c r="Y12" s="1280"/>
      <c r="Z12" s="1280"/>
      <c r="AA12" s="1280"/>
      <c r="AB12" s="158"/>
    </row>
    <row r="13" spans="1:28" ht="38.25">
      <c r="A13" s="1259" t="s">
        <v>2861</v>
      </c>
      <c r="B13" s="1360">
        <v>2020</v>
      </c>
      <c r="C13" s="1360" t="s">
        <v>119</v>
      </c>
      <c r="D13" s="1252" t="s">
        <v>16</v>
      </c>
      <c r="E13" s="1252" t="s">
        <v>529</v>
      </c>
      <c r="F13" s="1252" t="s">
        <v>2832</v>
      </c>
      <c r="G13" s="1252" t="s">
        <v>2862</v>
      </c>
      <c r="H13" s="1252" t="s">
        <v>2863</v>
      </c>
      <c r="I13" s="1325" t="s">
        <v>2864</v>
      </c>
      <c r="J13" s="1456">
        <v>3000000</v>
      </c>
      <c r="K13" s="1444"/>
      <c r="L13" s="1445"/>
      <c r="M13" s="1449">
        <v>1</v>
      </c>
      <c r="N13" s="1444"/>
      <c r="O13" s="1445"/>
      <c r="P13" s="1445"/>
      <c r="Q13" s="1297" t="s">
        <v>2523</v>
      </c>
      <c r="R13" s="1446"/>
      <c r="S13" s="1451">
        <v>43962</v>
      </c>
      <c r="T13" s="158"/>
      <c r="U13" s="158"/>
      <c r="V13" s="158"/>
      <c r="W13" s="158"/>
      <c r="X13" s="158"/>
      <c r="Y13" s="158"/>
      <c r="Z13" s="158"/>
      <c r="AA13" s="158"/>
      <c r="AB13" s="158"/>
    </row>
    <row r="14" spans="1:28" ht="51">
      <c r="A14" s="1359" t="s">
        <v>2865</v>
      </c>
      <c r="B14" s="1360">
        <v>2020</v>
      </c>
      <c r="C14" s="1360" t="s">
        <v>119</v>
      </c>
      <c r="D14" s="1364" t="s">
        <v>16</v>
      </c>
      <c r="E14" s="1364" t="s">
        <v>532</v>
      </c>
      <c r="F14" s="1364" t="s">
        <v>2832</v>
      </c>
      <c r="G14" s="1364" t="s">
        <v>2866</v>
      </c>
      <c r="H14" s="1364" t="s">
        <v>2867</v>
      </c>
      <c r="I14" s="1364" t="s">
        <v>2868</v>
      </c>
      <c r="J14" s="1365">
        <v>2371000</v>
      </c>
      <c r="K14" s="1251"/>
      <c r="L14" s="1360"/>
      <c r="M14" s="1370">
        <v>1</v>
      </c>
      <c r="N14" s="1360"/>
      <c r="O14" s="1360"/>
      <c r="P14" s="1251"/>
      <c r="Q14" s="1297" t="s">
        <v>2523</v>
      </c>
      <c r="R14" s="980"/>
      <c r="S14" s="1451">
        <v>43962</v>
      </c>
      <c r="T14" s="956"/>
      <c r="U14" s="956"/>
      <c r="V14" s="956"/>
      <c r="W14" s="956"/>
      <c r="X14" s="956"/>
      <c r="Y14" s="956"/>
      <c r="Z14" s="956"/>
      <c r="AA14" s="956"/>
      <c r="AB14" s="956"/>
    </row>
    <row r="15" spans="1:28" ht="19.5" customHeight="1">
      <c r="A15" s="1278"/>
      <c r="B15" s="1278"/>
      <c r="C15" s="1278"/>
      <c r="D15" s="1453"/>
      <c r="E15" s="1454">
        <v>1</v>
      </c>
      <c r="F15" s="1274">
        <v>2</v>
      </c>
      <c r="G15" s="1274"/>
      <c r="H15" s="1276"/>
      <c r="I15" s="1409"/>
      <c r="J15" s="1410">
        <f>SUM(J13)</f>
        <v>3000000</v>
      </c>
      <c r="K15" s="1333">
        <f t="shared" ref="K15:P15" si="1">K13+K14</f>
        <v>0</v>
      </c>
      <c r="L15" s="1333">
        <f t="shared" si="1"/>
        <v>0</v>
      </c>
      <c r="M15" s="1333">
        <f t="shared" si="1"/>
        <v>2</v>
      </c>
      <c r="N15" s="1333">
        <f t="shared" si="1"/>
        <v>0</v>
      </c>
      <c r="O15" s="1333">
        <f t="shared" si="1"/>
        <v>0</v>
      </c>
      <c r="P15" s="1333">
        <f t="shared" si="1"/>
        <v>0</v>
      </c>
      <c r="Q15" s="1455"/>
      <c r="R15" s="1412"/>
      <c r="S15" s="1413"/>
      <c r="T15" s="1280"/>
      <c r="U15" s="1280"/>
      <c r="V15" s="1280"/>
      <c r="W15" s="1280"/>
      <c r="X15" s="1280"/>
      <c r="Y15" s="1280"/>
      <c r="Z15" s="1280"/>
      <c r="AA15" s="1280"/>
      <c r="AB15" s="158"/>
    </row>
    <row r="16" spans="1:28" ht="38.25">
      <c r="A16" s="1259" t="s">
        <v>2869</v>
      </c>
      <c r="B16" s="1360">
        <v>2020</v>
      </c>
      <c r="C16" s="1360" t="s">
        <v>119</v>
      </c>
      <c r="D16" s="1252" t="s">
        <v>17</v>
      </c>
      <c r="E16" s="1252" t="s">
        <v>285</v>
      </c>
      <c r="F16" s="1252" t="s">
        <v>2870</v>
      </c>
      <c r="G16" s="1252" t="s">
        <v>2871</v>
      </c>
      <c r="H16" s="1252" t="s">
        <v>2872</v>
      </c>
      <c r="I16" s="1325" t="s">
        <v>2873</v>
      </c>
      <c r="J16" s="1457">
        <v>9254000</v>
      </c>
      <c r="K16" s="1444"/>
      <c r="L16" s="1445"/>
      <c r="M16" s="1444">
        <v>1</v>
      </c>
      <c r="N16" s="1444"/>
      <c r="O16" s="1445"/>
      <c r="P16" s="1445"/>
      <c r="Q16" s="1446" t="s">
        <v>2462</v>
      </c>
      <c r="R16" s="1446"/>
      <c r="S16" s="1447">
        <v>43858</v>
      </c>
      <c r="T16" s="158"/>
      <c r="U16" s="158"/>
      <c r="V16" s="158"/>
      <c r="W16" s="158"/>
      <c r="X16" s="158"/>
      <c r="Y16" s="158"/>
      <c r="Z16" s="158"/>
      <c r="AA16" s="158"/>
      <c r="AB16" s="158"/>
    </row>
    <row r="17" spans="1:28" ht="51">
      <c r="A17" s="1259" t="s">
        <v>2874</v>
      </c>
      <c r="B17" s="1360">
        <v>2020</v>
      </c>
      <c r="C17" s="1360" t="s">
        <v>119</v>
      </c>
      <c r="D17" s="1458" t="s">
        <v>17</v>
      </c>
      <c r="E17" s="1458" t="s">
        <v>429</v>
      </c>
      <c r="F17" s="1458" t="s">
        <v>2875</v>
      </c>
      <c r="G17" s="1458" t="s">
        <v>2876</v>
      </c>
      <c r="H17" s="1458" t="s">
        <v>2877</v>
      </c>
      <c r="I17" s="1459" t="s">
        <v>2878</v>
      </c>
      <c r="J17" s="1457">
        <v>2555000</v>
      </c>
      <c r="K17" s="1444"/>
      <c r="L17" s="1445"/>
      <c r="M17" s="1460">
        <v>1</v>
      </c>
      <c r="N17" s="1444"/>
      <c r="O17" s="1445"/>
      <c r="P17" s="1445"/>
      <c r="Q17" s="1448" t="s">
        <v>2523</v>
      </c>
      <c r="R17" s="1458"/>
      <c r="S17" s="1461">
        <v>43887</v>
      </c>
      <c r="T17" s="1462"/>
      <c r="U17" s="1462"/>
      <c r="V17" s="1462"/>
      <c r="W17" s="1462"/>
      <c r="X17" s="1462"/>
      <c r="Y17" s="1462"/>
      <c r="Z17" s="1462"/>
      <c r="AA17" s="1462"/>
      <c r="AB17" s="1462"/>
    </row>
    <row r="18" spans="1:28" ht="19.5" customHeight="1">
      <c r="A18" s="1278"/>
      <c r="B18" s="1278"/>
      <c r="C18" s="1278"/>
      <c r="D18" s="1453"/>
      <c r="E18" s="1454">
        <v>2</v>
      </c>
      <c r="F18" s="1274">
        <v>2</v>
      </c>
      <c r="G18" s="1274"/>
      <c r="H18" s="1276"/>
      <c r="I18" s="1409"/>
      <c r="J18" s="1463">
        <f t="shared" ref="J18:P18" si="2">SUM(J16:J17)</f>
        <v>11809000</v>
      </c>
      <c r="K18" s="1333">
        <f t="shared" si="2"/>
        <v>0</v>
      </c>
      <c r="L18" s="1333">
        <f t="shared" si="2"/>
        <v>0</v>
      </c>
      <c r="M18" s="1333">
        <f t="shared" si="2"/>
        <v>2</v>
      </c>
      <c r="N18" s="1333">
        <f t="shared" si="2"/>
        <v>0</v>
      </c>
      <c r="O18" s="1333">
        <f t="shared" si="2"/>
        <v>0</v>
      </c>
      <c r="P18" s="1333">
        <f t="shared" si="2"/>
        <v>0</v>
      </c>
      <c r="Q18" s="1455"/>
      <c r="R18" s="1412"/>
      <c r="S18" s="1413"/>
      <c r="T18" s="1280"/>
      <c r="U18" s="1280"/>
      <c r="V18" s="1280"/>
      <c r="W18" s="1280"/>
      <c r="X18" s="1280"/>
      <c r="Y18" s="1280"/>
      <c r="Z18" s="1280"/>
      <c r="AA18" s="1280"/>
      <c r="AB18" s="158"/>
    </row>
    <row r="19" spans="1:28" ht="38.25">
      <c r="A19" s="1259" t="s">
        <v>2879</v>
      </c>
      <c r="B19" s="1360">
        <v>2020</v>
      </c>
      <c r="C19" s="1360" t="s">
        <v>119</v>
      </c>
      <c r="D19" s="1252" t="s">
        <v>18</v>
      </c>
      <c r="E19" s="1252" t="s">
        <v>450</v>
      </c>
      <c r="F19" s="1252" t="s">
        <v>2832</v>
      </c>
      <c r="G19" s="1458" t="s">
        <v>2880</v>
      </c>
      <c r="H19" s="1458" t="s">
        <v>2881</v>
      </c>
      <c r="I19" s="1325" t="s">
        <v>2882</v>
      </c>
      <c r="J19" s="1457">
        <v>3000000</v>
      </c>
      <c r="K19" s="1444"/>
      <c r="L19" s="1445"/>
      <c r="M19" s="1444"/>
      <c r="N19" s="1444">
        <v>1</v>
      </c>
      <c r="O19" s="1445"/>
      <c r="P19" s="1445"/>
      <c r="Q19" s="1446" t="s">
        <v>2435</v>
      </c>
      <c r="R19" s="1446"/>
      <c r="S19" s="1447">
        <v>43858</v>
      </c>
      <c r="T19" s="158"/>
      <c r="U19" s="158"/>
      <c r="V19" s="158"/>
      <c r="W19" s="158"/>
      <c r="X19" s="158"/>
      <c r="Y19" s="158"/>
      <c r="Z19" s="158"/>
      <c r="AA19" s="158"/>
      <c r="AB19" s="158"/>
    </row>
    <row r="20" spans="1:28" ht="38.25">
      <c r="A20" s="1259" t="s">
        <v>2883</v>
      </c>
      <c r="B20" s="1360">
        <v>2020</v>
      </c>
      <c r="C20" s="1360" t="s">
        <v>119</v>
      </c>
      <c r="D20" s="1252" t="s">
        <v>18</v>
      </c>
      <c r="E20" s="1252" t="s">
        <v>450</v>
      </c>
      <c r="F20" s="1252" t="s">
        <v>2832</v>
      </c>
      <c r="G20" s="1458" t="s">
        <v>2880</v>
      </c>
      <c r="H20" s="1458" t="s">
        <v>2884</v>
      </c>
      <c r="I20" s="1325" t="s">
        <v>2885</v>
      </c>
      <c r="J20" s="1457">
        <v>3000000</v>
      </c>
      <c r="K20" s="1444"/>
      <c r="L20" s="1445"/>
      <c r="M20" s="1444"/>
      <c r="N20" s="1444">
        <v>1</v>
      </c>
      <c r="O20" s="1445"/>
      <c r="P20" s="1445"/>
      <c r="Q20" s="1446" t="s">
        <v>2435</v>
      </c>
      <c r="R20" s="1446"/>
      <c r="S20" s="1447">
        <v>43858</v>
      </c>
      <c r="T20" s="158"/>
      <c r="U20" s="158"/>
      <c r="V20" s="158"/>
      <c r="W20" s="158"/>
      <c r="X20" s="158"/>
      <c r="Y20" s="158"/>
      <c r="Z20" s="158"/>
      <c r="AA20" s="158"/>
      <c r="AB20" s="158"/>
    </row>
    <row r="21" spans="1:28" ht="15.75" customHeight="1">
      <c r="A21" s="1259" t="s">
        <v>2886</v>
      </c>
      <c r="B21" s="1360">
        <v>2020</v>
      </c>
      <c r="C21" s="1360" t="s">
        <v>119</v>
      </c>
      <c r="D21" s="1252" t="s">
        <v>18</v>
      </c>
      <c r="E21" s="1252" t="s">
        <v>450</v>
      </c>
      <c r="F21" s="1252" t="s">
        <v>2832</v>
      </c>
      <c r="G21" s="1458" t="s">
        <v>2880</v>
      </c>
      <c r="H21" s="1458" t="s">
        <v>2887</v>
      </c>
      <c r="I21" s="1325" t="s">
        <v>2888</v>
      </c>
      <c r="J21" s="1457">
        <v>3254000</v>
      </c>
      <c r="K21" s="1444"/>
      <c r="L21" s="1445"/>
      <c r="M21" s="1444"/>
      <c r="N21" s="1444">
        <v>1</v>
      </c>
      <c r="O21" s="1445"/>
      <c r="P21" s="1445"/>
      <c r="Q21" s="1446" t="s">
        <v>2435</v>
      </c>
      <c r="R21" s="1446"/>
      <c r="S21" s="1447">
        <v>43858</v>
      </c>
      <c r="T21" s="158"/>
      <c r="U21" s="158"/>
      <c r="V21" s="158"/>
      <c r="W21" s="158"/>
      <c r="X21" s="158"/>
      <c r="Y21" s="158"/>
      <c r="Z21" s="158"/>
      <c r="AA21" s="158"/>
      <c r="AB21" s="158"/>
    </row>
    <row r="22" spans="1:28" ht="15.75" customHeight="1">
      <c r="A22" s="1259" t="s">
        <v>2889</v>
      </c>
      <c r="B22" s="1360">
        <v>2020</v>
      </c>
      <c r="C22" s="1360" t="s">
        <v>119</v>
      </c>
      <c r="D22" s="1252" t="s">
        <v>18</v>
      </c>
      <c r="E22" s="1252" t="s">
        <v>256</v>
      </c>
      <c r="F22" s="1252" t="s">
        <v>2890</v>
      </c>
      <c r="G22" s="1252" t="s">
        <v>2891</v>
      </c>
      <c r="H22" s="1252" t="s">
        <v>2892</v>
      </c>
      <c r="I22" s="1325" t="s">
        <v>2893</v>
      </c>
      <c r="J22" s="1457">
        <v>4334000</v>
      </c>
      <c r="K22" s="1444"/>
      <c r="L22" s="1445">
        <v>1</v>
      </c>
      <c r="M22" s="1444"/>
      <c r="N22" s="1444"/>
      <c r="O22" s="1445"/>
      <c r="P22" s="1445"/>
      <c r="Q22" s="1450" t="s">
        <v>2741</v>
      </c>
      <c r="R22" s="1446"/>
      <c r="S22" s="1451">
        <v>43990</v>
      </c>
      <c r="T22" s="158"/>
      <c r="U22" s="158"/>
      <c r="V22" s="158"/>
      <c r="W22" s="158"/>
      <c r="X22" s="158"/>
      <c r="Y22" s="158"/>
      <c r="Z22" s="158"/>
      <c r="AA22" s="158"/>
      <c r="AB22" s="158"/>
    </row>
    <row r="23" spans="1:28" ht="19.5" customHeight="1">
      <c r="A23" s="1278"/>
      <c r="B23" s="1278"/>
      <c r="C23" s="1278"/>
      <c r="D23" s="1453"/>
      <c r="E23" s="1454">
        <v>2</v>
      </c>
      <c r="F23" s="1274">
        <v>4</v>
      </c>
      <c r="G23" s="1274"/>
      <c r="H23" s="1276"/>
      <c r="I23" s="1409"/>
      <c r="J23" s="1463">
        <f t="shared" ref="J23:P23" si="3">SUM(J19:J22)</f>
        <v>13588000</v>
      </c>
      <c r="K23" s="1333">
        <f t="shared" si="3"/>
        <v>0</v>
      </c>
      <c r="L23" s="1333">
        <f t="shared" si="3"/>
        <v>1</v>
      </c>
      <c r="M23" s="1333">
        <f t="shared" si="3"/>
        <v>0</v>
      </c>
      <c r="N23" s="1333">
        <f t="shared" si="3"/>
        <v>3</v>
      </c>
      <c r="O23" s="1333">
        <f t="shared" si="3"/>
        <v>0</v>
      </c>
      <c r="P23" s="1333">
        <f t="shared" si="3"/>
        <v>0</v>
      </c>
      <c r="Q23" s="1455"/>
      <c r="R23" s="1412"/>
      <c r="S23" s="1413"/>
      <c r="T23" s="1280"/>
      <c r="U23" s="1280"/>
      <c r="V23" s="1280"/>
      <c r="W23" s="1280"/>
      <c r="X23" s="1280"/>
      <c r="Y23" s="1280"/>
      <c r="Z23" s="1280"/>
      <c r="AA23" s="1280"/>
      <c r="AB23" s="158"/>
    </row>
    <row r="24" spans="1:28" ht="15.75" customHeight="1">
      <c r="A24" s="1259" t="s">
        <v>2894</v>
      </c>
      <c r="B24" s="1360">
        <v>2020</v>
      </c>
      <c r="C24" s="1360" t="s">
        <v>119</v>
      </c>
      <c r="D24" s="1252" t="s">
        <v>19</v>
      </c>
      <c r="E24" s="1252" t="s">
        <v>762</v>
      </c>
      <c r="F24" s="1252" t="s">
        <v>2895</v>
      </c>
      <c r="G24" s="1252" t="s">
        <v>2896</v>
      </c>
      <c r="H24" s="1252"/>
      <c r="I24" s="1325" t="s">
        <v>2897</v>
      </c>
      <c r="J24" s="1457">
        <v>3975000</v>
      </c>
      <c r="K24" s="1444"/>
      <c r="L24" s="1464"/>
      <c r="M24" s="1449">
        <v>1</v>
      </c>
      <c r="N24" s="1460"/>
      <c r="O24" s="1445"/>
      <c r="P24" s="1445"/>
      <c r="Q24" s="1450" t="s">
        <v>2462</v>
      </c>
      <c r="R24" s="1252"/>
      <c r="S24" s="1451">
        <v>43942</v>
      </c>
      <c r="T24" s="1452"/>
      <c r="U24" s="1452"/>
      <c r="V24" s="1452"/>
      <c r="W24" s="1452"/>
      <c r="X24" s="1452"/>
      <c r="Y24" s="1452"/>
      <c r="Z24" s="1452"/>
      <c r="AA24" s="1452"/>
      <c r="AB24" s="1452"/>
    </row>
    <row r="25" spans="1:28" ht="15.75" customHeight="1">
      <c r="A25" s="1259" t="s">
        <v>2898</v>
      </c>
      <c r="B25" s="1360">
        <v>2020</v>
      </c>
      <c r="C25" s="1360" t="s">
        <v>119</v>
      </c>
      <c r="D25" s="1252" t="s">
        <v>19</v>
      </c>
      <c r="E25" s="1252" t="s">
        <v>588</v>
      </c>
      <c r="F25" s="1252" t="s">
        <v>2899</v>
      </c>
      <c r="G25" s="1252" t="s">
        <v>2900</v>
      </c>
      <c r="H25" s="1252"/>
      <c r="I25" s="1325" t="s">
        <v>2901</v>
      </c>
      <c r="J25" s="1457">
        <v>4334000</v>
      </c>
      <c r="K25" s="1444"/>
      <c r="L25" s="1445"/>
      <c r="M25" s="1444"/>
      <c r="N25" s="1444">
        <v>1</v>
      </c>
      <c r="O25" s="1445"/>
      <c r="P25" s="1445"/>
      <c r="Q25" s="1446" t="s">
        <v>2435</v>
      </c>
      <c r="R25" s="1252"/>
      <c r="S25" s="1447">
        <v>43858</v>
      </c>
      <c r="T25" s="1452"/>
      <c r="U25" s="1452"/>
      <c r="V25" s="1452"/>
      <c r="W25" s="1452"/>
      <c r="X25" s="1452"/>
      <c r="Y25" s="1452"/>
      <c r="Z25" s="1452"/>
      <c r="AA25" s="1452"/>
      <c r="AB25" s="1452"/>
    </row>
    <row r="26" spans="1:28" ht="63.75" customHeight="1">
      <c r="A26" s="1259" t="s">
        <v>2902</v>
      </c>
      <c r="B26" s="1360">
        <v>2020</v>
      </c>
      <c r="C26" s="1360" t="s">
        <v>119</v>
      </c>
      <c r="D26" s="1252" t="s">
        <v>19</v>
      </c>
      <c r="E26" s="1252" t="s">
        <v>298</v>
      </c>
      <c r="F26" s="1252" t="s">
        <v>2832</v>
      </c>
      <c r="G26" s="1252" t="s">
        <v>2903</v>
      </c>
      <c r="H26" s="1252" t="s">
        <v>2904</v>
      </c>
      <c r="I26" s="1325" t="s">
        <v>2905</v>
      </c>
      <c r="J26" s="1457">
        <v>4334000</v>
      </c>
      <c r="K26" s="1444"/>
      <c r="L26" s="1445"/>
      <c r="M26" s="1444"/>
      <c r="N26" s="1444">
        <v>1</v>
      </c>
      <c r="O26" s="1445"/>
      <c r="P26" s="1445"/>
      <c r="Q26" s="1446" t="s">
        <v>2435</v>
      </c>
      <c r="R26" s="1252"/>
      <c r="S26" s="1465">
        <v>43857</v>
      </c>
      <c r="T26" s="1452" t="s">
        <v>1028</v>
      </c>
      <c r="U26" s="1452"/>
      <c r="V26" s="1452"/>
      <c r="W26" s="1452"/>
      <c r="X26" s="1452"/>
      <c r="Y26" s="1452"/>
      <c r="Z26" s="1452"/>
      <c r="AA26" s="1452"/>
      <c r="AB26" s="1452"/>
    </row>
    <row r="27" spans="1:28" ht="15.75" customHeight="1">
      <c r="A27" s="1259" t="s">
        <v>2906</v>
      </c>
      <c r="B27" s="1360">
        <v>2020</v>
      </c>
      <c r="C27" s="1360" t="s">
        <v>119</v>
      </c>
      <c r="D27" s="1252" t="s">
        <v>19</v>
      </c>
      <c r="E27" s="1252" t="s">
        <v>868</v>
      </c>
      <c r="F27" s="1252" t="s">
        <v>2832</v>
      </c>
      <c r="G27" s="1252" t="s">
        <v>2907</v>
      </c>
      <c r="H27" s="1252"/>
      <c r="I27" s="1325" t="s">
        <v>2908</v>
      </c>
      <c r="J27" s="1457">
        <v>8067000</v>
      </c>
      <c r="K27" s="1444"/>
      <c r="L27" s="1445"/>
      <c r="M27" s="1444"/>
      <c r="N27" s="1460">
        <v>1</v>
      </c>
      <c r="O27" s="1445"/>
      <c r="P27" s="1445"/>
      <c r="Q27" s="1448" t="s">
        <v>2435</v>
      </c>
      <c r="R27" s="1252"/>
      <c r="S27" s="1461">
        <v>43887</v>
      </c>
      <c r="T27" s="1452"/>
      <c r="U27" s="1452"/>
      <c r="V27" s="1452"/>
      <c r="W27" s="1452"/>
      <c r="X27" s="1452"/>
      <c r="Y27" s="1452"/>
      <c r="Z27" s="1452"/>
      <c r="AA27" s="1452"/>
      <c r="AB27" s="1452"/>
    </row>
    <row r="28" spans="1:28" ht="35.25" customHeight="1">
      <c r="A28" s="1259" t="s">
        <v>2909</v>
      </c>
      <c r="B28" s="1360">
        <v>2020</v>
      </c>
      <c r="C28" s="1360" t="s">
        <v>119</v>
      </c>
      <c r="D28" s="1252" t="s">
        <v>19</v>
      </c>
      <c r="E28" s="1252" t="s">
        <v>165</v>
      </c>
      <c r="F28" s="1252" t="s">
        <v>2832</v>
      </c>
      <c r="G28" s="1252" t="s">
        <v>2910</v>
      </c>
      <c r="H28" s="1252"/>
      <c r="I28" s="1325" t="s">
        <v>2911</v>
      </c>
      <c r="J28" s="1457">
        <v>4060000</v>
      </c>
      <c r="K28" s="1444"/>
      <c r="L28" s="1445"/>
      <c r="M28" s="1460"/>
      <c r="N28" s="1460">
        <v>1</v>
      </c>
      <c r="O28" s="1445"/>
      <c r="P28" s="1445"/>
      <c r="Q28" s="1448" t="s">
        <v>2435</v>
      </c>
      <c r="R28" s="1252"/>
      <c r="S28" s="1461">
        <v>43892</v>
      </c>
      <c r="T28" s="1452"/>
      <c r="U28" s="1452"/>
      <c r="V28" s="1452"/>
      <c r="W28" s="1452"/>
      <c r="X28" s="1452"/>
      <c r="Y28" s="1452"/>
      <c r="Z28" s="1452"/>
      <c r="AA28" s="1452"/>
      <c r="AB28" s="1452"/>
    </row>
    <row r="29" spans="1:28" ht="19.5" customHeight="1">
      <c r="A29" s="1278"/>
      <c r="B29" s="1278"/>
      <c r="C29" s="1278"/>
      <c r="D29" s="1453"/>
      <c r="E29" s="1454">
        <v>5</v>
      </c>
      <c r="F29" s="1274">
        <v>5</v>
      </c>
      <c r="G29" s="1274"/>
      <c r="H29" s="1276"/>
      <c r="I29" s="1409"/>
      <c r="J29" s="1463">
        <f t="shared" ref="J29:P29" si="4">SUM(J24:J28)</f>
        <v>24770000</v>
      </c>
      <c r="K29" s="1333">
        <f t="shared" si="4"/>
        <v>0</v>
      </c>
      <c r="L29" s="1333">
        <f t="shared" si="4"/>
        <v>0</v>
      </c>
      <c r="M29" s="1333">
        <f t="shared" si="4"/>
        <v>1</v>
      </c>
      <c r="N29" s="1333">
        <f t="shared" si="4"/>
        <v>4</v>
      </c>
      <c r="O29" s="1333">
        <f t="shared" si="4"/>
        <v>0</v>
      </c>
      <c r="P29" s="1333">
        <f t="shared" si="4"/>
        <v>0</v>
      </c>
      <c r="Q29" s="1455"/>
      <c r="R29" s="1412"/>
      <c r="S29" s="1413"/>
      <c r="T29" s="1280"/>
      <c r="U29" s="1280"/>
      <c r="V29" s="1280"/>
      <c r="W29" s="1280"/>
      <c r="X29" s="1280"/>
      <c r="Y29" s="1280"/>
      <c r="Z29" s="1280"/>
      <c r="AA29" s="1280"/>
      <c r="AB29" s="158"/>
    </row>
    <row r="30" spans="1:28" ht="20.25" customHeight="1">
      <c r="A30" s="2138"/>
      <c r="B30" s="1964"/>
      <c r="C30" s="1964"/>
      <c r="D30" s="1961"/>
      <c r="E30" s="1466">
        <f t="shared" ref="E30:F30" si="5">E29+E23+E18+E15+E12</f>
        <v>16</v>
      </c>
      <c r="F30" s="1466">
        <f t="shared" si="5"/>
        <v>20</v>
      </c>
      <c r="G30" s="1305"/>
      <c r="H30" s="1338"/>
      <c r="I30" s="1467"/>
      <c r="J30" s="1468">
        <f t="shared" ref="J30:P30" si="6">J29+J23+J18+J15+J12</f>
        <v>104433000</v>
      </c>
      <c r="K30" s="1466">
        <f t="shared" si="6"/>
        <v>0</v>
      </c>
      <c r="L30" s="1466">
        <f t="shared" si="6"/>
        <v>2</v>
      </c>
      <c r="M30" s="1466">
        <f t="shared" si="6"/>
        <v>9</v>
      </c>
      <c r="N30" s="1466">
        <f t="shared" si="6"/>
        <v>9</v>
      </c>
      <c r="O30" s="1466">
        <f t="shared" si="6"/>
        <v>0</v>
      </c>
      <c r="P30" s="1466">
        <f t="shared" si="6"/>
        <v>0</v>
      </c>
      <c r="Q30" s="1469">
        <f>L30+M30+N30</f>
        <v>20</v>
      </c>
      <c r="R30" s="1469"/>
      <c r="S30" s="1339"/>
      <c r="T30" s="1470"/>
      <c r="U30" s="1470"/>
      <c r="V30" s="1470"/>
      <c r="W30" s="1470"/>
      <c r="X30" s="1470"/>
      <c r="Y30" s="1470"/>
      <c r="Z30" s="1470"/>
      <c r="AA30" s="1470"/>
      <c r="AB30" s="158"/>
    </row>
    <row r="31" spans="1:28" ht="33.75" customHeight="1">
      <c r="A31" s="1320"/>
      <c r="B31" s="1320"/>
      <c r="C31" s="1320"/>
      <c r="D31" s="1342"/>
      <c r="E31" s="1342"/>
      <c r="F31" s="1342"/>
      <c r="G31" s="1344"/>
      <c r="H31" s="1345"/>
      <c r="I31" s="1345"/>
      <c r="J31" s="1471"/>
      <c r="K31" s="1472"/>
      <c r="L31" s="1472"/>
      <c r="M31" s="1473"/>
      <c r="N31" s="1472"/>
      <c r="O31" s="1472"/>
      <c r="P31" s="1346"/>
      <c r="Q31" s="1343"/>
      <c r="R31" s="1474"/>
      <c r="S31" s="1346"/>
      <c r="T31" s="1346"/>
      <c r="U31" s="1320"/>
      <c r="V31" s="1320"/>
      <c r="W31" s="1320"/>
      <c r="X31" s="1320"/>
      <c r="Y31" s="1320"/>
      <c r="Z31" s="1320"/>
      <c r="AA31" s="1320"/>
      <c r="AB31" s="1320"/>
    </row>
    <row r="32" spans="1:28" ht="33.75" customHeight="1">
      <c r="A32" s="1320"/>
      <c r="B32" s="1320"/>
      <c r="C32" s="1320"/>
      <c r="D32" s="1342"/>
      <c r="E32" s="1342"/>
      <c r="F32" s="1342"/>
      <c r="G32" s="1344"/>
      <c r="H32" s="1345"/>
      <c r="I32" s="1345"/>
      <c r="J32" s="1471"/>
      <c r="K32" s="1472"/>
      <c r="L32" s="1472"/>
      <c r="M32" s="1473"/>
      <c r="N32" s="1472"/>
      <c r="O32" s="1472"/>
      <c r="P32" s="1346"/>
      <c r="Q32" s="1343"/>
      <c r="R32" s="1474"/>
      <c r="S32" s="1346"/>
      <c r="T32" s="1346"/>
      <c r="U32" s="1320"/>
      <c r="V32" s="1320"/>
      <c r="W32" s="1320"/>
      <c r="X32" s="1320"/>
      <c r="Y32" s="1320"/>
      <c r="Z32" s="1320"/>
      <c r="AA32" s="1320"/>
      <c r="AB32" s="1320"/>
    </row>
    <row r="33" spans="1:28" ht="33.75" customHeight="1">
      <c r="A33" s="1320"/>
      <c r="B33" s="1320"/>
      <c r="C33" s="1320"/>
      <c r="D33" s="1342"/>
      <c r="E33" s="1342"/>
      <c r="F33" s="1342"/>
      <c r="G33" s="1344"/>
      <c r="H33" s="1345"/>
      <c r="I33" s="1345"/>
      <c r="J33" s="1471"/>
      <c r="K33" s="1472"/>
      <c r="L33" s="1472"/>
      <c r="M33" s="1473"/>
      <c r="N33" s="1472"/>
      <c r="O33" s="1472"/>
      <c r="P33" s="1346"/>
      <c r="Q33" s="1343"/>
      <c r="R33" s="1474"/>
      <c r="S33" s="1346"/>
      <c r="T33" s="1346"/>
      <c r="U33" s="1320"/>
      <c r="V33" s="1320"/>
      <c r="W33" s="1320"/>
      <c r="X33" s="1320"/>
      <c r="Y33" s="1320"/>
      <c r="Z33" s="1320"/>
      <c r="AA33" s="1320"/>
      <c r="AB33" s="1320"/>
    </row>
    <row r="34" spans="1:28" ht="33.75" customHeight="1">
      <c r="A34" s="1320"/>
      <c r="B34" s="1320"/>
      <c r="C34" s="1320"/>
      <c r="D34" s="1342"/>
      <c r="E34" s="1342"/>
      <c r="F34" s="1342"/>
      <c r="G34" s="1344"/>
      <c r="H34" s="1345"/>
      <c r="I34" s="1345"/>
      <c r="J34" s="1471"/>
      <c r="K34" s="1472"/>
      <c r="L34" s="1472"/>
      <c r="M34" s="1473"/>
      <c r="N34" s="1472"/>
      <c r="O34" s="1472"/>
      <c r="P34" s="1346"/>
      <c r="Q34" s="1343"/>
      <c r="R34" s="1474"/>
      <c r="S34" s="1346"/>
      <c r="T34" s="1346"/>
      <c r="U34" s="1320"/>
      <c r="V34" s="1320"/>
      <c r="W34" s="1320"/>
      <c r="X34" s="1320"/>
      <c r="Y34" s="1320"/>
      <c r="Z34" s="1320"/>
      <c r="AA34" s="1320"/>
      <c r="AB34" s="1320"/>
    </row>
    <row r="35" spans="1:28" ht="33.75" customHeight="1">
      <c r="A35" s="1320"/>
      <c r="B35" s="1320"/>
      <c r="C35" s="1320"/>
      <c r="D35" s="1342"/>
      <c r="E35" s="1342"/>
      <c r="F35" s="1342"/>
      <c r="G35" s="1344"/>
      <c r="H35" s="1345"/>
      <c r="I35" s="1345"/>
      <c r="J35" s="1471"/>
      <c r="K35" s="1472"/>
      <c r="L35" s="1472"/>
      <c r="M35" s="1473"/>
      <c r="N35" s="1472"/>
      <c r="O35" s="1472"/>
      <c r="P35" s="1346"/>
      <c r="Q35" s="1343"/>
      <c r="R35" s="1474"/>
      <c r="S35" s="1346"/>
      <c r="T35" s="1346"/>
      <c r="U35" s="1320"/>
      <c r="V35" s="1320"/>
      <c r="W35" s="1320"/>
      <c r="X35" s="1320"/>
      <c r="Y35" s="1320"/>
      <c r="Z35" s="1320"/>
      <c r="AA35" s="1320"/>
      <c r="AB35" s="1320"/>
    </row>
    <row r="36" spans="1:28" ht="33.75" customHeight="1">
      <c r="A36" s="1320"/>
      <c r="B36" s="1320"/>
      <c r="C36" s="1320"/>
      <c r="D36" s="1342"/>
      <c r="E36" s="1342"/>
      <c r="F36" s="1342"/>
      <c r="G36" s="1344"/>
      <c r="H36" s="1345"/>
      <c r="I36" s="1345"/>
      <c r="J36" s="1471"/>
      <c r="K36" s="1472"/>
      <c r="L36" s="1472"/>
      <c r="M36" s="1473"/>
      <c r="N36" s="1472"/>
      <c r="O36" s="1472"/>
      <c r="P36" s="1346"/>
      <c r="Q36" s="1343"/>
      <c r="R36" s="1474"/>
      <c r="S36" s="1346"/>
      <c r="T36" s="1346"/>
      <c r="U36" s="1320"/>
      <c r="V36" s="1320"/>
      <c r="W36" s="1320"/>
      <c r="X36" s="1320"/>
      <c r="Y36" s="1320"/>
      <c r="Z36" s="1320"/>
      <c r="AA36" s="1320"/>
      <c r="AB36" s="1320"/>
    </row>
    <row r="37" spans="1:28" ht="33.75" customHeight="1">
      <c r="A37" s="1320"/>
      <c r="B37" s="1320"/>
      <c r="C37" s="1320"/>
      <c r="D37" s="1342"/>
      <c r="E37" s="1342"/>
      <c r="F37" s="1342"/>
      <c r="G37" s="1344"/>
      <c r="H37" s="1345"/>
      <c r="I37" s="1345"/>
      <c r="J37" s="1471"/>
      <c r="K37" s="1472"/>
      <c r="L37" s="1472"/>
      <c r="M37" s="1473"/>
      <c r="N37" s="1472"/>
      <c r="O37" s="1472"/>
      <c r="P37" s="1346"/>
      <c r="Q37" s="1343"/>
      <c r="R37" s="1474"/>
      <c r="S37" s="1346"/>
      <c r="T37" s="1346"/>
      <c r="U37" s="1320"/>
      <c r="V37" s="1320"/>
      <c r="W37" s="1320"/>
      <c r="X37" s="1320"/>
      <c r="Y37" s="1320"/>
      <c r="Z37" s="1320"/>
      <c r="AA37" s="1320"/>
      <c r="AB37" s="1320"/>
    </row>
    <row r="38" spans="1:28" ht="33.75" customHeight="1">
      <c r="A38" s="1320"/>
      <c r="B38" s="1320"/>
      <c r="C38" s="1320"/>
      <c r="D38" s="1342"/>
      <c r="E38" s="1342"/>
      <c r="F38" s="1342"/>
      <c r="G38" s="1344"/>
      <c r="H38" s="1345"/>
      <c r="I38" s="1345"/>
      <c r="J38" s="1471"/>
      <c r="K38" s="1472"/>
      <c r="L38" s="1472"/>
      <c r="M38" s="1473"/>
      <c r="N38" s="1472"/>
      <c r="O38" s="1472"/>
      <c r="P38" s="1346"/>
      <c r="Q38" s="1343"/>
      <c r="R38" s="1474"/>
      <c r="S38" s="1346"/>
      <c r="T38" s="1346"/>
      <c r="U38" s="1320"/>
      <c r="V38" s="1320"/>
      <c r="W38" s="1320"/>
      <c r="X38" s="1320"/>
      <c r="Y38" s="1320"/>
      <c r="Z38" s="1320"/>
      <c r="AA38" s="1320"/>
      <c r="AB38" s="1320"/>
    </row>
    <row r="39" spans="1:28" ht="33.75" customHeight="1">
      <c r="A39" s="1320"/>
      <c r="B39" s="1320"/>
      <c r="C39" s="1320"/>
      <c r="D39" s="1342"/>
      <c r="E39" s="1342"/>
      <c r="F39" s="1342"/>
      <c r="G39" s="1344"/>
      <c r="H39" s="1345"/>
      <c r="I39" s="1345"/>
      <c r="J39" s="1471"/>
      <c r="K39" s="1472"/>
      <c r="L39" s="1472"/>
      <c r="M39" s="1473"/>
      <c r="N39" s="1472"/>
      <c r="O39" s="1472"/>
      <c r="P39" s="1346"/>
      <c r="Q39" s="1343"/>
      <c r="R39" s="1474"/>
      <c r="S39" s="1346"/>
      <c r="T39" s="1346"/>
      <c r="U39" s="1320"/>
      <c r="V39" s="1320"/>
      <c r="W39" s="1320"/>
      <c r="X39" s="1320"/>
      <c r="Y39" s="1320"/>
      <c r="Z39" s="1320"/>
      <c r="AA39" s="1320"/>
      <c r="AB39" s="1320"/>
    </row>
    <row r="40" spans="1:28" ht="33.75" customHeight="1">
      <c r="A40" s="1320"/>
      <c r="B40" s="1320"/>
      <c r="C40" s="1320"/>
      <c r="D40" s="1342"/>
      <c r="E40" s="1342"/>
      <c r="F40" s="1342"/>
      <c r="G40" s="1344"/>
      <c r="H40" s="1345"/>
      <c r="I40" s="1345"/>
      <c r="J40" s="1471"/>
      <c r="K40" s="1472"/>
      <c r="L40" s="1472"/>
      <c r="M40" s="1473"/>
      <c r="N40" s="1472"/>
      <c r="O40" s="1472"/>
      <c r="P40" s="1346"/>
      <c r="Q40" s="1343"/>
      <c r="R40" s="1474"/>
      <c r="S40" s="1346"/>
      <c r="T40" s="1346"/>
      <c r="U40" s="1320"/>
      <c r="V40" s="1320"/>
      <c r="W40" s="1320"/>
      <c r="X40" s="1320"/>
      <c r="Y40" s="1320"/>
      <c r="Z40" s="1320"/>
      <c r="AA40" s="1320"/>
      <c r="AB40" s="1320"/>
    </row>
    <row r="41" spans="1:28" ht="33.75" customHeight="1">
      <c r="A41" s="1320"/>
      <c r="B41" s="1320"/>
      <c r="C41" s="1320"/>
      <c r="D41" s="1342"/>
      <c r="E41" s="1342"/>
      <c r="F41" s="1342"/>
      <c r="G41" s="1344"/>
      <c r="H41" s="1345"/>
      <c r="I41" s="1345"/>
      <c r="J41" s="1471"/>
      <c r="K41" s="1472"/>
      <c r="L41" s="1472"/>
      <c r="M41" s="1473"/>
      <c r="N41" s="1472"/>
      <c r="O41" s="1472"/>
      <c r="P41" s="1346"/>
      <c r="Q41" s="1343"/>
      <c r="R41" s="1474"/>
      <c r="S41" s="1346"/>
      <c r="T41" s="1346"/>
      <c r="U41" s="1320"/>
      <c r="V41" s="1320"/>
      <c r="W41" s="1320"/>
      <c r="X41" s="1320"/>
      <c r="Y41" s="1320"/>
      <c r="Z41" s="1320"/>
      <c r="AA41" s="1320"/>
      <c r="AB41" s="1320"/>
    </row>
    <row r="42" spans="1:28" ht="33.75" customHeight="1">
      <c r="A42" s="1320"/>
      <c r="B42" s="1320"/>
      <c r="C42" s="1320"/>
      <c r="D42" s="1342"/>
      <c r="E42" s="1342"/>
      <c r="F42" s="1342"/>
      <c r="G42" s="1344"/>
      <c r="H42" s="1345"/>
      <c r="I42" s="1345"/>
      <c r="J42" s="1471"/>
      <c r="K42" s="1472"/>
      <c r="L42" s="1472"/>
      <c r="M42" s="1473"/>
      <c r="N42" s="1472"/>
      <c r="O42" s="1472"/>
      <c r="P42" s="1346"/>
      <c r="Q42" s="1343"/>
      <c r="R42" s="1474"/>
      <c r="S42" s="1346"/>
      <c r="T42" s="1346"/>
      <c r="U42" s="1320"/>
      <c r="V42" s="1320"/>
      <c r="W42" s="1320"/>
      <c r="X42" s="1320"/>
      <c r="Y42" s="1320"/>
      <c r="Z42" s="1320"/>
      <c r="AA42" s="1320"/>
      <c r="AB42" s="1320"/>
    </row>
    <row r="43" spans="1:28" ht="33.75" customHeight="1">
      <c r="A43" s="1320"/>
      <c r="B43" s="1320"/>
      <c r="C43" s="1320"/>
      <c r="D43" s="1342"/>
      <c r="E43" s="1342"/>
      <c r="F43" s="1342"/>
      <c r="G43" s="1344"/>
      <c r="H43" s="1345"/>
      <c r="I43" s="1345"/>
      <c r="J43" s="1471"/>
      <c r="K43" s="1472"/>
      <c r="L43" s="1472"/>
      <c r="M43" s="1473"/>
      <c r="N43" s="1472"/>
      <c r="O43" s="1472"/>
      <c r="P43" s="1346"/>
      <c r="Q43" s="1343"/>
      <c r="R43" s="1474"/>
      <c r="S43" s="1346"/>
      <c r="T43" s="1346"/>
      <c r="U43" s="1320"/>
      <c r="V43" s="1320"/>
      <c r="W43" s="1320"/>
      <c r="X43" s="1320"/>
      <c r="Y43" s="1320"/>
      <c r="Z43" s="1320"/>
      <c r="AA43" s="1320"/>
      <c r="AB43" s="1320"/>
    </row>
    <row r="44" spans="1:28" ht="33.75" customHeight="1">
      <c r="A44" s="1320"/>
      <c r="B44" s="1320"/>
      <c r="C44" s="1320"/>
      <c r="D44" s="1342"/>
      <c r="E44" s="1342"/>
      <c r="F44" s="1342"/>
      <c r="G44" s="1344"/>
      <c r="H44" s="1345"/>
      <c r="I44" s="1345"/>
      <c r="J44" s="1471"/>
      <c r="K44" s="1472"/>
      <c r="L44" s="1472"/>
      <c r="M44" s="1473"/>
      <c r="N44" s="1472"/>
      <c r="O44" s="1472"/>
      <c r="P44" s="1346"/>
      <c r="Q44" s="1343"/>
      <c r="R44" s="1474"/>
      <c r="S44" s="1346"/>
      <c r="T44" s="1346"/>
      <c r="U44" s="1320"/>
      <c r="V44" s="1320"/>
      <c r="W44" s="1320"/>
      <c r="X44" s="1320"/>
      <c r="Y44" s="1320"/>
      <c r="Z44" s="1320"/>
      <c r="AA44" s="1320"/>
      <c r="AB44" s="1320"/>
    </row>
    <row r="45" spans="1:28" ht="33.75" customHeight="1">
      <c r="A45" s="1320"/>
      <c r="B45" s="1320"/>
      <c r="C45" s="1320"/>
      <c r="D45" s="1342"/>
      <c r="E45" s="1342"/>
      <c r="F45" s="1342"/>
      <c r="G45" s="1344"/>
      <c r="H45" s="1345"/>
      <c r="I45" s="1345"/>
      <c r="J45" s="1471"/>
      <c r="K45" s="1472"/>
      <c r="L45" s="1472"/>
      <c r="M45" s="1473"/>
      <c r="N45" s="1472"/>
      <c r="O45" s="1472"/>
      <c r="P45" s="1346"/>
      <c r="Q45" s="1343"/>
      <c r="R45" s="1474"/>
      <c r="S45" s="1346"/>
      <c r="T45" s="1346"/>
      <c r="U45" s="1320"/>
      <c r="V45" s="1320"/>
      <c r="W45" s="1320"/>
      <c r="X45" s="1320"/>
      <c r="Y45" s="1320"/>
      <c r="Z45" s="1320"/>
      <c r="AA45" s="1320"/>
      <c r="AB45" s="1320"/>
    </row>
    <row r="46" spans="1:28" ht="33.75" customHeight="1">
      <c r="A46" s="1320"/>
      <c r="B46" s="1320"/>
      <c r="C46" s="1320"/>
      <c r="D46" s="1342"/>
      <c r="E46" s="1342"/>
      <c r="F46" s="1342"/>
      <c r="G46" s="1344"/>
      <c r="H46" s="1345"/>
      <c r="I46" s="1345"/>
      <c r="J46" s="1471"/>
      <c r="K46" s="1472"/>
      <c r="L46" s="1472"/>
      <c r="M46" s="1473"/>
      <c r="N46" s="1472"/>
      <c r="O46" s="1472"/>
      <c r="P46" s="1346"/>
      <c r="Q46" s="1343"/>
      <c r="R46" s="1474"/>
      <c r="S46" s="1346"/>
      <c r="T46" s="1346"/>
      <c r="U46" s="1320"/>
      <c r="V46" s="1320"/>
      <c r="W46" s="1320"/>
      <c r="X46" s="1320"/>
      <c r="Y46" s="1320"/>
      <c r="Z46" s="1320"/>
      <c r="AA46" s="1320"/>
      <c r="AB46" s="1320"/>
    </row>
    <row r="47" spans="1:28" ht="33.75" customHeight="1">
      <c r="A47" s="1320"/>
      <c r="B47" s="1320"/>
      <c r="C47" s="1320"/>
      <c r="D47" s="1342"/>
      <c r="E47" s="1342"/>
      <c r="F47" s="1342"/>
      <c r="G47" s="1344"/>
      <c r="H47" s="1345"/>
      <c r="I47" s="1345"/>
      <c r="J47" s="1471"/>
      <c r="K47" s="1472"/>
      <c r="L47" s="1472"/>
      <c r="M47" s="1473"/>
      <c r="N47" s="1472"/>
      <c r="O47" s="1472"/>
      <c r="P47" s="1346"/>
      <c r="Q47" s="1343"/>
      <c r="R47" s="1474"/>
      <c r="S47" s="1346"/>
      <c r="T47" s="1346"/>
      <c r="U47" s="1320"/>
      <c r="V47" s="1320"/>
      <c r="W47" s="1320"/>
      <c r="X47" s="1320"/>
      <c r="Y47" s="1320"/>
      <c r="Z47" s="1320"/>
      <c r="AA47" s="1320"/>
      <c r="AB47" s="1320"/>
    </row>
    <row r="48" spans="1:28" ht="33.75" customHeight="1">
      <c r="A48" s="1320"/>
      <c r="B48" s="1320"/>
      <c r="C48" s="1320"/>
      <c r="D48" s="1342"/>
      <c r="E48" s="1342"/>
      <c r="F48" s="1342"/>
      <c r="G48" s="1344"/>
      <c r="H48" s="1345"/>
      <c r="I48" s="1345"/>
      <c r="J48" s="1471"/>
      <c r="K48" s="1472"/>
      <c r="L48" s="1472"/>
      <c r="M48" s="1473"/>
      <c r="N48" s="1472"/>
      <c r="O48" s="1472"/>
      <c r="P48" s="1346"/>
      <c r="Q48" s="1343"/>
      <c r="R48" s="1474"/>
      <c r="S48" s="1346"/>
      <c r="T48" s="1346"/>
      <c r="U48" s="1320"/>
      <c r="V48" s="1320"/>
      <c r="W48" s="1320"/>
      <c r="X48" s="1320"/>
      <c r="Y48" s="1320"/>
      <c r="Z48" s="1320"/>
      <c r="AA48" s="1320"/>
      <c r="AB48" s="1320"/>
    </row>
    <row r="49" spans="1:28" ht="33.75" customHeight="1">
      <c r="A49" s="1320"/>
      <c r="B49" s="1320"/>
      <c r="C49" s="1320"/>
      <c r="D49" s="1342"/>
      <c r="E49" s="1342"/>
      <c r="F49" s="1342"/>
      <c r="G49" s="1344"/>
      <c r="H49" s="1345"/>
      <c r="I49" s="1345"/>
      <c r="J49" s="1471"/>
      <c r="K49" s="1472"/>
      <c r="L49" s="1472"/>
      <c r="M49" s="1473"/>
      <c r="N49" s="1472"/>
      <c r="O49" s="1472"/>
      <c r="P49" s="1346"/>
      <c r="Q49" s="1343"/>
      <c r="R49" s="1474"/>
      <c r="S49" s="1346"/>
      <c r="T49" s="1346"/>
      <c r="U49" s="1320"/>
      <c r="V49" s="1320"/>
      <c r="W49" s="1320"/>
      <c r="X49" s="1320"/>
      <c r="Y49" s="1320"/>
      <c r="Z49" s="1320"/>
      <c r="AA49" s="1320"/>
      <c r="AB49" s="1320"/>
    </row>
    <row r="50" spans="1:28" ht="33.75" customHeight="1">
      <c r="A50" s="1320"/>
      <c r="B50" s="1320"/>
      <c r="C50" s="1320"/>
      <c r="D50" s="1342"/>
      <c r="E50" s="1342"/>
      <c r="F50" s="1342"/>
      <c r="G50" s="1344"/>
      <c r="H50" s="1345"/>
      <c r="I50" s="1345"/>
      <c r="J50" s="1471"/>
      <c r="K50" s="1472"/>
      <c r="L50" s="1472"/>
      <c r="M50" s="1473"/>
      <c r="N50" s="1472"/>
      <c r="O50" s="1472"/>
      <c r="P50" s="1346"/>
      <c r="Q50" s="1343"/>
      <c r="R50" s="1474"/>
      <c r="S50" s="1346"/>
      <c r="T50" s="1346"/>
      <c r="U50" s="1320"/>
      <c r="V50" s="1320"/>
      <c r="W50" s="1320"/>
      <c r="X50" s="1320"/>
      <c r="Y50" s="1320"/>
      <c r="Z50" s="1320"/>
      <c r="AA50" s="1320"/>
      <c r="AB50" s="1320"/>
    </row>
    <row r="51" spans="1:28" ht="33.75" customHeight="1">
      <c r="A51" s="1320"/>
      <c r="B51" s="1320"/>
      <c r="C51" s="1320"/>
      <c r="D51" s="1342"/>
      <c r="E51" s="1342"/>
      <c r="F51" s="1342"/>
      <c r="G51" s="1344"/>
      <c r="H51" s="1345"/>
      <c r="I51" s="1345"/>
      <c r="J51" s="1471"/>
      <c r="K51" s="1472"/>
      <c r="L51" s="1472"/>
      <c r="M51" s="1473"/>
      <c r="N51" s="1472"/>
      <c r="O51" s="1472"/>
      <c r="P51" s="1346"/>
      <c r="Q51" s="1343"/>
      <c r="R51" s="1474"/>
      <c r="S51" s="1346"/>
      <c r="T51" s="1346"/>
      <c r="U51" s="1320"/>
      <c r="V51" s="1320"/>
      <c r="W51" s="1320"/>
      <c r="X51" s="1320"/>
      <c r="Y51" s="1320"/>
      <c r="Z51" s="1320"/>
      <c r="AA51" s="1320"/>
      <c r="AB51" s="1320"/>
    </row>
    <row r="52" spans="1:28" ht="33.75" customHeight="1">
      <c r="A52" s="1320"/>
      <c r="B52" s="1320"/>
      <c r="C52" s="1320"/>
      <c r="D52" s="1342"/>
      <c r="E52" s="1342"/>
      <c r="F52" s="1342"/>
      <c r="G52" s="1344"/>
      <c r="H52" s="1345"/>
      <c r="I52" s="1345"/>
      <c r="J52" s="1471"/>
      <c r="K52" s="1472"/>
      <c r="L52" s="1472"/>
      <c r="M52" s="1473"/>
      <c r="N52" s="1472"/>
      <c r="O52" s="1472"/>
      <c r="P52" s="1346"/>
      <c r="Q52" s="1343"/>
      <c r="R52" s="1474"/>
      <c r="S52" s="1346"/>
      <c r="T52" s="1346"/>
      <c r="U52" s="1320"/>
      <c r="V52" s="1320"/>
      <c r="W52" s="1320"/>
      <c r="X52" s="1320"/>
      <c r="Y52" s="1320"/>
      <c r="Z52" s="1320"/>
      <c r="AA52" s="1320"/>
      <c r="AB52" s="1320"/>
    </row>
    <row r="53" spans="1:28" ht="33.75" customHeight="1">
      <c r="A53" s="1320"/>
      <c r="B53" s="1320"/>
      <c r="C53" s="1320"/>
      <c r="D53" s="1342"/>
      <c r="E53" s="1342"/>
      <c r="F53" s="1342"/>
      <c r="G53" s="1344"/>
      <c r="H53" s="1345"/>
      <c r="I53" s="1345"/>
      <c r="J53" s="1471"/>
      <c r="K53" s="1472"/>
      <c r="L53" s="1472"/>
      <c r="M53" s="1473"/>
      <c r="N53" s="1472"/>
      <c r="O53" s="1472"/>
      <c r="P53" s="1346"/>
      <c r="Q53" s="1343"/>
      <c r="R53" s="1474"/>
      <c r="S53" s="1346"/>
      <c r="T53" s="1346"/>
      <c r="U53" s="1320"/>
      <c r="V53" s="1320"/>
      <c r="W53" s="1320"/>
      <c r="X53" s="1320"/>
      <c r="Y53" s="1320"/>
      <c r="Z53" s="1320"/>
      <c r="AA53" s="1320"/>
      <c r="AB53" s="1320"/>
    </row>
    <row r="54" spans="1:28" ht="33.75" customHeight="1">
      <c r="A54" s="1320"/>
      <c r="B54" s="1320"/>
      <c r="C54" s="1320"/>
      <c r="D54" s="1342"/>
      <c r="E54" s="1342"/>
      <c r="F54" s="1342"/>
      <c r="G54" s="1344"/>
      <c r="H54" s="1345"/>
      <c r="I54" s="1345"/>
      <c r="J54" s="1471"/>
      <c r="K54" s="1472"/>
      <c r="L54" s="1472"/>
      <c r="M54" s="1473"/>
      <c r="N54" s="1472"/>
      <c r="O54" s="1472"/>
      <c r="P54" s="1346"/>
      <c r="Q54" s="1343"/>
      <c r="R54" s="1474"/>
      <c r="S54" s="1346"/>
      <c r="T54" s="1346"/>
      <c r="U54" s="1320"/>
      <c r="V54" s="1320"/>
      <c r="W54" s="1320"/>
      <c r="X54" s="1320"/>
      <c r="Y54" s="1320"/>
      <c r="Z54" s="1320"/>
      <c r="AA54" s="1320"/>
      <c r="AB54" s="1320"/>
    </row>
    <row r="55" spans="1:28" ht="33.75" customHeight="1">
      <c r="A55" s="1320"/>
      <c r="B55" s="1320"/>
      <c r="C55" s="1320"/>
      <c r="D55" s="1342"/>
      <c r="E55" s="1342"/>
      <c r="F55" s="1342"/>
      <c r="G55" s="1344"/>
      <c r="H55" s="1345"/>
      <c r="I55" s="1345"/>
      <c r="J55" s="1471"/>
      <c r="K55" s="1472"/>
      <c r="L55" s="1472"/>
      <c r="M55" s="1473"/>
      <c r="N55" s="1472"/>
      <c r="O55" s="1472"/>
      <c r="P55" s="1346"/>
      <c r="Q55" s="1343"/>
      <c r="R55" s="1474"/>
      <c r="S55" s="1346"/>
      <c r="T55" s="1346"/>
      <c r="U55" s="1320"/>
      <c r="V55" s="1320"/>
      <c r="W55" s="1320"/>
      <c r="X55" s="1320"/>
      <c r="Y55" s="1320"/>
      <c r="Z55" s="1320"/>
      <c r="AA55" s="1320"/>
      <c r="AB55" s="1320"/>
    </row>
    <row r="56" spans="1:28" ht="33.75" customHeight="1">
      <c r="A56" s="1320"/>
      <c r="B56" s="1320"/>
      <c r="C56" s="1320"/>
      <c r="D56" s="1342"/>
      <c r="E56" s="1342"/>
      <c r="F56" s="1342"/>
      <c r="G56" s="1344"/>
      <c r="H56" s="1345"/>
      <c r="I56" s="1345"/>
      <c r="J56" s="1471"/>
      <c r="K56" s="1472"/>
      <c r="L56" s="1472"/>
      <c r="M56" s="1473"/>
      <c r="N56" s="1472"/>
      <c r="O56" s="1472"/>
      <c r="P56" s="1346"/>
      <c r="Q56" s="1343"/>
      <c r="R56" s="1474"/>
      <c r="S56" s="1346"/>
      <c r="T56" s="1346"/>
      <c r="U56" s="1320"/>
      <c r="V56" s="1320"/>
      <c r="W56" s="1320"/>
      <c r="X56" s="1320"/>
      <c r="Y56" s="1320"/>
      <c r="Z56" s="1320"/>
      <c r="AA56" s="1320"/>
      <c r="AB56" s="1320"/>
    </row>
    <row r="57" spans="1:28" ht="33.75" customHeight="1">
      <c r="A57" s="1320"/>
      <c r="B57" s="1320"/>
      <c r="C57" s="1320"/>
      <c r="D57" s="1342"/>
      <c r="E57" s="1342"/>
      <c r="F57" s="1342"/>
      <c r="G57" s="1344"/>
      <c r="H57" s="1345"/>
      <c r="I57" s="1345"/>
      <c r="J57" s="1471"/>
      <c r="K57" s="1472"/>
      <c r="L57" s="1472"/>
      <c r="M57" s="1473"/>
      <c r="N57" s="1472"/>
      <c r="O57" s="1472"/>
      <c r="P57" s="1346"/>
      <c r="Q57" s="1343"/>
      <c r="R57" s="1474"/>
      <c r="S57" s="1346"/>
      <c r="T57" s="1346"/>
      <c r="U57" s="1320"/>
      <c r="V57" s="1320"/>
      <c r="W57" s="1320"/>
      <c r="X57" s="1320"/>
      <c r="Y57" s="1320"/>
      <c r="Z57" s="1320"/>
      <c r="AA57" s="1320"/>
      <c r="AB57" s="1320"/>
    </row>
    <row r="58" spans="1:28" ht="33.75" customHeight="1">
      <c r="A58" s="1320"/>
      <c r="B58" s="1320"/>
      <c r="C58" s="1320"/>
      <c r="D58" s="1342"/>
      <c r="E58" s="1342"/>
      <c r="F58" s="1342"/>
      <c r="G58" s="1344"/>
      <c r="H58" s="1345"/>
      <c r="I58" s="1345"/>
      <c r="J58" s="1471"/>
      <c r="K58" s="1472"/>
      <c r="L58" s="1472"/>
      <c r="M58" s="1473"/>
      <c r="N58" s="1472"/>
      <c r="O58" s="1472"/>
      <c r="P58" s="1346"/>
      <c r="Q58" s="1343"/>
      <c r="R58" s="1474"/>
      <c r="S58" s="1346"/>
      <c r="T58" s="1346"/>
      <c r="U58" s="1320"/>
      <c r="V58" s="1320"/>
      <c r="W58" s="1320"/>
      <c r="X58" s="1320"/>
      <c r="Y58" s="1320"/>
      <c r="Z58" s="1320"/>
      <c r="AA58" s="1320"/>
      <c r="AB58" s="1320"/>
    </row>
    <row r="59" spans="1:28" ht="33.75" customHeight="1">
      <c r="A59" s="1320"/>
      <c r="B59" s="1320"/>
      <c r="C59" s="1320"/>
      <c r="D59" s="1342"/>
      <c r="E59" s="1342"/>
      <c r="F59" s="1342"/>
      <c r="G59" s="1344"/>
      <c r="H59" s="1345"/>
      <c r="I59" s="1345"/>
      <c r="J59" s="1471"/>
      <c r="K59" s="1472"/>
      <c r="L59" s="1472"/>
      <c r="M59" s="1473"/>
      <c r="N59" s="1472"/>
      <c r="O59" s="1472"/>
      <c r="P59" s="1346"/>
      <c r="Q59" s="1343"/>
      <c r="R59" s="1474"/>
      <c r="S59" s="1346"/>
      <c r="T59" s="1346"/>
      <c r="U59" s="1320"/>
      <c r="V59" s="1320"/>
      <c r="W59" s="1320"/>
      <c r="X59" s="1320"/>
      <c r="Y59" s="1320"/>
      <c r="Z59" s="1320"/>
      <c r="AA59" s="1320"/>
      <c r="AB59" s="1320"/>
    </row>
    <row r="60" spans="1:28" ht="33.75" customHeight="1">
      <c r="A60" s="1320"/>
      <c r="B60" s="1320"/>
      <c r="C60" s="1320"/>
      <c r="D60" s="1342"/>
      <c r="E60" s="1342"/>
      <c r="F60" s="1342"/>
      <c r="G60" s="1344"/>
      <c r="H60" s="1345"/>
      <c r="I60" s="1345"/>
      <c r="J60" s="1471"/>
      <c r="K60" s="1472"/>
      <c r="L60" s="1472"/>
      <c r="M60" s="1473"/>
      <c r="N60" s="1472"/>
      <c r="O60" s="1472"/>
      <c r="P60" s="1346"/>
      <c r="Q60" s="1343"/>
      <c r="R60" s="1474"/>
      <c r="S60" s="1346"/>
      <c r="T60" s="1346"/>
      <c r="U60" s="1320"/>
      <c r="V60" s="1320"/>
      <c r="W60" s="1320"/>
      <c r="X60" s="1320"/>
      <c r="Y60" s="1320"/>
      <c r="Z60" s="1320"/>
      <c r="AA60" s="1320"/>
      <c r="AB60" s="1320"/>
    </row>
    <row r="61" spans="1:28" ht="33.75" customHeight="1">
      <c r="A61" s="1320"/>
      <c r="B61" s="1320"/>
      <c r="C61" s="1320"/>
      <c r="D61" s="1342"/>
      <c r="E61" s="1342"/>
      <c r="F61" s="1342"/>
      <c r="G61" s="1344"/>
      <c r="H61" s="1345"/>
      <c r="I61" s="1345"/>
      <c r="J61" s="1471"/>
      <c r="K61" s="1472"/>
      <c r="L61" s="1472"/>
      <c r="M61" s="1473"/>
      <c r="N61" s="1472"/>
      <c r="O61" s="1472"/>
      <c r="P61" s="1346"/>
      <c r="Q61" s="1343"/>
      <c r="R61" s="1474"/>
      <c r="S61" s="1346"/>
      <c r="T61" s="1346"/>
      <c r="U61" s="1320"/>
      <c r="V61" s="1320"/>
      <c r="W61" s="1320"/>
      <c r="X61" s="1320"/>
      <c r="Y61" s="1320"/>
      <c r="Z61" s="1320"/>
      <c r="AA61" s="1320"/>
      <c r="AB61" s="1320"/>
    </row>
    <row r="62" spans="1:28" ht="33.75" customHeight="1">
      <c r="A62" s="1320"/>
      <c r="B62" s="1320"/>
      <c r="C62" s="1320"/>
      <c r="D62" s="1342"/>
      <c r="E62" s="1342"/>
      <c r="F62" s="1342"/>
      <c r="G62" s="1344"/>
      <c r="H62" s="1345"/>
      <c r="I62" s="1345"/>
      <c r="J62" s="1471"/>
      <c r="K62" s="1472"/>
      <c r="L62" s="1472"/>
      <c r="M62" s="1473"/>
      <c r="N62" s="1472"/>
      <c r="O62" s="1472"/>
      <c r="P62" s="1346"/>
      <c r="Q62" s="1343"/>
      <c r="R62" s="1474"/>
      <c r="S62" s="1346"/>
      <c r="T62" s="1346"/>
      <c r="U62" s="1320"/>
      <c r="V62" s="1320"/>
      <c r="W62" s="1320"/>
      <c r="X62" s="1320"/>
      <c r="Y62" s="1320"/>
      <c r="Z62" s="1320"/>
      <c r="AA62" s="1320"/>
      <c r="AB62" s="1320"/>
    </row>
    <row r="63" spans="1:28" ht="33.75" customHeight="1">
      <c r="A63" s="1320"/>
      <c r="B63" s="1320"/>
      <c r="C63" s="1320"/>
      <c r="D63" s="1342"/>
      <c r="E63" s="1342"/>
      <c r="F63" s="1342"/>
      <c r="G63" s="1344"/>
      <c r="H63" s="1345"/>
      <c r="I63" s="1345"/>
      <c r="J63" s="1471"/>
      <c r="K63" s="1472"/>
      <c r="L63" s="1472"/>
      <c r="M63" s="1473"/>
      <c r="N63" s="1472"/>
      <c r="O63" s="1472"/>
      <c r="P63" s="1346"/>
      <c r="Q63" s="1343"/>
      <c r="R63" s="1474"/>
      <c r="S63" s="1346"/>
      <c r="T63" s="1346"/>
      <c r="U63" s="1320"/>
      <c r="V63" s="1320"/>
      <c r="W63" s="1320"/>
      <c r="X63" s="1320"/>
      <c r="Y63" s="1320"/>
      <c r="Z63" s="1320"/>
      <c r="AA63" s="1320"/>
      <c r="AB63" s="1320"/>
    </row>
    <row r="64" spans="1:28" ht="33.75" customHeight="1">
      <c r="A64" s="1320"/>
      <c r="B64" s="1320"/>
      <c r="C64" s="1320"/>
      <c r="D64" s="1342"/>
      <c r="E64" s="1342"/>
      <c r="F64" s="1342"/>
      <c r="G64" s="1344"/>
      <c r="H64" s="1345"/>
      <c r="I64" s="1345"/>
      <c r="J64" s="1471"/>
      <c r="K64" s="1472"/>
      <c r="L64" s="1472"/>
      <c r="M64" s="1473"/>
      <c r="N64" s="1472"/>
      <c r="O64" s="1472"/>
      <c r="P64" s="1346"/>
      <c r="Q64" s="1343"/>
      <c r="R64" s="1474"/>
      <c r="S64" s="1346"/>
      <c r="T64" s="1346"/>
      <c r="U64" s="1320"/>
      <c r="V64" s="1320"/>
      <c r="W64" s="1320"/>
      <c r="X64" s="1320"/>
      <c r="Y64" s="1320"/>
      <c r="Z64" s="1320"/>
      <c r="AA64" s="1320"/>
      <c r="AB64" s="1320"/>
    </row>
    <row r="65" spans="1:28" ht="33.75" customHeight="1">
      <c r="A65" s="1320"/>
      <c r="B65" s="1320"/>
      <c r="C65" s="1320"/>
      <c r="D65" s="1342"/>
      <c r="E65" s="1342"/>
      <c r="F65" s="1342"/>
      <c r="G65" s="1344"/>
      <c r="H65" s="1345"/>
      <c r="I65" s="1345"/>
      <c r="J65" s="1471"/>
      <c r="K65" s="1472"/>
      <c r="L65" s="1472"/>
      <c r="M65" s="1473"/>
      <c r="N65" s="1472"/>
      <c r="O65" s="1472"/>
      <c r="P65" s="1346"/>
      <c r="Q65" s="1343"/>
      <c r="R65" s="1474"/>
      <c r="S65" s="1346"/>
      <c r="T65" s="1346"/>
      <c r="U65" s="1320"/>
      <c r="V65" s="1320"/>
      <c r="W65" s="1320"/>
      <c r="X65" s="1320"/>
      <c r="Y65" s="1320"/>
      <c r="Z65" s="1320"/>
      <c r="AA65" s="1320"/>
      <c r="AB65" s="1320"/>
    </row>
    <row r="66" spans="1:28" ht="33.75" customHeight="1">
      <c r="A66" s="1320"/>
      <c r="B66" s="1320"/>
      <c r="C66" s="1320"/>
      <c r="D66" s="1342"/>
      <c r="E66" s="1342"/>
      <c r="F66" s="1342"/>
      <c r="G66" s="1344"/>
      <c r="H66" s="1345"/>
      <c r="I66" s="1345"/>
      <c r="J66" s="1471"/>
      <c r="K66" s="1472"/>
      <c r="L66" s="1472"/>
      <c r="M66" s="1473"/>
      <c r="N66" s="1472"/>
      <c r="O66" s="1472"/>
      <c r="P66" s="1346"/>
      <c r="Q66" s="1343"/>
      <c r="R66" s="1474"/>
      <c r="S66" s="1346"/>
      <c r="T66" s="1346"/>
      <c r="U66" s="1320"/>
      <c r="V66" s="1320"/>
      <c r="W66" s="1320"/>
      <c r="X66" s="1320"/>
      <c r="Y66" s="1320"/>
      <c r="Z66" s="1320"/>
      <c r="AA66" s="1320"/>
      <c r="AB66" s="1320"/>
    </row>
    <row r="67" spans="1:28" ht="33.75" customHeight="1">
      <c r="A67" s="1320"/>
      <c r="B67" s="1320"/>
      <c r="C67" s="1320"/>
      <c r="D67" s="1342"/>
      <c r="E67" s="1342"/>
      <c r="F67" s="1342"/>
      <c r="G67" s="1344"/>
      <c r="H67" s="1345"/>
      <c r="I67" s="1345"/>
      <c r="J67" s="1471"/>
      <c r="K67" s="1472"/>
      <c r="L67" s="1472"/>
      <c r="M67" s="1473"/>
      <c r="N67" s="1472"/>
      <c r="O67" s="1472"/>
      <c r="P67" s="1346"/>
      <c r="Q67" s="1343"/>
      <c r="R67" s="1474"/>
      <c r="S67" s="1346"/>
      <c r="T67" s="1346"/>
      <c r="U67" s="1320"/>
      <c r="V67" s="1320"/>
      <c r="W67" s="1320"/>
      <c r="X67" s="1320"/>
      <c r="Y67" s="1320"/>
      <c r="Z67" s="1320"/>
      <c r="AA67" s="1320"/>
      <c r="AB67" s="1320"/>
    </row>
    <row r="68" spans="1:28" ht="33.75" customHeight="1">
      <c r="A68" s="1320"/>
      <c r="B68" s="1320"/>
      <c r="C68" s="1320"/>
      <c r="D68" s="1342"/>
      <c r="E68" s="1342"/>
      <c r="F68" s="1342"/>
      <c r="G68" s="1344"/>
      <c r="H68" s="1345"/>
      <c r="I68" s="1345"/>
      <c r="J68" s="1471"/>
      <c r="K68" s="1472"/>
      <c r="L68" s="1472"/>
      <c r="M68" s="1473"/>
      <c r="N68" s="1472"/>
      <c r="O68" s="1472"/>
      <c r="P68" s="1346"/>
      <c r="Q68" s="1343"/>
      <c r="R68" s="1474"/>
      <c r="S68" s="1346"/>
      <c r="T68" s="1346"/>
      <c r="U68" s="1320"/>
      <c r="V68" s="1320"/>
      <c r="W68" s="1320"/>
      <c r="X68" s="1320"/>
      <c r="Y68" s="1320"/>
      <c r="Z68" s="1320"/>
      <c r="AA68" s="1320"/>
      <c r="AB68" s="1320"/>
    </row>
    <row r="69" spans="1:28" ht="33.75" customHeight="1">
      <c r="A69" s="1320"/>
      <c r="B69" s="1320"/>
      <c r="C69" s="1320"/>
      <c r="D69" s="1342"/>
      <c r="E69" s="1342"/>
      <c r="F69" s="1342"/>
      <c r="G69" s="1344"/>
      <c r="H69" s="1345"/>
      <c r="I69" s="1345"/>
      <c r="J69" s="1471"/>
      <c r="K69" s="1472"/>
      <c r="L69" s="1472"/>
      <c r="M69" s="1473"/>
      <c r="N69" s="1472"/>
      <c r="O69" s="1472"/>
      <c r="P69" s="1346"/>
      <c r="Q69" s="1343"/>
      <c r="R69" s="1474"/>
      <c r="S69" s="1346"/>
      <c r="T69" s="1346"/>
      <c r="U69" s="1320"/>
      <c r="V69" s="1320"/>
      <c r="W69" s="1320"/>
      <c r="X69" s="1320"/>
      <c r="Y69" s="1320"/>
      <c r="Z69" s="1320"/>
      <c r="AA69" s="1320"/>
      <c r="AB69" s="1320"/>
    </row>
    <row r="70" spans="1:28" ht="33.75" customHeight="1">
      <c r="A70" s="1320"/>
      <c r="B70" s="1320"/>
      <c r="C70" s="1320"/>
      <c r="D70" s="1342"/>
      <c r="E70" s="1342"/>
      <c r="F70" s="1342"/>
      <c r="G70" s="1344"/>
      <c r="H70" s="1345"/>
      <c r="I70" s="1345"/>
      <c r="J70" s="1471"/>
      <c r="K70" s="1472"/>
      <c r="L70" s="1472"/>
      <c r="M70" s="1473"/>
      <c r="N70" s="1472"/>
      <c r="O70" s="1472"/>
      <c r="P70" s="1346"/>
      <c r="Q70" s="1343"/>
      <c r="R70" s="1474"/>
      <c r="S70" s="1346"/>
      <c r="T70" s="1346"/>
      <c r="U70" s="1320"/>
      <c r="V70" s="1320"/>
      <c r="W70" s="1320"/>
      <c r="X70" s="1320"/>
      <c r="Y70" s="1320"/>
      <c r="Z70" s="1320"/>
      <c r="AA70" s="1320"/>
      <c r="AB70" s="1320"/>
    </row>
    <row r="71" spans="1:28" ht="33.75" customHeight="1">
      <c r="A71" s="1320"/>
      <c r="B71" s="1320"/>
      <c r="C71" s="1320"/>
      <c r="D71" s="1342"/>
      <c r="E71" s="1342"/>
      <c r="F71" s="1342"/>
      <c r="G71" s="1344"/>
      <c r="H71" s="1345"/>
      <c r="I71" s="1345"/>
      <c r="J71" s="1471"/>
      <c r="K71" s="1472"/>
      <c r="L71" s="1472"/>
      <c r="M71" s="1473"/>
      <c r="N71" s="1472"/>
      <c r="O71" s="1472"/>
      <c r="P71" s="1346"/>
      <c r="Q71" s="1343"/>
      <c r="R71" s="1474"/>
      <c r="S71" s="1346"/>
      <c r="T71" s="1346"/>
      <c r="U71" s="1320"/>
      <c r="V71" s="1320"/>
      <c r="W71" s="1320"/>
      <c r="X71" s="1320"/>
      <c r="Y71" s="1320"/>
      <c r="Z71" s="1320"/>
      <c r="AA71" s="1320"/>
      <c r="AB71" s="1320"/>
    </row>
    <row r="72" spans="1:28" ht="33.75" customHeight="1">
      <c r="A72" s="1320"/>
      <c r="B72" s="1320"/>
      <c r="C72" s="1320"/>
      <c r="D72" s="1342"/>
      <c r="E72" s="1342"/>
      <c r="F72" s="1342"/>
      <c r="G72" s="1344"/>
      <c r="H72" s="1345"/>
      <c r="I72" s="1345"/>
      <c r="J72" s="1471"/>
      <c r="K72" s="1472"/>
      <c r="L72" s="1472"/>
      <c r="M72" s="1473"/>
      <c r="N72" s="1472"/>
      <c r="O72" s="1472"/>
      <c r="P72" s="1346"/>
      <c r="Q72" s="1343"/>
      <c r="R72" s="1474"/>
      <c r="S72" s="1346"/>
      <c r="T72" s="1346"/>
      <c r="U72" s="1320"/>
      <c r="V72" s="1320"/>
      <c r="W72" s="1320"/>
      <c r="X72" s="1320"/>
      <c r="Y72" s="1320"/>
      <c r="Z72" s="1320"/>
      <c r="AA72" s="1320"/>
      <c r="AB72" s="1320"/>
    </row>
    <row r="73" spans="1:28" ht="33.75" customHeight="1">
      <c r="A73" s="1320"/>
      <c r="B73" s="1320"/>
      <c r="C73" s="1320"/>
      <c r="D73" s="1342"/>
      <c r="E73" s="1342"/>
      <c r="F73" s="1342"/>
      <c r="G73" s="1344"/>
      <c r="H73" s="1345"/>
      <c r="I73" s="1345"/>
      <c r="J73" s="1471"/>
      <c r="K73" s="1472"/>
      <c r="L73" s="1472"/>
      <c r="M73" s="1473"/>
      <c r="N73" s="1472"/>
      <c r="O73" s="1472"/>
      <c r="P73" s="1346"/>
      <c r="Q73" s="1343"/>
      <c r="R73" s="1474"/>
      <c r="S73" s="1346"/>
      <c r="T73" s="1346"/>
      <c r="U73" s="1320"/>
      <c r="V73" s="1320"/>
      <c r="W73" s="1320"/>
      <c r="X73" s="1320"/>
      <c r="Y73" s="1320"/>
      <c r="Z73" s="1320"/>
      <c r="AA73" s="1320"/>
      <c r="AB73" s="1320"/>
    </row>
    <row r="74" spans="1:28" ht="33.75" customHeight="1">
      <c r="A74" s="1320"/>
      <c r="B74" s="1320"/>
      <c r="C74" s="1320"/>
      <c r="D74" s="1342"/>
      <c r="E74" s="1342"/>
      <c r="F74" s="1342"/>
      <c r="G74" s="1344"/>
      <c r="H74" s="1345"/>
      <c r="I74" s="1345"/>
      <c r="J74" s="1471"/>
      <c r="K74" s="1472"/>
      <c r="L74" s="1472"/>
      <c r="M74" s="1473"/>
      <c r="N74" s="1472"/>
      <c r="O74" s="1472"/>
      <c r="P74" s="1346"/>
      <c r="Q74" s="1343"/>
      <c r="R74" s="1474"/>
      <c r="S74" s="1346"/>
      <c r="T74" s="1346"/>
      <c r="U74" s="1320"/>
      <c r="V74" s="1320"/>
      <c r="W74" s="1320"/>
      <c r="X74" s="1320"/>
      <c r="Y74" s="1320"/>
      <c r="Z74" s="1320"/>
      <c r="AA74" s="1320"/>
      <c r="AB74" s="1320"/>
    </row>
    <row r="75" spans="1:28" ht="33.75" customHeight="1">
      <c r="A75" s="1320"/>
      <c r="B75" s="1320"/>
      <c r="C75" s="1320"/>
      <c r="D75" s="1342"/>
      <c r="E75" s="1342"/>
      <c r="F75" s="1342"/>
      <c r="G75" s="1344"/>
      <c r="H75" s="1345"/>
      <c r="I75" s="1345"/>
      <c r="J75" s="1471"/>
      <c r="K75" s="1472"/>
      <c r="L75" s="1472"/>
      <c r="M75" s="1473"/>
      <c r="N75" s="1472"/>
      <c r="O75" s="1472"/>
      <c r="P75" s="1346"/>
      <c r="Q75" s="1343"/>
      <c r="R75" s="1474"/>
      <c r="S75" s="1346"/>
      <c r="T75" s="1346"/>
      <c r="U75" s="1320"/>
      <c r="V75" s="1320"/>
      <c r="W75" s="1320"/>
      <c r="X75" s="1320"/>
      <c r="Y75" s="1320"/>
      <c r="Z75" s="1320"/>
      <c r="AA75" s="1320"/>
      <c r="AB75" s="1320"/>
    </row>
    <row r="76" spans="1:28" ht="33.75" customHeight="1">
      <c r="A76" s="1320"/>
      <c r="B76" s="1320"/>
      <c r="C76" s="1320"/>
      <c r="D76" s="1342"/>
      <c r="E76" s="1342"/>
      <c r="F76" s="1342"/>
      <c r="G76" s="1344"/>
      <c r="H76" s="1345"/>
      <c r="I76" s="1345"/>
      <c r="J76" s="1471"/>
      <c r="K76" s="1472"/>
      <c r="L76" s="1472"/>
      <c r="M76" s="1473"/>
      <c r="N76" s="1472"/>
      <c r="O76" s="1472"/>
      <c r="P76" s="1346"/>
      <c r="Q76" s="1343"/>
      <c r="R76" s="1474"/>
      <c r="S76" s="1346"/>
      <c r="T76" s="1346"/>
      <c r="U76" s="1320"/>
      <c r="V76" s="1320"/>
      <c r="W76" s="1320"/>
      <c r="X76" s="1320"/>
      <c r="Y76" s="1320"/>
      <c r="Z76" s="1320"/>
      <c r="AA76" s="1320"/>
      <c r="AB76" s="1320"/>
    </row>
    <row r="77" spans="1:28" ht="33.75" customHeight="1">
      <c r="A77" s="1320"/>
      <c r="B77" s="1320"/>
      <c r="C77" s="1320"/>
      <c r="D77" s="1342"/>
      <c r="E77" s="1342"/>
      <c r="F77" s="1342"/>
      <c r="G77" s="1344"/>
      <c r="H77" s="1345"/>
      <c r="I77" s="1345"/>
      <c r="J77" s="1471"/>
      <c r="K77" s="1472"/>
      <c r="L77" s="1472"/>
      <c r="M77" s="1473"/>
      <c r="N77" s="1472"/>
      <c r="O77" s="1472"/>
      <c r="P77" s="1346"/>
      <c r="Q77" s="1343"/>
      <c r="R77" s="1474"/>
      <c r="S77" s="1346"/>
      <c r="T77" s="1346"/>
      <c r="U77" s="1320"/>
      <c r="V77" s="1320"/>
      <c r="W77" s="1320"/>
      <c r="X77" s="1320"/>
      <c r="Y77" s="1320"/>
      <c r="Z77" s="1320"/>
      <c r="AA77" s="1320"/>
      <c r="AB77" s="1320"/>
    </row>
    <row r="78" spans="1:28" ht="33.75" customHeight="1">
      <c r="A78" s="1320"/>
      <c r="B78" s="1320"/>
      <c r="C78" s="1320"/>
      <c r="D78" s="1342"/>
      <c r="E78" s="1342"/>
      <c r="F78" s="1342"/>
      <c r="G78" s="1344"/>
      <c r="H78" s="1345"/>
      <c r="I78" s="1345"/>
      <c r="J78" s="1471"/>
      <c r="K78" s="1472"/>
      <c r="L78" s="1472"/>
      <c r="M78" s="1473"/>
      <c r="N78" s="1472"/>
      <c r="O78" s="1472"/>
      <c r="P78" s="1346"/>
      <c r="Q78" s="1343"/>
      <c r="R78" s="1474"/>
      <c r="S78" s="1346"/>
      <c r="T78" s="1346"/>
      <c r="U78" s="1320"/>
      <c r="V78" s="1320"/>
      <c r="W78" s="1320"/>
      <c r="X78" s="1320"/>
      <c r="Y78" s="1320"/>
      <c r="Z78" s="1320"/>
      <c r="AA78" s="1320"/>
      <c r="AB78" s="1320"/>
    </row>
    <row r="79" spans="1:28" ht="33.75" customHeight="1">
      <c r="A79" s="1320"/>
      <c r="B79" s="1320"/>
      <c r="C79" s="1320"/>
      <c r="D79" s="1342"/>
      <c r="E79" s="1342"/>
      <c r="F79" s="1342"/>
      <c r="G79" s="1344"/>
      <c r="H79" s="1345"/>
      <c r="I79" s="1345"/>
      <c r="J79" s="1471"/>
      <c r="K79" s="1472"/>
      <c r="L79" s="1472"/>
      <c r="M79" s="1473"/>
      <c r="N79" s="1472"/>
      <c r="O79" s="1472"/>
      <c r="P79" s="1346"/>
      <c r="Q79" s="1343"/>
      <c r="R79" s="1474"/>
      <c r="S79" s="1346"/>
      <c r="T79" s="1346"/>
      <c r="U79" s="1320"/>
      <c r="V79" s="1320"/>
      <c r="W79" s="1320"/>
      <c r="X79" s="1320"/>
      <c r="Y79" s="1320"/>
      <c r="Z79" s="1320"/>
      <c r="AA79" s="1320"/>
      <c r="AB79" s="1320"/>
    </row>
    <row r="80" spans="1:28" ht="33.75" customHeight="1">
      <c r="A80" s="1320"/>
      <c r="B80" s="1320"/>
      <c r="C80" s="1320"/>
      <c r="D80" s="1342"/>
      <c r="E80" s="1342"/>
      <c r="F80" s="1342"/>
      <c r="G80" s="1344"/>
      <c r="H80" s="1345"/>
      <c r="I80" s="1345"/>
      <c r="J80" s="1471"/>
      <c r="K80" s="1472"/>
      <c r="L80" s="1472"/>
      <c r="M80" s="1473"/>
      <c r="N80" s="1472"/>
      <c r="O80" s="1472"/>
      <c r="P80" s="1346"/>
      <c r="Q80" s="1343"/>
      <c r="R80" s="1474"/>
      <c r="S80" s="1346"/>
      <c r="T80" s="1346"/>
      <c r="U80" s="1320"/>
      <c r="V80" s="1320"/>
      <c r="W80" s="1320"/>
      <c r="X80" s="1320"/>
      <c r="Y80" s="1320"/>
      <c r="Z80" s="1320"/>
      <c r="AA80" s="1320"/>
      <c r="AB80" s="1320"/>
    </row>
    <row r="81" spans="1:28" ht="33.75" customHeight="1">
      <c r="A81" s="1320"/>
      <c r="B81" s="1320"/>
      <c r="C81" s="1320"/>
      <c r="D81" s="1342"/>
      <c r="E81" s="1342"/>
      <c r="F81" s="1342"/>
      <c r="G81" s="1344"/>
      <c r="H81" s="1345"/>
      <c r="I81" s="1345"/>
      <c r="J81" s="1471"/>
      <c r="K81" s="1472"/>
      <c r="L81" s="1472"/>
      <c r="M81" s="1473"/>
      <c r="N81" s="1472"/>
      <c r="O81" s="1472"/>
      <c r="P81" s="1346"/>
      <c r="Q81" s="1343"/>
      <c r="R81" s="1474"/>
      <c r="S81" s="1346"/>
      <c r="T81" s="1346"/>
      <c r="U81" s="1320"/>
      <c r="V81" s="1320"/>
      <c r="W81" s="1320"/>
      <c r="X81" s="1320"/>
      <c r="Y81" s="1320"/>
      <c r="Z81" s="1320"/>
      <c r="AA81" s="1320"/>
      <c r="AB81" s="1320"/>
    </row>
    <row r="82" spans="1:28" ht="33.75" customHeight="1">
      <c r="A82" s="1320"/>
      <c r="B82" s="1320"/>
      <c r="C82" s="1320"/>
      <c r="D82" s="1342"/>
      <c r="E82" s="1342"/>
      <c r="F82" s="1342"/>
      <c r="G82" s="1344"/>
      <c r="H82" s="1345"/>
      <c r="I82" s="1345"/>
      <c r="J82" s="1471"/>
      <c r="K82" s="1472"/>
      <c r="L82" s="1472"/>
      <c r="M82" s="1473"/>
      <c r="N82" s="1472"/>
      <c r="O82" s="1472"/>
      <c r="P82" s="1346"/>
      <c r="Q82" s="1343"/>
      <c r="R82" s="1474"/>
      <c r="S82" s="1346"/>
      <c r="T82" s="1346"/>
      <c r="U82" s="1320"/>
      <c r="V82" s="1320"/>
      <c r="W82" s="1320"/>
      <c r="X82" s="1320"/>
      <c r="Y82" s="1320"/>
      <c r="Z82" s="1320"/>
      <c r="AA82" s="1320"/>
      <c r="AB82" s="1320"/>
    </row>
    <row r="83" spans="1:28" ht="33.75" customHeight="1">
      <c r="A83" s="1320"/>
      <c r="B83" s="1320"/>
      <c r="C83" s="1320"/>
      <c r="D83" s="1342"/>
      <c r="E83" s="1342"/>
      <c r="F83" s="1342"/>
      <c r="G83" s="1344"/>
      <c r="H83" s="1345"/>
      <c r="I83" s="1345"/>
      <c r="J83" s="1471"/>
      <c r="K83" s="1472"/>
      <c r="L83" s="1472"/>
      <c r="M83" s="1473"/>
      <c r="N83" s="1472"/>
      <c r="O83" s="1472"/>
      <c r="P83" s="1346"/>
      <c r="Q83" s="1343"/>
      <c r="R83" s="1474"/>
      <c r="S83" s="1346"/>
      <c r="T83" s="1346"/>
      <c r="U83" s="1320"/>
      <c r="V83" s="1320"/>
      <c r="W83" s="1320"/>
      <c r="X83" s="1320"/>
      <c r="Y83" s="1320"/>
      <c r="Z83" s="1320"/>
      <c r="AA83" s="1320"/>
      <c r="AB83" s="1320"/>
    </row>
    <row r="84" spans="1:28" ht="33.75" customHeight="1">
      <c r="A84" s="1320"/>
      <c r="B84" s="1320"/>
      <c r="C84" s="1320"/>
      <c r="D84" s="1342"/>
      <c r="E84" s="1342"/>
      <c r="F84" s="1342"/>
      <c r="G84" s="1344"/>
      <c r="H84" s="1345"/>
      <c r="I84" s="1345"/>
      <c r="J84" s="1471"/>
      <c r="K84" s="1472"/>
      <c r="L84" s="1472"/>
      <c r="M84" s="1473"/>
      <c r="N84" s="1472"/>
      <c r="O84" s="1472"/>
      <c r="P84" s="1346"/>
      <c r="Q84" s="1343"/>
      <c r="R84" s="1474"/>
      <c r="S84" s="1346"/>
      <c r="T84" s="1346"/>
      <c r="U84" s="1320"/>
      <c r="V84" s="1320"/>
      <c r="W84" s="1320"/>
      <c r="X84" s="1320"/>
      <c r="Y84" s="1320"/>
      <c r="Z84" s="1320"/>
      <c r="AA84" s="1320"/>
      <c r="AB84" s="1320"/>
    </row>
    <row r="85" spans="1:28" ht="33.75" customHeight="1">
      <c r="A85" s="1320"/>
      <c r="B85" s="1320"/>
      <c r="C85" s="1320"/>
      <c r="D85" s="1342"/>
      <c r="E85" s="1342"/>
      <c r="F85" s="1342"/>
      <c r="G85" s="1344"/>
      <c r="H85" s="1345"/>
      <c r="I85" s="1345"/>
      <c r="J85" s="1471"/>
      <c r="K85" s="1472"/>
      <c r="L85" s="1472"/>
      <c r="M85" s="1473"/>
      <c r="N85" s="1472"/>
      <c r="O85" s="1472"/>
      <c r="P85" s="1346"/>
      <c r="Q85" s="1343"/>
      <c r="R85" s="1474"/>
      <c r="S85" s="1346"/>
      <c r="T85" s="1346"/>
      <c r="U85" s="1320"/>
      <c r="V85" s="1320"/>
      <c r="W85" s="1320"/>
      <c r="X85" s="1320"/>
      <c r="Y85" s="1320"/>
      <c r="Z85" s="1320"/>
      <c r="AA85" s="1320"/>
      <c r="AB85" s="1320"/>
    </row>
    <row r="86" spans="1:28" ht="33.75" customHeight="1">
      <c r="A86" s="1320"/>
      <c r="B86" s="1320"/>
      <c r="C86" s="1320"/>
      <c r="D86" s="1342"/>
      <c r="E86" s="1342"/>
      <c r="F86" s="1342"/>
      <c r="G86" s="1344"/>
      <c r="H86" s="1345"/>
      <c r="I86" s="1345"/>
      <c r="J86" s="1471"/>
      <c r="K86" s="1472"/>
      <c r="L86" s="1472"/>
      <c r="M86" s="1473"/>
      <c r="N86" s="1472"/>
      <c r="O86" s="1472"/>
      <c r="P86" s="1346"/>
      <c r="Q86" s="1343"/>
      <c r="R86" s="1474"/>
      <c r="S86" s="1346"/>
      <c r="T86" s="1346"/>
      <c r="U86" s="1320"/>
      <c r="V86" s="1320"/>
      <c r="W86" s="1320"/>
      <c r="X86" s="1320"/>
      <c r="Y86" s="1320"/>
      <c r="Z86" s="1320"/>
      <c r="AA86" s="1320"/>
      <c r="AB86" s="1320"/>
    </row>
    <row r="87" spans="1:28" ht="33.75" customHeight="1">
      <c r="A87" s="1320"/>
      <c r="B87" s="1320"/>
      <c r="C87" s="1320"/>
      <c r="D87" s="1342"/>
      <c r="E87" s="1342"/>
      <c r="F87" s="1342"/>
      <c r="G87" s="1344"/>
      <c r="H87" s="1345"/>
      <c r="I87" s="1345"/>
      <c r="J87" s="1471"/>
      <c r="K87" s="1472"/>
      <c r="L87" s="1472"/>
      <c r="M87" s="1473"/>
      <c r="N87" s="1472"/>
      <c r="O87" s="1472"/>
      <c r="P87" s="1346"/>
      <c r="Q87" s="1343"/>
      <c r="R87" s="1474"/>
      <c r="S87" s="1346"/>
      <c r="T87" s="1346"/>
      <c r="U87" s="1320"/>
      <c r="V87" s="1320"/>
      <c r="W87" s="1320"/>
      <c r="X87" s="1320"/>
      <c r="Y87" s="1320"/>
      <c r="Z87" s="1320"/>
      <c r="AA87" s="1320"/>
      <c r="AB87" s="1320"/>
    </row>
    <row r="88" spans="1:28" ht="33.75" customHeight="1">
      <c r="A88" s="1320"/>
      <c r="B88" s="1320"/>
      <c r="C88" s="1320"/>
      <c r="D88" s="1342"/>
      <c r="E88" s="1342"/>
      <c r="F88" s="1342"/>
      <c r="G88" s="1344"/>
      <c r="H88" s="1345"/>
      <c r="I88" s="1345"/>
      <c r="J88" s="1471"/>
      <c r="K88" s="1472"/>
      <c r="L88" s="1472"/>
      <c r="M88" s="1473"/>
      <c r="N88" s="1472"/>
      <c r="O88" s="1472"/>
      <c r="P88" s="1346"/>
      <c r="Q88" s="1343"/>
      <c r="R88" s="1474"/>
      <c r="S88" s="1346"/>
      <c r="T88" s="1346"/>
      <c r="U88" s="1320"/>
      <c r="V88" s="1320"/>
      <c r="W88" s="1320"/>
      <c r="X88" s="1320"/>
      <c r="Y88" s="1320"/>
      <c r="Z88" s="1320"/>
      <c r="AA88" s="1320"/>
      <c r="AB88" s="1320"/>
    </row>
    <row r="89" spans="1:28" ht="33.75" customHeight="1">
      <c r="A89" s="1320"/>
      <c r="B89" s="1320"/>
      <c r="C89" s="1320"/>
      <c r="D89" s="1342"/>
      <c r="E89" s="1342"/>
      <c r="F89" s="1342"/>
      <c r="G89" s="1344"/>
      <c r="H89" s="1345"/>
      <c r="I89" s="1345"/>
      <c r="J89" s="1471"/>
      <c r="K89" s="1472"/>
      <c r="L89" s="1472"/>
      <c r="M89" s="1473"/>
      <c r="N89" s="1472"/>
      <c r="O89" s="1472"/>
      <c r="P89" s="1346"/>
      <c r="Q89" s="1343"/>
      <c r="R89" s="1474"/>
      <c r="S89" s="1346"/>
      <c r="T89" s="1346"/>
      <c r="U89" s="1320"/>
      <c r="V89" s="1320"/>
      <c r="W89" s="1320"/>
      <c r="X89" s="1320"/>
      <c r="Y89" s="1320"/>
      <c r="Z89" s="1320"/>
      <c r="AA89" s="1320"/>
      <c r="AB89" s="1320"/>
    </row>
    <row r="90" spans="1:28" ht="33.75" customHeight="1">
      <c r="A90" s="1320"/>
      <c r="B90" s="1320"/>
      <c r="C90" s="1320"/>
      <c r="D90" s="1342"/>
      <c r="E90" s="1342"/>
      <c r="F90" s="1342"/>
      <c r="G90" s="1344"/>
      <c r="H90" s="1345"/>
      <c r="I90" s="1345"/>
      <c r="J90" s="1471"/>
      <c r="K90" s="1472"/>
      <c r="L90" s="1472"/>
      <c r="M90" s="1473"/>
      <c r="N90" s="1472"/>
      <c r="O90" s="1472"/>
      <c r="P90" s="1346"/>
      <c r="Q90" s="1343"/>
      <c r="R90" s="1474"/>
      <c r="S90" s="1346"/>
      <c r="T90" s="1346"/>
      <c r="U90" s="1320"/>
      <c r="V90" s="1320"/>
      <c r="W90" s="1320"/>
      <c r="X90" s="1320"/>
      <c r="Y90" s="1320"/>
      <c r="Z90" s="1320"/>
      <c r="AA90" s="1320"/>
      <c r="AB90" s="1320"/>
    </row>
    <row r="91" spans="1:28" ht="33.75" customHeight="1">
      <c r="A91" s="1320"/>
      <c r="B91" s="1320"/>
      <c r="C91" s="1320"/>
      <c r="D91" s="1342"/>
      <c r="E91" s="1342"/>
      <c r="F91" s="1342"/>
      <c r="G91" s="1344"/>
      <c r="H91" s="1345"/>
      <c r="I91" s="1345"/>
      <c r="J91" s="1471"/>
      <c r="K91" s="1472"/>
      <c r="L91" s="1472"/>
      <c r="M91" s="1473"/>
      <c r="N91" s="1472"/>
      <c r="O91" s="1472"/>
      <c r="P91" s="1346"/>
      <c r="Q91" s="1343"/>
      <c r="R91" s="1474"/>
      <c r="S91" s="1346"/>
      <c r="T91" s="1346"/>
      <c r="U91" s="1320"/>
      <c r="V91" s="1320"/>
      <c r="W91" s="1320"/>
      <c r="X91" s="1320"/>
      <c r="Y91" s="1320"/>
      <c r="Z91" s="1320"/>
      <c r="AA91" s="1320"/>
      <c r="AB91" s="1320"/>
    </row>
    <row r="92" spans="1:28" ht="33.75" customHeight="1">
      <c r="A92" s="1320"/>
      <c r="B92" s="1320"/>
      <c r="C92" s="1320"/>
      <c r="D92" s="1342"/>
      <c r="E92" s="1342"/>
      <c r="F92" s="1342"/>
      <c r="G92" s="1344"/>
      <c r="H92" s="1345"/>
      <c r="I92" s="1345"/>
      <c r="J92" s="1471"/>
      <c r="K92" s="1472"/>
      <c r="L92" s="1472"/>
      <c r="M92" s="1473"/>
      <c r="N92" s="1472"/>
      <c r="O92" s="1472"/>
      <c r="P92" s="1346"/>
      <c r="Q92" s="1343"/>
      <c r="R92" s="1474"/>
      <c r="S92" s="1346"/>
      <c r="T92" s="1346"/>
      <c r="U92" s="1320"/>
      <c r="V92" s="1320"/>
      <c r="W92" s="1320"/>
      <c r="X92" s="1320"/>
      <c r="Y92" s="1320"/>
      <c r="Z92" s="1320"/>
      <c r="AA92" s="1320"/>
      <c r="AB92" s="1320"/>
    </row>
    <row r="93" spans="1:28" ht="33.75" customHeight="1">
      <c r="A93" s="1320"/>
      <c r="B93" s="1320"/>
      <c r="C93" s="1320"/>
      <c r="D93" s="1342"/>
      <c r="E93" s="1342"/>
      <c r="F93" s="1342"/>
      <c r="G93" s="1344"/>
      <c r="H93" s="1345"/>
      <c r="I93" s="1345"/>
      <c r="J93" s="1471"/>
      <c r="K93" s="1472"/>
      <c r="L93" s="1472"/>
      <c r="M93" s="1473"/>
      <c r="N93" s="1472"/>
      <c r="O93" s="1472"/>
      <c r="P93" s="1346"/>
      <c r="Q93" s="1343"/>
      <c r="R93" s="1474"/>
      <c r="S93" s="1346"/>
      <c r="T93" s="1346"/>
      <c r="U93" s="1320"/>
      <c r="V93" s="1320"/>
      <c r="W93" s="1320"/>
      <c r="X93" s="1320"/>
      <c r="Y93" s="1320"/>
      <c r="Z93" s="1320"/>
      <c r="AA93" s="1320"/>
      <c r="AB93" s="1320"/>
    </row>
    <row r="94" spans="1:28" ht="33.75" customHeight="1">
      <c r="A94" s="1320"/>
      <c r="B94" s="1320"/>
      <c r="C94" s="1320"/>
      <c r="D94" s="1342"/>
      <c r="E94" s="1342"/>
      <c r="F94" s="1342"/>
      <c r="G94" s="1344"/>
      <c r="H94" s="1345"/>
      <c r="I94" s="1345"/>
      <c r="J94" s="1471"/>
      <c r="K94" s="1472"/>
      <c r="L94" s="1472"/>
      <c r="M94" s="1473"/>
      <c r="N94" s="1472"/>
      <c r="O94" s="1472"/>
      <c r="P94" s="1346"/>
      <c r="Q94" s="1343"/>
      <c r="R94" s="1474"/>
      <c r="S94" s="1346"/>
      <c r="T94" s="1346"/>
      <c r="U94" s="1320"/>
      <c r="V94" s="1320"/>
      <c r="W94" s="1320"/>
      <c r="X94" s="1320"/>
      <c r="Y94" s="1320"/>
      <c r="Z94" s="1320"/>
      <c r="AA94" s="1320"/>
      <c r="AB94" s="1320"/>
    </row>
    <row r="95" spans="1:28" ht="33.75" customHeight="1">
      <c r="A95" s="1320"/>
      <c r="B95" s="1320"/>
      <c r="C95" s="1320"/>
      <c r="D95" s="1342"/>
      <c r="E95" s="1342"/>
      <c r="F95" s="1342"/>
      <c r="G95" s="1344"/>
      <c r="H95" s="1345"/>
      <c r="I95" s="1345"/>
      <c r="J95" s="1471"/>
      <c r="K95" s="1472"/>
      <c r="L95" s="1472"/>
      <c r="M95" s="1473"/>
      <c r="N95" s="1472"/>
      <c r="O95" s="1472"/>
      <c r="P95" s="1346"/>
      <c r="Q95" s="1343"/>
      <c r="R95" s="1474"/>
      <c r="S95" s="1346"/>
      <c r="T95" s="1346"/>
      <c r="U95" s="1320"/>
      <c r="V95" s="1320"/>
      <c r="W95" s="1320"/>
      <c r="X95" s="1320"/>
      <c r="Y95" s="1320"/>
      <c r="Z95" s="1320"/>
      <c r="AA95" s="1320"/>
      <c r="AB95" s="1320"/>
    </row>
    <row r="96" spans="1:28" ht="33.75" customHeight="1">
      <c r="A96" s="1320"/>
      <c r="B96" s="1320"/>
      <c r="C96" s="1320"/>
      <c r="D96" s="1342"/>
      <c r="E96" s="1342"/>
      <c r="F96" s="1342"/>
      <c r="G96" s="1344"/>
      <c r="H96" s="1345"/>
      <c r="I96" s="1345"/>
      <c r="J96" s="1471"/>
      <c r="K96" s="1472"/>
      <c r="L96" s="1472"/>
      <c r="M96" s="1473"/>
      <c r="N96" s="1472"/>
      <c r="O96" s="1472"/>
      <c r="P96" s="1346"/>
      <c r="Q96" s="1343"/>
      <c r="R96" s="1474"/>
      <c r="S96" s="1346"/>
      <c r="T96" s="1346"/>
      <c r="U96" s="1320"/>
      <c r="V96" s="1320"/>
      <c r="W96" s="1320"/>
      <c r="X96" s="1320"/>
      <c r="Y96" s="1320"/>
      <c r="Z96" s="1320"/>
      <c r="AA96" s="1320"/>
      <c r="AB96" s="1320"/>
    </row>
    <row r="97" spans="1:28" ht="33.75" customHeight="1">
      <c r="A97" s="1320"/>
      <c r="B97" s="1320"/>
      <c r="C97" s="1320"/>
      <c r="D97" s="1342"/>
      <c r="E97" s="1342"/>
      <c r="F97" s="1342"/>
      <c r="G97" s="1344"/>
      <c r="H97" s="1345"/>
      <c r="I97" s="1345"/>
      <c r="J97" s="1471"/>
      <c r="K97" s="1472"/>
      <c r="L97" s="1472"/>
      <c r="M97" s="1473"/>
      <c r="N97" s="1472"/>
      <c r="O97" s="1472"/>
      <c r="P97" s="1346"/>
      <c r="Q97" s="1343"/>
      <c r="R97" s="1474"/>
      <c r="S97" s="1346"/>
      <c r="T97" s="1346"/>
      <c r="U97" s="1320"/>
      <c r="V97" s="1320"/>
      <c r="W97" s="1320"/>
      <c r="X97" s="1320"/>
      <c r="Y97" s="1320"/>
      <c r="Z97" s="1320"/>
      <c r="AA97" s="1320"/>
      <c r="AB97" s="1320"/>
    </row>
    <row r="98" spans="1:28" ht="33.75" customHeight="1">
      <c r="A98" s="1320"/>
      <c r="B98" s="1320"/>
      <c r="C98" s="1320"/>
      <c r="D98" s="1342"/>
      <c r="E98" s="1342"/>
      <c r="F98" s="1342"/>
      <c r="G98" s="1344"/>
      <c r="H98" s="1345"/>
      <c r="I98" s="1345"/>
      <c r="J98" s="1471"/>
      <c r="K98" s="1472"/>
      <c r="L98" s="1472"/>
      <c r="M98" s="1473"/>
      <c r="N98" s="1472"/>
      <c r="O98" s="1472"/>
      <c r="P98" s="1346"/>
      <c r="Q98" s="1343"/>
      <c r="R98" s="1474"/>
      <c r="S98" s="1346"/>
      <c r="T98" s="1346"/>
      <c r="U98" s="1320"/>
      <c r="V98" s="1320"/>
      <c r="W98" s="1320"/>
      <c r="X98" s="1320"/>
      <c r="Y98" s="1320"/>
      <c r="Z98" s="1320"/>
      <c r="AA98" s="1320"/>
      <c r="AB98" s="1320"/>
    </row>
    <row r="99" spans="1:28" ht="33.75" customHeight="1">
      <c r="A99" s="1320"/>
      <c r="B99" s="1320"/>
      <c r="C99" s="1320"/>
      <c r="D99" s="1342"/>
      <c r="E99" s="1342"/>
      <c r="F99" s="1342"/>
      <c r="G99" s="1344"/>
      <c r="H99" s="1345"/>
      <c r="I99" s="1345"/>
      <c r="J99" s="1471"/>
      <c r="K99" s="1472"/>
      <c r="L99" s="1472"/>
      <c r="M99" s="1473"/>
      <c r="N99" s="1472"/>
      <c r="O99" s="1472"/>
      <c r="P99" s="1346"/>
      <c r="Q99" s="1343"/>
      <c r="R99" s="1474"/>
      <c r="S99" s="1346"/>
      <c r="T99" s="1346"/>
      <c r="U99" s="1320"/>
      <c r="V99" s="1320"/>
      <c r="W99" s="1320"/>
      <c r="X99" s="1320"/>
      <c r="Y99" s="1320"/>
      <c r="Z99" s="1320"/>
      <c r="AA99" s="1320"/>
      <c r="AB99" s="1320"/>
    </row>
    <row r="100" spans="1:28" ht="33.75" customHeight="1">
      <c r="A100" s="1320"/>
      <c r="B100" s="1320"/>
      <c r="C100" s="1320"/>
      <c r="D100" s="1342"/>
      <c r="E100" s="1342"/>
      <c r="F100" s="1342"/>
      <c r="G100" s="1344"/>
      <c r="H100" s="1345"/>
      <c r="I100" s="1345"/>
      <c r="J100" s="1471"/>
      <c r="K100" s="1472"/>
      <c r="L100" s="1472"/>
      <c r="M100" s="1473"/>
      <c r="N100" s="1472"/>
      <c r="O100" s="1472"/>
      <c r="P100" s="1346"/>
      <c r="Q100" s="1343"/>
      <c r="R100" s="1474"/>
      <c r="S100" s="1346"/>
      <c r="T100" s="1346"/>
      <c r="U100" s="1320"/>
      <c r="V100" s="1320"/>
      <c r="W100" s="1320"/>
      <c r="X100" s="1320"/>
      <c r="Y100" s="1320"/>
      <c r="Z100" s="1320"/>
      <c r="AA100" s="1320"/>
      <c r="AB100" s="1320"/>
    </row>
    <row r="101" spans="1:28" ht="33.75" customHeight="1">
      <c r="A101" s="1320"/>
      <c r="B101" s="1320"/>
      <c r="C101" s="1320"/>
      <c r="D101" s="1342"/>
      <c r="E101" s="1342"/>
      <c r="F101" s="1342"/>
      <c r="G101" s="1344"/>
      <c r="H101" s="1345"/>
      <c r="I101" s="1345"/>
      <c r="J101" s="1471"/>
      <c r="K101" s="1472"/>
      <c r="L101" s="1472"/>
      <c r="M101" s="1473"/>
      <c r="N101" s="1472"/>
      <c r="O101" s="1472"/>
      <c r="P101" s="1346"/>
      <c r="Q101" s="1343"/>
      <c r="R101" s="1474"/>
      <c r="S101" s="1346"/>
      <c r="T101" s="1346"/>
      <c r="U101" s="1320"/>
      <c r="V101" s="1320"/>
      <c r="W101" s="1320"/>
      <c r="X101" s="1320"/>
      <c r="Y101" s="1320"/>
      <c r="Z101" s="1320"/>
      <c r="AA101" s="1320"/>
      <c r="AB101" s="1320"/>
    </row>
    <row r="102" spans="1:28" ht="33.75" customHeight="1">
      <c r="A102" s="1320"/>
      <c r="B102" s="1320"/>
      <c r="C102" s="1320"/>
      <c r="D102" s="1342"/>
      <c r="E102" s="1342"/>
      <c r="F102" s="1342"/>
      <c r="G102" s="1344"/>
      <c r="H102" s="1345"/>
      <c r="I102" s="1345"/>
      <c r="J102" s="1471"/>
      <c r="K102" s="1472"/>
      <c r="L102" s="1472"/>
      <c r="M102" s="1473"/>
      <c r="N102" s="1472"/>
      <c r="O102" s="1472"/>
      <c r="P102" s="1346"/>
      <c r="Q102" s="1343"/>
      <c r="R102" s="1474"/>
      <c r="S102" s="1346"/>
      <c r="T102" s="1346"/>
      <c r="U102" s="1320"/>
      <c r="V102" s="1320"/>
      <c r="W102" s="1320"/>
      <c r="X102" s="1320"/>
      <c r="Y102" s="1320"/>
      <c r="Z102" s="1320"/>
      <c r="AA102" s="1320"/>
      <c r="AB102" s="1320"/>
    </row>
    <row r="103" spans="1:28" ht="33.75" customHeight="1">
      <c r="A103" s="1320"/>
      <c r="B103" s="1320"/>
      <c r="C103" s="1320"/>
      <c r="D103" s="1342"/>
      <c r="E103" s="1342"/>
      <c r="F103" s="1342"/>
      <c r="G103" s="1344"/>
      <c r="H103" s="1345"/>
      <c r="I103" s="1345"/>
      <c r="J103" s="1471"/>
      <c r="K103" s="1472"/>
      <c r="L103" s="1472"/>
      <c r="M103" s="1473"/>
      <c r="N103" s="1472"/>
      <c r="O103" s="1472"/>
      <c r="P103" s="1346"/>
      <c r="Q103" s="1343"/>
      <c r="R103" s="1474"/>
      <c r="S103" s="1346"/>
      <c r="T103" s="1346"/>
      <c r="U103" s="1320"/>
      <c r="V103" s="1320"/>
      <c r="W103" s="1320"/>
      <c r="X103" s="1320"/>
      <c r="Y103" s="1320"/>
      <c r="Z103" s="1320"/>
      <c r="AA103" s="1320"/>
      <c r="AB103" s="1320"/>
    </row>
    <row r="104" spans="1:28" ht="33.75" customHeight="1">
      <c r="A104" s="1320"/>
      <c r="B104" s="1320"/>
      <c r="C104" s="1320"/>
      <c r="D104" s="1342"/>
      <c r="E104" s="1342"/>
      <c r="F104" s="1342"/>
      <c r="G104" s="1344"/>
      <c r="H104" s="1345"/>
      <c r="I104" s="1345"/>
      <c r="J104" s="1471"/>
      <c r="K104" s="1472"/>
      <c r="L104" s="1472"/>
      <c r="M104" s="1473"/>
      <c r="N104" s="1472"/>
      <c r="O104" s="1472"/>
      <c r="P104" s="1346"/>
      <c r="Q104" s="1343"/>
      <c r="R104" s="1474"/>
      <c r="S104" s="1346"/>
      <c r="T104" s="1346"/>
      <c r="U104" s="1320"/>
      <c r="V104" s="1320"/>
      <c r="W104" s="1320"/>
      <c r="X104" s="1320"/>
      <c r="Y104" s="1320"/>
      <c r="Z104" s="1320"/>
      <c r="AA104" s="1320"/>
      <c r="AB104" s="1320"/>
    </row>
    <row r="105" spans="1:28" ht="33.75" customHeight="1">
      <c r="A105" s="1320"/>
      <c r="B105" s="1320"/>
      <c r="C105" s="1320"/>
      <c r="D105" s="1342"/>
      <c r="E105" s="1342"/>
      <c r="F105" s="1342"/>
      <c r="G105" s="1344"/>
      <c r="H105" s="1345"/>
      <c r="I105" s="1345"/>
      <c r="J105" s="1471"/>
      <c r="K105" s="1472"/>
      <c r="L105" s="1472"/>
      <c r="M105" s="1473"/>
      <c r="N105" s="1472"/>
      <c r="O105" s="1472"/>
      <c r="P105" s="1346"/>
      <c r="Q105" s="1343"/>
      <c r="R105" s="1474"/>
      <c r="S105" s="1346"/>
      <c r="T105" s="1346"/>
      <c r="U105" s="1320"/>
      <c r="V105" s="1320"/>
      <c r="W105" s="1320"/>
      <c r="X105" s="1320"/>
      <c r="Y105" s="1320"/>
      <c r="Z105" s="1320"/>
      <c r="AA105" s="1320"/>
      <c r="AB105" s="1320"/>
    </row>
    <row r="106" spans="1:28" ht="33.75" customHeight="1">
      <c r="A106" s="1320"/>
      <c r="B106" s="1320"/>
      <c r="C106" s="1320"/>
      <c r="D106" s="1342"/>
      <c r="E106" s="1342"/>
      <c r="F106" s="1342"/>
      <c r="G106" s="1344"/>
      <c r="H106" s="1345"/>
      <c r="I106" s="1345"/>
      <c r="J106" s="1471"/>
      <c r="K106" s="1472"/>
      <c r="L106" s="1472"/>
      <c r="M106" s="1473"/>
      <c r="N106" s="1472"/>
      <c r="O106" s="1472"/>
      <c r="P106" s="1346"/>
      <c r="Q106" s="1343"/>
      <c r="R106" s="1474"/>
      <c r="S106" s="1346"/>
      <c r="T106" s="1346"/>
      <c r="U106" s="1320"/>
      <c r="V106" s="1320"/>
      <c r="W106" s="1320"/>
      <c r="X106" s="1320"/>
      <c r="Y106" s="1320"/>
      <c r="Z106" s="1320"/>
      <c r="AA106" s="1320"/>
      <c r="AB106" s="1320"/>
    </row>
    <row r="107" spans="1:28" ht="33.75" customHeight="1">
      <c r="A107" s="1320"/>
      <c r="B107" s="1320"/>
      <c r="C107" s="1320"/>
      <c r="D107" s="1342"/>
      <c r="E107" s="1342"/>
      <c r="F107" s="1342"/>
      <c r="G107" s="1344"/>
      <c r="H107" s="1345"/>
      <c r="I107" s="1345"/>
      <c r="J107" s="1471"/>
      <c r="K107" s="1472"/>
      <c r="L107" s="1472"/>
      <c r="M107" s="1473"/>
      <c r="N107" s="1472"/>
      <c r="O107" s="1472"/>
      <c r="P107" s="1346"/>
      <c r="Q107" s="1343"/>
      <c r="R107" s="1474"/>
      <c r="S107" s="1346"/>
      <c r="T107" s="1346"/>
      <c r="U107" s="1320"/>
      <c r="V107" s="1320"/>
      <c r="W107" s="1320"/>
      <c r="X107" s="1320"/>
      <c r="Y107" s="1320"/>
      <c r="Z107" s="1320"/>
      <c r="AA107" s="1320"/>
      <c r="AB107" s="1320"/>
    </row>
    <row r="108" spans="1:28" ht="33.75" customHeight="1">
      <c r="A108" s="1320"/>
      <c r="B108" s="1320"/>
      <c r="C108" s="1320"/>
      <c r="D108" s="1342"/>
      <c r="E108" s="1342"/>
      <c r="F108" s="1342"/>
      <c r="G108" s="1344"/>
      <c r="H108" s="1345"/>
      <c r="I108" s="1345"/>
      <c r="J108" s="1471"/>
      <c r="K108" s="1472"/>
      <c r="L108" s="1472"/>
      <c r="M108" s="1473"/>
      <c r="N108" s="1472"/>
      <c r="O108" s="1472"/>
      <c r="P108" s="1346"/>
      <c r="Q108" s="1343"/>
      <c r="R108" s="1474"/>
      <c r="S108" s="1346"/>
      <c r="T108" s="1346"/>
      <c r="U108" s="1320"/>
      <c r="V108" s="1320"/>
      <c r="W108" s="1320"/>
      <c r="X108" s="1320"/>
      <c r="Y108" s="1320"/>
      <c r="Z108" s="1320"/>
      <c r="AA108" s="1320"/>
      <c r="AB108" s="1320"/>
    </row>
    <row r="109" spans="1:28" ht="33.75" customHeight="1">
      <c r="A109" s="1320"/>
      <c r="B109" s="1320"/>
      <c r="C109" s="1320"/>
      <c r="D109" s="1342"/>
      <c r="E109" s="1342"/>
      <c r="F109" s="1342"/>
      <c r="G109" s="1344"/>
      <c r="H109" s="1345"/>
      <c r="I109" s="1345"/>
      <c r="J109" s="1471"/>
      <c r="K109" s="1472"/>
      <c r="L109" s="1472"/>
      <c r="M109" s="1473"/>
      <c r="N109" s="1472"/>
      <c r="O109" s="1472"/>
      <c r="P109" s="1346"/>
      <c r="Q109" s="1343"/>
      <c r="R109" s="1474"/>
      <c r="S109" s="1346"/>
      <c r="T109" s="1346"/>
      <c r="U109" s="1320"/>
      <c r="V109" s="1320"/>
      <c r="W109" s="1320"/>
      <c r="X109" s="1320"/>
      <c r="Y109" s="1320"/>
      <c r="Z109" s="1320"/>
      <c r="AA109" s="1320"/>
      <c r="AB109" s="1320"/>
    </row>
    <row r="110" spans="1:28" ht="33.75" customHeight="1">
      <c r="A110" s="1320"/>
      <c r="B110" s="1320"/>
      <c r="C110" s="1320"/>
      <c r="D110" s="1342"/>
      <c r="E110" s="1342"/>
      <c r="F110" s="1342"/>
      <c r="G110" s="1344"/>
      <c r="H110" s="1345"/>
      <c r="I110" s="1345"/>
      <c r="J110" s="1471"/>
      <c r="K110" s="1472"/>
      <c r="L110" s="1472"/>
      <c r="M110" s="1473"/>
      <c r="N110" s="1472"/>
      <c r="O110" s="1472"/>
      <c r="P110" s="1346"/>
      <c r="Q110" s="1343"/>
      <c r="R110" s="1474"/>
      <c r="S110" s="1346"/>
      <c r="T110" s="1346"/>
      <c r="U110" s="1320"/>
      <c r="V110" s="1320"/>
      <c r="W110" s="1320"/>
      <c r="X110" s="1320"/>
      <c r="Y110" s="1320"/>
      <c r="Z110" s="1320"/>
      <c r="AA110" s="1320"/>
      <c r="AB110" s="1320"/>
    </row>
    <row r="111" spans="1:28" ht="33.75" customHeight="1">
      <c r="A111" s="1320"/>
      <c r="B111" s="1320"/>
      <c r="C111" s="1320"/>
      <c r="D111" s="1342"/>
      <c r="E111" s="1342"/>
      <c r="F111" s="1342"/>
      <c r="G111" s="1344"/>
      <c r="H111" s="1345"/>
      <c r="I111" s="1345"/>
      <c r="J111" s="1471"/>
      <c r="K111" s="1472"/>
      <c r="L111" s="1472"/>
      <c r="M111" s="1473"/>
      <c r="N111" s="1472"/>
      <c r="O111" s="1472"/>
      <c r="P111" s="1346"/>
      <c r="Q111" s="1343"/>
      <c r="R111" s="1474"/>
      <c r="S111" s="1346"/>
      <c r="T111" s="1346"/>
      <c r="U111" s="1320"/>
      <c r="V111" s="1320"/>
      <c r="W111" s="1320"/>
      <c r="X111" s="1320"/>
      <c r="Y111" s="1320"/>
      <c r="Z111" s="1320"/>
      <c r="AA111" s="1320"/>
      <c r="AB111" s="1320"/>
    </row>
    <row r="112" spans="1:28" ht="33.75" customHeight="1">
      <c r="A112" s="1320"/>
      <c r="B112" s="1320"/>
      <c r="C112" s="1320"/>
      <c r="D112" s="1342"/>
      <c r="E112" s="1342"/>
      <c r="F112" s="1342"/>
      <c r="G112" s="1344"/>
      <c r="H112" s="1345"/>
      <c r="I112" s="1345"/>
      <c r="J112" s="1471"/>
      <c r="K112" s="1472"/>
      <c r="L112" s="1472"/>
      <c r="M112" s="1473"/>
      <c r="N112" s="1472"/>
      <c r="O112" s="1472"/>
      <c r="P112" s="1346"/>
      <c r="Q112" s="1343"/>
      <c r="R112" s="1474"/>
      <c r="S112" s="1346"/>
      <c r="T112" s="1346"/>
      <c r="U112" s="1320"/>
      <c r="V112" s="1320"/>
      <c r="W112" s="1320"/>
      <c r="X112" s="1320"/>
      <c r="Y112" s="1320"/>
      <c r="Z112" s="1320"/>
      <c r="AA112" s="1320"/>
      <c r="AB112" s="1320"/>
    </row>
    <row r="113" spans="1:28" ht="33.75" customHeight="1">
      <c r="A113" s="1320"/>
      <c r="B113" s="1320"/>
      <c r="C113" s="1320"/>
      <c r="D113" s="1342"/>
      <c r="E113" s="1342"/>
      <c r="F113" s="1342"/>
      <c r="G113" s="1344"/>
      <c r="H113" s="1345"/>
      <c r="I113" s="1345"/>
      <c r="J113" s="1471"/>
      <c r="K113" s="1472"/>
      <c r="L113" s="1472"/>
      <c r="M113" s="1473"/>
      <c r="N113" s="1472"/>
      <c r="O113" s="1472"/>
      <c r="P113" s="1346"/>
      <c r="Q113" s="1343"/>
      <c r="R113" s="1474"/>
      <c r="S113" s="1346"/>
      <c r="T113" s="1346"/>
      <c r="U113" s="1320"/>
      <c r="V113" s="1320"/>
      <c r="W113" s="1320"/>
      <c r="X113" s="1320"/>
      <c r="Y113" s="1320"/>
      <c r="Z113" s="1320"/>
      <c r="AA113" s="1320"/>
      <c r="AB113" s="1320"/>
    </row>
    <row r="114" spans="1:28" ht="33.75" customHeight="1">
      <c r="A114" s="1320"/>
      <c r="B114" s="1320"/>
      <c r="C114" s="1320"/>
      <c r="D114" s="1342"/>
      <c r="E114" s="1342"/>
      <c r="F114" s="1342"/>
      <c r="G114" s="1344"/>
      <c r="H114" s="1345"/>
      <c r="I114" s="1345"/>
      <c r="J114" s="1471"/>
      <c r="K114" s="1472"/>
      <c r="L114" s="1472"/>
      <c r="M114" s="1473"/>
      <c r="N114" s="1472"/>
      <c r="O114" s="1472"/>
      <c r="P114" s="1346"/>
      <c r="Q114" s="1343"/>
      <c r="R114" s="1474"/>
      <c r="S114" s="1346"/>
      <c r="T114" s="1346"/>
      <c r="U114" s="1320"/>
      <c r="V114" s="1320"/>
      <c r="W114" s="1320"/>
      <c r="X114" s="1320"/>
      <c r="Y114" s="1320"/>
      <c r="Z114" s="1320"/>
      <c r="AA114" s="1320"/>
      <c r="AB114" s="1320"/>
    </row>
    <row r="115" spans="1:28" ht="33.75" customHeight="1">
      <c r="A115" s="1320"/>
      <c r="B115" s="1320"/>
      <c r="C115" s="1320"/>
      <c r="D115" s="1342"/>
      <c r="E115" s="1342"/>
      <c r="F115" s="1342"/>
      <c r="G115" s="1344"/>
      <c r="H115" s="1345"/>
      <c r="I115" s="1345"/>
      <c r="J115" s="1471"/>
      <c r="K115" s="1472"/>
      <c r="L115" s="1472"/>
      <c r="M115" s="1473"/>
      <c r="N115" s="1472"/>
      <c r="O115" s="1472"/>
      <c r="P115" s="1346"/>
      <c r="Q115" s="1343"/>
      <c r="R115" s="1474"/>
      <c r="S115" s="1346"/>
      <c r="T115" s="1346"/>
      <c r="U115" s="1320"/>
      <c r="V115" s="1320"/>
      <c r="W115" s="1320"/>
      <c r="X115" s="1320"/>
      <c r="Y115" s="1320"/>
      <c r="Z115" s="1320"/>
      <c r="AA115" s="1320"/>
      <c r="AB115" s="1320"/>
    </row>
    <row r="116" spans="1:28" ht="33.75" customHeight="1">
      <c r="A116" s="1320"/>
      <c r="B116" s="1320"/>
      <c r="C116" s="1320"/>
      <c r="D116" s="1342"/>
      <c r="E116" s="1342"/>
      <c r="F116" s="1342"/>
      <c r="G116" s="1344"/>
      <c r="H116" s="1345"/>
      <c r="I116" s="1345"/>
      <c r="J116" s="1471"/>
      <c r="K116" s="1472"/>
      <c r="L116" s="1472"/>
      <c r="M116" s="1473"/>
      <c r="N116" s="1472"/>
      <c r="O116" s="1472"/>
      <c r="P116" s="1346"/>
      <c r="Q116" s="1343"/>
      <c r="R116" s="1474"/>
      <c r="S116" s="1346"/>
      <c r="T116" s="1346"/>
      <c r="U116" s="1320"/>
      <c r="V116" s="1320"/>
      <c r="W116" s="1320"/>
      <c r="X116" s="1320"/>
      <c r="Y116" s="1320"/>
      <c r="Z116" s="1320"/>
      <c r="AA116" s="1320"/>
      <c r="AB116" s="1320"/>
    </row>
    <row r="117" spans="1:28" ht="33.75" customHeight="1">
      <c r="A117" s="1320"/>
      <c r="B117" s="1320"/>
      <c r="C117" s="1320"/>
      <c r="D117" s="1342"/>
      <c r="E117" s="1342"/>
      <c r="F117" s="1342"/>
      <c r="G117" s="1344"/>
      <c r="H117" s="1345"/>
      <c r="I117" s="1345"/>
      <c r="J117" s="1471"/>
      <c r="K117" s="1472"/>
      <c r="L117" s="1472"/>
      <c r="M117" s="1473"/>
      <c r="N117" s="1472"/>
      <c r="O117" s="1472"/>
      <c r="P117" s="1346"/>
      <c r="Q117" s="1343"/>
      <c r="R117" s="1474"/>
      <c r="S117" s="1346"/>
      <c r="T117" s="1346"/>
      <c r="U117" s="1320"/>
      <c r="V117" s="1320"/>
      <c r="W117" s="1320"/>
      <c r="X117" s="1320"/>
      <c r="Y117" s="1320"/>
      <c r="Z117" s="1320"/>
      <c r="AA117" s="1320"/>
      <c r="AB117" s="1320"/>
    </row>
    <row r="118" spans="1:28" ht="33.75" customHeight="1">
      <c r="A118" s="1320"/>
      <c r="B118" s="1320"/>
      <c r="C118" s="1320"/>
      <c r="D118" s="1342"/>
      <c r="E118" s="1342"/>
      <c r="F118" s="1342"/>
      <c r="G118" s="1344"/>
      <c r="H118" s="1345"/>
      <c r="I118" s="1345"/>
      <c r="J118" s="1471"/>
      <c r="K118" s="1472"/>
      <c r="L118" s="1472"/>
      <c r="M118" s="1473"/>
      <c r="N118" s="1472"/>
      <c r="O118" s="1472"/>
      <c r="P118" s="1346"/>
      <c r="Q118" s="1343"/>
      <c r="R118" s="1474"/>
      <c r="S118" s="1346"/>
      <c r="T118" s="1346"/>
      <c r="U118" s="1320"/>
      <c r="V118" s="1320"/>
      <c r="W118" s="1320"/>
      <c r="X118" s="1320"/>
      <c r="Y118" s="1320"/>
      <c r="Z118" s="1320"/>
      <c r="AA118" s="1320"/>
      <c r="AB118" s="1320"/>
    </row>
    <row r="119" spans="1:28" ht="33.75" customHeight="1">
      <c r="A119" s="1320"/>
      <c r="B119" s="1320"/>
      <c r="C119" s="1320"/>
      <c r="D119" s="1342"/>
      <c r="E119" s="1342"/>
      <c r="F119" s="1342"/>
      <c r="G119" s="1344"/>
      <c r="H119" s="1345"/>
      <c r="I119" s="1345"/>
      <c r="J119" s="1471"/>
      <c r="K119" s="1472"/>
      <c r="L119" s="1472"/>
      <c r="M119" s="1473"/>
      <c r="N119" s="1472"/>
      <c r="O119" s="1472"/>
      <c r="P119" s="1346"/>
      <c r="Q119" s="1343"/>
      <c r="R119" s="1474"/>
      <c r="S119" s="1346"/>
      <c r="T119" s="1346"/>
      <c r="U119" s="1320"/>
      <c r="V119" s="1320"/>
      <c r="W119" s="1320"/>
      <c r="X119" s="1320"/>
      <c r="Y119" s="1320"/>
      <c r="Z119" s="1320"/>
      <c r="AA119" s="1320"/>
      <c r="AB119" s="1320"/>
    </row>
    <row r="120" spans="1:28" ht="33.75" customHeight="1">
      <c r="A120" s="1320"/>
      <c r="B120" s="1320"/>
      <c r="C120" s="1320"/>
      <c r="D120" s="1342"/>
      <c r="E120" s="1342"/>
      <c r="F120" s="1342"/>
      <c r="G120" s="1344"/>
      <c r="H120" s="1345"/>
      <c r="I120" s="1345"/>
      <c r="J120" s="1471"/>
      <c r="K120" s="1472"/>
      <c r="L120" s="1472"/>
      <c r="M120" s="1473"/>
      <c r="N120" s="1472"/>
      <c r="O120" s="1472"/>
      <c r="P120" s="1346"/>
      <c r="Q120" s="1343"/>
      <c r="R120" s="1474"/>
      <c r="S120" s="1346"/>
      <c r="T120" s="1346"/>
      <c r="U120" s="1320"/>
      <c r="V120" s="1320"/>
      <c r="W120" s="1320"/>
      <c r="X120" s="1320"/>
      <c r="Y120" s="1320"/>
      <c r="Z120" s="1320"/>
      <c r="AA120" s="1320"/>
      <c r="AB120" s="1320"/>
    </row>
    <row r="121" spans="1:28" ht="33.75" customHeight="1">
      <c r="A121" s="1320"/>
      <c r="B121" s="1320"/>
      <c r="C121" s="1320"/>
      <c r="D121" s="1342"/>
      <c r="E121" s="1342"/>
      <c r="F121" s="1342"/>
      <c r="G121" s="1344"/>
      <c r="H121" s="1345"/>
      <c r="I121" s="1345"/>
      <c r="J121" s="1471"/>
      <c r="K121" s="1472"/>
      <c r="L121" s="1472"/>
      <c r="M121" s="1473"/>
      <c r="N121" s="1472"/>
      <c r="O121" s="1472"/>
      <c r="P121" s="1346"/>
      <c r="Q121" s="1343"/>
      <c r="R121" s="1474"/>
      <c r="S121" s="1346"/>
      <c r="T121" s="1346"/>
      <c r="U121" s="1320"/>
      <c r="V121" s="1320"/>
      <c r="W121" s="1320"/>
      <c r="X121" s="1320"/>
      <c r="Y121" s="1320"/>
      <c r="Z121" s="1320"/>
      <c r="AA121" s="1320"/>
      <c r="AB121" s="1320"/>
    </row>
    <row r="122" spans="1:28" ht="33.75" customHeight="1">
      <c r="A122" s="1320"/>
      <c r="B122" s="1320"/>
      <c r="C122" s="1320"/>
      <c r="D122" s="1342"/>
      <c r="E122" s="1342"/>
      <c r="F122" s="1342"/>
      <c r="G122" s="1344"/>
      <c r="H122" s="1345"/>
      <c r="I122" s="1345"/>
      <c r="J122" s="1471"/>
      <c r="K122" s="1472"/>
      <c r="L122" s="1472"/>
      <c r="M122" s="1473"/>
      <c r="N122" s="1472"/>
      <c r="O122" s="1472"/>
      <c r="P122" s="1346"/>
      <c r="Q122" s="1343"/>
      <c r="R122" s="1474"/>
      <c r="S122" s="1346"/>
      <c r="T122" s="1346"/>
      <c r="U122" s="1320"/>
      <c r="V122" s="1320"/>
      <c r="W122" s="1320"/>
      <c r="X122" s="1320"/>
      <c r="Y122" s="1320"/>
      <c r="Z122" s="1320"/>
      <c r="AA122" s="1320"/>
      <c r="AB122" s="1320"/>
    </row>
    <row r="123" spans="1:28" ht="33.75" customHeight="1">
      <c r="A123" s="1320"/>
      <c r="B123" s="1320"/>
      <c r="C123" s="1320"/>
      <c r="D123" s="1342"/>
      <c r="E123" s="1342"/>
      <c r="F123" s="1342"/>
      <c r="G123" s="1344"/>
      <c r="H123" s="1345"/>
      <c r="I123" s="1345"/>
      <c r="J123" s="1471"/>
      <c r="K123" s="1472"/>
      <c r="L123" s="1472"/>
      <c r="M123" s="1473"/>
      <c r="N123" s="1472"/>
      <c r="O123" s="1472"/>
      <c r="P123" s="1346"/>
      <c r="Q123" s="1343"/>
      <c r="R123" s="1474"/>
      <c r="S123" s="1346"/>
      <c r="T123" s="1346"/>
      <c r="U123" s="1320"/>
      <c r="V123" s="1320"/>
      <c r="W123" s="1320"/>
      <c r="X123" s="1320"/>
      <c r="Y123" s="1320"/>
      <c r="Z123" s="1320"/>
      <c r="AA123" s="1320"/>
      <c r="AB123" s="1320"/>
    </row>
    <row r="124" spans="1:28" ht="33.75" customHeight="1">
      <c r="A124" s="1320"/>
      <c r="B124" s="1320"/>
      <c r="C124" s="1320"/>
      <c r="D124" s="1342"/>
      <c r="E124" s="1342"/>
      <c r="F124" s="1342"/>
      <c r="G124" s="1344"/>
      <c r="H124" s="1345"/>
      <c r="I124" s="1345"/>
      <c r="J124" s="1471"/>
      <c r="K124" s="1472"/>
      <c r="L124" s="1472"/>
      <c r="M124" s="1473"/>
      <c r="N124" s="1472"/>
      <c r="O124" s="1472"/>
      <c r="P124" s="1346"/>
      <c r="Q124" s="1343"/>
      <c r="R124" s="1474"/>
      <c r="S124" s="1346"/>
      <c r="T124" s="1346"/>
      <c r="U124" s="1320"/>
      <c r="V124" s="1320"/>
      <c r="W124" s="1320"/>
      <c r="X124" s="1320"/>
      <c r="Y124" s="1320"/>
      <c r="Z124" s="1320"/>
      <c r="AA124" s="1320"/>
      <c r="AB124" s="1320"/>
    </row>
    <row r="125" spans="1:28" ht="33.75" customHeight="1">
      <c r="A125" s="1320"/>
      <c r="B125" s="1320"/>
      <c r="C125" s="1320"/>
      <c r="D125" s="1342"/>
      <c r="E125" s="1342"/>
      <c r="F125" s="1342"/>
      <c r="G125" s="1344"/>
      <c r="H125" s="1345"/>
      <c r="I125" s="1345"/>
      <c r="J125" s="1471"/>
      <c r="K125" s="1472"/>
      <c r="L125" s="1472"/>
      <c r="M125" s="1473"/>
      <c r="N125" s="1472"/>
      <c r="O125" s="1472"/>
      <c r="P125" s="1346"/>
      <c r="Q125" s="1343"/>
      <c r="R125" s="1474"/>
      <c r="S125" s="1346"/>
      <c r="T125" s="1346"/>
      <c r="U125" s="1320"/>
      <c r="V125" s="1320"/>
      <c r="W125" s="1320"/>
      <c r="X125" s="1320"/>
      <c r="Y125" s="1320"/>
      <c r="Z125" s="1320"/>
      <c r="AA125" s="1320"/>
      <c r="AB125" s="1320"/>
    </row>
    <row r="126" spans="1:28" ht="33.75" customHeight="1">
      <c r="A126" s="1320"/>
      <c r="B126" s="1320"/>
      <c r="C126" s="1320"/>
      <c r="D126" s="1342"/>
      <c r="E126" s="1342"/>
      <c r="F126" s="1342"/>
      <c r="G126" s="1344"/>
      <c r="H126" s="1345"/>
      <c r="I126" s="1345"/>
      <c r="J126" s="1471"/>
      <c r="K126" s="1472"/>
      <c r="L126" s="1472"/>
      <c r="M126" s="1473"/>
      <c r="N126" s="1472"/>
      <c r="O126" s="1472"/>
      <c r="P126" s="1346"/>
      <c r="Q126" s="1343"/>
      <c r="R126" s="1474"/>
      <c r="S126" s="1346"/>
      <c r="T126" s="1346"/>
      <c r="U126" s="1320"/>
      <c r="V126" s="1320"/>
      <c r="W126" s="1320"/>
      <c r="X126" s="1320"/>
      <c r="Y126" s="1320"/>
      <c r="Z126" s="1320"/>
      <c r="AA126" s="1320"/>
      <c r="AB126" s="1320"/>
    </row>
    <row r="127" spans="1:28" ht="33.75" customHeight="1">
      <c r="A127" s="1320"/>
      <c r="B127" s="1320"/>
      <c r="C127" s="1320"/>
      <c r="D127" s="1342"/>
      <c r="E127" s="1342"/>
      <c r="F127" s="1342"/>
      <c r="G127" s="1344"/>
      <c r="H127" s="1345"/>
      <c r="I127" s="1345"/>
      <c r="J127" s="1471"/>
      <c r="K127" s="1472"/>
      <c r="L127" s="1472"/>
      <c r="M127" s="1473"/>
      <c r="N127" s="1472"/>
      <c r="O127" s="1472"/>
      <c r="P127" s="1346"/>
      <c r="Q127" s="1343"/>
      <c r="R127" s="1474"/>
      <c r="S127" s="1346"/>
      <c r="T127" s="1346"/>
      <c r="U127" s="1320"/>
      <c r="V127" s="1320"/>
      <c r="W127" s="1320"/>
      <c r="X127" s="1320"/>
      <c r="Y127" s="1320"/>
      <c r="Z127" s="1320"/>
      <c r="AA127" s="1320"/>
      <c r="AB127" s="1320"/>
    </row>
    <row r="128" spans="1:28" ht="33.75" customHeight="1">
      <c r="A128" s="1320"/>
      <c r="B128" s="1320"/>
      <c r="C128" s="1320"/>
      <c r="D128" s="1342"/>
      <c r="E128" s="1342"/>
      <c r="F128" s="1342"/>
      <c r="G128" s="1344"/>
      <c r="H128" s="1345"/>
      <c r="I128" s="1345"/>
      <c r="J128" s="1471"/>
      <c r="K128" s="1472"/>
      <c r="L128" s="1472"/>
      <c r="M128" s="1473"/>
      <c r="N128" s="1472"/>
      <c r="O128" s="1472"/>
      <c r="P128" s="1346"/>
      <c r="Q128" s="1343"/>
      <c r="R128" s="1474"/>
      <c r="S128" s="1346"/>
      <c r="T128" s="1346"/>
      <c r="U128" s="1320"/>
      <c r="V128" s="1320"/>
      <c r="W128" s="1320"/>
      <c r="X128" s="1320"/>
      <c r="Y128" s="1320"/>
      <c r="Z128" s="1320"/>
      <c r="AA128" s="1320"/>
      <c r="AB128" s="1320"/>
    </row>
    <row r="129" spans="1:28" ht="33.75" customHeight="1">
      <c r="A129" s="1320"/>
      <c r="B129" s="1320"/>
      <c r="C129" s="1320"/>
      <c r="D129" s="1342"/>
      <c r="E129" s="1342"/>
      <c r="F129" s="1342"/>
      <c r="G129" s="1344"/>
      <c r="H129" s="1345"/>
      <c r="I129" s="1345"/>
      <c r="J129" s="1471"/>
      <c r="K129" s="1472"/>
      <c r="L129" s="1472"/>
      <c r="M129" s="1473"/>
      <c r="N129" s="1472"/>
      <c r="O129" s="1472"/>
      <c r="P129" s="1346"/>
      <c r="Q129" s="1343"/>
      <c r="R129" s="1474"/>
      <c r="S129" s="1346"/>
      <c r="T129" s="1346"/>
      <c r="U129" s="1320"/>
      <c r="V129" s="1320"/>
      <c r="W129" s="1320"/>
      <c r="X129" s="1320"/>
      <c r="Y129" s="1320"/>
      <c r="Z129" s="1320"/>
      <c r="AA129" s="1320"/>
      <c r="AB129" s="1320"/>
    </row>
    <row r="130" spans="1:28" ht="33.75" customHeight="1">
      <c r="A130" s="1320"/>
      <c r="B130" s="1320"/>
      <c r="C130" s="1320"/>
      <c r="D130" s="1342"/>
      <c r="E130" s="1342"/>
      <c r="F130" s="1342"/>
      <c r="G130" s="1344"/>
      <c r="H130" s="1345"/>
      <c r="I130" s="1345"/>
      <c r="J130" s="1471"/>
      <c r="K130" s="1472"/>
      <c r="L130" s="1472"/>
      <c r="M130" s="1473"/>
      <c r="N130" s="1472"/>
      <c r="O130" s="1472"/>
      <c r="P130" s="1346"/>
      <c r="Q130" s="1343"/>
      <c r="R130" s="1474"/>
      <c r="S130" s="1346"/>
      <c r="T130" s="1346"/>
      <c r="U130" s="1320"/>
      <c r="V130" s="1320"/>
      <c r="W130" s="1320"/>
      <c r="X130" s="1320"/>
      <c r="Y130" s="1320"/>
      <c r="Z130" s="1320"/>
      <c r="AA130" s="1320"/>
      <c r="AB130" s="1320"/>
    </row>
    <row r="131" spans="1:28" ht="33.75" customHeight="1">
      <c r="A131" s="1320"/>
      <c r="B131" s="1320"/>
      <c r="C131" s="1320"/>
      <c r="D131" s="1342"/>
      <c r="E131" s="1342"/>
      <c r="F131" s="1342"/>
      <c r="G131" s="1344"/>
      <c r="H131" s="1345"/>
      <c r="I131" s="1345"/>
      <c r="J131" s="1471"/>
      <c r="K131" s="1472"/>
      <c r="L131" s="1472"/>
      <c r="M131" s="1473"/>
      <c r="N131" s="1472"/>
      <c r="O131" s="1472"/>
      <c r="P131" s="1346"/>
      <c r="Q131" s="1343"/>
      <c r="R131" s="1474"/>
      <c r="S131" s="1346"/>
      <c r="T131" s="1346"/>
      <c r="U131" s="1320"/>
      <c r="V131" s="1320"/>
      <c r="W131" s="1320"/>
      <c r="X131" s="1320"/>
      <c r="Y131" s="1320"/>
      <c r="Z131" s="1320"/>
      <c r="AA131" s="1320"/>
      <c r="AB131" s="1320"/>
    </row>
    <row r="132" spans="1:28" ht="33.75" customHeight="1">
      <c r="A132" s="1320"/>
      <c r="B132" s="1320"/>
      <c r="C132" s="1320"/>
      <c r="D132" s="1342"/>
      <c r="E132" s="1342"/>
      <c r="F132" s="1342"/>
      <c r="G132" s="1344"/>
      <c r="H132" s="1345"/>
      <c r="I132" s="1345"/>
      <c r="J132" s="1471"/>
      <c r="K132" s="1472"/>
      <c r="L132" s="1472"/>
      <c r="M132" s="1473"/>
      <c r="N132" s="1472"/>
      <c r="O132" s="1472"/>
      <c r="P132" s="1346"/>
      <c r="Q132" s="1343"/>
      <c r="R132" s="1474"/>
      <c r="S132" s="1346"/>
      <c r="T132" s="1346"/>
      <c r="U132" s="1320"/>
      <c r="V132" s="1320"/>
      <c r="W132" s="1320"/>
      <c r="X132" s="1320"/>
      <c r="Y132" s="1320"/>
      <c r="Z132" s="1320"/>
      <c r="AA132" s="1320"/>
      <c r="AB132" s="1320"/>
    </row>
    <row r="133" spans="1:28" ht="33.75" customHeight="1">
      <c r="A133" s="1320"/>
      <c r="B133" s="1320"/>
      <c r="C133" s="1320"/>
      <c r="D133" s="1342"/>
      <c r="E133" s="1342"/>
      <c r="F133" s="1342"/>
      <c r="G133" s="1344"/>
      <c r="H133" s="1345"/>
      <c r="I133" s="1345"/>
      <c r="J133" s="1471"/>
      <c r="K133" s="1472"/>
      <c r="L133" s="1472"/>
      <c r="M133" s="1473"/>
      <c r="N133" s="1472"/>
      <c r="O133" s="1472"/>
      <c r="P133" s="1346"/>
      <c r="Q133" s="1343"/>
      <c r="R133" s="1474"/>
      <c r="S133" s="1346"/>
      <c r="T133" s="1346"/>
      <c r="U133" s="1320"/>
      <c r="V133" s="1320"/>
      <c r="W133" s="1320"/>
      <c r="X133" s="1320"/>
      <c r="Y133" s="1320"/>
      <c r="Z133" s="1320"/>
      <c r="AA133" s="1320"/>
      <c r="AB133" s="1320"/>
    </row>
    <row r="134" spans="1:28" ht="33.75" customHeight="1">
      <c r="A134" s="1320"/>
      <c r="B134" s="1320"/>
      <c r="C134" s="1320"/>
      <c r="D134" s="1342"/>
      <c r="E134" s="1342"/>
      <c r="F134" s="1342"/>
      <c r="G134" s="1344"/>
      <c r="H134" s="1345"/>
      <c r="I134" s="1345"/>
      <c r="J134" s="1471"/>
      <c r="K134" s="1472"/>
      <c r="L134" s="1472"/>
      <c r="M134" s="1473"/>
      <c r="N134" s="1472"/>
      <c r="O134" s="1472"/>
      <c r="P134" s="1346"/>
      <c r="Q134" s="1343"/>
      <c r="R134" s="1474"/>
      <c r="S134" s="1346"/>
      <c r="T134" s="1346"/>
      <c r="U134" s="1320"/>
      <c r="V134" s="1320"/>
      <c r="W134" s="1320"/>
      <c r="X134" s="1320"/>
      <c r="Y134" s="1320"/>
      <c r="Z134" s="1320"/>
      <c r="AA134" s="1320"/>
      <c r="AB134" s="1320"/>
    </row>
    <row r="135" spans="1:28" ht="33.75" customHeight="1">
      <c r="A135" s="1320"/>
      <c r="B135" s="1320"/>
      <c r="C135" s="1320"/>
      <c r="D135" s="1342"/>
      <c r="E135" s="1342"/>
      <c r="F135" s="1342"/>
      <c r="G135" s="1344"/>
      <c r="H135" s="1345"/>
      <c r="I135" s="1345"/>
      <c r="J135" s="1471"/>
      <c r="K135" s="1472"/>
      <c r="L135" s="1472"/>
      <c r="M135" s="1473"/>
      <c r="N135" s="1472"/>
      <c r="O135" s="1472"/>
      <c r="P135" s="1346"/>
      <c r="Q135" s="1343"/>
      <c r="R135" s="1474"/>
      <c r="S135" s="1346"/>
      <c r="T135" s="1346"/>
      <c r="U135" s="1320"/>
      <c r="V135" s="1320"/>
      <c r="W135" s="1320"/>
      <c r="X135" s="1320"/>
      <c r="Y135" s="1320"/>
      <c r="Z135" s="1320"/>
      <c r="AA135" s="1320"/>
      <c r="AB135" s="1320"/>
    </row>
    <row r="136" spans="1:28" ht="33.75" customHeight="1">
      <c r="A136" s="1320"/>
      <c r="B136" s="1320"/>
      <c r="C136" s="1320"/>
      <c r="D136" s="1342"/>
      <c r="E136" s="1342"/>
      <c r="F136" s="1342"/>
      <c r="G136" s="1344"/>
      <c r="H136" s="1345"/>
      <c r="I136" s="1345"/>
      <c r="J136" s="1471"/>
      <c r="K136" s="1472"/>
      <c r="L136" s="1472"/>
      <c r="M136" s="1473"/>
      <c r="N136" s="1472"/>
      <c r="O136" s="1472"/>
      <c r="P136" s="1346"/>
      <c r="Q136" s="1343"/>
      <c r="R136" s="1474"/>
      <c r="S136" s="1346"/>
      <c r="T136" s="1346"/>
      <c r="U136" s="1320"/>
      <c r="V136" s="1320"/>
      <c r="W136" s="1320"/>
      <c r="X136" s="1320"/>
      <c r="Y136" s="1320"/>
      <c r="Z136" s="1320"/>
      <c r="AA136" s="1320"/>
      <c r="AB136" s="1320"/>
    </row>
    <row r="137" spans="1:28" ht="33.75" customHeight="1">
      <c r="A137" s="1320"/>
      <c r="B137" s="1320"/>
      <c r="C137" s="1320"/>
      <c r="D137" s="1342"/>
      <c r="E137" s="1342"/>
      <c r="F137" s="1342"/>
      <c r="G137" s="1344"/>
      <c r="H137" s="1345"/>
      <c r="I137" s="1345"/>
      <c r="J137" s="1471"/>
      <c r="K137" s="1472"/>
      <c r="L137" s="1472"/>
      <c r="M137" s="1473"/>
      <c r="N137" s="1472"/>
      <c r="O137" s="1472"/>
      <c r="P137" s="1346"/>
      <c r="Q137" s="1343"/>
      <c r="R137" s="1474"/>
      <c r="S137" s="1346"/>
      <c r="T137" s="1346"/>
      <c r="U137" s="1320"/>
      <c r="V137" s="1320"/>
      <c r="W137" s="1320"/>
      <c r="X137" s="1320"/>
      <c r="Y137" s="1320"/>
      <c r="Z137" s="1320"/>
      <c r="AA137" s="1320"/>
      <c r="AB137" s="1320"/>
    </row>
    <row r="138" spans="1:28" ht="33.75" customHeight="1">
      <c r="A138" s="1320"/>
      <c r="B138" s="1320"/>
      <c r="C138" s="1320"/>
      <c r="D138" s="1342"/>
      <c r="E138" s="1342"/>
      <c r="F138" s="1342"/>
      <c r="G138" s="1344"/>
      <c r="H138" s="1345"/>
      <c r="I138" s="1345"/>
      <c r="J138" s="1471"/>
      <c r="K138" s="1472"/>
      <c r="L138" s="1472"/>
      <c r="M138" s="1473"/>
      <c r="N138" s="1472"/>
      <c r="O138" s="1472"/>
      <c r="P138" s="1346"/>
      <c r="Q138" s="1343"/>
      <c r="R138" s="1474"/>
      <c r="S138" s="1346"/>
      <c r="T138" s="1346"/>
      <c r="U138" s="1320"/>
      <c r="V138" s="1320"/>
      <c r="W138" s="1320"/>
      <c r="X138" s="1320"/>
      <c r="Y138" s="1320"/>
      <c r="Z138" s="1320"/>
      <c r="AA138" s="1320"/>
      <c r="AB138" s="1320"/>
    </row>
    <row r="139" spans="1:28" ht="33.75" customHeight="1">
      <c r="A139" s="1320"/>
      <c r="B139" s="1320"/>
      <c r="C139" s="1320"/>
      <c r="D139" s="1342"/>
      <c r="E139" s="1342"/>
      <c r="F139" s="1342"/>
      <c r="G139" s="1344"/>
      <c r="H139" s="1345"/>
      <c r="I139" s="1345"/>
      <c r="J139" s="1471"/>
      <c r="K139" s="1472"/>
      <c r="L139" s="1472"/>
      <c r="M139" s="1473"/>
      <c r="N139" s="1472"/>
      <c r="O139" s="1472"/>
      <c r="P139" s="1346"/>
      <c r="Q139" s="1343"/>
      <c r="R139" s="1474"/>
      <c r="S139" s="1346"/>
      <c r="T139" s="1346"/>
      <c r="U139" s="1320"/>
      <c r="V139" s="1320"/>
      <c r="W139" s="1320"/>
      <c r="X139" s="1320"/>
      <c r="Y139" s="1320"/>
      <c r="Z139" s="1320"/>
      <c r="AA139" s="1320"/>
      <c r="AB139" s="1320"/>
    </row>
    <row r="140" spans="1:28" ht="33.75" customHeight="1">
      <c r="A140" s="1320"/>
      <c r="B140" s="1320"/>
      <c r="C140" s="1320"/>
      <c r="D140" s="1342"/>
      <c r="E140" s="1342"/>
      <c r="F140" s="1342"/>
      <c r="G140" s="1344"/>
      <c r="H140" s="1345"/>
      <c r="I140" s="1345"/>
      <c r="J140" s="1471"/>
      <c r="K140" s="1472"/>
      <c r="L140" s="1472"/>
      <c r="M140" s="1473"/>
      <c r="N140" s="1472"/>
      <c r="O140" s="1472"/>
      <c r="P140" s="1346"/>
      <c r="Q140" s="1343"/>
      <c r="R140" s="1474"/>
      <c r="S140" s="1346"/>
      <c r="T140" s="1346"/>
      <c r="U140" s="1320"/>
      <c r="V140" s="1320"/>
      <c r="W140" s="1320"/>
      <c r="X140" s="1320"/>
      <c r="Y140" s="1320"/>
      <c r="Z140" s="1320"/>
      <c r="AA140" s="1320"/>
      <c r="AB140" s="1320"/>
    </row>
    <row r="141" spans="1:28" ht="33.75" customHeight="1">
      <c r="A141" s="1320"/>
      <c r="B141" s="1320"/>
      <c r="C141" s="1320"/>
      <c r="D141" s="1342"/>
      <c r="E141" s="1342"/>
      <c r="F141" s="1342"/>
      <c r="G141" s="1344"/>
      <c r="H141" s="1345"/>
      <c r="I141" s="1345"/>
      <c r="J141" s="1471"/>
      <c r="K141" s="1472"/>
      <c r="L141" s="1472"/>
      <c r="M141" s="1473"/>
      <c r="N141" s="1472"/>
      <c r="O141" s="1472"/>
      <c r="P141" s="1346"/>
      <c r="Q141" s="1343"/>
      <c r="R141" s="1474"/>
      <c r="S141" s="1346"/>
      <c r="T141" s="1346"/>
      <c r="U141" s="1320"/>
      <c r="V141" s="1320"/>
      <c r="W141" s="1320"/>
      <c r="X141" s="1320"/>
      <c r="Y141" s="1320"/>
      <c r="Z141" s="1320"/>
      <c r="AA141" s="1320"/>
      <c r="AB141" s="1320"/>
    </row>
    <row r="142" spans="1:28" ht="33.75" customHeight="1">
      <c r="A142" s="1320"/>
      <c r="B142" s="1320"/>
      <c r="C142" s="1320"/>
      <c r="D142" s="1342"/>
      <c r="E142" s="1342"/>
      <c r="F142" s="1342"/>
      <c r="G142" s="1344"/>
      <c r="H142" s="1345"/>
      <c r="I142" s="1345"/>
      <c r="J142" s="1471"/>
      <c r="K142" s="1472"/>
      <c r="L142" s="1472"/>
      <c r="M142" s="1473"/>
      <c r="N142" s="1472"/>
      <c r="O142" s="1472"/>
      <c r="P142" s="1346"/>
      <c r="Q142" s="1343"/>
      <c r="R142" s="1474"/>
      <c r="S142" s="1346"/>
      <c r="T142" s="1346"/>
      <c r="U142" s="1320"/>
      <c r="V142" s="1320"/>
      <c r="W142" s="1320"/>
      <c r="X142" s="1320"/>
      <c r="Y142" s="1320"/>
      <c r="Z142" s="1320"/>
      <c r="AA142" s="1320"/>
      <c r="AB142" s="1320"/>
    </row>
    <row r="143" spans="1:28" ht="33.75" customHeight="1">
      <c r="A143" s="1320"/>
      <c r="B143" s="1320"/>
      <c r="C143" s="1320"/>
      <c r="D143" s="1342"/>
      <c r="E143" s="1342"/>
      <c r="F143" s="1342"/>
      <c r="G143" s="1344"/>
      <c r="H143" s="1345"/>
      <c r="I143" s="1345"/>
      <c r="J143" s="1471"/>
      <c r="K143" s="1472"/>
      <c r="L143" s="1472"/>
      <c r="M143" s="1473"/>
      <c r="N143" s="1472"/>
      <c r="O143" s="1472"/>
      <c r="P143" s="1346"/>
      <c r="Q143" s="1343"/>
      <c r="R143" s="1474"/>
      <c r="S143" s="1346"/>
      <c r="T143" s="1346"/>
      <c r="U143" s="1320"/>
      <c r="V143" s="1320"/>
      <c r="W143" s="1320"/>
      <c r="X143" s="1320"/>
      <c r="Y143" s="1320"/>
      <c r="Z143" s="1320"/>
      <c r="AA143" s="1320"/>
      <c r="AB143" s="1320"/>
    </row>
    <row r="144" spans="1:28" ht="33.75" customHeight="1">
      <c r="A144" s="1320"/>
      <c r="B144" s="1320"/>
      <c r="C144" s="1320"/>
      <c r="D144" s="1342"/>
      <c r="E144" s="1342"/>
      <c r="F144" s="1342"/>
      <c r="G144" s="1344"/>
      <c r="H144" s="1345"/>
      <c r="I144" s="1345"/>
      <c r="J144" s="1471"/>
      <c r="K144" s="1472"/>
      <c r="L144" s="1472"/>
      <c r="M144" s="1473"/>
      <c r="N144" s="1472"/>
      <c r="O144" s="1472"/>
      <c r="P144" s="1346"/>
      <c r="Q144" s="1343"/>
      <c r="R144" s="1474"/>
      <c r="S144" s="1346"/>
      <c r="T144" s="1346"/>
      <c r="U144" s="1320"/>
      <c r="V144" s="1320"/>
      <c r="W144" s="1320"/>
      <c r="X144" s="1320"/>
      <c r="Y144" s="1320"/>
      <c r="Z144" s="1320"/>
      <c r="AA144" s="1320"/>
      <c r="AB144" s="1320"/>
    </row>
    <row r="145" spans="1:28" ht="33.75" customHeight="1">
      <c r="A145" s="1320"/>
      <c r="B145" s="1320"/>
      <c r="C145" s="1320"/>
      <c r="D145" s="1342"/>
      <c r="E145" s="1342"/>
      <c r="F145" s="1342"/>
      <c r="G145" s="1344"/>
      <c r="H145" s="1345"/>
      <c r="I145" s="1345"/>
      <c r="J145" s="1471"/>
      <c r="K145" s="1472"/>
      <c r="L145" s="1472"/>
      <c r="M145" s="1473"/>
      <c r="N145" s="1472"/>
      <c r="O145" s="1472"/>
      <c r="P145" s="1346"/>
      <c r="Q145" s="1343"/>
      <c r="R145" s="1474"/>
      <c r="S145" s="1346"/>
      <c r="T145" s="1346"/>
      <c r="U145" s="1320"/>
      <c r="V145" s="1320"/>
      <c r="W145" s="1320"/>
      <c r="X145" s="1320"/>
      <c r="Y145" s="1320"/>
      <c r="Z145" s="1320"/>
      <c r="AA145" s="1320"/>
      <c r="AB145" s="1320"/>
    </row>
    <row r="146" spans="1:28" ht="33.75" customHeight="1">
      <c r="A146" s="1320"/>
      <c r="B146" s="1320"/>
      <c r="C146" s="1320"/>
      <c r="D146" s="1342"/>
      <c r="E146" s="1342"/>
      <c r="F146" s="1342"/>
      <c r="G146" s="1344"/>
      <c r="H146" s="1345"/>
      <c r="I146" s="1345"/>
      <c r="J146" s="1471"/>
      <c r="K146" s="1472"/>
      <c r="L146" s="1472"/>
      <c r="M146" s="1473"/>
      <c r="N146" s="1472"/>
      <c r="O146" s="1472"/>
      <c r="P146" s="1346"/>
      <c r="Q146" s="1343"/>
      <c r="R146" s="1474"/>
      <c r="S146" s="1346"/>
      <c r="T146" s="1346"/>
      <c r="U146" s="1320"/>
      <c r="V146" s="1320"/>
      <c r="W146" s="1320"/>
      <c r="X146" s="1320"/>
      <c r="Y146" s="1320"/>
      <c r="Z146" s="1320"/>
      <c r="AA146" s="1320"/>
      <c r="AB146" s="1320"/>
    </row>
    <row r="147" spans="1:28" ht="33.75" customHeight="1">
      <c r="A147" s="1320"/>
      <c r="B147" s="1320"/>
      <c r="C147" s="1320"/>
      <c r="D147" s="1342"/>
      <c r="E147" s="1342"/>
      <c r="F147" s="1342"/>
      <c r="G147" s="1344"/>
      <c r="H147" s="1345"/>
      <c r="I147" s="1345"/>
      <c r="J147" s="1471"/>
      <c r="K147" s="1472"/>
      <c r="L147" s="1472"/>
      <c r="M147" s="1473"/>
      <c r="N147" s="1472"/>
      <c r="O147" s="1472"/>
      <c r="P147" s="1346"/>
      <c r="Q147" s="1343"/>
      <c r="R147" s="1474"/>
      <c r="S147" s="1346"/>
      <c r="T147" s="1346"/>
      <c r="U147" s="1320"/>
      <c r="V147" s="1320"/>
      <c r="W147" s="1320"/>
      <c r="X147" s="1320"/>
      <c r="Y147" s="1320"/>
      <c r="Z147" s="1320"/>
      <c r="AA147" s="1320"/>
      <c r="AB147" s="1320"/>
    </row>
    <row r="148" spans="1:28" ht="33.75" customHeight="1">
      <c r="A148" s="1320"/>
      <c r="B148" s="1320"/>
      <c r="C148" s="1320"/>
      <c r="D148" s="1342"/>
      <c r="E148" s="1342"/>
      <c r="F148" s="1342"/>
      <c r="G148" s="1344"/>
      <c r="H148" s="1345"/>
      <c r="I148" s="1345"/>
      <c r="J148" s="1471"/>
      <c r="K148" s="1472"/>
      <c r="L148" s="1472"/>
      <c r="M148" s="1473"/>
      <c r="N148" s="1472"/>
      <c r="O148" s="1472"/>
      <c r="P148" s="1346"/>
      <c r="Q148" s="1343"/>
      <c r="R148" s="1474"/>
      <c r="S148" s="1346"/>
      <c r="T148" s="1346"/>
      <c r="U148" s="1320"/>
      <c r="V148" s="1320"/>
      <c r="W148" s="1320"/>
      <c r="X148" s="1320"/>
      <c r="Y148" s="1320"/>
      <c r="Z148" s="1320"/>
      <c r="AA148" s="1320"/>
      <c r="AB148" s="1320"/>
    </row>
    <row r="149" spans="1:28" ht="33.75" customHeight="1">
      <c r="A149" s="1320"/>
      <c r="B149" s="1320"/>
      <c r="C149" s="1320"/>
      <c r="D149" s="1342"/>
      <c r="E149" s="1342"/>
      <c r="F149" s="1342"/>
      <c r="G149" s="1344"/>
      <c r="H149" s="1345"/>
      <c r="I149" s="1345"/>
      <c r="J149" s="1471"/>
      <c r="K149" s="1472"/>
      <c r="L149" s="1472"/>
      <c r="M149" s="1473"/>
      <c r="N149" s="1472"/>
      <c r="O149" s="1472"/>
      <c r="P149" s="1346"/>
      <c r="Q149" s="1343"/>
      <c r="R149" s="1474"/>
      <c r="S149" s="1346"/>
      <c r="T149" s="1346"/>
      <c r="U149" s="1320"/>
      <c r="V149" s="1320"/>
      <c r="W149" s="1320"/>
      <c r="X149" s="1320"/>
      <c r="Y149" s="1320"/>
      <c r="Z149" s="1320"/>
      <c r="AA149" s="1320"/>
      <c r="AB149" s="1320"/>
    </row>
    <row r="150" spans="1:28" ht="33.75" customHeight="1">
      <c r="A150" s="1320"/>
      <c r="B150" s="1320"/>
      <c r="C150" s="1320"/>
      <c r="D150" s="1342"/>
      <c r="E150" s="1342"/>
      <c r="F150" s="1342"/>
      <c r="G150" s="1344"/>
      <c r="H150" s="1345"/>
      <c r="I150" s="1345"/>
      <c r="J150" s="1471"/>
      <c r="K150" s="1472"/>
      <c r="L150" s="1472"/>
      <c r="M150" s="1473"/>
      <c r="N150" s="1472"/>
      <c r="O150" s="1472"/>
      <c r="P150" s="1346"/>
      <c r="Q150" s="1343"/>
      <c r="R150" s="1474"/>
      <c r="S150" s="1346"/>
      <c r="T150" s="1346"/>
      <c r="U150" s="1320"/>
      <c r="V150" s="1320"/>
      <c r="W150" s="1320"/>
      <c r="X150" s="1320"/>
      <c r="Y150" s="1320"/>
      <c r="Z150" s="1320"/>
      <c r="AA150" s="1320"/>
      <c r="AB150" s="1320"/>
    </row>
    <row r="151" spans="1:28" ht="33.75" customHeight="1">
      <c r="A151" s="1320"/>
      <c r="B151" s="1320"/>
      <c r="C151" s="1320"/>
      <c r="D151" s="1342"/>
      <c r="E151" s="1342"/>
      <c r="F151" s="1342"/>
      <c r="G151" s="1344"/>
      <c r="H151" s="1345"/>
      <c r="I151" s="1345"/>
      <c r="J151" s="1471"/>
      <c r="K151" s="1472"/>
      <c r="L151" s="1472"/>
      <c r="M151" s="1473"/>
      <c r="N151" s="1472"/>
      <c r="O151" s="1472"/>
      <c r="P151" s="1346"/>
      <c r="Q151" s="1343"/>
      <c r="R151" s="1474"/>
      <c r="S151" s="1346"/>
      <c r="T151" s="1346"/>
      <c r="U151" s="1320"/>
      <c r="V151" s="1320"/>
      <c r="W151" s="1320"/>
      <c r="X151" s="1320"/>
      <c r="Y151" s="1320"/>
      <c r="Z151" s="1320"/>
      <c r="AA151" s="1320"/>
      <c r="AB151" s="1320"/>
    </row>
    <row r="152" spans="1:28" ht="33.75" customHeight="1">
      <c r="A152" s="1320"/>
      <c r="B152" s="1320"/>
      <c r="C152" s="1320"/>
      <c r="D152" s="1342"/>
      <c r="E152" s="1342"/>
      <c r="F152" s="1342"/>
      <c r="G152" s="1344"/>
      <c r="H152" s="1345"/>
      <c r="I152" s="1345"/>
      <c r="J152" s="1471"/>
      <c r="K152" s="1472"/>
      <c r="L152" s="1472"/>
      <c r="M152" s="1473"/>
      <c r="N152" s="1472"/>
      <c r="O152" s="1472"/>
      <c r="P152" s="1346"/>
      <c r="Q152" s="1343"/>
      <c r="R152" s="1474"/>
      <c r="S152" s="1346"/>
      <c r="T152" s="1346"/>
      <c r="U152" s="1320"/>
      <c r="V152" s="1320"/>
      <c r="W152" s="1320"/>
      <c r="X152" s="1320"/>
      <c r="Y152" s="1320"/>
      <c r="Z152" s="1320"/>
      <c r="AA152" s="1320"/>
      <c r="AB152" s="1320"/>
    </row>
    <row r="153" spans="1:28" ht="33.75" customHeight="1">
      <c r="A153" s="1320"/>
      <c r="B153" s="1320"/>
      <c r="C153" s="1320"/>
      <c r="D153" s="1342"/>
      <c r="E153" s="1342"/>
      <c r="F153" s="1342"/>
      <c r="G153" s="1344"/>
      <c r="H153" s="1345"/>
      <c r="I153" s="1345"/>
      <c r="J153" s="1471"/>
      <c r="K153" s="1472"/>
      <c r="L153" s="1472"/>
      <c r="M153" s="1473"/>
      <c r="N153" s="1472"/>
      <c r="O153" s="1472"/>
      <c r="P153" s="1346"/>
      <c r="Q153" s="1343"/>
      <c r="R153" s="1474"/>
      <c r="S153" s="1346"/>
      <c r="T153" s="1346"/>
      <c r="U153" s="1320"/>
      <c r="V153" s="1320"/>
      <c r="W153" s="1320"/>
      <c r="X153" s="1320"/>
      <c r="Y153" s="1320"/>
      <c r="Z153" s="1320"/>
      <c r="AA153" s="1320"/>
      <c r="AB153" s="1320"/>
    </row>
    <row r="154" spans="1:28" ht="33.75" customHeight="1">
      <c r="A154" s="1320"/>
      <c r="B154" s="1320"/>
      <c r="C154" s="1320"/>
      <c r="D154" s="1342"/>
      <c r="E154" s="1342"/>
      <c r="F154" s="1342"/>
      <c r="G154" s="1344"/>
      <c r="H154" s="1345"/>
      <c r="I154" s="1345"/>
      <c r="J154" s="1471"/>
      <c r="K154" s="1472"/>
      <c r="L154" s="1472"/>
      <c r="M154" s="1473"/>
      <c r="N154" s="1472"/>
      <c r="O154" s="1472"/>
      <c r="P154" s="1346"/>
      <c r="Q154" s="1343"/>
      <c r="R154" s="1474"/>
      <c r="S154" s="1346"/>
      <c r="T154" s="1346"/>
      <c r="U154" s="1320"/>
      <c r="V154" s="1320"/>
      <c r="W154" s="1320"/>
      <c r="X154" s="1320"/>
      <c r="Y154" s="1320"/>
      <c r="Z154" s="1320"/>
      <c r="AA154" s="1320"/>
      <c r="AB154" s="1320"/>
    </row>
    <row r="155" spans="1:28" ht="33.75" customHeight="1">
      <c r="A155" s="1320"/>
      <c r="B155" s="1320"/>
      <c r="C155" s="1320"/>
      <c r="D155" s="1342"/>
      <c r="E155" s="1342"/>
      <c r="F155" s="1342"/>
      <c r="G155" s="1344"/>
      <c r="H155" s="1345"/>
      <c r="I155" s="1345"/>
      <c r="J155" s="1471"/>
      <c r="K155" s="1472"/>
      <c r="L155" s="1472"/>
      <c r="M155" s="1473"/>
      <c r="N155" s="1472"/>
      <c r="O155" s="1472"/>
      <c r="P155" s="1346"/>
      <c r="Q155" s="1343"/>
      <c r="R155" s="1474"/>
      <c r="S155" s="1346"/>
      <c r="T155" s="1346"/>
      <c r="U155" s="1320"/>
      <c r="V155" s="1320"/>
      <c r="W155" s="1320"/>
      <c r="X155" s="1320"/>
      <c r="Y155" s="1320"/>
      <c r="Z155" s="1320"/>
      <c r="AA155" s="1320"/>
      <c r="AB155" s="1320"/>
    </row>
    <row r="156" spans="1:28" ht="33.75" customHeight="1">
      <c r="A156" s="1320"/>
      <c r="B156" s="1320"/>
      <c r="C156" s="1320"/>
      <c r="D156" s="1342"/>
      <c r="E156" s="1342"/>
      <c r="F156" s="1342"/>
      <c r="G156" s="1344"/>
      <c r="H156" s="1345"/>
      <c r="I156" s="1345"/>
      <c r="J156" s="1471"/>
      <c r="K156" s="1472"/>
      <c r="L156" s="1472"/>
      <c r="M156" s="1473"/>
      <c r="N156" s="1472"/>
      <c r="O156" s="1472"/>
      <c r="P156" s="1346"/>
      <c r="Q156" s="1343"/>
      <c r="R156" s="1474"/>
      <c r="S156" s="1346"/>
      <c r="T156" s="1346"/>
      <c r="U156" s="1320"/>
      <c r="V156" s="1320"/>
      <c r="W156" s="1320"/>
      <c r="X156" s="1320"/>
      <c r="Y156" s="1320"/>
      <c r="Z156" s="1320"/>
      <c r="AA156" s="1320"/>
      <c r="AB156" s="1320"/>
    </row>
    <row r="157" spans="1:28" ht="33.75" customHeight="1">
      <c r="A157" s="1320"/>
      <c r="B157" s="1320"/>
      <c r="C157" s="1320"/>
      <c r="D157" s="1342"/>
      <c r="E157" s="1342"/>
      <c r="F157" s="1342"/>
      <c r="G157" s="1344"/>
      <c r="H157" s="1345"/>
      <c r="I157" s="1345"/>
      <c r="J157" s="1471"/>
      <c r="K157" s="1472"/>
      <c r="L157" s="1472"/>
      <c r="M157" s="1473"/>
      <c r="N157" s="1472"/>
      <c r="O157" s="1472"/>
      <c r="P157" s="1346"/>
      <c r="Q157" s="1343"/>
      <c r="R157" s="1474"/>
      <c r="S157" s="1346"/>
      <c r="T157" s="1346"/>
      <c r="U157" s="1320"/>
      <c r="V157" s="1320"/>
      <c r="W157" s="1320"/>
      <c r="X157" s="1320"/>
      <c r="Y157" s="1320"/>
      <c r="Z157" s="1320"/>
      <c r="AA157" s="1320"/>
      <c r="AB157" s="1320"/>
    </row>
    <row r="158" spans="1:28" ht="33.75" customHeight="1">
      <c r="A158" s="1320"/>
      <c r="B158" s="1320"/>
      <c r="C158" s="1320"/>
      <c r="D158" s="1342"/>
      <c r="E158" s="1342"/>
      <c r="F158" s="1342"/>
      <c r="G158" s="1344"/>
      <c r="H158" s="1345"/>
      <c r="I158" s="1345"/>
      <c r="J158" s="1471"/>
      <c r="K158" s="1472"/>
      <c r="L158" s="1472"/>
      <c r="M158" s="1473"/>
      <c r="N158" s="1472"/>
      <c r="O158" s="1472"/>
      <c r="P158" s="1346"/>
      <c r="Q158" s="1343"/>
      <c r="R158" s="1474"/>
      <c r="S158" s="1346"/>
      <c r="T158" s="1346"/>
      <c r="U158" s="1320"/>
      <c r="V158" s="1320"/>
      <c r="W158" s="1320"/>
      <c r="X158" s="1320"/>
      <c r="Y158" s="1320"/>
      <c r="Z158" s="1320"/>
      <c r="AA158" s="1320"/>
      <c r="AB158" s="1320"/>
    </row>
    <row r="159" spans="1:28" ht="33.75" customHeight="1">
      <c r="A159" s="1320"/>
      <c r="B159" s="1320"/>
      <c r="C159" s="1320"/>
      <c r="D159" s="1342"/>
      <c r="E159" s="1342"/>
      <c r="F159" s="1342"/>
      <c r="G159" s="1344"/>
      <c r="H159" s="1345"/>
      <c r="I159" s="1345"/>
      <c r="J159" s="1471"/>
      <c r="K159" s="1472"/>
      <c r="L159" s="1472"/>
      <c r="M159" s="1473"/>
      <c r="N159" s="1472"/>
      <c r="O159" s="1472"/>
      <c r="P159" s="1346"/>
      <c r="Q159" s="1343"/>
      <c r="R159" s="1474"/>
      <c r="S159" s="1346"/>
      <c r="T159" s="1346"/>
      <c r="U159" s="1320"/>
      <c r="V159" s="1320"/>
      <c r="W159" s="1320"/>
      <c r="X159" s="1320"/>
      <c r="Y159" s="1320"/>
      <c r="Z159" s="1320"/>
      <c r="AA159" s="1320"/>
      <c r="AB159" s="1320"/>
    </row>
    <row r="160" spans="1:28" ht="33.75" customHeight="1">
      <c r="A160" s="1320"/>
      <c r="B160" s="1320"/>
      <c r="C160" s="1320"/>
      <c r="D160" s="1342"/>
      <c r="E160" s="1342"/>
      <c r="F160" s="1342"/>
      <c r="G160" s="1344"/>
      <c r="H160" s="1345"/>
      <c r="I160" s="1345"/>
      <c r="J160" s="1471"/>
      <c r="K160" s="1472"/>
      <c r="L160" s="1472"/>
      <c r="M160" s="1473"/>
      <c r="N160" s="1472"/>
      <c r="O160" s="1472"/>
      <c r="P160" s="1346"/>
      <c r="Q160" s="1343"/>
      <c r="R160" s="1474"/>
      <c r="S160" s="1346"/>
      <c r="T160" s="1346"/>
      <c r="U160" s="1320"/>
      <c r="V160" s="1320"/>
      <c r="W160" s="1320"/>
      <c r="X160" s="1320"/>
      <c r="Y160" s="1320"/>
      <c r="Z160" s="1320"/>
      <c r="AA160" s="1320"/>
      <c r="AB160" s="1320"/>
    </row>
    <row r="161" spans="1:28" ht="33.75" customHeight="1">
      <c r="A161" s="1320"/>
      <c r="B161" s="1320"/>
      <c r="C161" s="1320"/>
      <c r="D161" s="1342"/>
      <c r="E161" s="1342"/>
      <c r="F161" s="1342"/>
      <c r="G161" s="1344"/>
      <c r="H161" s="1345"/>
      <c r="I161" s="1345"/>
      <c r="J161" s="1471"/>
      <c r="K161" s="1472"/>
      <c r="L161" s="1472"/>
      <c r="M161" s="1473"/>
      <c r="N161" s="1472"/>
      <c r="O161" s="1472"/>
      <c r="P161" s="1346"/>
      <c r="Q161" s="1343"/>
      <c r="R161" s="1474"/>
      <c r="S161" s="1346"/>
      <c r="T161" s="1346"/>
      <c r="U161" s="1320"/>
      <c r="V161" s="1320"/>
      <c r="W161" s="1320"/>
      <c r="X161" s="1320"/>
      <c r="Y161" s="1320"/>
      <c r="Z161" s="1320"/>
      <c r="AA161" s="1320"/>
      <c r="AB161" s="1320"/>
    </row>
    <row r="162" spans="1:28" ht="33.75" customHeight="1">
      <c r="A162" s="1320"/>
      <c r="B162" s="1320"/>
      <c r="C162" s="1320"/>
      <c r="D162" s="1342"/>
      <c r="E162" s="1342"/>
      <c r="F162" s="1342"/>
      <c r="G162" s="1344"/>
      <c r="H162" s="1345"/>
      <c r="I162" s="1345"/>
      <c r="J162" s="1471"/>
      <c r="K162" s="1472"/>
      <c r="L162" s="1472"/>
      <c r="M162" s="1473"/>
      <c r="N162" s="1472"/>
      <c r="O162" s="1472"/>
      <c r="P162" s="1346"/>
      <c r="Q162" s="1343"/>
      <c r="R162" s="1474"/>
      <c r="S162" s="1346"/>
      <c r="T162" s="1346"/>
      <c r="U162" s="1320"/>
      <c r="V162" s="1320"/>
      <c r="W162" s="1320"/>
      <c r="X162" s="1320"/>
      <c r="Y162" s="1320"/>
      <c r="Z162" s="1320"/>
      <c r="AA162" s="1320"/>
      <c r="AB162" s="1320"/>
    </row>
    <row r="163" spans="1:28" ht="33.75" customHeight="1">
      <c r="A163" s="1320"/>
      <c r="B163" s="1320"/>
      <c r="C163" s="1320"/>
      <c r="D163" s="1342"/>
      <c r="E163" s="1342"/>
      <c r="F163" s="1342"/>
      <c r="G163" s="1344"/>
      <c r="H163" s="1345"/>
      <c r="I163" s="1345"/>
      <c r="J163" s="1471"/>
      <c r="K163" s="1472"/>
      <c r="L163" s="1472"/>
      <c r="M163" s="1473"/>
      <c r="N163" s="1472"/>
      <c r="O163" s="1472"/>
      <c r="P163" s="1346"/>
      <c r="Q163" s="1343"/>
      <c r="R163" s="1474"/>
      <c r="S163" s="1346"/>
      <c r="T163" s="1346"/>
      <c r="U163" s="1320"/>
      <c r="V163" s="1320"/>
      <c r="W163" s="1320"/>
      <c r="X163" s="1320"/>
      <c r="Y163" s="1320"/>
      <c r="Z163" s="1320"/>
      <c r="AA163" s="1320"/>
      <c r="AB163" s="1320"/>
    </row>
    <row r="164" spans="1:28" ht="33.75" customHeight="1">
      <c r="A164" s="1320"/>
      <c r="B164" s="1320"/>
      <c r="C164" s="1320"/>
      <c r="D164" s="1342"/>
      <c r="E164" s="1342"/>
      <c r="F164" s="1342"/>
      <c r="G164" s="1344"/>
      <c r="H164" s="1345"/>
      <c r="I164" s="1345"/>
      <c r="J164" s="1471"/>
      <c r="K164" s="1472"/>
      <c r="L164" s="1472"/>
      <c r="M164" s="1473"/>
      <c r="N164" s="1472"/>
      <c r="O164" s="1472"/>
      <c r="P164" s="1346"/>
      <c r="Q164" s="1343"/>
      <c r="R164" s="1474"/>
      <c r="S164" s="1346"/>
      <c r="T164" s="1346"/>
      <c r="U164" s="1320"/>
      <c r="V164" s="1320"/>
      <c r="W164" s="1320"/>
      <c r="X164" s="1320"/>
      <c r="Y164" s="1320"/>
      <c r="Z164" s="1320"/>
      <c r="AA164" s="1320"/>
      <c r="AB164" s="1320"/>
    </row>
    <row r="165" spans="1:28" ht="33.75" customHeight="1">
      <c r="A165" s="1320"/>
      <c r="B165" s="1320"/>
      <c r="C165" s="1320"/>
      <c r="D165" s="1342"/>
      <c r="E165" s="1342"/>
      <c r="F165" s="1342"/>
      <c r="G165" s="1344"/>
      <c r="H165" s="1345"/>
      <c r="I165" s="1345"/>
      <c r="J165" s="1471"/>
      <c r="K165" s="1472"/>
      <c r="L165" s="1472"/>
      <c r="M165" s="1473"/>
      <c r="N165" s="1472"/>
      <c r="O165" s="1472"/>
      <c r="P165" s="1346"/>
      <c r="Q165" s="1343"/>
      <c r="R165" s="1474"/>
      <c r="S165" s="1346"/>
      <c r="T165" s="1346"/>
      <c r="U165" s="1320"/>
      <c r="V165" s="1320"/>
      <c r="W165" s="1320"/>
      <c r="X165" s="1320"/>
      <c r="Y165" s="1320"/>
      <c r="Z165" s="1320"/>
      <c r="AA165" s="1320"/>
      <c r="AB165" s="1320"/>
    </row>
    <row r="166" spans="1:28" ht="33.75" customHeight="1">
      <c r="A166" s="1320"/>
      <c r="B166" s="1320"/>
      <c r="C166" s="1320"/>
      <c r="D166" s="1342"/>
      <c r="E166" s="1342"/>
      <c r="F166" s="1342"/>
      <c r="G166" s="1344"/>
      <c r="H166" s="1345"/>
      <c r="I166" s="1345"/>
      <c r="J166" s="1471"/>
      <c r="K166" s="1472"/>
      <c r="L166" s="1472"/>
      <c r="M166" s="1473"/>
      <c r="N166" s="1472"/>
      <c r="O166" s="1472"/>
      <c r="P166" s="1346"/>
      <c r="Q166" s="1343"/>
      <c r="R166" s="1474"/>
      <c r="S166" s="1346"/>
      <c r="T166" s="1346"/>
      <c r="U166" s="1320"/>
      <c r="V166" s="1320"/>
      <c r="W166" s="1320"/>
      <c r="X166" s="1320"/>
      <c r="Y166" s="1320"/>
      <c r="Z166" s="1320"/>
      <c r="AA166" s="1320"/>
      <c r="AB166" s="1320"/>
    </row>
    <row r="167" spans="1:28" ht="33.75" customHeight="1">
      <c r="A167" s="1320"/>
      <c r="B167" s="1320"/>
      <c r="C167" s="1320"/>
      <c r="D167" s="1342"/>
      <c r="E167" s="1342"/>
      <c r="F167" s="1342"/>
      <c r="G167" s="1344"/>
      <c r="H167" s="1345"/>
      <c r="I167" s="1345"/>
      <c r="J167" s="1471"/>
      <c r="K167" s="1472"/>
      <c r="L167" s="1472"/>
      <c r="M167" s="1473"/>
      <c r="N167" s="1472"/>
      <c r="O167" s="1472"/>
      <c r="P167" s="1346"/>
      <c r="Q167" s="1343"/>
      <c r="R167" s="1474"/>
      <c r="S167" s="1346"/>
      <c r="T167" s="1346"/>
      <c r="U167" s="1320"/>
      <c r="V167" s="1320"/>
      <c r="W167" s="1320"/>
      <c r="X167" s="1320"/>
      <c r="Y167" s="1320"/>
      <c r="Z167" s="1320"/>
      <c r="AA167" s="1320"/>
      <c r="AB167" s="1320"/>
    </row>
    <row r="168" spans="1:28" ht="33.75" customHeight="1">
      <c r="A168" s="1320"/>
      <c r="B168" s="1320"/>
      <c r="C168" s="1320"/>
      <c r="D168" s="1342"/>
      <c r="E168" s="1342"/>
      <c r="F168" s="1342"/>
      <c r="G168" s="1344"/>
      <c r="H168" s="1345"/>
      <c r="I168" s="1345"/>
      <c r="J168" s="1471"/>
      <c r="K168" s="1472"/>
      <c r="L168" s="1472"/>
      <c r="M168" s="1473"/>
      <c r="N168" s="1472"/>
      <c r="O168" s="1472"/>
      <c r="P168" s="1346"/>
      <c r="Q168" s="1343"/>
      <c r="R168" s="1474"/>
      <c r="S168" s="1346"/>
      <c r="T168" s="1346"/>
      <c r="U168" s="1320"/>
      <c r="V168" s="1320"/>
      <c r="W168" s="1320"/>
      <c r="X168" s="1320"/>
      <c r="Y168" s="1320"/>
      <c r="Z168" s="1320"/>
      <c r="AA168" s="1320"/>
      <c r="AB168" s="1320"/>
    </row>
    <row r="169" spans="1:28" ht="33.75" customHeight="1">
      <c r="A169" s="1320"/>
      <c r="B169" s="1320"/>
      <c r="C169" s="1320"/>
      <c r="D169" s="1342"/>
      <c r="E169" s="1342"/>
      <c r="F169" s="1342"/>
      <c r="G169" s="1344"/>
      <c r="H169" s="1345"/>
      <c r="I169" s="1345"/>
      <c r="J169" s="1471"/>
      <c r="K169" s="1472"/>
      <c r="L169" s="1472"/>
      <c r="M169" s="1473"/>
      <c r="N169" s="1472"/>
      <c r="O169" s="1472"/>
      <c r="P169" s="1346"/>
      <c r="Q169" s="1343"/>
      <c r="R169" s="1474"/>
      <c r="S169" s="1346"/>
      <c r="T169" s="1346"/>
      <c r="U169" s="1320"/>
      <c r="V169" s="1320"/>
      <c r="W169" s="1320"/>
      <c r="X169" s="1320"/>
      <c r="Y169" s="1320"/>
      <c r="Z169" s="1320"/>
      <c r="AA169" s="1320"/>
      <c r="AB169" s="1320"/>
    </row>
    <row r="170" spans="1:28" ht="33.75" customHeight="1">
      <c r="A170" s="1320"/>
      <c r="B170" s="1320"/>
      <c r="C170" s="1320"/>
      <c r="D170" s="1342"/>
      <c r="E170" s="1342"/>
      <c r="F170" s="1342"/>
      <c r="G170" s="1344"/>
      <c r="H170" s="1345"/>
      <c r="I170" s="1345"/>
      <c r="J170" s="1471"/>
      <c r="K170" s="1472"/>
      <c r="L170" s="1472"/>
      <c r="M170" s="1473"/>
      <c r="N170" s="1472"/>
      <c r="O170" s="1472"/>
      <c r="P170" s="1346"/>
      <c r="Q170" s="1343"/>
      <c r="R170" s="1474"/>
      <c r="S170" s="1346"/>
      <c r="T170" s="1346"/>
      <c r="U170" s="1320"/>
      <c r="V170" s="1320"/>
      <c r="W170" s="1320"/>
      <c r="X170" s="1320"/>
      <c r="Y170" s="1320"/>
      <c r="Z170" s="1320"/>
      <c r="AA170" s="1320"/>
      <c r="AB170" s="1320"/>
    </row>
    <row r="171" spans="1:28" ht="33.75" customHeight="1">
      <c r="A171" s="1320"/>
      <c r="B171" s="1320"/>
      <c r="C171" s="1320"/>
      <c r="D171" s="1342"/>
      <c r="E171" s="1342"/>
      <c r="F171" s="1342"/>
      <c r="G171" s="1344"/>
      <c r="H171" s="1345"/>
      <c r="I171" s="1345"/>
      <c r="J171" s="1471"/>
      <c r="K171" s="1472"/>
      <c r="L171" s="1472"/>
      <c r="M171" s="1473"/>
      <c r="N171" s="1472"/>
      <c r="O171" s="1472"/>
      <c r="P171" s="1346"/>
      <c r="Q171" s="1343"/>
      <c r="R171" s="1474"/>
      <c r="S171" s="1346"/>
      <c r="T171" s="1346"/>
      <c r="U171" s="1320"/>
      <c r="V171" s="1320"/>
      <c r="W171" s="1320"/>
      <c r="X171" s="1320"/>
      <c r="Y171" s="1320"/>
      <c r="Z171" s="1320"/>
      <c r="AA171" s="1320"/>
      <c r="AB171" s="1320"/>
    </row>
    <row r="172" spans="1:28" ht="33.75" customHeight="1">
      <c r="A172" s="1320"/>
      <c r="B172" s="1320"/>
      <c r="C172" s="1320"/>
      <c r="D172" s="1342"/>
      <c r="E172" s="1342"/>
      <c r="F172" s="1342"/>
      <c r="G172" s="1344"/>
      <c r="H172" s="1345"/>
      <c r="I172" s="1345"/>
      <c r="J172" s="1471"/>
      <c r="K172" s="1472"/>
      <c r="L172" s="1472"/>
      <c r="M172" s="1473"/>
      <c r="N172" s="1472"/>
      <c r="O172" s="1472"/>
      <c r="P172" s="1346"/>
      <c r="Q172" s="1343"/>
      <c r="R172" s="1474"/>
      <c r="S172" s="1346"/>
      <c r="T172" s="1346"/>
      <c r="U172" s="1320"/>
      <c r="V172" s="1320"/>
      <c r="W172" s="1320"/>
      <c r="X172" s="1320"/>
      <c r="Y172" s="1320"/>
      <c r="Z172" s="1320"/>
      <c r="AA172" s="1320"/>
      <c r="AB172" s="1320"/>
    </row>
    <row r="173" spans="1:28" ht="33.75" customHeight="1">
      <c r="A173" s="1320"/>
      <c r="B173" s="1320"/>
      <c r="C173" s="1320"/>
      <c r="D173" s="1342"/>
      <c r="E173" s="1342"/>
      <c r="F173" s="1342"/>
      <c r="G173" s="1344"/>
      <c r="H173" s="1345"/>
      <c r="I173" s="1345"/>
      <c r="J173" s="1471"/>
      <c r="K173" s="1472"/>
      <c r="L173" s="1472"/>
      <c r="M173" s="1473"/>
      <c r="N173" s="1472"/>
      <c r="O173" s="1472"/>
      <c r="P173" s="1346"/>
      <c r="Q173" s="1343"/>
      <c r="R173" s="1474"/>
      <c r="S173" s="1346"/>
      <c r="T173" s="1346"/>
      <c r="U173" s="1320"/>
      <c r="V173" s="1320"/>
      <c r="W173" s="1320"/>
      <c r="X173" s="1320"/>
      <c r="Y173" s="1320"/>
      <c r="Z173" s="1320"/>
      <c r="AA173" s="1320"/>
      <c r="AB173" s="1320"/>
    </row>
    <row r="174" spans="1:28" ht="33.75" customHeight="1">
      <c r="A174" s="1320"/>
      <c r="B174" s="1320"/>
      <c r="C174" s="1320"/>
      <c r="D174" s="1342"/>
      <c r="E174" s="1342"/>
      <c r="F174" s="1342"/>
      <c r="G174" s="1344"/>
      <c r="H174" s="1345"/>
      <c r="I174" s="1345"/>
      <c r="J174" s="1471"/>
      <c r="K174" s="1472"/>
      <c r="L174" s="1472"/>
      <c r="M174" s="1473"/>
      <c r="N174" s="1472"/>
      <c r="O174" s="1472"/>
      <c r="P174" s="1346"/>
      <c r="Q174" s="1343"/>
      <c r="R174" s="1474"/>
      <c r="S174" s="1346"/>
      <c r="T174" s="1346"/>
      <c r="U174" s="1320"/>
      <c r="V174" s="1320"/>
      <c r="W174" s="1320"/>
      <c r="X174" s="1320"/>
      <c r="Y174" s="1320"/>
      <c r="Z174" s="1320"/>
      <c r="AA174" s="1320"/>
      <c r="AB174" s="1320"/>
    </row>
    <row r="175" spans="1:28" ht="33.75" customHeight="1">
      <c r="A175" s="1320"/>
      <c r="B175" s="1320"/>
      <c r="C175" s="1320"/>
      <c r="D175" s="1342"/>
      <c r="E175" s="1342"/>
      <c r="F175" s="1342"/>
      <c r="G175" s="1344"/>
      <c r="H175" s="1345"/>
      <c r="I175" s="1345"/>
      <c r="J175" s="1471"/>
      <c r="K175" s="1472"/>
      <c r="L175" s="1472"/>
      <c r="M175" s="1473"/>
      <c r="N175" s="1472"/>
      <c r="O175" s="1472"/>
      <c r="P175" s="1346"/>
      <c r="Q175" s="1343"/>
      <c r="R175" s="1474"/>
      <c r="S175" s="1346"/>
      <c r="T175" s="1346"/>
      <c r="U175" s="1320"/>
      <c r="V175" s="1320"/>
      <c r="W175" s="1320"/>
      <c r="X175" s="1320"/>
      <c r="Y175" s="1320"/>
      <c r="Z175" s="1320"/>
      <c r="AA175" s="1320"/>
      <c r="AB175" s="1320"/>
    </row>
    <row r="176" spans="1:28" ht="33.75" customHeight="1">
      <c r="A176" s="1320"/>
      <c r="B176" s="1320"/>
      <c r="C176" s="1320"/>
      <c r="D176" s="1342"/>
      <c r="E176" s="1342"/>
      <c r="F176" s="1342"/>
      <c r="G176" s="1344"/>
      <c r="H176" s="1345"/>
      <c r="I176" s="1345"/>
      <c r="J176" s="1471"/>
      <c r="K176" s="1472"/>
      <c r="L176" s="1472"/>
      <c r="M176" s="1473"/>
      <c r="N176" s="1472"/>
      <c r="O176" s="1472"/>
      <c r="P176" s="1346"/>
      <c r="Q176" s="1343"/>
      <c r="R176" s="1474"/>
      <c r="S176" s="1346"/>
      <c r="T176" s="1346"/>
      <c r="U176" s="1320"/>
      <c r="V176" s="1320"/>
      <c r="W176" s="1320"/>
      <c r="X176" s="1320"/>
      <c r="Y176" s="1320"/>
      <c r="Z176" s="1320"/>
      <c r="AA176" s="1320"/>
      <c r="AB176" s="1320"/>
    </row>
    <row r="177" spans="1:28" ht="33.75" customHeight="1">
      <c r="A177" s="1320"/>
      <c r="B177" s="1320"/>
      <c r="C177" s="1320"/>
      <c r="D177" s="1342"/>
      <c r="E177" s="1342"/>
      <c r="F177" s="1342"/>
      <c r="G177" s="1344"/>
      <c r="H177" s="1345"/>
      <c r="I177" s="1345"/>
      <c r="J177" s="1471"/>
      <c r="K177" s="1472"/>
      <c r="L177" s="1472"/>
      <c r="M177" s="1473"/>
      <c r="N177" s="1472"/>
      <c r="O177" s="1472"/>
      <c r="P177" s="1346"/>
      <c r="Q177" s="1343"/>
      <c r="R177" s="1474"/>
      <c r="S177" s="1346"/>
      <c r="T177" s="1346"/>
      <c r="U177" s="1320"/>
      <c r="V177" s="1320"/>
      <c r="W177" s="1320"/>
      <c r="X177" s="1320"/>
      <c r="Y177" s="1320"/>
      <c r="Z177" s="1320"/>
      <c r="AA177" s="1320"/>
      <c r="AB177" s="1320"/>
    </row>
    <row r="178" spans="1:28" ht="33.75" customHeight="1">
      <c r="A178" s="1320"/>
      <c r="B178" s="1320"/>
      <c r="C178" s="1320"/>
      <c r="D178" s="1342"/>
      <c r="E178" s="1342"/>
      <c r="F178" s="1342"/>
      <c r="G178" s="1344"/>
      <c r="H178" s="1345"/>
      <c r="I178" s="1345"/>
      <c r="J178" s="1471"/>
      <c r="K178" s="1472"/>
      <c r="L178" s="1472"/>
      <c r="M178" s="1473"/>
      <c r="N178" s="1472"/>
      <c r="O178" s="1472"/>
      <c r="P178" s="1346"/>
      <c r="Q178" s="1343"/>
      <c r="R178" s="1474"/>
      <c r="S178" s="1346"/>
      <c r="T178" s="1346"/>
      <c r="U178" s="1320"/>
      <c r="V178" s="1320"/>
      <c r="W178" s="1320"/>
      <c r="X178" s="1320"/>
      <c r="Y178" s="1320"/>
      <c r="Z178" s="1320"/>
      <c r="AA178" s="1320"/>
      <c r="AB178" s="1320"/>
    </row>
    <row r="179" spans="1:28" ht="33.75" customHeight="1">
      <c r="A179" s="1320"/>
      <c r="B179" s="1320"/>
      <c r="C179" s="1320"/>
      <c r="D179" s="1342"/>
      <c r="E179" s="1342"/>
      <c r="F179" s="1342"/>
      <c r="G179" s="1344"/>
      <c r="H179" s="1345"/>
      <c r="I179" s="1345"/>
      <c r="J179" s="1471"/>
      <c r="K179" s="1472"/>
      <c r="L179" s="1472"/>
      <c r="M179" s="1473"/>
      <c r="N179" s="1472"/>
      <c r="O179" s="1472"/>
      <c r="P179" s="1346"/>
      <c r="Q179" s="1343"/>
      <c r="R179" s="1474"/>
      <c r="S179" s="1346"/>
      <c r="T179" s="1346"/>
      <c r="U179" s="1320"/>
      <c r="V179" s="1320"/>
      <c r="W179" s="1320"/>
      <c r="X179" s="1320"/>
      <c r="Y179" s="1320"/>
      <c r="Z179" s="1320"/>
      <c r="AA179" s="1320"/>
      <c r="AB179" s="1320"/>
    </row>
    <row r="180" spans="1:28" ht="33.75" customHeight="1">
      <c r="A180" s="1320"/>
      <c r="B180" s="1320"/>
      <c r="C180" s="1320"/>
      <c r="D180" s="1342"/>
      <c r="E180" s="1342"/>
      <c r="F180" s="1342"/>
      <c r="G180" s="1344"/>
      <c r="H180" s="1345"/>
      <c r="I180" s="1345"/>
      <c r="J180" s="1471"/>
      <c r="K180" s="1472"/>
      <c r="L180" s="1472"/>
      <c r="M180" s="1473"/>
      <c r="N180" s="1472"/>
      <c r="O180" s="1472"/>
      <c r="P180" s="1346"/>
      <c r="Q180" s="1343"/>
      <c r="R180" s="1474"/>
      <c r="S180" s="1346"/>
      <c r="T180" s="1346"/>
      <c r="U180" s="1320"/>
      <c r="V180" s="1320"/>
      <c r="W180" s="1320"/>
      <c r="X180" s="1320"/>
      <c r="Y180" s="1320"/>
      <c r="Z180" s="1320"/>
      <c r="AA180" s="1320"/>
      <c r="AB180" s="1320"/>
    </row>
    <row r="181" spans="1:28" ht="33.75" customHeight="1">
      <c r="A181" s="1320"/>
      <c r="B181" s="1320"/>
      <c r="C181" s="1320"/>
      <c r="D181" s="1342"/>
      <c r="E181" s="1342"/>
      <c r="F181" s="1342"/>
      <c r="G181" s="1344"/>
      <c r="H181" s="1345"/>
      <c r="I181" s="1345"/>
      <c r="J181" s="1471"/>
      <c r="K181" s="1472"/>
      <c r="L181" s="1472"/>
      <c r="M181" s="1473"/>
      <c r="N181" s="1472"/>
      <c r="O181" s="1472"/>
      <c r="P181" s="1346"/>
      <c r="Q181" s="1343"/>
      <c r="R181" s="1474"/>
      <c r="S181" s="1346"/>
      <c r="T181" s="1346"/>
      <c r="U181" s="1320"/>
      <c r="V181" s="1320"/>
      <c r="W181" s="1320"/>
      <c r="X181" s="1320"/>
      <c r="Y181" s="1320"/>
      <c r="Z181" s="1320"/>
      <c r="AA181" s="1320"/>
      <c r="AB181" s="1320"/>
    </row>
    <row r="182" spans="1:28" ht="33.75" customHeight="1">
      <c r="A182" s="1320"/>
      <c r="B182" s="1320"/>
      <c r="C182" s="1320"/>
      <c r="D182" s="1342"/>
      <c r="E182" s="1342"/>
      <c r="F182" s="1342"/>
      <c r="G182" s="1344"/>
      <c r="H182" s="1345"/>
      <c r="I182" s="1345"/>
      <c r="J182" s="1471"/>
      <c r="K182" s="1472"/>
      <c r="L182" s="1472"/>
      <c r="M182" s="1473"/>
      <c r="N182" s="1472"/>
      <c r="O182" s="1472"/>
      <c r="P182" s="1346"/>
      <c r="Q182" s="1343"/>
      <c r="R182" s="1474"/>
      <c r="S182" s="1346"/>
      <c r="T182" s="1346"/>
      <c r="U182" s="1320"/>
      <c r="V182" s="1320"/>
      <c r="W182" s="1320"/>
      <c r="X182" s="1320"/>
      <c r="Y182" s="1320"/>
      <c r="Z182" s="1320"/>
      <c r="AA182" s="1320"/>
      <c r="AB182" s="1320"/>
    </row>
    <row r="183" spans="1:28" ht="33.75" customHeight="1">
      <c r="A183" s="1320"/>
      <c r="B183" s="1320"/>
      <c r="C183" s="1320"/>
      <c r="D183" s="1342"/>
      <c r="E183" s="1342"/>
      <c r="F183" s="1342"/>
      <c r="G183" s="1344"/>
      <c r="H183" s="1345"/>
      <c r="I183" s="1345"/>
      <c r="J183" s="1471"/>
      <c r="K183" s="1472"/>
      <c r="L183" s="1472"/>
      <c r="M183" s="1473"/>
      <c r="N183" s="1472"/>
      <c r="O183" s="1472"/>
      <c r="P183" s="1346"/>
      <c r="Q183" s="1343"/>
      <c r="R183" s="1474"/>
      <c r="S183" s="1346"/>
      <c r="T183" s="1346"/>
      <c r="U183" s="1320"/>
      <c r="V183" s="1320"/>
      <c r="W183" s="1320"/>
      <c r="X183" s="1320"/>
      <c r="Y183" s="1320"/>
      <c r="Z183" s="1320"/>
      <c r="AA183" s="1320"/>
      <c r="AB183" s="1320"/>
    </row>
    <row r="184" spans="1:28" ht="33.75" customHeight="1">
      <c r="A184" s="1320"/>
      <c r="B184" s="1320"/>
      <c r="C184" s="1320"/>
      <c r="D184" s="1342"/>
      <c r="E184" s="1342"/>
      <c r="F184" s="1342"/>
      <c r="G184" s="1344"/>
      <c r="H184" s="1345"/>
      <c r="I184" s="1345"/>
      <c r="J184" s="1471"/>
      <c r="K184" s="1472"/>
      <c r="L184" s="1472"/>
      <c r="M184" s="1473"/>
      <c r="N184" s="1472"/>
      <c r="O184" s="1472"/>
      <c r="P184" s="1346"/>
      <c r="Q184" s="1343"/>
      <c r="R184" s="1474"/>
      <c r="S184" s="1346"/>
      <c r="T184" s="1346"/>
      <c r="U184" s="1320"/>
      <c r="V184" s="1320"/>
      <c r="W184" s="1320"/>
      <c r="X184" s="1320"/>
      <c r="Y184" s="1320"/>
      <c r="Z184" s="1320"/>
      <c r="AA184" s="1320"/>
      <c r="AB184" s="1320"/>
    </row>
    <row r="185" spans="1:28" ht="33.75" customHeight="1">
      <c r="A185" s="1320"/>
      <c r="B185" s="1320"/>
      <c r="C185" s="1320"/>
      <c r="D185" s="1342"/>
      <c r="E185" s="1342"/>
      <c r="F185" s="1342"/>
      <c r="G185" s="1344"/>
      <c r="H185" s="1345"/>
      <c r="I185" s="1345"/>
      <c r="J185" s="1471"/>
      <c r="K185" s="1472"/>
      <c r="L185" s="1472"/>
      <c r="M185" s="1473"/>
      <c r="N185" s="1472"/>
      <c r="O185" s="1472"/>
      <c r="P185" s="1346"/>
      <c r="Q185" s="1343"/>
      <c r="R185" s="1474"/>
      <c r="S185" s="1346"/>
      <c r="T185" s="1346"/>
      <c r="U185" s="1320"/>
      <c r="V185" s="1320"/>
      <c r="W185" s="1320"/>
      <c r="X185" s="1320"/>
      <c r="Y185" s="1320"/>
      <c r="Z185" s="1320"/>
      <c r="AA185" s="1320"/>
      <c r="AB185" s="1320"/>
    </row>
    <row r="186" spans="1:28" ht="33.75" customHeight="1">
      <c r="A186" s="1320"/>
      <c r="B186" s="1320"/>
      <c r="C186" s="1320"/>
      <c r="D186" s="1342"/>
      <c r="E186" s="1342"/>
      <c r="F186" s="1342"/>
      <c r="G186" s="1344"/>
      <c r="H186" s="1345"/>
      <c r="I186" s="1345"/>
      <c r="J186" s="1471"/>
      <c r="K186" s="1472"/>
      <c r="L186" s="1472"/>
      <c r="M186" s="1473"/>
      <c r="N186" s="1472"/>
      <c r="O186" s="1472"/>
      <c r="P186" s="1346"/>
      <c r="Q186" s="1343"/>
      <c r="R186" s="1474"/>
      <c r="S186" s="1346"/>
      <c r="T186" s="1346"/>
      <c r="U186" s="1320"/>
      <c r="V186" s="1320"/>
      <c r="W186" s="1320"/>
      <c r="X186" s="1320"/>
      <c r="Y186" s="1320"/>
      <c r="Z186" s="1320"/>
      <c r="AA186" s="1320"/>
      <c r="AB186" s="1320"/>
    </row>
    <row r="187" spans="1:28" ht="33.75" customHeight="1">
      <c r="A187" s="1320"/>
      <c r="B187" s="1320"/>
      <c r="C187" s="1320"/>
      <c r="D187" s="1342"/>
      <c r="E187" s="1342"/>
      <c r="F187" s="1342"/>
      <c r="G187" s="1344"/>
      <c r="H187" s="1345"/>
      <c r="I187" s="1345"/>
      <c r="J187" s="1471"/>
      <c r="K187" s="1472"/>
      <c r="L187" s="1472"/>
      <c r="M187" s="1473"/>
      <c r="N187" s="1472"/>
      <c r="O187" s="1472"/>
      <c r="P187" s="1346"/>
      <c r="Q187" s="1343"/>
      <c r="R187" s="1474"/>
      <c r="S187" s="1346"/>
      <c r="T187" s="1346"/>
      <c r="U187" s="1320"/>
      <c r="V187" s="1320"/>
      <c r="W187" s="1320"/>
      <c r="X187" s="1320"/>
      <c r="Y187" s="1320"/>
      <c r="Z187" s="1320"/>
      <c r="AA187" s="1320"/>
      <c r="AB187" s="1320"/>
    </row>
    <row r="188" spans="1:28" ht="33.75" customHeight="1">
      <c r="A188" s="1320"/>
      <c r="B188" s="1320"/>
      <c r="C188" s="1320"/>
      <c r="D188" s="1342"/>
      <c r="E188" s="1342"/>
      <c r="F188" s="1342"/>
      <c r="G188" s="1344"/>
      <c r="H188" s="1345"/>
      <c r="I188" s="1345"/>
      <c r="J188" s="1471"/>
      <c r="K188" s="1472"/>
      <c r="L188" s="1472"/>
      <c r="M188" s="1473"/>
      <c r="N188" s="1472"/>
      <c r="O188" s="1472"/>
      <c r="P188" s="1346"/>
      <c r="Q188" s="1343"/>
      <c r="R188" s="1474"/>
      <c r="S188" s="1346"/>
      <c r="T188" s="1346"/>
      <c r="U188" s="1320"/>
      <c r="V188" s="1320"/>
      <c r="W188" s="1320"/>
      <c r="X188" s="1320"/>
      <c r="Y188" s="1320"/>
      <c r="Z188" s="1320"/>
      <c r="AA188" s="1320"/>
      <c r="AB188" s="1320"/>
    </row>
    <row r="189" spans="1:28" ht="33.75" customHeight="1">
      <c r="A189" s="1320"/>
      <c r="B189" s="1320"/>
      <c r="C189" s="1320"/>
      <c r="D189" s="1342"/>
      <c r="E189" s="1342"/>
      <c r="F189" s="1342"/>
      <c r="G189" s="1344"/>
      <c r="H189" s="1345"/>
      <c r="I189" s="1345"/>
      <c r="J189" s="1471"/>
      <c r="K189" s="1472"/>
      <c r="L189" s="1472"/>
      <c r="M189" s="1473"/>
      <c r="N189" s="1472"/>
      <c r="O189" s="1472"/>
      <c r="P189" s="1346"/>
      <c r="Q189" s="1343"/>
      <c r="R189" s="1474"/>
      <c r="S189" s="1346"/>
      <c r="T189" s="1346"/>
      <c r="U189" s="1320"/>
      <c r="V189" s="1320"/>
      <c r="W189" s="1320"/>
      <c r="X189" s="1320"/>
      <c r="Y189" s="1320"/>
      <c r="Z189" s="1320"/>
      <c r="AA189" s="1320"/>
      <c r="AB189" s="1320"/>
    </row>
    <row r="190" spans="1:28" ht="33.75" customHeight="1">
      <c r="A190" s="1320"/>
      <c r="B190" s="1320"/>
      <c r="C190" s="1320"/>
      <c r="D190" s="1342"/>
      <c r="E190" s="1342"/>
      <c r="F190" s="1342"/>
      <c r="G190" s="1344"/>
      <c r="H190" s="1345"/>
      <c r="I190" s="1345"/>
      <c r="J190" s="1471"/>
      <c r="K190" s="1472"/>
      <c r="L190" s="1472"/>
      <c r="M190" s="1473"/>
      <c r="N190" s="1472"/>
      <c r="O190" s="1472"/>
      <c r="P190" s="1346"/>
      <c r="Q190" s="1343"/>
      <c r="R190" s="1474"/>
      <c r="S190" s="1346"/>
      <c r="T190" s="1346"/>
      <c r="U190" s="1320"/>
      <c r="V190" s="1320"/>
      <c r="W190" s="1320"/>
      <c r="X190" s="1320"/>
      <c r="Y190" s="1320"/>
      <c r="Z190" s="1320"/>
      <c r="AA190" s="1320"/>
      <c r="AB190" s="1320"/>
    </row>
    <row r="191" spans="1:28" ht="33.75" customHeight="1">
      <c r="A191" s="1320"/>
      <c r="B191" s="1320"/>
      <c r="C191" s="1320"/>
      <c r="D191" s="1342"/>
      <c r="E191" s="1342"/>
      <c r="F191" s="1342"/>
      <c r="G191" s="1344"/>
      <c r="H191" s="1345"/>
      <c r="I191" s="1345"/>
      <c r="J191" s="1471"/>
      <c r="K191" s="1472"/>
      <c r="L191" s="1472"/>
      <c r="M191" s="1473"/>
      <c r="N191" s="1472"/>
      <c r="O191" s="1472"/>
      <c r="P191" s="1346"/>
      <c r="Q191" s="1343"/>
      <c r="R191" s="1474"/>
      <c r="S191" s="1346"/>
      <c r="T191" s="1346"/>
      <c r="U191" s="1320"/>
      <c r="V191" s="1320"/>
      <c r="W191" s="1320"/>
      <c r="X191" s="1320"/>
      <c r="Y191" s="1320"/>
      <c r="Z191" s="1320"/>
      <c r="AA191" s="1320"/>
      <c r="AB191" s="1320"/>
    </row>
    <row r="192" spans="1:28" ht="33.75" customHeight="1">
      <c r="A192" s="1320"/>
      <c r="B192" s="1320"/>
      <c r="C192" s="1320"/>
      <c r="D192" s="1342"/>
      <c r="E192" s="1342"/>
      <c r="F192" s="1342"/>
      <c r="G192" s="1344"/>
      <c r="H192" s="1345"/>
      <c r="I192" s="1345"/>
      <c r="J192" s="1471"/>
      <c r="K192" s="1472"/>
      <c r="L192" s="1472"/>
      <c r="M192" s="1473"/>
      <c r="N192" s="1472"/>
      <c r="O192" s="1472"/>
      <c r="P192" s="1346"/>
      <c r="Q192" s="1343"/>
      <c r="R192" s="1474"/>
      <c r="S192" s="1346"/>
      <c r="T192" s="1346"/>
      <c r="U192" s="1320"/>
      <c r="V192" s="1320"/>
      <c r="W192" s="1320"/>
      <c r="X192" s="1320"/>
      <c r="Y192" s="1320"/>
      <c r="Z192" s="1320"/>
      <c r="AA192" s="1320"/>
      <c r="AB192" s="1320"/>
    </row>
    <row r="193" spans="1:28" ht="33.75" customHeight="1">
      <c r="A193" s="1320"/>
      <c r="B193" s="1320"/>
      <c r="C193" s="1320"/>
      <c r="D193" s="1342"/>
      <c r="E193" s="1342"/>
      <c r="F193" s="1342"/>
      <c r="G193" s="1344"/>
      <c r="H193" s="1345"/>
      <c r="I193" s="1345"/>
      <c r="J193" s="1471"/>
      <c r="K193" s="1472"/>
      <c r="L193" s="1472"/>
      <c r="M193" s="1473"/>
      <c r="N193" s="1472"/>
      <c r="O193" s="1472"/>
      <c r="P193" s="1346"/>
      <c r="Q193" s="1343"/>
      <c r="R193" s="1474"/>
      <c r="S193" s="1346"/>
      <c r="T193" s="1346"/>
      <c r="U193" s="1320"/>
      <c r="V193" s="1320"/>
      <c r="W193" s="1320"/>
      <c r="X193" s="1320"/>
      <c r="Y193" s="1320"/>
      <c r="Z193" s="1320"/>
      <c r="AA193" s="1320"/>
      <c r="AB193" s="1320"/>
    </row>
    <row r="194" spans="1:28" ht="33.75" customHeight="1">
      <c r="A194" s="1320"/>
      <c r="B194" s="1320"/>
      <c r="C194" s="1320"/>
      <c r="D194" s="1342"/>
      <c r="E194" s="1342"/>
      <c r="F194" s="1342"/>
      <c r="G194" s="1344"/>
      <c r="H194" s="1345"/>
      <c r="I194" s="1345"/>
      <c r="J194" s="1471"/>
      <c r="K194" s="1472"/>
      <c r="L194" s="1472"/>
      <c r="M194" s="1473"/>
      <c r="N194" s="1472"/>
      <c r="O194" s="1472"/>
      <c r="P194" s="1346"/>
      <c r="Q194" s="1343"/>
      <c r="R194" s="1474"/>
      <c r="S194" s="1346"/>
      <c r="T194" s="1346"/>
      <c r="U194" s="1320"/>
      <c r="V194" s="1320"/>
      <c r="W194" s="1320"/>
      <c r="X194" s="1320"/>
      <c r="Y194" s="1320"/>
      <c r="Z194" s="1320"/>
      <c r="AA194" s="1320"/>
      <c r="AB194" s="1320"/>
    </row>
    <row r="195" spans="1:28" ht="33.75" customHeight="1">
      <c r="A195" s="1320"/>
      <c r="B195" s="1320"/>
      <c r="C195" s="1320"/>
      <c r="D195" s="1342"/>
      <c r="E195" s="1342"/>
      <c r="F195" s="1342"/>
      <c r="G195" s="1344"/>
      <c r="H195" s="1345"/>
      <c r="I195" s="1345"/>
      <c r="J195" s="1471"/>
      <c r="K195" s="1472"/>
      <c r="L195" s="1472"/>
      <c r="M195" s="1473"/>
      <c r="N195" s="1472"/>
      <c r="O195" s="1472"/>
      <c r="P195" s="1346"/>
      <c r="Q195" s="1343"/>
      <c r="R195" s="1474"/>
      <c r="S195" s="1346"/>
      <c r="T195" s="1346"/>
      <c r="U195" s="1320"/>
      <c r="V195" s="1320"/>
      <c r="W195" s="1320"/>
      <c r="X195" s="1320"/>
      <c r="Y195" s="1320"/>
      <c r="Z195" s="1320"/>
      <c r="AA195" s="1320"/>
      <c r="AB195" s="1320"/>
    </row>
    <row r="196" spans="1:28" ht="33.75" customHeight="1">
      <c r="A196" s="1320"/>
      <c r="B196" s="1320"/>
      <c r="C196" s="1320"/>
      <c r="D196" s="1342"/>
      <c r="E196" s="1342"/>
      <c r="F196" s="1342"/>
      <c r="G196" s="1344"/>
      <c r="H196" s="1345"/>
      <c r="I196" s="1345"/>
      <c r="J196" s="1471"/>
      <c r="K196" s="1472"/>
      <c r="L196" s="1472"/>
      <c r="M196" s="1473"/>
      <c r="N196" s="1472"/>
      <c r="O196" s="1472"/>
      <c r="P196" s="1346"/>
      <c r="Q196" s="1343"/>
      <c r="R196" s="1474"/>
      <c r="S196" s="1346"/>
      <c r="T196" s="1346"/>
      <c r="U196" s="1320"/>
      <c r="V196" s="1320"/>
      <c r="W196" s="1320"/>
      <c r="X196" s="1320"/>
      <c r="Y196" s="1320"/>
      <c r="Z196" s="1320"/>
      <c r="AA196" s="1320"/>
      <c r="AB196" s="1320"/>
    </row>
    <row r="197" spans="1:28" ht="33.75" customHeight="1">
      <c r="A197" s="1320"/>
      <c r="B197" s="1320"/>
      <c r="C197" s="1320"/>
      <c r="D197" s="1342"/>
      <c r="E197" s="1342"/>
      <c r="F197" s="1342"/>
      <c r="G197" s="1344"/>
      <c r="H197" s="1345"/>
      <c r="I197" s="1345"/>
      <c r="J197" s="1471"/>
      <c r="K197" s="1472"/>
      <c r="L197" s="1472"/>
      <c r="M197" s="1473"/>
      <c r="N197" s="1472"/>
      <c r="O197" s="1472"/>
      <c r="P197" s="1346"/>
      <c r="Q197" s="1343"/>
      <c r="R197" s="1474"/>
      <c r="S197" s="1346"/>
      <c r="T197" s="1346"/>
      <c r="U197" s="1320"/>
      <c r="V197" s="1320"/>
      <c r="W197" s="1320"/>
      <c r="X197" s="1320"/>
      <c r="Y197" s="1320"/>
      <c r="Z197" s="1320"/>
      <c r="AA197" s="1320"/>
      <c r="AB197" s="1320"/>
    </row>
    <row r="198" spans="1:28" ht="33.75" customHeight="1">
      <c r="A198" s="1320"/>
      <c r="B198" s="1320"/>
      <c r="C198" s="1320"/>
      <c r="D198" s="1342"/>
      <c r="E198" s="1342"/>
      <c r="F198" s="1342"/>
      <c r="G198" s="1344"/>
      <c r="H198" s="1345"/>
      <c r="I198" s="1345"/>
      <c r="J198" s="1471"/>
      <c r="K198" s="1472"/>
      <c r="L198" s="1472"/>
      <c r="M198" s="1473"/>
      <c r="N198" s="1472"/>
      <c r="O198" s="1472"/>
      <c r="P198" s="1346"/>
      <c r="Q198" s="1343"/>
      <c r="R198" s="1474"/>
      <c r="S198" s="1346"/>
      <c r="T198" s="1346"/>
      <c r="U198" s="1320"/>
      <c r="V198" s="1320"/>
      <c r="W198" s="1320"/>
      <c r="X198" s="1320"/>
      <c r="Y198" s="1320"/>
      <c r="Z198" s="1320"/>
      <c r="AA198" s="1320"/>
      <c r="AB198" s="1320"/>
    </row>
    <row r="199" spans="1:28" ht="33.75" customHeight="1">
      <c r="A199" s="1320"/>
      <c r="B199" s="1320"/>
      <c r="C199" s="1320"/>
      <c r="D199" s="1342"/>
      <c r="E199" s="1342"/>
      <c r="F199" s="1342"/>
      <c r="G199" s="1344"/>
      <c r="H199" s="1345"/>
      <c r="I199" s="1345"/>
      <c r="J199" s="1471"/>
      <c r="K199" s="1472"/>
      <c r="L199" s="1472"/>
      <c r="M199" s="1473"/>
      <c r="N199" s="1472"/>
      <c r="O199" s="1472"/>
      <c r="P199" s="1346"/>
      <c r="Q199" s="1343"/>
      <c r="R199" s="1474"/>
      <c r="S199" s="1346"/>
      <c r="T199" s="1346"/>
      <c r="U199" s="1320"/>
      <c r="V199" s="1320"/>
      <c r="W199" s="1320"/>
      <c r="X199" s="1320"/>
      <c r="Y199" s="1320"/>
      <c r="Z199" s="1320"/>
      <c r="AA199" s="1320"/>
      <c r="AB199" s="1320"/>
    </row>
    <row r="200" spans="1:28" ht="33.75" customHeight="1">
      <c r="A200" s="1320"/>
      <c r="B200" s="1320"/>
      <c r="C200" s="1320"/>
      <c r="D200" s="1342"/>
      <c r="E200" s="1342"/>
      <c r="F200" s="1342"/>
      <c r="G200" s="1344"/>
      <c r="H200" s="1345"/>
      <c r="I200" s="1345"/>
      <c r="J200" s="1471"/>
      <c r="K200" s="1472"/>
      <c r="L200" s="1472"/>
      <c r="M200" s="1473"/>
      <c r="N200" s="1472"/>
      <c r="O200" s="1472"/>
      <c r="P200" s="1346"/>
      <c r="Q200" s="1343"/>
      <c r="R200" s="1474"/>
      <c r="S200" s="1346"/>
      <c r="T200" s="1346"/>
      <c r="U200" s="1320"/>
      <c r="V200" s="1320"/>
      <c r="W200" s="1320"/>
      <c r="X200" s="1320"/>
      <c r="Y200" s="1320"/>
      <c r="Z200" s="1320"/>
      <c r="AA200" s="1320"/>
      <c r="AB200" s="1320"/>
    </row>
    <row r="201" spans="1:28" ht="33.75" customHeight="1">
      <c r="A201" s="1320"/>
      <c r="B201" s="1320"/>
      <c r="C201" s="1320"/>
      <c r="D201" s="1342"/>
      <c r="E201" s="1342"/>
      <c r="F201" s="1342"/>
      <c r="G201" s="1344"/>
      <c r="H201" s="1345"/>
      <c r="I201" s="1345"/>
      <c r="J201" s="1471"/>
      <c r="K201" s="1472"/>
      <c r="L201" s="1472"/>
      <c r="M201" s="1473"/>
      <c r="N201" s="1472"/>
      <c r="O201" s="1472"/>
      <c r="P201" s="1346"/>
      <c r="Q201" s="1343"/>
      <c r="R201" s="1474"/>
      <c r="S201" s="1346"/>
      <c r="T201" s="1346"/>
      <c r="U201" s="1320"/>
      <c r="V201" s="1320"/>
      <c r="W201" s="1320"/>
      <c r="X201" s="1320"/>
      <c r="Y201" s="1320"/>
      <c r="Z201" s="1320"/>
      <c r="AA201" s="1320"/>
      <c r="AB201" s="1320"/>
    </row>
    <row r="202" spans="1:28" ht="33.75" customHeight="1">
      <c r="A202" s="1320"/>
      <c r="B202" s="1320"/>
      <c r="C202" s="1320"/>
      <c r="D202" s="1342"/>
      <c r="E202" s="1342"/>
      <c r="F202" s="1342"/>
      <c r="G202" s="1344"/>
      <c r="H202" s="1345"/>
      <c r="I202" s="1345"/>
      <c r="J202" s="1471"/>
      <c r="K202" s="1472"/>
      <c r="L202" s="1472"/>
      <c r="M202" s="1473"/>
      <c r="N202" s="1472"/>
      <c r="O202" s="1472"/>
      <c r="P202" s="1346"/>
      <c r="Q202" s="1343"/>
      <c r="R202" s="1474"/>
      <c r="S202" s="1346"/>
      <c r="T202" s="1346"/>
      <c r="U202" s="1320"/>
      <c r="V202" s="1320"/>
      <c r="W202" s="1320"/>
      <c r="X202" s="1320"/>
      <c r="Y202" s="1320"/>
      <c r="Z202" s="1320"/>
      <c r="AA202" s="1320"/>
      <c r="AB202" s="1320"/>
    </row>
    <row r="203" spans="1:28" ht="33.75" customHeight="1">
      <c r="A203" s="1320"/>
      <c r="B203" s="1320"/>
      <c r="C203" s="1320"/>
      <c r="D203" s="1342"/>
      <c r="E203" s="1342"/>
      <c r="F203" s="1342"/>
      <c r="G203" s="1344"/>
      <c r="H203" s="1345"/>
      <c r="I203" s="1345"/>
      <c r="J203" s="1471"/>
      <c r="K203" s="1472"/>
      <c r="L203" s="1472"/>
      <c r="M203" s="1473"/>
      <c r="N203" s="1472"/>
      <c r="O203" s="1472"/>
      <c r="P203" s="1346"/>
      <c r="Q203" s="1343"/>
      <c r="R203" s="1474"/>
      <c r="S203" s="1346"/>
      <c r="T203" s="1346"/>
      <c r="U203" s="1320"/>
      <c r="V203" s="1320"/>
      <c r="W203" s="1320"/>
      <c r="X203" s="1320"/>
      <c r="Y203" s="1320"/>
      <c r="Z203" s="1320"/>
      <c r="AA203" s="1320"/>
      <c r="AB203" s="1320"/>
    </row>
    <row r="204" spans="1:28" ht="33.75" customHeight="1">
      <c r="A204" s="1320"/>
      <c r="B204" s="1320"/>
      <c r="C204" s="1320"/>
      <c r="D204" s="1342"/>
      <c r="E204" s="1342"/>
      <c r="F204" s="1342"/>
      <c r="G204" s="1344"/>
      <c r="H204" s="1345"/>
      <c r="I204" s="1345"/>
      <c r="J204" s="1471"/>
      <c r="K204" s="1472"/>
      <c r="L204" s="1472"/>
      <c r="M204" s="1473"/>
      <c r="N204" s="1472"/>
      <c r="O204" s="1472"/>
      <c r="P204" s="1346"/>
      <c r="Q204" s="1343"/>
      <c r="R204" s="1474"/>
      <c r="S204" s="1346"/>
      <c r="T204" s="1346"/>
      <c r="U204" s="1320"/>
      <c r="V204" s="1320"/>
      <c r="W204" s="1320"/>
      <c r="X204" s="1320"/>
      <c r="Y204" s="1320"/>
      <c r="Z204" s="1320"/>
      <c r="AA204" s="1320"/>
      <c r="AB204" s="1320"/>
    </row>
    <row r="205" spans="1:28" ht="33.75" customHeight="1">
      <c r="A205" s="1320"/>
      <c r="B205" s="1320"/>
      <c r="C205" s="1320"/>
      <c r="D205" s="1342"/>
      <c r="E205" s="1342"/>
      <c r="F205" s="1342"/>
      <c r="G205" s="1344"/>
      <c r="H205" s="1345"/>
      <c r="I205" s="1345"/>
      <c r="J205" s="1471"/>
      <c r="K205" s="1472"/>
      <c r="L205" s="1472"/>
      <c r="M205" s="1473"/>
      <c r="N205" s="1472"/>
      <c r="O205" s="1472"/>
      <c r="P205" s="1346"/>
      <c r="Q205" s="1343"/>
      <c r="R205" s="1474"/>
      <c r="S205" s="1346"/>
      <c r="T205" s="1346"/>
      <c r="U205" s="1320"/>
      <c r="V205" s="1320"/>
      <c r="W205" s="1320"/>
      <c r="X205" s="1320"/>
      <c r="Y205" s="1320"/>
      <c r="Z205" s="1320"/>
      <c r="AA205" s="1320"/>
      <c r="AB205" s="1320"/>
    </row>
    <row r="206" spans="1:28" ht="33.75" customHeight="1">
      <c r="A206" s="1320"/>
      <c r="B206" s="1320"/>
      <c r="C206" s="1320"/>
      <c r="D206" s="1342"/>
      <c r="E206" s="1342"/>
      <c r="F206" s="1342"/>
      <c r="G206" s="1344"/>
      <c r="H206" s="1345"/>
      <c r="I206" s="1345"/>
      <c r="J206" s="1471"/>
      <c r="K206" s="1472"/>
      <c r="L206" s="1472"/>
      <c r="M206" s="1473"/>
      <c r="N206" s="1472"/>
      <c r="O206" s="1472"/>
      <c r="P206" s="1346"/>
      <c r="Q206" s="1343"/>
      <c r="R206" s="1474"/>
      <c r="S206" s="1346"/>
      <c r="T206" s="1346"/>
      <c r="U206" s="1320"/>
      <c r="V206" s="1320"/>
      <c r="W206" s="1320"/>
      <c r="X206" s="1320"/>
      <c r="Y206" s="1320"/>
      <c r="Z206" s="1320"/>
      <c r="AA206" s="1320"/>
      <c r="AB206" s="1320"/>
    </row>
    <row r="207" spans="1:28" ht="33.75" customHeight="1">
      <c r="A207" s="1320"/>
      <c r="B207" s="1320"/>
      <c r="C207" s="1320"/>
      <c r="D207" s="1342"/>
      <c r="E207" s="1342"/>
      <c r="F207" s="1342"/>
      <c r="G207" s="1344"/>
      <c r="H207" s="1345"/>
      <c r="I207" s="1345"/>
      <c r="J207" s="1471"/>
      <c r="K207" s="1472"/>
      <c r="L207" s="1472"/>
      <c r="M207" s="1473"/>
      <c r="N207" s="1472"/>
      <c r="O207" s="1472"/>
      <c r="P207" s="1346"/>
      <c r="Q207" s="1343"/>
      <c r="R207" s="1474"/>
      <c r="S207" s="1346"/>
      <c r="T207" s="1346"/>
      <c r="U207" s="1320"/>
      <c r="V207" s="1320"/>
      <c r="W207" s="1320"/>
      <c r="X207" s="1320"/>
      <c r="Y207" s="1320"/>
      <c r="Z207" s="1320"/>
      <c r="AA207" s="1320"/>
      <c r="AB207" s="1320"/>
    </row>
    <row r="208" spans="1:28" ht="33.75" customHeight="1">
      <c r="A208" s="1320"/>
      <c r="B208" s="1320"/>
      <c r="C208" s="1320"/>
      <c r="D208" s="1342"/>
      <c r="E208" s="1342"/>
      <c r="F208" s="1342"/>
      <c r="G208" s="1344"/>
      <c r="H208" s="1345"/>
      <c r="I208" s="1345"/>
      <c r="J208" s="1471"/>
      <c r="K208" s="1472"/>
      <c r="L208" s="1472"/>
      <c r="M208" s="1473"/>
      <c r="N208" s="1472"/>
      <c r="O208" s="1472"/>
      <c r="P208" s="1346"/>
      <c r="Q208" s="1343"/>
      <c r="R208" s="1474"/>
      <c r="S208" s="1346"/>
      <c r="T208" s="1346"/>
      <c r="U208" s="1320"/>
      <c r="V208" s="1320"/>
      <c r="W208" s="1320"/>
      <c r="X208" s="1320"/>
      <c r="Y208" s="1320"/>
      <c r="Z208" s="1320"/>
      <c r="AA208" s="1320"/>
      <c r="AB208" s="1320"/>
    </row>
    <row r="209" spans="1:28" ht="33.75" customHeight="1">
      <c r="A209" s="1320"/>
      <c r="B209" s="1320"/>
      <c r="C209" s="1320"/>
      <c r="D209" s="1342"/>
      <c r="E209" s="1342"/>
      <c r="F209" s="1342"/>
      <c r="G209" s="1344"/>
      <c r="H209" s="1345"/>
      <c r="I209" s="1345"/>
      <c r="J209" s="1471"/>
      <c r="K209" s="1472"/>
      <c r="L209" s="1472"/>
      <c r="M209" s="1473"/>
      <c r="N209" s="1472"/>
      <c r="O209" s="1472"/>
      <c r="P209" s="1346"/>
      <c r="Q209" s="1343"/>
      <c r="R209" s="1474"/>
      <c r="S209" s="1346"/>
      <c r="T209" s="1346"/>
      <c r="U209" s="1320"/>
      <c r="V209" s="1320"/>
      <c r="W209" s="1320"/>
      <c r="X209" s="1320"/>
      <c r="Y209" s="1320"/>
      <c r="Z209" s="1320"/>
      <c r="AA209" s="1320"/>
      <c r="AB209" s="1320"/>
    </row>
    <row r="210" spans="1:28" ht="33.75" customHeight="1">
      <c r="A210" s="1320"/>
      <c r="B210" s="1320"/>
      <c r="C210" s="1320"/>
      <c r="D210" s="1342"/>
      <c r="E210" s="1342"/>
      <c r="F210" s="1342"/>
      <c r="G210" s="1344"/>
      <c r="H210" s="1345"/>
      <c r="I210" s="1345"/>
      <c r="J210" s="1471"/>
      <c r="K210" s="1472"/>
      <c r="L210" s="1472"/>
      <c r="M210" s="1473"/>
      <c r="N210" s="1472"/>
      <c r="O210" s="1472"/>
      <c r="P210" s="1346"/>
      <c r="Q210" s="1343"/>
      <c r="R210" s="1474"/>
      <c r="S210" s="1346"/>
      <c r="T210" s="1346"/>
      <c r="U210" s="1320"/>
      <c r="V210" s="1320"/>
      <c r="W210" s="1320"/>
      <c r="X210" s="1320"/>
      <c r="Y210" s="1320"/>
      <c r="Z210" s="1320"/>
      <c r="AA210" s="1320"/>
      <c r="AB210" s="1320"/>
    </row>
    <row r="211" spans="1:28" ht="33.75" customHeight="1">
      <c r="A211" s="1320"/>
      <c r="B211" s="1320"/>
      <c r="C211" s="1320"/>
      <c r="D211" s="1342"/>
      <c r="E211" s="1342"/>
      <c r="F211" s="1342"/>
      <c r="G211" s="1344"/>
      <c r="H211" s="1345"/>
      <c r="I211" s="1345"/>
      <c r="J211" s="1471"/>
      <c r="K211" s="1472"/>
      <c r="L211" s="1472"/>
      <c r="M211" s="1473"/>
      <c r="N211" s="1472"/>
      <c r="O211" s="1472"/>
      <c r="P211" s="1346"/>
      <c r="Q211" s="1343"/>
      <c r="R211" s="1474"/>
      <c r="S211" s="1346"/>
      <c r="T211" s="1346"/>
      <c r="U211" s="1320"/>
      <c r="V211" s="1320"/>
      <c r="W211" s="1320"/>
      <c r="X211" s="1320"/>
      <c r="Y211" s="1320"/>
      <c r="Z211" s="1320"/>
      <c r="AA211" s="1320"/>
      <c r="AB211" s="1320"/>
    </row>
    <row r="212" spans="1:28" ht="33.75" customHeight="1">
      <c r="A212" s="1320"/>
      <c r="B212" s="1320"/>
      <c r="C212" s="1320"/>
      <c r="D212" s="1342"/>
      <c r="E212" s="1342"/>
      <c r="F212" s="1342"/>
      <c r="G212" s="1344"/>
      <c r="H212" s="1345"/>
      <c r="I212" s="1345"/>
      <c r="J212" s="1471"/>
      <c r="K212" s="1472"/>
      <c r="L212" s="1472"/>
      <c r="M212" s="1473"/>
      <c r="N212" s="1472"/>
      <c r="O212" s="1472"/>
      <c r="P212" s="1346"/>
      <c r="Q212" s="1343"/>
      <c r="R212" s="1474"/>
      <c r="S212" s="1346"/>
      <c r="T212" s="1346"/>
      <c r="U212" s="1320"/>
      <c r="V212" s="1320"/>
      <c r="W212" s="1320"/>
      <c r="X212" s="1320"/>
      <c r="Y212" s="1320"/>
      <c r="Z212" s="1320"/>
      <c r="AA212" s="1320"/>
      <c r="AB212" s="1320"/>
    </row>
    <row r="213" spans="1:28" ht="33.75" customHeight="1">
      <c r="A213" s="1320"/>
      <c r="B213" s="1320"/>
      <c r="C213" s="1320"/>
      <c r="D213" s="1342"/>
      <c r="E213" s="1342"/>
      <c r="F213" s="1342"/>
      <c r="G213" s="1344"/>
      <c r="H213" s="1345"/>
      <c r="I213" s="1345"/>
      <c r="J213" s="1471"/>
      <c r="K213" s="1472"/>
      <c r="L213" s="1472"/>
      <c r="M213" s="1473"/>
      <c r="N213" s="1472"/>
      <c r="O213" s="1472"/>
      <c r="P213" s="1346"/>
      <c r="Q213" s="1343"/>
      <c r="R213" s="1474"/>
      <c r="S213" s="1346"/>
      <c r="T213" s="1346"/>
      <c r="U213" s="1320"/>
      <c r="V213" s="1320"/>
      <c r="W213" s="1320"/>
      <c r="X213" s="1320"/>
      <c r="Y213" s="1320"/>
      <c r="Z213" s="1320"/>
      <c r="AA213" s="1320"/>
      <c r="AB213" s="1320"/>
    </row>
    <row r="214" spans="1:28" ht="33.75" customHeight="1">
      <c r="A214" s="1320"/>
      <c r="B214" s="1320"/>
      <c r="C214" s="1320"/>
      <c r="D214" s="1342"/>
      <c r="E214" s="1342"/>
      <c r="F214" s="1342"/>
      <c r="G214" s="1344"/>
      <c r="H214" s="1345"/>
      <c r="I214" s="1345"/>
      <c r="J214" s="1471"/>
      <c r="K214" s="1472"/>
      <c r="L214" s="1472"/>
      <c r="M214" s="1473"/>
      <c r="N214" s="1472"/>
      <c r="O214" s="1472"/>
      <c r="P214" s="1346"/>
      <c r="Q214" s="1343"/>
      <c r="R214" s="1474"/>
      <c r="S214" s="1346"/>
      <c r="T214" s="1346"/>
      <c r="U214" s="1320"/>
      <c r="V214" s="1320"/>
      <c r="W214" s="1320"/>
      <c r="X214" s="1320"/>
      <c r="Y214" s="1320"/>
      <c r="Z214" s="1320"/>
      <c r="AA214" s="1320"/>
      <c r="AB214" s="1320"/>
    </row>
    <row r="215" spans="1:28" ht="33.75" customHeight="1">
      <c r="A215" s="1320"/>
      <c r="B215" s="1320"/>
      <c r="C215" s="1320"/>
      <c r="D215" s="1342"/>
      <c r="E215" s="1342"/>
      <c r="F215" s="1342"/>
      <c r="G215" s="1344"/>
      <c r="H215" s="1345"/>
      <c r="I215" s="1345"/>
      <c r="J215" s="1471"/>
      <c r="K215" s="1472"/>
      <c r="L215" s="1472"/>
      <c r="M215" s="1473"/>
      <c r="N215" s="1472"/>
      <c r="O215" s="1472"/>
      <c r="P215" s="1346"/>
      <c r="Q215" s="1343"/>
      <c r="R215" s="1474"/>
      <c r="S215" s="1346"/>
      <c r="T215" s="1346"/>
      <c r="U215" s="1320"/>
      <c r="V215" s="1320"/>
      <c r="W215" s="1320"/>
      <c r="X215" s="1320"/>
      <c r="Y215" s="1320"/>
      <c r="Z215" s="1320"/>
      <c r="AA215" s="1320"/>
      <c r="AB215" s="1320"/>
    </row>
    <row r="216" spans="1:28" ht="33.75" customHeight="1">
      <c r="A216" s="1320"/>
      <c r="B216" s="1320"/>
      <c r="C216" s="1320"/>
      <c r="D216" s="1342"/>
      <c r="E216" s="1342"/>
      <c r="F216" s="1342"/>
      <c r="G216" s="1344"/>
      <c r="H216" s="1345"/>
      <c r="I216" s="1345"/>
      <c r="J216" s="1471"/>
      <c r="K216" s="1472"/>
      <c r="L216" s="1472"/>
      <c r="M216" s="1473"/>
      <c r="N216" s="1472"/>
      <c r="O216" s="1472"/>
      <c r="P216" s="1346"/>
      <c r="Q216" s="1343"/>
      <c r="R216" s="1474"/>
      <c r="S216" s="1346"/>
      <c r="T216" s="1346"/>
      <c r="U216" s="1320"/>
      <c r="V216" s="1320"/>
      <c r="W216" s="1320"/>
      <c r="X216" s="1320"/>
      <c r="Y216" s="1320"/>
      <c r="Z216" s="1320"/>
      <c r="AA216" s="1320"/>
      <c r="AB216" s="1320"/>
    </row>
    <row r="217" spans="1:28" ht="33.75" customHeight="1">
      <c r="A217" s="1320"/>
      <c r="B217" s="1320"/>
      <c r="C217" s="1320"/>
      <c r="D217" s="1342"/>
      <c r="E217" s="1342"/>
      <c r="F217" s="1342"/>
      <c r="G217" s="1344"/>
      <c r="H217" s="1345"/>
      <c r="I217" s="1345"/>
      <c r="J217" s="1471"/>
      <c r="K217" s="1472"/>
      <c r="L217" s="1472"/>
      <c r="M217" s="1473"/>
      <c r="N217" s="1472"/>
      <c r="O217" s="1472"/>
      <c r="P217" s="1346"/>
      <c r="Q217" s="1343"/>
      <c r="R217" s="1474"/>
      <c r="S217" s="1346"/>
      <c r="T217" s="1346"/>
      <c r="U217" s="1320"/>
      <c r="V217" s="1320"/>
      <c r="W217" s="1320"/>
      <c r="X217" s="1320"/>
      <c r="Y217" s="1320"/>
      <c r="Z217" s="1320"/>
      <c r="AA217" s="1320"/>
      <c r="AB217" s="1320"/>
    </row>
    <row r="218" spans="1:28" ht="33.75" customHeight="1">
      <c r="A218" s="1320"/>
      <c r="B218" s="1320"/>
      <c r="C218" s="1320"/>
      <c r="D218" s="1342"/>
      <c r="E218" s="1342"/>
      <c r="F218" s="1342"/>
      <c r="G218" s="1344"/>
      <c r="H218" s="1345"/>
      <c r="I218" s="1345"/>
      <c r="J218" s="1471"/>
      <c r="K218" s="1472"/>
      <c r="L218" s="1472"/>
      <c r="M218" s="1473"/>
      <c r="N218" s="1472"/>
      <c r="O218" s="1472"/>
      <c r="P218" s="1346"/>
      <c r="Q218" s="1343"/>
      <c r="R218" s="1474"/>
      <c r="S218" s="1346"/>
      <c r="T218" s="1346"/>
      <c r="U218" s="1320"/>
      <c r="V218" s="1320"/>
      <c r="W218" s="1320"/>
      <c r="X218" s="1320"/>
      <c r="Y218" s="1320"/>
      <c r="Z218" s="1320"/>
      <c r="AA218" s="1320"/>
      <c r="AB218" s="1320"/>
    </row>
    <row r="219" spans="1:28" ht="33.75" customHeight="1">
      <c r="A219" s="1320"/>
      <c r="B219" s="1320"/>
      <c r="C219" s="1320"/>
      <c r="D219" s="1342"/>
      <c r="E219" s="1342"/>
      <c r="F219" s="1342"/>
      <c r="G219" s="1344"/>
      <c r="H219" s="1345"/>
      <c r="I219" s="1345"/>
      <c r="J219" s="1471"/>
      <c r="K219" s="1472"/>
      <c r="L219" s="1472"/>
      <c r="M219" s="1473"/>
      <c r="N219" s="1472"/>
      <c r="O219" s="1472"/>
      <c r="P219" s="1346"/>
      <c r="Q219" s="1343"/>
      <c r="R219" s="1474"/>
      <c r="S219" s="1346"/>
      <c r="T219" s="1346"/>
      <c r="U219" s="1320"/>
      <c r="V219" s="1320"/>
      <c r="W219" s="1320"/>
      <c r="X219" s="1320"/>
      <c r="Y219" s="1320"/>
      <c r="Z219" s="1320"/>
      <c r="AA219" s="1320"/>
      <c r="AB219" s="1320"/>
    </row>
    <row r="220" spans="1:28" ht="33.75" customHeight="1">
      <c r="A220" s="1320"/>
      <c r="B220" s="1320"/>
      <c r="C220" s="1320"/>
      <c r="D220" s="1342"/>
      <c r="E220" s="1342"/>
      <c r="F220" s="1342"/>
      <c r="G220" s="1344"/>
      <c r="H220" s="1345"/>
      <c r="I220" s="1345"/>
      <c r="J220" s="1471"/>
      <c r="K220" s="1472"/>
      <c r="L220" s="1472"/>
      <c r="M220" s="1473"/>
      <c r="N220" s="1472"/>
      <c r="O220" s="1472"/>
      <c r="P220" s="1346"/>
      <c r="Q220" s="1343"/>
      <c r="R220" s="1474"/>
      <c r="S220" s="1346"/>
      <c r="T220" s="1346"/>
      <c r="U220" s="1320"/>
      <c r="V220" s="1320"/>
      <c r="W220" s="1320"/>
      <c r="X220" s="1320"/>
      <c r="Y220" s="1320"/>
      <c r="Z220" s="1320"/>
      <c r="AA220" s="1320"/>
      <c r="AB220" s="1320"/>
    </row>
    <row r="221" spans="1:28" ht="33.75" customHeight="1">
      <c r="A221" s="1320"/>
      <c r="B221" s="1320"/>
      <c r="C221" s="1320"/>
      <c r="D221" s="1342"/>
      <c r="E221" s="1342"/>
      <c r="F221" s="1342"/>
      <c r="G221" s="1344"/>
      <c r="H221" s="1345"/>
      <c r="I221" s="1345"/>
      <c r="J221" s="1471"/>
      <c r="K221" s="1472"/>
      <c r="L221" s="1472"/>
      <c r="M221" s="1473"/>
      <c r="N221" s="1472"/>
      <c r="O221" s="1472"/>
      <c r="P221" s="1346"/>
      <c r="Q221" s="1343"/>
      <c r="R221" s="1474"/>
      <c r="S221" s="1346"/>
      <c r="T221" s="1346"/>
      <c r="U221" s="1320"/>
      <c r="V221" s="1320"/>
      <c r="W221" s="1320"/>
      <c r="X221" s="1320"/>
      <c r="Y221" s="1320"/>
      <c r="Z221" s="1320"/>
      <c r="AA221" s="1320"/>
      <c r="AB221" s="1320"/>
    </row>
    <row r="222" spans="1:28" ht="33.75" customHeight="1">
      <c r="A222" s="1320"/>
      <c r="B222" s="1320"/>
      <c r="C222" s="1320"/>
      <c r="D222" s="1342"/>
      <c r="E222" s="1342"/>
      <c r="F222" s="1342"/>
      <c r="G222" s="1344"/>
      <c r="H222" s="1345"/>
      <c r="I222" s="1345"/>
      <c r="J222" s="1471"/>
      <c r="K222" s="1472"/>
      <c r="L222" s="1472"/>
      <c r="M222" s="1473"/>
      <c r="N222" s="1472"/>
      <c r="O222" s="1472"/>
      <c r="P222" s="1346"/>
      <c r="Q222" s="1343"/>
      <c r="R222" s="1474"/>
      <c r="S222" s="1346"/>
      <c r="T222" s="1346"/>
      <c r="U222" s="1320"/>
      <c r="V222" s="1320"/>
      <c r="W222" s="1320"/>
      <c r="X222" s="1320"/>
      <c r="Y222" s="1320"/>
      <c r="Z222" s="1320"/>
      <c r="AA222" s="1320"/>
      <c r="AB222" s="1320"/>
    </row>
    <row r="223" spans="1:28" ht="33.75" customHeight="1">
      <c r="A223" s="1320"/>
      <c r="B223" s="1320"/>
      <c r="C223" s="1320"/>
      <c r="D223" s="1342"/>
      <c r="E223" s="1342"/>
      <c r="F223" s="1342"/>
      <c r="G223" s="1344"/>
      <c r="H223" s="1345"/>
      <c r="I223" s="1345"/>
      <c r="J223" s="1471"/>
      <c r="K223" s="1472"/>
      <c r="L223" s="1472"/>
      <c r="M223" s="1473"/>
      <c r="N223" s="1472"/>
      <c r="O223" s="1472"/>
      <c r="P223" s="1346"/>
      <c r="Q223" s="1343"/>
      <c r="R223" s="1474"/>
      <c r="S223" s="1346"/>
      <c r="T223" s="1346"/>
      <c r="U223" s="1320"/>
      <c r="V223" s="1320"/>
      <c r="W223" s="1320"/>
      <c r="X223" s="1320"/>
      <c r="Y223" s="1320"/>
      <c r="Z223" s="1320"/>
      <c r="AA223" s="1320"/>
      <c r="AB223" s="1320"/>
    </row>
    <row r="224" spans="1:28" ht="33.75" customHeight="1">
      <c r="A224" s="1320"/>
      <c r="B224" s="1320"/>
      <c r="C224" s="1320"/>
      <c r="D224" s="1342"/>
      <c r="E224" s="1342"/>
      <c r="F224" s="1342"/>
      <c r="G224" s="1344"/>
      <c r="H224" s="1345"/>
      <c r="I224" s="1345"/>
      <c r="J224" s="1471"/>
      <c r="K224" s="1472"/>
      <c r="L224" s="1472"/>
      <c r="M224" s="1473"/>
      <c r="N224" s="1472"/>
      <c r="O224" s="1472"/>
      <c r="P224" s="1346"/>
      <c r="Q224" s="1343"/>
      <c r="R224" s="1474"/>
      <c r="S224" s="1346"/>
      <c r="T224" s="1346"/>
      <c r="U224" s="1320"/>
      <c r="V224" s="1320"/>
      <c r="W224" s="1320"/>
      <c r="X224" s="1320"/>
      <c r="Y224" s="1320"/>
      <c r="Z224" s="1320"/>
      <c r="AA224" s="1320"/>
      <c r="AB224" s="1320"/>
    </row>
    <row r="225" spans="1:28" ht="33.75" customHeight="1">
      <c r="A225" s="1320"/>
      <c r="B225" s="1320"/>
      <c r="C225" s="1320"/>
      <c r="D225" s="1342"/>
      <c r="E225" s="1342"/>
      <c r="F225" s="1342"/>
      <c r="G225" s="1344"/>
      <c r="H225" s="1345"/>
      <c r="I225" s="1345"/>
      <c r="J225" s="1471"/>
      <c r="K225" s="1472"/>
      <c r="L225" s="1472"/>
      <c r="M225" s="1473"/>
      <c r="N225" s="1472"/>
      <c r="O225" s="1472"/>
      <c r="P225" s="1346"/>
      <c r="Q225" s="1343"/>
      <c r="R225" s="1474"/>
      <c r="S225" s="1346"/>
      <c r="T225" s="1346"/>
      <c r="U225" s="1320"/>
      <c r="V225" s="1320"/>
      <c r="W225" s="1320"/>
      <c r="X225" s="1320"/>
      <c r="Y225" s="1320"/>
      <c r="Z225" s="1320"/>
      <c r="AA225" s="1320"/>
      <c r="AB225" s="1320"/>
    </row>
    <row r="226" spans="1:28" ht="33.75" customHeight="1">
      <c r="A226" s="1320"/>
      <c r="B226" s="1320"/>
      <c r="C226" s="1320"/>
      <c r="D226" s="1342"/>
      <c r="E226" s="1342"/>
      <c r="F226" s="1342"/>
      <c r="G226" s="1344"/>
      <c r="H226" s="1345"/>
      <c r="I226" s="1345"/>
      <c r="J226" s="1471"/>
      <c r="K226" s="1472"/>
      <c r="L226" s="1472"/>
      <c r="M226" s="1473"/>
      <c r="N226" s="1472"/>
      <c r="O226" s="1472"/>
      <c r="P226" s="1346"/>
      <c r="Q226" s="1343"/>
      <c r="R226" s="1474"/>
      <c r="S226" s="1346"/>
      <c r="T226" s="1346"/>
      <c r="U226" s="1320"/>
      <c r="V226" s="1320"/>
      <c r="W226" s="1320"/>
      <c r="X226" s="1320"/>
      <c r="Y226" s="1320"/>
      <c r="Z226" s="1320"/>
      <c r="AA226" s="1320"/>
      <c r="AB226" s="1320"/>
    </row>
    <row r="227" spans="1:28" ht="33.75" customHeight="1">
      <c r="A227" s="1320"/>
      <c r="B227" s="1320"/>
      <c r="C227" s="1320"/>
      <c r="D227" s="1342"/>
      <c r="E227" s="1342"/>
      <c r="F227" s="1342"/>
      <c r="G227" s="1344"/>
      <c r="H227" s="1345"/>
      <c r="I227" s="1345"/>
      <c r="J227" s="1471"/>
      <c r="K227" s="1472"/>
      <c r="L227" s="1472"/>
      <c r="M227" s="1473"/>
      <c r="N227" s="1472"/>
      <c r="O227" s="1472"/>
      <c r="P227" s="1346"/>
      <c r="Q227" s="1343"/>
      <c r="R227" s="1474"/>
      <c r="S227" s="1346"/>
      <c r="T227" s="1346"/>
      <c r="U227" s="1320"/>
      <c r="V227" s="1320"/>
      <c r="W227" s="1320"/>
      <c r="X227" s="1320"/>
      <c r="Y227" s="1320"/>
      <c r="Z227" s="1320"/>
      <c r="AA227" s="1320"/>
      <c r="AB227" s="1320"/>
    </row>
    <row r="228" spans="1:28" ht="33.75" customHeight="1">
      <c r="A228" s="1320"/>
      <c r="B228" s="1320"/>
      <c r="C228" s="1320"/>
      <c r="D228" s="1342"/>
      <c r="E228" s="1342"/>
      <c r="F228" s="1342"/>
      <c r="G228" s="1344"/>
      <c r="H228" s="1345"/>
      <c r="I228" s="1345"/>
      <c r="J228" s="1471"/>
      <c r="K228" s="1472"/>
      <c r="L228" s="1472"/>
      <c r="M228" s="1473"/>
      <c r="N228" s="1472"/>
      <c r="O228" s="1472"/>
      <c r="P228" s="1346"/>
      <c r="Q228" s="1343"/>
      <c r="R228" s="1474"/>
      <c r="S228" s="1346"/>
      <c r="T228" s="1346"/>
      <c r="U228" s="1320"/>
      <c r="V228" s="1320"/>
      <c r="W228" s="1320"/>
      <c r="X228" s="1320"/>
      <c r="Y228" s="1320"/>
      <c r="Z228" s="1320"/>
      <c r="AA228" s="1320"/>
      <c r="AB228" s="1320"/>
    </row>
    <row r="229" spans="1:28" ht="33.75" customHeight="1">
      <c r="A229" s="1320"/>
      <c r="B229" s="1320"/>
      <c r="C229" s="1320"/>
      <c r="D229" s="1342"/>
      <c r="E229" s="1342"/>
      <c r="F229" s="1342"/>
      <c r="G229" s="1344"/>
      <c r="H229" s="1345"/>
      <c r="I229" s="1345"/>
      <c r="J229" s="1471"/>
      <c r="K229" s="1472"/>
      <c r="L229" s="1472"/>
      <c r="M229" s="1473"/>
      <c r="N229" s="1472"/>
      <c r="O229" s="1472"/>
      <c r="P229" s="1346"/>
      <c r="Q229" s="1343"/>
      <c r="R229" s="1474"/>
      <c r="S229" s="1346"/>
      <c r="T229" s="1346"/>
      <c r="U229" s="1320"/>
      <c r="V229" s="1320"/>
      <c r="W229" s="1320"/>
      <c r="X229" s="1320"/>
      <c r="Y229" s="1320"/>
      <c r="Z229" s="1320"/>
      <c r="AA229" s="1320"/>
      <c r="AB229" s="1320"/>
    </row>
    <row r="230" spans="1:28" ht="33.75" customHeight="1">
      <c r="A230" s="1320"/>
      <c r="B230" s="1320"/>
      <c r="C230" s="1320"/>
      <c r="D230" s="1342"/>
      <c r="E230" s="1342"/>
      <c r="F230" s="1342"/>
      <c r="G230" s="1344"/>
      <c r="H230" s="1345"/>
      <c r="I230" s="1345"/>
      <c r="J230" s="1471"/>
      <c r="K230" s="1472"/>
      <c r="L230" s="1472"/>
      <c r="M230" s="1473"/>
      <c r="N230" s="1472"/>
      <c r="O230" s="1472"/>
      <c r="P230" s="1346"/>
      <c r="Q230" s="1343"/>
      <c r="R230" s="1474"/>
      <c r="S230" s="1346"/>
      <c r="T230" s="1346"/>
      <c r="U230" s="1320"/>
      <c r="V230" s="1320"/>
      <c r="W230" s="1320"/>
      <c r="X230" s="1320"/>
      <c r="Y230" s="1320"/>
      <c r="Z230" s="1320"/>
      <c r="AA230" s="1320"/>
      <c r="AB230" s="1320"/>
    </row>
    <row r="231" spans="1:28" ht="15.75" customHeight="1"/>
    <row r="232" spans="1:28" ht="15.75" customHeight="1"/>
    <row r="233" spans="1:28" ht="15.75" customHeight="1"/>
    <row r="234" spans="1:28" ht="15.75" customHeight="1"/>
    <row r="235" spans="1:28" ht="15.75" customHeight="1"/>
    <row r="236" spans="1:28" ht="15.75" customHeight="1"/>
    <row r="237" spans="1:28" ht="15.75" customHeight="1"/>
    <row r="238" spans="1:28" ht="15.75" customHeight="1"/>
    <row r="239" spans="1:28" ht="15.75" customHeight="1"/>
    <row r="240" spans="1:28"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R1"/>
    <mergeCell ref="A2:R2"/>
    <mergeCell ref="A3:R3"/>
    <mergeCell ref="A30:D30"/>
  </mergeCells>
  <printOptions horizontalCentered="1"/>
  <pageMargins left="0.2" right="0.2" top="0.5" bottom="0.25" header="0" footer="0"/>
  <pageSetup scale="43"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CC66"/>
  </sheetPr>
  <dimension ref="A1:AA1000"/>
  <sheetViews>
    <sheetView workbookViewId="0">
      <pane xSplit="3" ySplit="5" topLeftCell="D6" activePane="bottomRight" state="frozen"/>
      <selection pane="topRight" activeCell="D1" sqref="D1"/>
      <selection pane="bottomLeft" activeCell="A6" sqref="A6"/>
      <selection pane="bottomRight" activeCell="D6" sqref="D6:D7"/>
    </sheetView>
  </sheetViews>
  <sheetFormatPr defaultColWidth="12.625" defaultRowHeight="15" customHeight="1"/>
  <cols>
    <col min="1" max="1" width="15.125" customWidth="1"/>
    <col min="2" max="2" width="19.625" customWidth="1"/>
    <col min="3" max="3" width="21" customWidth="1"/>
    <col min="4" max="4" width="10.875" customWidth="1"/>
    <col min="5" max="5" width="12" customWidth="1"/>
    <col min="6" max="6" width="13.5" customWidth="1"/>
    <col min="7" max="7" width="10.75" hidden="1" customWidth="1"/>
    <col min="8" max="8" width="11.125" hidden="1" customWidth="1"/>
    <col min="9" max="9" width="11.875" hidden="1" customWidth="1"/>
    <col min="10" max="10" width="13" hidden="1" customWidth="1"/>
    <col min="11" max="11" width="11.875" hidden="1" customWidth="1"/>
    <col min="12" max="12" width="10.125" hidden="1" customWidth="1"/>
    <col min="13" max="13" width="12.5" customWidth="1"/>
    <col min="14" max="15" width="15.375" customWidth="1"/>
    <col min="16" max="16" width="12.625" customWidth="1"/>
    <col min="17" max="17" width="11.25" customWidth="1"/>
    <col min="18" max="18" width="15.625" customWidth="1"/>
    <col min="19" max="27" width="6.625" customWidth="1"/>
  </cols>
  <sheetData>
    <row r="1" spans="1:27" ht="15.75" customHeight="1">
      <c r="A1" s="2046" t="s">
        <v>119</v>
      </c>
      <c r="B1" s="1874"/>
      <c r="C1" s="1874"/>
      <c r="D1" s="1874"/>
      <c r="E1" s="1874"/>
      <c r="F1" s="1874"/>
      <c r="G1" s="1874"/>
      <c r="H1" s="1874"/>
      <c r="I1" s="1874"/>
      <c r="J1" s="1874"/>
      <c r="K1" s="1874"/>
      <c r="L1" s="1874"/>
      <c r="M1" s="1874"/>
      <c r="N1" s="1874"/>
      <c r="O1" s="1874"/>
      <c r="P1" s="1874"/>
      <c r="Q1" s="1874"/>
      <c r="R1" s="561"/>
      <c r="S1" s="564"/>
      <c r="T1" s="564"/>
      <c r="U1" s="564"/>
      <c r="V1" s="564"/>
      <c r="W1" s="564"/>
      <c r="X1" s="564"/>
      <c r="Y1" s="564"/>
      <c r="Z1" s="564"/>
      <c r="AA1" s="564"/>
    </row>
    <row r="2" spans="1:27" ht="16.5" customHeight="1">
      <c r="A2" s="2046" t="s">
        <v>2912</v>
      </c>
      <c r="B2" s="1874"/>
      <c r="C2" s="1874"/>
      <c r="D2" s="1874"/>
      <c r="E2" s="1874"/>
      <c r="F2" s="1874"/>
      <c r="G2" s="1874"/>
      <c r="H2" s="1874"/>
      <c r="I2" s="1874"/>
      <c r="J2" s="1874"/>
      <c r="K2" s="1874"/>
      <c r="L2" s="1874"/>
      <c r="M2" s="1874"/>
      <c r="N2" s="1874"/>
      <c r="O2" s="1874"/>
      <c r="P2" s="1874"/>
      <c r="Q2" s="1874"/>
      <c r="R2" s="561"/>
      <c r="S2" s="564"/>
      <c r="T2" s="564"/>
      <c r="U2" s="564"/>
      <c r="V2" s="564"/>
      <c r="W2" s="564"/>
      <c r="X2" s="564"/>
      <c r="Y2" s="564"/>
      <c r="Z2" s="564"/>
      <c r="AA2" s="564"/>
    </row>
    <row r="3" spans="1:27" ht="25.5" customHeight="1">
      <c r="A3" s="2025" t="str">
        <f>'2018 AM-WATER'!A3</f>
        <v>as of June 26, 2020</v>
      </c>
      <c r="B3" s="1874"/>
      <c r="C3" s="1874"/>
      <c r="D3" s="1874"/>
      <c r="E3" s="1874"/>
      <c r="F3" s="1874"/>
      <c r="G3" s="1874"/>
      <c r="H3" s="1874"/>
      <c r="I3" s="1874"/>
      <c r="J3" s="1874"/>
      <c r="K3" s="1874"/>
      <c r="L3" s="1874"/>
      <c r="M3" s="1874"/>
      <c r="N3" s="1874"/>
      <c r="O3" s="1874"/>
      <c r="P3" s="1874"/>
      <c r="Q3" s="1874"/>
      <c r="R3" s="561"/>
      <c r="S3" s="564"/>
      <c r="T3" s="564"/>
      <c r="U3" s="564"/>
      <c r="V3" s="564"/>
      <c r="W3" s="564"/>
      <c r="X3" s="564"/>
      <c r="Y3" s="564"/>
      <c r="Z3" s="564"/>
      <c r="AA3" s="564"/>
    </row>
    <row r="4" spans="1:27" ht="30" customHeight="1">
      <c r="A4" s="2048" t="s">
        <v>2913</v>
      </c>
      <c r="B4" s="1964"/>
      <c r="C4" s="1964"/>
      <c r="D4" s="1964"/>
      <c r="E4" s="1964"/>
      <c r="F4" s="1964"/>
      <c r="G4" s="1964"/>
      <c r="H4" s="1964"/>
      <c r="I4" s="1964"/>
      <c r="J4" s="1964"/>
      <c r="K4" s="1964"/>
      <c r="L4" s="1964"/>
      <c r="M4" s="1961"/>
      <c r="N4" s="2048" t="s">
        <v>172</v>
      </c>
      <c r="O4" s="1964"/>
      <c r="P4" s="1961"/>
      <c r="Q4" s="2050" t="s">
        <v>131</v>
      </c>
      <c r="R4" s="645"/>
      <c r="S4" s="645"/>
      <c r="T4" s="645"/>
      <c r="U4" s="645"/>
      <c r="V4" s="645"/>
      <c r="W4" s="645"/>
      <c r="X4" s="645"/>
      <c r="Y4" s="645"/>
      <c r="Z4" s="645"/>
      <c r="AA4" s="645"/>
    </row>
    <row r="5" spans="1:27" ht="47.25" customHeight="1">
      <c r="A5" s="406" t="s">
        <v>261</v>
      </c>
      <c r="B5" s="1475" t="s">
        <v>124</v>
      </c>
      <c r="C5" s="1476" t="s">
        <v>177</v>
      </c>
      <c r="D5" s="398" t="s">
        <v>178</v>
      </c>
      <c r="E5" s="397" t="s">
        <v>129</v>
      </c>
      <c r="F5" s="398" t="s">
        <v>179</v>
      </c>
      <c r="G5" s="398" t="s">
        <v>173</v>
      </c>
      <c r="H5" s="398" t="s">
        <v>180</v>
      </c>
      <c r="I5" s="398" t="s">
        <v>174</v>
      </c>
      <c r="J5" s="398" t="s">
        <v>175</v>
      </c>
      <c r="K5" s="398" t="s">
        <v>38</v>
      </c>
      <c r="L5" s="398" t="s">
        <v>37</v>
      </c>
      <c r="M5" s="398" t="s">
        <v>35</v>
      </c>
      <c r="N5" s="1477" t="s">
        <v>181</v>
      </c>
      <c r="O5" s="1477" t="s">
        <v>182</v>
      </c>
      <c r="P5" s="397" t="s">
        <v>183</v>
      </c>
      <c r="Q5" s="1944"/>
      <c r="R5" s="956"/>
      <c r="S5" s="956"/>
      <c r="T5" s="956"/>
      <c r="U5" s="956"/>
      <c r="V5" s="956"/>
      <c r="W5" s="956"/>
      <c r="X5" s="956"/>
      <c r="Y5" s="956"/>
      <c r="Z5" s="956"/>
      <c r="AA5" s="956"/>
    </row>
    <row r="6" spans="1:27" ht="15" customHeight="1">
      <c r="A6" s="1478" t="s">
        <v>2914</v>
      </c>
      <c r="B6" s="2042" t="s">
        <v>15</v>
      </c>
      <c r="C6" s="2140" t="s">
        <v>196</v>
      </c>
      <c r="D6" s="2017">
        <v>1</v>
      </c>
      <c r="E6" s="2139">
        <v>7</v>
      </c>
      <c r="F6" s="2068">
        <v>1</v>
      </c>
      <c r="G6" s="669" t="s">
        <v>249</v>
      </c>
      <c r="H6" s="669" t="s">
        <v>249</v>
      </c>
      <c r="I6" s="669"/>
      <c r="J6" s="669"/>
      <c r="K6" s="669"/>
      <c r="L6" s="669"/>
      <c r="M6" s="2068">
        <v>1</v>
      </c>
      <c r="N6" s="2139">
        <v>7000000</v>
      </c>
      <c r="O6" s="2139">
        <v>7000000</v>
      </c>
      <c r="P6" s="2076">
        <v>7</v>
      </c>
      <c r="Q6" s="2070" t="s">
        <v>29</v>
      </c>
      <c r="R6" s="956"/>
      <c r="S6" s="956"/>
      <c r="T6" s="956"/>
      <c r="U6" s="956"/>
      <c r="V6" s="956"/>
      <c r="W6" s="956"/>
      <c r="X6" s="956"/>
      <c r="Y6" s="956"/>
      <c r="Z6" s="956"/>
      <c r="AA6" s="956"/>
    </row>
    <row r="7" spans="1:27" ht="15" customHeight="1">
      <c r="A7" s="1479" t="s">
        <v>2915</v>
      </c>
      <c r="B7" s="1976"/>
      <c r="C7" s="1976"/>
      <c r="D7" s="1976"/>
      <c r="E7" s="1976"/>
      <c r="F7" s="1976"/>
      <c r="G7" s="673"/>
      <c r="H7" s="673"/>
      <c r="I7" s="673"/>
      <c r="J7" s="673"/>
      <c r="K7" s="673"/>
      <c r="L7" s="673"/>
      <c r="M7" s="1976"/>
      <c r="N7" s="1976"/>
      <c r="O7" s="1976"/>
      <c r="P7" s="1976"/>
      <c r="Q7" s="1976"/>
      <c r="R7" s="956"/>
      <c r="S7" s="956"/>
      <c r="T7" s="956"/>
      <c r="U7" s="956"/>
      <c r="V7" s="956"/>
      <c r="W7" s="956"/>
      <c r="X7" s="956"/>
      <c r="Y7" s="956"/>
      <c r="Z7" s="956"/>
      <c r="AA7" s="956"/>
    </row>
    <row r="8" spans="1:27" ht="30" customHeight="1">
      <c r="A8" s="1289" t="s">
        <v>2916</v>
      </c>
      <c r="B8" s="693" t="s">
        <v>15</v>
      </c>
      <c r="C8" s="402" t="s">
        <v>2917</v>
      </c>
      <c r="D8" s="403">
        <v>1</v>
      </c>
      <c r="E8" s="404">
        <v>1</v>
      </c>
      <c r="F8" s="574">
        <v>1</v>
      </c>
      <c r="G8" s="673" t="s">
        <v>249</v>
      </c>
      <c r="H8" s="673" t="s">
        <v>249</v>
      </c>
      <c r="I8" s="574"/>
      <c r="J8" s="574"/>
      <c r="K8" s="574"/>
      <c r="L8" s="574"/>
      <c r="M8" s="574">
        <v>1</v>
      </c>
      <c r="N8" s="411">
        <v>1000000</v>
      </c>
      <c r="O8" s="411">
        <v>1000000</v>
      </c>
      <c r="P8" s="575">
        <v>1</v>
      </c>
      <c r="Q8" s="904" t="s">
        <v>29</v>
      </c>
      <c r="R8" s="956"/>
      <c r="S8" s="956"/>
      <c r="T8" s="956"/>
      <c r="U8" s="956"/>
      <c r="V8" s="956"/>
      <c r="W8" s="956"/>
      <c r="X8" s="956"/>
      <c r="Y8" s="956"/>
      <c r="Z8" s="956"/>
      <c r="AA8" s="956"/>
    </row>
    <row r="9" spans="1:27" ht="30" customHeight="1">
      <c r="A9" s="1289" t="s">
        <v>2918</v>
      </c>
      <c r="B9" s="693" t="s">
        <v>17</v>
      </c>
      <c r="C9" s="402" t="s">
        <v>957</v>
      </c>
      <c r="D9" s="403">
        <v>1</v>
      </c>
      <c r="E9" s="404">
        <v>7</v>
      </c>
      <c r="F9" s="574">
        <v>1</v>
      </c>
      <c r="G9" s="673" t="s">
        <v>249</v>
      </c>
      <c r="H9" s="673" t="s">
        <v>249</v>
      </c>
      <c r="I9" s="574"/>
      <c r="J9" s="574"/>
      <c r="K9" s="574"/>
      <c r="L9" s="574"/>
      <c r="M9" s="574">
        <v>1</v>
      </c>
      <c r="N9" s="1165">
        <v>7000000</v>
      </c>
      <c r="O9" s="1165">
        <v>7000000</v>
      </c>
      <c r="P9" s="575">
        <v>7</v>
      </c>
      <c r="Q9" s="904" t="s">
        <v>29</v>
      </c>
      <c r="R9" s="1480"/>
      <c r="S9" s="956"/>
      <c r="T9" s="956"/>
      <c r="U9" s="956"/>
      <c r="V9" s="956"/>
      <c r="W9" s="956"/>
      <c r="X9" s="956"/>
      <c r="Y9" s="956"/>
      <c r="Z9" s="956"/>
      <c r="AA9" s="956"/>
    </row>
    <row r="10" spans="1:27" ht="30" customHeight="1">
      <c r="A10" s="1289" t="s">
        <v>2919</v>
      </c>
      <c r="B10" s="693" t="s">
        <v>18</v>
      </c>
      <c r="C10" s="402" t="s">
        <v>241</v>
      </c>
      <c r="D10" s="403">
        <v>1</v>
      </c>
      <c r="E10" s="404">
        <v>2</v>
      </c>
      <c r="F10" s="574">
        <v>1</v>
      </c>
      <c r="G10" s="673" t="s">
        <v>249</v>
      </c>
      <c r="H10" s="673" t="s">
        <v>249</v>
      </c>
      <c r="I10" s="574"/>
      <c r="J10" s="574"/>
      <c r="K10" s="574"/>
      <c r="L10" s="574"/>
      <c r="M10" s="574">
        <v>1</v>
      </c>
      <c r="N10" s="1165">
        <v>2000000</v>
      </c>
      <c r="O10" s="1165">
        <v>2000000</v>
      </c>
      <c r="P10" s="575">
        <v>2</v>
      </c>
      <c r="Q10" s="904" t="s">
        <v>29</v>
      </c>
      <c r="R10" s="956"/>
      <c r="S10" s="956"/>
      <c r="T10" s="956"/>
      <c r="U10" s="956"/>
      <c r="V10" s="956"/>
      <c r="W10" s="956"/>
      <c r="X10" s="956"/>
      <c r="Y10" s="956"/>
      <c r="Z10" s="956"/>
      <c r="AA10" s="956"/>
    </row>
    <row r="11" spans="1:27" ht="30" customHeight="1">
      <c r="A11" s="1289" t="s">
        <v>2920</v>
      </c>
      <c r="B11" s="693" t="s">
        <v>18</v>
      </c>
      <c r="C11" s="402" t="s">
        <v>2921</v>
      </c>
      <c r="D11" s="403">
        <v>1</v>
      </c>
      <c r="E11" s="404">
        <v>1</v>
      </c>
      <c r="F11" s="574">
        <v>1</v>
      </c>
      <c r="G11" s="673" t="s">
        <v>249</v>
      </c>
      <c r="H11" s="673" t="s">
        <v>249</v>
      </c>
      <c r="I11" s="574"/>
      <c r="J11" s="574"/>
      <c r="K11" s="574"/>
      <c r="L11" s="574"/>
      <c r="M11" s="574">
        <v>1</v>
      </c>
      <c r="N11" s="1165">
        <v>1000000</v>
      </c>
      <c r="O11" s="411">
        <v>1000000</v>
      </c>
      <c r="P11" s="575">
        <v>1</v>
      </c>
      <c r="Q11" s="904" t="s">
        <v>29</v>
      </c>
      <c r="R11" s="956"/>
      <c r="S11" s="956"/>
      <c r="T11" s="956"/>
      <c r="U11" s="956"/>
      <c r="V11" s="956"/>
      <c r="W11" s="956"/>
      <c r="X11" s="956"/>
      <c r="Y11" s="956"/>
      <c r="Z11" s="956"/>
      <c r="AA11" s="956"/>
    </row>
    <row r="12" spans="1:27" ht="12" customHeight="1">
      <c r="A12" s="1478" t="s">
        <v>2922</v>
      </c>
      <c r="B12" s="2017" t="s">
        <v>18</v>
      </c>
      <c r="C12" s="2140" t="s">
        <v>2923</v>
      </c>
      <c r="D12" s="2017">
        <v>1</v>
      </c>
      <c r="E12" s="2139">
        <v>1</v>
      </c>
      <c r="F12" s="2068">
        <v>1</v>
      </c>
      <c r="G12" s="673" t="s">
        <v>249</v>
      </c>
      <c r="H12" s="673" t="s">
        <v>249</v>
      </c>
      <c r="I12" s="574"/>
      <c r="J12" s="574"/>
      <c r="K12" s="574"/>
      <c r="L12" s="574"/>
      <c r="M12" s="2068">
        <v>1</v>
      </c>
      <c r="N12" s="2139">
        <v>1000000</v>
      </c>
      <c r="O12" s="2139">
        <v>1000000</v>
      </c>
      <c r="P12" s="2076">
        <v>1</v>
      </c>
      <c r="Q12" s="2070" t="s">
        <v>29</v>
      </c>
      <c r="R12" s="956"/>
      <c r="S12" s="956"/>
      <c r="T12" s="956"/>
      <c r="U12" s="956"/>
      <c r="V12" s="956"/>
      <c r="W12" s="956"/>
      <c r="X12" s="956"/>
      <c r="Y12" s="956"/>
      <c r="Z12" s="956"/>
      <c r="AA12" s="956"/>
    </row>
    <row r="13" spans="1:27" ht="12" customHeight="1">
      <c r="A13" s="1481" t="s">
        <v>2924</v>
      </c>
      <c r="B13" s="1856"/>
      <c r="C13" s="1856"/>
      <c r="D13" s="1856"/>
      <c r="E13" s="1856"/>
      <c r="F13" s="1856"/>
      <c r="G13" s="673"/>
      <c r="H13" s="673"/>
      <c r="I13" s="574"/>
      <c r="J13" s="574"/>
      <c r="K13" s="574"/>
      <c r="L13" s="574"/>
      <c r="M13" s="1856"/>
      <c r="N13" s="1856"/>
      <c r="O13" s="1856"/>
      <c r="P13" s="1856"/>
      <c r="Q13" s="1856"/>
      <c r="R13" s="956"/>
      <c r="S13" s="956"/>
      <c r="T13" s="956"/>
      <c r="U13" s="956"/>
      <c r="V13" s="956"/>
      <c r="W13" s="956"/>
      <c r="X13" s="956"/>
      <c r="Y13" s="956"/>
      <c r="Z13" s="956"/>
      <c r="AA13" s="956"/>
    </row>
    <row r="14" spans="1:27" ht="12" customHeight="1">
      <c r="A14" s="1479" t="s">
        <v>2925</v>
      </c>
      <c r="B14" s="1976"/>
      <c r="C14" s="1976"/>
      <c r="D14" s="1976"/>
      <c r="E14" s="1976"/>
      <c r="F14" s="1976"/>
      <c r="G14" s="673"/>
      <c r="H14" s="673"/>
      <c r="I14" s="574"/>
      <c r="J14" s="574"/>
      <c r="K14" s="574"/>
      <c r="L14" s="574"/>
      <c r="M14" s="1976"/>
      <c r="N14" s="1976"/>
      <c r="O14" s="1976"/>
      <c r="P14" s="1976"/>
      <c r="Q14" s="1976"/>
      <c r="R14" s="956"/>
      <c r="S14" s="956"/>
      <c r="T14" s="956"/>
      <c r="U14" s="956"/>
      <c r="V14" s="956"/>
      <c r="W14" s="956"/>
      <c r="X14" s="956"/>
      <c r="Y14" s="956"/>
      <c r="Z14" s="956"/>
      <c r="AA14" s="956"/>
    </row>
    <row r="15" spans="1:27" ht="15" customHeight="1">
      <c r="A15" s="1478" t="s">
        <v>2926</v>
      </c>
      <c r="B15" s="2042" t="s">
        <v>19</v>
      </c>
      <c r="C15" s="2140" t="s">
        <v>464</v>
      </c>
      <c r="D15" s="2017">
        <v>1</v>
      </c>
      <c r="E15" s="2139">
        <v>6</v>
      </c>
      <c r="F15" s="2068">
        <v>1</v>
      </c>
      <c r="G15" s="673" t="s">
        <v>249</v>
      </c>
      <c r="H15" s="673" t="s">
        <v>249</v>
      </c>
      <c r="I15" s="574"/>
      <c r="J15" s="574"/>
      <c r="K15" s="574"/>
      <c r="L15" s="574"/>
      <c r="M15" s="2068">
        <v>1</v>
      </c>
      <c r="N15" s="2139">
        <v>6000000</v>
      </c>
      <c r="O15" s="2139">
        <v>6000000</v>
      </c>
      <c r="P15" s="2076">
        <v>6</v>
      </c>
      <c r="Q15" s="2070" t="s">
        <v>29</v>
      </c>
      <c r="R15" s="956"/>
      <c r="S15" s="956"/>
      <c r="T15" s="956"/>
      <c r="U15" s="956"/>
      <c r="V15" s="956"/>
      <c r="W15" s="956"/>
      <c r="X15" s="956"/>
      <c r="Y15" s="956"/>
      <c r="Z15" s="956"/>
      <c r="AA15" s="956"/>
    </row>
    <row r="16" spans="1:27" ht="15" customHeight="1">
      <c r="A16" s="1479" t="s">
        <v>2927</v>
      </c>
      <c r="B16" s="1976"/>
      <c r="C16" s="1976"/>
      <c r="D16" s="1976"/>
      <c r="E16" s="1976"/>
      <c r="F16" s="1976"/>
      <c r="G16" s="673"/>
      <c r="H16" s="673"/>
      <c r="I16" s="574"/>
      <c r="J16" s="574"/>
      <c r="K16" s="574"/>
      <c r="L16" s="574"/>
      <c r="M16" s="1976"/>
      <c r="N16" s="1976"/>
      <c r="O16" s="1976"/>
      <c r="P16" s="1976"/>
      <c r="Q16" s="1976"/>
      <c r="R16" s="956"/>
      <c r="S16" s="956"/>
      <c r="T16" s="956"/>
      <c r="U16" s="956"/>
      <c r="V16" s="956"/>
      <c r="W16" s="956"/>
      <c r="X16" s="956"/>
      <c r="Y16" s="956"/>
      <c r="Z16" s="956"/>
      <c r="AA16" s="956"/>
    </row>
    <row r="17" spans="1:27" ht="30" customHeight="1">
      <c r="A17" s="1289" t="s">
        <v>2928</v>
      </c>
      <c r="B17" s="693" t="s">
        <v>19</v>
      </c>
      <c r="C17" s="402" t="s">
        <v>298</v>
      </c>
      <c r="D17" s="403">
        <v>1</v>
      </c>
      <c r="E17" s="404">
        <v>1</v>
      </c>
      <c r="F17" s="574">
        <v>1</v>
      </c>
      <c r="G17" s="673" t="s">
        <v>249</v>
      </c>
      <c r="H17" s="673" t="s">
        <v>249</v>
      </c>
      <c r="I17" s="574"/>
      <c r="J17" s="574"/>
      <c r="K17" s="574"/>
      <c r="L17" s="574"/>
      <c r="M17" s="574">
        <v>1</v>
      </c>
      <c r="N17" s="411">
        <v>1000000</v>
      </c>
      <c r="O17" s="411">
        <v>1000000</v>
      </c>
      <c r="P17" s="575">
        <v>1</v>
      </c>
      <c r="Q17" s="904" t="s">
        <v>29</v>
      </c>
      <c r="R17" s="956"/>
      <c r="S17" s="956"/>
      <c r="T17" s="956"/>
      <c r="U17" s="956"/>
      <c r="V17" s="956"/>
      <c r="W17" s="956"/>
      <c r="X17" s="956"/>
      <c r="Y17" s="956"/>
      <c r="Z17" s="956"/>
      <c r="AA17" s="956"/>
    </row>
    <row r="18" spans="1:27" ht="19.5" customHeight="1">
      <c r="A18" s="2141" t="s">
        <v>2929</v>
      </c>
      <c r="B18" s="2031"/>
      <c r="C18" s="1482"/>
      <c r="D18" s="446">
        <f t="shared" ref="D18:F18" si="0">SUM(D6:D17)</f>
        <v>8</v>
      </c>
      <c r="E18" s="450">
        <f t="shared" si="0"/>
        <v>26</v>
      </c>
      <c r="F18" s="446">
        <f t="shared" si="0"/>
        <v>8</v>
      </c>
      <c r="G18" s="644" t="s">
        <v>249</v>
      </c>
      <c r="H18" s="644" t="s">
        <v>249</v>
      </c>
      <c r="I18" s="637"/>
      <c r="J18" s="637"/>
      <c r="K18" s="637"/>
      <c r="L18" s="637"/>
      <c r="M18" s="446">
        <f t="shared" ref="M18:P18" si="1">SUM(M6:M17)</f>
        <v>8</v>
      </c>
      <c r="N18" s="450">
        <f t="shared" si="1"/>
        <v>26000000</v>
      </c>
      <c r="O18" s="450">
        <f t="shared" si="1"/>
        <v>26000000</v>
      </c>
      <c r="P18" s="450">
        <f t="shared" si="1"/>
        <v>26</v>
      </c>
      <c r="Q18" s="904"/>
      <c r="R18" s="956"/>
      <c r="S18" s="956"/>
      <c r="T18" s="956"/>
      <c r="U18" s="956"/>
      <c r="V18" s="956"/>
      <c r="W18" s="956"/>
      <c r="X18" s="956"/>
      <c r="Y18" s="956"/>
      <c r="Z18" s="956"/>
      <c r="AA18" s="956"/>
    </row>
    <row r="19" spans="1:27">
      <c r="B19" s="956"/>
      <c r="C19" s="956"/>
      <c r="D19" s="955"/>
      <c r="E19" s="956"/>
      <c r="F19" s="956"/>
      <c r="G19" s="956"/>
      <c r="H19" s="956"/>
      <c r="I19" s="956"/>
      <c r="J19" s="956"/>
      <c r="K19" s="956"/>
      <c r="L19" s="956"/>
      <c r="M19" s="956"/>
      <c r="N19" s="956"/>
      <c r="O19" s="956"/>
      <c r="P19" s="956"/>
      <c r="Q19" s="956"/>
      <c r="R19" s="956"/>
      <c r="S19" s="956"/>
      <c r="T19" s="956"/>
      <c r="U19" s="956"/>
      <c r="V19" s="956"/>
      <c r="W19" s="956"/>
      <c r="X19" s="956"/>
      <c r="Y19" s="956"/>
      <c r="Z19" s="956"/>
      <c r="AA19" s="956"/>
    </row>
    <row r="20" spans="1:27">
      <c r="B20" s="956"/>
      <c r="C20" s="956"/>
      <c r="D20" s="955"/>
      <c r="E20" s="956"/>
      <c r="F20" s="956"/>
      <c r="G20" s="956"/>
      <c r="H20" s="956"/>
      <c r="I20" s="956"/>
      <c r="J20" s="956"/>
      <c r="K20" s="956"/>
      <c r="L20" s="956"/>
      <c r="M20" s="956"/>
      <c r="N20" s="1483"/>
      <c r="O20" s="956"/>
      <c r="P20" s="956"/>
      <c r="Q20" s="956"/>
      <c r="R20" s="956"/>
      <c r="S20" s="956"/>
      <c r="T20" s="956"/>
      <c r="U20" s="956"/>
      <c r="V20" s="956"/>
      <c r="W20" s="956"/>
      <c r="X20" s="956"/>
      <c r="Y20" s="956"/>
      <c r="Z20" s="956"/>
      <c r="AA20" s="956"/>
    </row>
    <row r="21" spans="1:27" ht="15.75" customHeight="1">
      <c r="B21" s="956"/>
      <c r="D21" s="955"/>
      <c r="E21" s="956"/>
      <c r="F21" s="956"/>
      <c r="G21" s="956"/>
      <c r="H21" s="956"/>
      <c r="I21" s="956"/>
      <c r="J21" s="956"/>
      <c r="K21" s="956"/>
      <c r="L21" s="956"/>
      <c r="M21" s="956"/>
      <c r="N21" s="956"/>
      <c r="O21" s="956"/>
      <c r="P21" s="956"/>
      <c r="Q21" s="956"/>
      <c r="R21" s="956"/>
      <c r="S21" s="956"/>
      <c r="T21" s="956"/>
      <c r="U21" s="956"/>
      <c r="V21" s="956"/>
      <c r="W21" s="956"/>
      <c r="X21" s="956"/>
      <c r="Y21" s="956"/>
      <c r="Z21" s="956"/>
      <c r="AA21" s="956"/>
    </row>
    <row r="22" spans="1:27" ht="15.75" customHeight="1">
      <c r="B22" s="956"/>
      <c r="C22" s="956"/>
      <c r="D22" s="955"/>
      <c r="E22" s="956"/>
      <c r="F22" s="956"/>
      <c r="G22" s="956"/>
      <c r="H22" s="956"/>
      <c r="I22" s="956"/>
      <c r="J22" s="956"/>
      <c r="K22" s="956"/>
      <c r="L22" s="956"/>
      <c r="M22" s="956"/>
      <c r="N22" s="956"/>
      <c r="O22" s="956"/>
      <c r="P22" s="956"/>
      <c r="Q22" s="956"/>
      <c r="R22" s="956"/>
      <c r="S22" s="956"/>
      <c r="T22" s="956"/>
      <c r="U22" s="956"/>
      <c r="V22" s="956"/>
      <c r="W22" s="956"/>
      <c r="X22" s="956"/>
      <c r="Y22" s="956"/>
      <c r="Z22" s="956"/>
      <c r="AA22" s="956"/>
    </row>
    <row r="23" spans="1:27" ht="15.75" customHeight="1">
      <c r="B23" s="956"/>
      <c r="C23" s="956"/>
      <c r="D23" s="955"/>
      <c r="E23" s="956"/>
      <c r="F23" s="956"/>
      <c r="G23" s="956"/>
      <c r="H23" s="956"/>
      <c r="I23" s="956"/>
      <c r="J23" s="956"/>
      <c r="K23" s="956"/>
      <c r="L23" s="956"/>
      <c r="M23" s="956"/>
      <c r="N23" s="956"/>
      <c r="O23" s="956"/>
      <c r="P23" s="956"/>
      <c r="Q23" s="956"/>
      <c r="R23" s="956"/>
      <c r="S23" s="956"/>
      <c r="T23" s="956"/>
      <c r="U23" s="956"/>
      <c r="V23" s="956"/>
      <c r="W23" s="956"/>
      <c r="X23" s="956"/>
      <c r="Y23" s="956"/>
      <c r="Z23" s="956"/>
      <c r="AA23" s="956"/>
    </row>
    <row r="24" spans="1:27" ht="15.75" customHeight="1">
      <c r="B24" s="956"/>
      <c r="C24" s="956"/>
      <c r="D24" s="955"/>
      <c r="E24" s="956"/>
      <c r="F24" s="956"/>
      <c r="G24" s="956"/>
      <c r="H24" s="956"/>
      <c r="I24" s="645"/>
      <c r="J24" s="645"/>
      <c r="K24" s="645"/>
      <c r="L24" s="645"/>
      <c r="M24" s="645"/>
      <c r="N24" s="645"/>
      <c r="O24" s="645"/>
      <c r="P24" s="645"/>
      <c r="Q24" s="956"/>
      <c r="R24" s="956"/>
      <c r="S24" s="956"/>
      <c r="T24" s="956"/>
      <c r="U24" s="956"/>
      <c r="V24" s="956"/>
      <c r="W24" s="956"/>
      <c r="X24" s="956"/>
      <c r="Y24" s="956"/>
      <c r="Z24" s="956"/>
      <c r="AA24" s="956"/>
    </row>
    <row r="25" spans="1:27" ht="15.75" customHeight="1">
      <c r="B25" s="956"/>
      <c r="C25" s="956"/>
      <c r="D25" s="955"/>
      <c r="E25" s="956"/>
      <c r="F25" s="956"/>
      <c r="G25" s="956"/>
      <c r="H25" s="956"/>
      <c r="I25" s="956"/>
      <c r="J25" s="956"/>
      <c r="K25" s="956"/>
      <c r="L25" s="956"/>
      <c r="M25" s="956"/>
      <c r="N25" s="956"/>
      <c r="O25" s="956"/>
      <c r="P25" s="956"/>
      <c r="Q25" s="956"/>
      <c r="R25" s="956"/>
      <c r="S25" s="956"/>
      <c r="T25" s="956"/>
      <c r="U25" s="956"/>
      <c r="V25" s="956"/>
      <c r="W25" s="956"/>
      <c r="X25" s="956"/>
      <c r="Y25" s="956"/>
      <c r="Z25" s="956"/>
      <c r="AA25" s="956"/>
    </row>
    <row r="26" spans="1:27" ht="15.75" customHeight="1">
      <c r="B26" s="956"/>
      <c r="C26" s="956"/>
      <c r="D26" s="955"/>
      <c r="E26" s="956"/>
      <c r="F26" s="956"/>
      <c r="G26" s="956"/>
      <c r="H26" s="956"/>
      <c r="I26" s="956"/>
      <c r="J26" s="956"/>
      <c r="K26" s="956"/>
      <c r="L26" s="956"/>
      <c r="M26" s="956"/>
      <c r="N26" s="956"/>
      <c r="O26" s="956"/>
      <c r="P26" s="956"/>
      <c r="Q26" s="956"/>
      <c r="R26" s="956"/>
      <c r="S26" s="956"/>
      <c r="T26" s="956"/>
      <c r="U26" s="956"/>
      <c r="V26" s="956"/>
      <c r="W26" s="956"/>
      <c r="X26" s="956"/>
      <c r="Y26" s="956"/>
      <c r="Z26" s="956"/>
      <c r="AA26" s="956"/>
    </row>
    <row r="27" spans="1:27" ht="15.75" customHeight="1">
      <c r="B27" s="956"/>
      <c r="C27" s="956"/>
      <c r="D27" s="955"/>
      <c r="E27" s="956"/>
      <c r="F27" s="956"/>
      <c r="G27" s="956"/>
      <c r="H27" s="956"/>
      <c r="I27" s="956"/>
      <c r="J27" s="956"/>
      <c r="K27" s="956"/>
      <c r="L27" s="956"/>
      <c r="M27" s="956"/>
      <c r="N27" s="956"/>
      <c r="O27" s="956"/>
      <c r="P27" s="956"/>
      <c r="Q27" s="956"/>
      <c r="R27" s="956"/>
      <c r="S27" s="956"/>
      <c r="T27" s="956"/>
      <c r="U27" s="956"/>
      <c r="V27" s="956"/>
      <c r="W27" s="956"/>
      <c r="X27" s="956"/>
      <c r="Y27" s="956"/>
      <c r="Z27" s="956"/>
      <c r="AA27" s="956"/>
    </row>
    <row r="28" spans="1:27" ht="15.75" customHeight="1">
      <c r="B28" s="956"/>
      <c r="C28" s="956"/>
      <c r="D28" s="955"/>
      <c r="E28" s="956"/>
      <c r="F28" s="956"/>
      <c r="G28" s="956"/>
      <c r="H28" s="956"/>
      <c r="I28" s="956"/>
      <c r="J28" s="956"/>
      <c r="K28" s="956"/>
      <c r="L28" s="956"/>
      <c r="M28" s="956"/>
      <c r="N28" s="956"/>
      <c r="O28" s="956"/>
      <c r="P28" s="956"/>
      <c r="Q28" s="956"/>
      <c r="R28" s="956"/>
      <c r="S28" s="956"/>
      <c r="T28" s="956"/>
      <c r="U28" s="956"/>
      <c r="V28" s="956"/>
      <c r="W28" s="956"/>
      <c r="X28" s="956"/>
      <c r="Y28" s="956"/>
      <c r="Z28" s="956"/>
      <c r="AA28" s="956"/>
    </row>
    <row r="29" spans="1:27" ht="15.75" customHeight="1">
      <c r="B29" s="956"/>
      <c r="C29" s="956"/>
      <c r="D29" s="955"/>
      <c r="E29" s="956"/>
      <c r="F29" s="956"/>
      <c r="G29" s="956"/>
      <c r="H29" s="956"/>
      <c r="I29" s="956"/>
      <c r="J29" s="956"/>
      <c r="K29" s="956"/>
      <c r="L29" s="956"/>
      <c r="M29" s="956"/>
      <c r="N29" s="956"/>
      <c r="O29" s="956"/>
      <c r="P29" s="956"/>
      <c r="Q29" s="956"/>
      <c r="R29" s="956"/>
      <c r="S29" s="956"/>
      <c r="T29" s="956"/>
      <c r="U29" s="956"/>
      <c r="V29" s="956"/>
      <c r="W29" s="956"/>
      <c r="X29" s="956"/>
      <c r="Y29" s="956"/>
      <c r="Z29" s="956"/>
      <c r="AA29" s="956"/>
    </row>
    <row r="30" spans="1:27" ht="15.75" customHeight="1">
      <c r="B30" s="956"/>
      <c r="C30" s="956"/>
      <c r="D30" s="955"/>
      <c r="E30" s="956"/>
      <c r="F30" s="956"/>
      <c r="G30" s="956"/>
      <c r="H30" s="956"/>
      <c r="I30" s="956"/>
      <c r="J30" s="956"/>
      <c r="K30" s="956"/>
      <c r="L30" s="956"/>
      <c r="M30" s="956"/>
      <c r="N30" s="956"/>
      <c r="O30" s="956"/>
      <c r="P30" s="956"/>
      <c r="Q30" s="956"/>
      <c r="R30" s="956"/>
      <c r="S30" s="956"/>
      <c r="T30" s="956"/>
      <c r="U30" s="956"/>
      <c r="V30" s="956"/>
      <c r="W30" s="956"/>
      <c r="X30" s="956"/>
      <c r="Y30" s="956"/>
      <c r="Z30" s="956"/>
      <c r="AA30" s="956"/>
    </row>
    <row r="31" spans="1:27" ht="15.75" customHeight="1">
      <c r="B31" s="956"/>
      <c r="C31" s="956"/>
      <c r="D31" s="955"/>
      <c r="E31" s="956"/>
      <c r="F31" s="956"/>
      <c r="G31" s="956"/>
      <c r="H31" s="956"/>
      <c r="I31" s="956"/>
      <c r="J31" s="956"/>
      <c r="K31" s="956"/>
      <c r="L31" s="956"/>
      <c r="M31" s="956"/>
      <c r="N31" s="956"/>
      <c r="O31" s="956"/>
      <c r="P31" s="956"/>
      <c r="Q31" s="956"/>
      <c r="R31" s="956"/>
      <c r="S31" s="956"/>
      <c r="T31" s="956"/>
      <c r="U31" s="956"/>
      <c r="V31" s="956"/>
      <c r="W31" s="956"/>
      <c r="X31" s="956"/>
      <c r="Y31" s="956"/>
      <c r="Z31" s="956"/>
      <c r="AA31" s="956"/>
    </row>
    <row r="32" spans="1:27" ht="15.75" customHeight="1">
      <c r="B32" s="956"/>
      <c r="C32" s="956"/>
      <c r="D32" s="955"/>
      <c r="E32" s="956"/>
      <c r="F32" s="956"/>
      <c r="G32" s="956"/>
      <c r="H32" s="956"/>
      <c r="I32" s="956"/>
      <c r="J32" s="956"/>
      <c r="K32" s="956"/>
      <c r="L32" s="956"/>
      <c r="M32" s="956"/>
      <c r="N32" s="956"/>
      <c r="O32" s="956"/>
      <c r="P32" s="956"/>
      <c r="Q32" s="956"/>
      <c r="R32" s="956"/>
      <c r="S32" s="956"/>
      <c r="T32" s="956"/>
      <c r="U32" s="956"/>
      <c r="V32" s="956"/>
      <c r="W32" s="956"/>
      <c r="X32" s="956"/>
      <c r="Y32" s="956"/>
      <c r="Z32" s="956"/>
      <c r="AA32" s="956"/>
    </row>
    <row r="33" spans="2:27" ht="15.75" customHeight="1">
      <c r="B33" s="956"/>
      <c r="C33" s="956"/>
      <c r="D33" s="955"/>
      <c r="E33" s="956"/>
      <c r="F33" s="956"/>
      <c r="G33" s="956"/>
      <c r="H33" s="956"/>
      <c r="I33" s="956"/>
      <c r="J33" s="956"/>
      <c r="K33" s="956"/>
      <c r="L33" s="956"/>
      <c r="M33" s="956"/>
      <c r="N33" s="956"/>
      <c r="O33" s="956"/>
      <c r="P33" s="956"/>
      <c r="Q33" s="956"/>
      <c r="R33" s="956"/>
      <c r="S33" s="956"/>
      <c r="T33" s="956"/>
      <c r="U33" s="956"/>
      <c r="V33" s="956"/>
      <c r="W33" s="956"/>
      <c r="X33" s="956"/>
      <c r="Y33" s="956"/>
      <c r="Z33" s="956"/>
      <c r="AA33" s="956"/>
    </row>
    <row r="34" spans="2:27" ht="15.75" customHeight="1">
      <c r="B34" s="956"/>
      <c r="C34" s="956"/>
      <c r="D34" s="955"/>
      <c r="E34" s="956"/>
      <c r="F34" s="956"/>
      <c r="G34" s="956"/>
      <c r="H34" s="956"/>
      <c r="I34" s="956"/>
      <c r="J34" s="956"/>
      <c r="K34" s="956"/>
      <c r="L34" s="956"/>
      <c r="M34" s="956"/>
      <c r="N34" s="956"/>
      <c r="O34" s="956"/>
      <c r="P34" s="956"/>
      <c r="Q34" s="956"/>
      <c r="R34" s="956"/>
      <c r="S34" s="956"/>
      <c r="T34" s="956"/>
      <c r="U34" s="956"/>
      <c r="V34" s="956"/>
      <c r="W34" s="956"/>
      <c r="X34" s="956"/>
      <c r="Y34" s="956"/>
      <c r="Z34" s="956"/>
      <c r="AA34" s="956"/>
    </row>
    <row r="35" spans="2:27" ht="15.75" customHeight="1">
      <c r="B35" s="956"/>
      <c r="C35" s="956"/>
      <c r="D35" s="955"/>
      <c r="E35" s="956"/>
      <c r="F35" s="956"/>
      <c r="G35" s="956"/>
      <c r="H35" s="956"/>
      <c r="I35" s="956"/>
      <c r="J35" s="956"/>
      <c r="K35" s="956"/>
      <c r="L35" s="956"/>
      <c r="M35" s="956"/>
      <c r="N35" s="956"/>
      <c r="O35" s="956"/>
      <c r="P35" s="956"/>
      <c r="Q35" s="956"/>
      <c r="R35" s="956"/>
      <c r="S35" s="956"/>
      <c r="T35" s="956"/>
      <c r="U35" s="956"/>
      <c r="V35" s="956"/>
      <c r="W35" s="956"/>
      <c r="X35" s="956"/>
      <c r="Y35" s="956"/>
      <c r="Z35" s="956"/>
      <c r="AA35" s="956"/>
    </row>
    <row r="36" spans="2:27" ht="15.75" customHeight="1">
      <c r="B36" s="956"/>
      <c r="C36" s="956"/>
      <c r="D36" s="955"/>
      <c r="E36" s="956"/>
      <c r="F36" s="956"/>
      <c r="G36" s="956"/>
      <c r="H36" s="956"/>
      <c r="I36" s="956"/>
      <c r="J36" s="956"/>
      <c r="K36" s="956"/>
      <c r="L36" s="956"/>
      <c r="M36" s="956"/>
      <c r="N36" s="956"/>
      <c r="O36" s="956"/>
      <c r="P36" s="956"/>
      <c r="Q36" s="956"/>
      <c r="R36" s="956"/>
      <c r="S36" s="956"/>
      <c r="T36" s="956"/>
      <c r="U36" s="956"/>
      <c r="V36" s="956"/>
      <c r="W36" s="956"/>
      <c r="X36" s="956"/>
      <c r="Y36" s="956"/>
      <c r="Z36" s="956"/>
      <c r="AA36" s="956"/>
    </row>
    <row r="37" spans="2:27" ht="15.75" customHeight="1">
      <c r="B37" s="956"/>
      <c r="C37" s="956"/>
      <c r="D37" s="955"/>
      <c r="E37" s="956"/>
      <c r="F37" s="956"/>
      <c r="G37" s="956"/>
      <c r="H37" s="956"/>
      <c r="I37" s="956"/>
      <c r="J37" s="956"/>
      <c r="K37" s="956"/>
      <c r="L37" s="956"/>
      <c r="M37" s="956"/>
      <c r="N37" s="956"/>
      <c r="O37" s="956"/>
      <c r="P37" s="956"/>
      <c r="Q37" s="956"/>
      <c r="R37" s="956"/>
      <c r="S37" s="956"/>
      <c r="T37" s="956"/>
      <c r="U37" s="956"/>
      <c r="V37" s="956"/>
      <c r="W37" s="956"/>
      <c r="X37" s="956"/>
      <c r="Y37" s="956"/>
      <c r="Z37" s="956"/>
      <c r="AA37" s="956"/>
    </row>
    <row r="38" spans="2:27" ht="15.75" customHeight="1">
      <c r="B38" s="956"/>
      <c r="C38" s="956"/>
      <c r="D38" s="955"/>
      <c r="E38" s="956"/>
      <c r="F38" s="956"/>
      <c r="G38" s="956"/>
      <c r="H38" s="956"/>
      <c r="I38" s="956"/>
      <c r="J38" s="956"/>
      <c r="K38" s="956"/>
      <c r="L38" s="956"/>
      <c r="M38" s="956"/>
      <c r="N38" s="956"/>
      <c r="O38" s="956"/>
      <c r="P38" s="956"/>
      <c r="Q38" s="956"/>
      <c r="R38" s="956"/>
      <c r="S38" s="956"/>
      <c r="T38" s="956"/>
      <c r="U38" s="956"/>
      <c r="V38" s="956"/>
      <c r="W38" s="956"/>
      <c r="X38" s="956"/>
      <c r="Y38" s="956"/>
      <c r="Z38" s="956"/>
      <c r="AA38" s="956"/>
    </row>
    <row r="39" spans="2:27" ht="15.75" customHeight="1">
      <c r="B39" s="956"/>
      <c r="C39" s="956"/>
      <c r="D39" s="955"/>
      <c r="E39" s="956"/>
      <c r="F39" s="956"/>
      <c r="G39" s="956"/>
      <c r="H39" s="956"/>
      <c r="I39" s="956"/>
      <c r="J39" s="956"/>
      <c r="K39" s="956"/>
      <c r="L39" s="956"/>
      <c r="M39" s="956"/>
      <c r="N39" s="956"/>
      <c r="O39" s="956"/>
      <c r="P39" s="956"/>
      <c r="Q39" s="956"/>
      <c r="R39" s="956"/>
      <c r="S39" s="956"/>
      <c r="T39" s="956"/>
      <c r="U39" s="956"/>
      <c r="V39" s="956"/>
      <c r="W39" s="956"/>
      <c r="X39" s="956"/>
      <c r="Y39" s="956"/>
      <c r="Z39" s="956"/>
      <c r="AA39" s="956"/>
    </row>
    <row r="40" spans="2:27" ht="15.75" customHeight="1">
      <c r="B40" s="956"/>
      <c r="C40" s="956"/>
      <c r="D40" s="955"/>
      <c r="E40" s="956"/>
      <c r="F40" s="956"/>
      <c r="G40" s="956"/>
      <c r="H40" s="956"/>
      <c r="I40" s="956"/>
      <c r="J40" s="956"/>
      <c r="K40" s="956"/>
      <c r="L40" s="956"/>
      <c r="M40" s="956"/>
      <c r="N40" s="956"/>
      <c r="O40" s="956"/>
      <c r="P40" s="956"/>
      <c r="Q40" s="956"/>
      <c r="R40" s="956"/>
      <c r="S40" s="956"/>
      <c r="T40" s="956"/>
      <c r="U40" s="956"/>
      <c r="V40" s="956"/>
      <c r="W40" s="956"/>
      <c r="X40" s="956"/>
      <c r="Y40" s="956"/>
      <c r="Z40" s="956"/>
      <c r="AA40" s="956"/>
    </row>
    <row r="41" spans="2:27" ht="15.75" customHeight="1">
      <c r="B41" s="956"/>
      <c r="C41" s="956"/>
      <c r="D41" s="955"/>
      <c r="E41" s="956"/>
      <c r="F41" s="956"/>
      <c r="G41" s="956"/>
      <c r="H41" s="956"/>
      <c r="I41" s="956"/>
      <c r="J41" s="956"/>
      <c r="K41" s="956"/>
      <c r="L41" s="956"/>
      <c r="M41" s="956"/>
      <c r="N41" s="956"/>
      <c r="O41" s="956"/>
      <c r="P41" s="956"/>
      <c r="Q41" s="956"/>
      <c r="R41" s="956"/>
      <c r="S41" s="956"/>
      <c r="T41" s="956"/>
      <c r="U41" s="956"/>
      <c r="V41" s="956"/>
      <c r="W41" s="956"/>
      <c r="X41" s="956"/>
      <c r="Y41" s="956"/>
      <c r="Z41" s="956"/>
      <c r="AA41" s="956"/>
    </row>
    <row r="42" spans="2:27" ht="15.75" customHeight="1">
      <c r="B42" s="956"/>
      <c r="C42" s="956"/>
      <c r="D42" s="955"/>
      <c r="E42" s="956"/>
      <c r="F42" s="956"/>
      <c r="G42" s="956"/>
      <c r="H42" s="956"/>
      <c r="I42" s="956"/>
      <c r="J42" s="956"/>
      <c r="K42" s="956"/>
      <c r="L42" s="956"/>
      <c r="M42" s="956"/>
      <c r="N42" s="956"/>
      <c r="O42" s="956"/>
      <c r="P42" s="956"/>
      <c r="Q42" s="956"/>
      <c r="R42" s="956"/>
      <c r="S42" s="956"/>
      <c r="T42" s="956"/>
      <c r="U42" s="956"/>
      <c r="V42" s="956"/>
      <c r="W42" s="956"/>
      <c r="X42" s="956"/>
      <c r="Y42" s="956"/>
      <c r="Z42" s="956"/>
      <c r="AA42" s="956"/>
    </row>
    <row r="43" spans="2:27" ht="15.75" customHeight="1">
      <c r="B43" s="956"/>
      <c r="C43" s="956"/>
      <c r="D43" s="955"/>
      <c r="E43" s="956"/>
      <c r="F43" s="956"/>
      <c r="G43" s="956"/>
      <c r="H43" s="956"/>
      <c r="I43" s="956"/>
      <c r="J43" s="956"/>
      <c r="K43" s="956"/>
      <c r="L43" s="956"/>
      <c r="M43" s="956"/>
      <c r="N43" s="956"/>
      <c r="O43" s="956"/>
      <c r="P43" s="956"/>
      <c r="Q43" s="956"/>
      <c r="R43" s="956"/>
      <c r="S43" s="956"/>
      <c r="T43" s="956"/>
      <c r="U43" s="956"/>
      <c r="V43" s="956"/>
      <c r="W43" s="956"/>
      <c r="X43" s="956"/>
      <c r="Y43" s="956"/>
      <c r="Z43" s="956"/>
      <c r="AA43" s="956"/>
    </row>
    <row r="44" spans="2:27" ht="15.75" customHeight="1">
      <c r="B44" s="956"/>
      <c r="C44" s="956"/>
      <c r="D44" s="955"/>
      <c r="E44" s="956"/>
      <c r="F44" s="956"/>
      <c r="G44" s="956"/>
      <c r="H44" s="956"/>
      <c r="I44" s="956"/>
      <c r="J44" s="956"/>
      <c r="K44" s="956"/>
      <c r="L44" s="956"/>
      <c r="M44" s="956"/>
      <c r="N44" s="956"/>
      <c r="O44" s="956"/>
      <c r="P44" s="956"/>
      <c r="Q44" s="956"/>
      <c r="R44" s="956"/>
      <c r="S44" s="956"/>
      <c r="T44" s="956"/>
      <c r="U44" s="956"/>
      <c r="V44" s="956"/>
      <c r="W44" s="956"/>
      <c r="X44" s="956"/>
      <c r="Y44" s="956"/>
      <c r="Z44" s="956"/>
      <c r="AA44" s="956"/>
    </row>
    <row r="45" spans="2:27" ht="15.75" customHeight="1">
      <c r="B45" s="956"/>
      <c r="C45" s="956"/>
      <c r="D45" s="955"/>
      <c r="E45" s="956"/>
      <c r="F45" s="956"/>
      <c r="G45" s="956"/>
      <c r="H45" s="956"/>
      <c r="I45" s="956"/>
      <c r="J45" s="956"/>
      <c r="K45" s="956"/>
      <c r="L45" s="956"/>
      <c r="M45" s="956"/>
      <c r="N45" s="956"/>
      <c r="O45" s="956"/>
      <c r="P45" s="956"/>
      <c r="Q45" s="956"/>
      <c r="R45" s="956"/>
      <c r="S45" s="956"/>
      <c r="T45" s="956"/>
      <c r="U45" s="956"/>
      <c r="V45" s="956"/>
      <c r="W45" s="956"/>
      <c r="X45" s="956"/>
      <c r="Y45" s="956"/>
      <c r="Z45" s="956"/>
      <c r="AA45" s="956"/>
    </row>
    <row r="46" spans="2:27" ht="15.75" customHeight="1">
      <c r="B46" s="956"/>
      <c r="C46" s="956"/>
      <c r="D46" s="955"/>
      <c r="E46" s="956"/>
      <c r="F46" s="956"/>
      <c r="G46" s="956"/>
      <c r="H46" s="956"/>
      <c r="I46" s="956"/>
      <c r="J46" s="956"/>
      <c r="K46" s="956"/>
      <c r="L46" s="956"/>
      <c r="M46" s="956"/>
      <c r="N46" s="956"/>
      <c r="O46" s="956"/>
      <c r="P46" s="956"/>
      <c r="Q46" s="956"/>
      <c r="R46" s="956"/>
      <c r="S46" s="956"/>
      <c r="T46" s="956"/>
      <c r="U46" s="956"/>
      <c r="V46" s="956"/>
      <c r="W46" s="956"/>
      <c r="X46" s="956"/>
      <c r="Y46" s="956"/>
      <c r="Z46" s="956"/>
      <c r="AA46" s="956"/>
    </row>
    <row r="47" spans="2:27" ht="15.75" customHeight="1">
      <c r="B47" s="956"/>
      <c r="C47" s="956"/>
      <c r="D47" s="955"/>
      <c r="E47" s="956"/>
      <c r="F47" s="956"/>
      <c r="G47" s="956"/>
      <c r="H47" s="956"/>
      <c r="I47" s="956"/>
      <c r="J47" s="956"/>
      <c r="K47" s="956"/>
      <c r="L47" s="956"/>
      <c r="M47" s="956"/>
      <c r="N47" s="956"/>
      <c r="O47" s="956"/>
      <c r="P47" s="956"/>
      <c r="Q47" s="956"/>
      <c r="R47" s="956"/>
      <c r="S47" s="956"/>
      <c r="T47" s="956"/>
      <c r="U47" s="956"/>
      <c r="V47" s="956"/>
      <c r="W47" s="956"/>
      <c r="X47" s="956"/>
      <c r="Y47" s="956"/>
      <c r="Z47" s="956"/>
      <c r="AA47" s="956"/>
    </row>
    <row r="48" spans="2:27" ht="15.75" customHeight="1">
      <c r="B48" s="956"/>
      <c r="C48" s="956"/>
      <c r="D48" s="955"/>
      <c r="E48" s="956"/>
      <c r="F48" s="956"/>
      <c r="G48" s="956"/>
      <c r="H48" s="956"/>
      <c r="I48" s="956"/>
      <c r="J48" s="956"/>
      <c r="K48" s="956"/>
      <c r="L48" s="956"/>
      <c r="M48" s="956"/>
      <c r="N48" s="956"/>
      <c r="O48" s="956"/>
      <c r="P48" s="956"/>
      <c r="Q48" s="956"/>
      <c r="R48" s="956"/>
      <c r="S48" s="956"/>
      <c r="T48" s="956"/>
      <c r="U48" s="956"/>
      <c r="V48" s="956"/>
      <c r="W48" s="956"/>
      <c r="X48" s="956"/>
      <c r="Y48" s="956"/>
      <c r="Z48" s="956"/>
      <c r="AA48" s="956"/>
    </row>
    <row r="49" spans="2:27" ht="15.75" customHeight="1">
      <c r="B49" s="956"/>
      <c r="C49" s="956"/>
      <c r="D49" s="955"/>
      <c r="E49" s="956"/>
      <c r="F49" s="956"/>
      <c r="G49" s="956"/>
      <c r="H49" s="956"/>
      <c r="I49" s="956"/>
      <c r="J49" s="956"/>
      <c r="K49" s="956"/>
      <c r="L49" s="956"/>
      <c r="M49" s="956"/>
      <c r="N49" s="956"/>
      <c r="O49" s="956"/>
      <c r="P49" s="956"/>
      <c r="Q49" s="956"/>
      <c r="R49" s="956"/>
      <c r="S49" s="956"/>
      <c r="T49" s="956"/>
      <c r="U49" s="956"/>
      <c r="V49" s="956"/>
      <c r="W49" s="956"/>
      <c r="X49" s="956"/>
      <c r="Y49" s="956"/>
      <c r="Z49" s="956"/>
      <c r="AA49" s="956"/>
    </row>
    <row r="50" spans="2:27" ht="15.75" customHeight="1">
      <c r="B50" s="956"/>
      <c r="C50" s="956"/>
      <c r="D50" s="955"/>
      <c r="E50" s="956"/>
      <c r="F50" s="956"/>
      <c r="G50" s="956"/>
      <c r="H50" s="956"/>
      <c r="I50" s="956"/>
      <c r="J50" s="956"/>
      <c r="K50" s="956"/>
      <c r="L50" s="956"/>
      <c r="M50" s="956"/>
      <c r="N50" s="956"/>
      <c r="O50" s="956"/>
      <c r="P50" s="956"/>
      <c r="Q50" s="956"/>
      <c r="R50" s="956"/>
      <c r="S50" s="956"/>
      <c r="T50" s="956"/>
      <c r="U50" s="956"/>
      <c r="V50" s="956"/>
      <c r="W50" s="956"/>
      <c r="X50" s="956"/>
      <c r="Y50" s="956"/>
      <c r="Z50" s="956"/>
      <c r="AA50" s="956"/>
    </row>
    <row r="51" spans="2:27" ht="15.75" customHeight="1">
      <c r="B51" s="956"/>
      <c r="C51" s="956"/>
      <c r="D51" s="955"/>
      <c r="E51" s="956"/>
      <c r="F51" s="956"/>
      <c r="G51" s="956"/>
      <c r="H51" s="956"/>
      <c r="I51" s="956"/>
      <c r="J51" s="956"/>
      <c r="K51" s="956"/>
      <c r="L51" s="956"/>
      <c r="M51" s="956"/>
      <c r="N51" s="956"/>
      <c r="O51" s="956"/>
      <c r="P51" s="956"/>
      <c r="Q51" s="956"/>
      <c r="R51" s="956"/>
      <c r="S51" s="956"/>
      <c r="T51" s="956"/>
      <c r="U51" s="956"/>
      <c r="V51" s="956"/>
      <c r="W51" s="956"/>
      <c r="X51" s="956"/>
      <c r="Y51" s="956"/>
      <c r="Z51" s="956"/>
      <c r="AA51" s="956"/>
    </row>
    <row r="52" spans="2:27" ht="15.75" customHeight="1">
      <c r="B52" s="956"/>
      <c r="C52" s="956"/>
      <c r="D52" s="955"/>
      <c r="E52" s="956"/>
      <c r="F52" s="956"/>
      <c r="G52" s="956"/>
      <c r="H52" s="956"/>
      <c r="I52" s="956"/>
      <c r="J52" s="956"/>
      <c r="K52" s="956"/>
      <c r="L52" s="956"/>
      <c r="M52" s="956"/>
      <c r="N52" s="956"/>
      <c r="O52" s="956"/>
      <c r="P52" s="956"/>
      <c r="Q52" s="956"/>
      <c r="R52" s="956"/>
      <c r="S52" s="956"/>
      <c r="T52" s="956"/>
      <c r="U52" s="956"/>
      <c r="V52" s="956"/>
      <c r="W52" s="956"/>
      <c r="X52" s="956"/>
      <c r="Y52" s="956"/>
      <c r="Z52" s="956"/>
      <c r="AA52" s="956"/>
    </row>
    <row r="53" spans="2:27" ht="15.75" customHeight="1">
      <c r="B53" s="956"/>
      <c r="C53" s="956"/>
      <c r="D53" s="955"/>
      <c r="E53" s="956"/>
      <c r="F53" s="956"/>
      <c r="G53" s="956"/>
      <c r="H53" s="956"/>
      <c r="I53" s="956"/>
      <c r="J53" s="956"/>
      <c r="K53" s="956"/>
      <c r="L53" s="956"/>
      <c r="M53" s="956"/>
      <c r="N53" s="956"/>
      <c r="O53" s="956"/>
      <c r="P53" s="956"/>
      <c r="Q53" s="956"/>
      <c r="R53" s="956"/>
      <c r="S53" s="956"/>
      <c r="T53" s="956"/>
      <c r="U53" s="956"/>
      <c r="V53" s="956"/>
      <c r="W53" s="956"/>
      <c r="X53" s="956"/>
      <c r="Y53" s="956"/>
      <c r="Z53" s="956"/>
      <c r="AA53" s="956"/>
    </row>
    <row r="54" spans="2:27" ht="15.75" customHeight="1">
      <c r="B54" s="956"/>
      <c r="C54" s="956"/>
      <c r="D54" s="955"/>
      <c r="E54" s="956"/>
      <c r="F54" s="956"/>
      <c r="G54" s="956"/>
      <c r="H54" s="956"/>
      <c r="I54" s="956"/>
      <c r="J54" s="956"/>
      <c r="K54" s="956"/>
      <c r="L54" s="956"/>
      <c r="M54" s="956"/>
      <c r="N54" s="956"/>
      <c r="O54" s="956"/>
      <c r="P54" s="956"/>
      <c r="Q54" s="956"/>
      <c r="R54" s="956"/>
      <c r="S54" s="956"/>
      <c r="T54" s="956"/>
      <c r="U54" s="956"/>
      <c r="V54" s="956"/>
      <c r="W54" s="956"/>
      <c r="X54" s="956"/>
      <c r="Y54" s="956"/>
      <c r="Z54" s="956"/>
      <c r="AA54" s="956"/>
    </row>
    <row r="55" spans="2:27" ht="15.75" customHeight="1">
      <c r="B55" s="956"/>
      <c r="C55" s="956"/>
      <c r="D55" s="955"/>
      <c r="E55" s="956"/>
      <c r="F55" s="956"/>
      <c r="G55" s="956"/>
      <c r="H55" s="956"/>
      <c r="I55" s="956"/>
      <c r="J55" s="956"/>
      <c r="K55" s="956"/>
      <c r="L55" s="956"/>
      <c r="M55" s="956"/>
      <c r="N55" s="956"/>
      <c r="O55" s="956"/>
      <c r="P55" s="956"/>
      <c r="Q55" s="956"/>
      <c r="R55" s="956"/>
      <c r="S55" s="956"/>
      <c r="T55" s="956"/>
      <c r="U55" s="956"/>
      <c r="V55" s="956"/>
      <c r="W55" s="956"/>
      <c r="X55" s="956"/>
      <c r="Y55" s="956"/>
      <c r="Z55" s="956"/>
      <c r="AA55" s="956"/>
    </row>
    <row r="56" spans="2:27" ht="15.75" customHeight="1">
      <c r="B56" s="956"/>
      <c r="C56" s="956"/>
      <c r="D56" s="955"/>
      <c r="E56" s="956"/>
      <c r="F56" s="956"/>
      <c r="G56" s="956"/>
      <c r="H56" s="956"/>
      <c r="I56" s="956"/>
      <c r="J56" s="956"/>
      <c r="K56" s="956"/>
      <c r="L56" s="956"/>
      <c r="M56" s="956"/>
      <c r="N56" s="956"/>
      <c r="O56" s="956"/>
      <c r="P56" s="956"/>
      <c r="Q56" s="956"/>
      <c r="R56" s="956"/>
      <c r="S56" s="956"/>
      <c r="T56" s="956"/>
      <c r="U56" s="956"/>
      <c r="V56" s="956"/>
      <c r="W56" s="956"/>
      <c r="X56" s="956"/>
      <c r="Y56" s="956"/>
      <c r="Z56" s="956"/>
      <c r="AA56" s="956"/>
    </row>
    <row r="57" spans="2:27" ht="15.75" customHeight="1">
      <c r="B57" s="956"/>
      <c r="C57" s="956"/>
      <c r="D57" s="955"/>
      <c r="E57" s="956"/>
      <c r="F57" s="956"/>
      <c r="G57" s="956"/>
      <c r="H57" s="956"/>
      <c r="I57" s="956"/>
      <c r="J57" s="956"/>
      <c r="K57" s="956"/>
      <c r="L57" s="956"/>
      <c r="M57" s="956"/>
      <c r="N57" s="956"/>
      <c r="O57" s="956"/>
      <c r="P57" s="956"/>
      <c r="Q57" s="956"/>
      <c r="R57" s="956"/>
      <c r="S57" s="956"/>
      <c r="T57" s="956"/>
      <c r="U57" s="956"/>
      <c r="V57" s="956"/>
      <c r="W57" s="956"/>
      <c r="X57" s="956"/>
      <c r="Y57" s="956"/>
      <c r="Z57" s="956"/>
      <c r="AA57" s="956"/>
    </row>
    <row r="58" spans="2:27" ht="15.75" customHeight="1">
      <c r="B58" s="956"/>
      <c r="C58" s="956"/>
      <c r="D58" s="955"/>
      <c r="E58" s="956"/>
      <c r="F58" s="956"/>
      <c r="G58" s="956"/>
      <c r="H58" s="956"/>
      <c r="I58" s="956"/>
      <c r="J58" s="956"/>
      <c r="K58" s="956"/>
      <c r="L58" s="956"/>
      <c r="M58" s="956"/>
      <c r="N58" s="956"/>
      <c r="O58" s="956"/>
      <c r="P58" s="956"/>
      <c r="Q58" s="956"/>
      <c r="R58" s="956"/>
      <c r="S58" s="956"/>
      <c r="T58" s="956"/>
      <c r="U58" s="956"/>
      <c r="V58" s="956"/>
      <c r="W58" s="956"/>
      <c r="X58" s="956"/>
      <c r="Y58" s="956"/>
      <c r="Z58" s="956"/>
      <c r="AA58" s="956"/>
    </row>
    <row r="59" spans="2:27" ht="15.75" customHeight="1">
      <c r="B59" s="956"/>
      <c r="C59" s="956"/>
      <c r="D59" s="955"/>
      <c r="E59" s="956"/>
      <c r="F59" s="956"/>
      <c r="G59" s="956"/>
      <c r="H59" s="956"/>
      <c r="I59" s="956"/>
      <c r="J59" s="956"/>
      <c r="K59" s="956"/>
      <c r="L59" s="956"/>
      <c r="M59" s="956"/>
      <c r="N59" s="956"/>
      <c r="O59" s="956"/>
      <c r="P59" s="956"/>
      <c r="Q59" s="956"/>
      <c r="R59" s="956"/>
      <c r="S59" s="956"/>
      <c r="T59" s="956"/>
      <c r="U59" s="956"/>
      <c r="V59" s="956"/>
      <c r="W59" s="956"/>
      <c r="X59" s="956"/>
      <c r="Y59" s="956"/>
      <c r="Z59" s="956"/>
      <c r="AA59" s="956"/>
    </row>
    <row r="60" spans="2:27" ht="15.75" customHeight="1">
      <c r="B60" s="956"/>
      <c r="C60" s="956"/>
      <c r="D60" s="955"/>
      <c r="E60" s="956"/>
      <c r="F60" s="956"/>
      <c r="G60" s="956"/>
      <c r="H60" s="956"/>
      <c r="I60" s="956"/>
      <c r="J60" s="956"/>
      <c r="K60" s="956"/>
      <c r="L60" s="956"/>
      <c r="M60" s="956"/>
      <c r="N60" s="956"/>
      <c r="O60" s="956"/>
      <c r="P60" s="956"/>
      <c r="Q60" s="956"/>
      <c r="R60" s="956"/>
      <c r="S60" s="956"/>
      <c r="T60" s="956"/>
      <c r="U60" s="956"/>
      <c r="V60" s="956"/>
      <c r="W60" s="956"/>
      <c r="X60" s="956"/>
      <c r="Y60" s="956"/>
      <c r="Z60" s="956"/>
      <c r="AA60" s="956"/>
    </row>
    <row r="61" spans="2:27" ht="15.75" customHeight="1">
      <c r="B61" s="956"/>
      <c r="C61" s="956"/>
      <c r="D61" s="955"/>
      <c r="E61" s="956"/>
      <c r="F61" s="956"/>
      <c r="G61" s="956"/>
      <c r="H61" s="956"/>
      <c r="I61" s="956"/>
      <c r="J61" s="956"/>
      <c r="K61" s="956"/>
      <c r="L61" s="956"/>
      <c r="M61" s="956"/>
      <c r="N61" s="956"/>
      <c r="O61" s="956"/>
      <c r="P61" s="956"/>
      <c r="Q61" s="956"/>
      <c r="R61" s="956"/>
      <c r="S61" s="956"/>
      <c r="T61" s="956"/>
      <c r="U61" s="956"/>
      <c r="V61" s="956"/>
      <c r="W61" s="956"/>
      <c r="X61" s="956"/>
      <c r="Y61" s="956"/>
      <c r="Z61" s="956"/>
      <c r="AA61" s="956"/>
    </row>
    <row r="62" spans="2:27" ht="15.75" customHeight="1">
      <c r="B62" s="956"/>
      <c r="C62" s="956"/>
      <c r="D62" s="955"/>
      <c r="E62" s="956"/>
      <c r="F62" s="956"/>
      <c r="G62" s="956"/>
      <c r="H62" s="956"/>
      <c r="I62" s="956"/>
      <c r="J62" s="956"/>
      <c r="K62" s="956"/>
      <c r="L62" s="956"/>
      <c r="M62" s="956"/>
      <c r="N62" s="956"/>
      <c r="O62" s="956"/>
      <c r="P62" s="956"/>
      <c r="Q62" s="956"/>
      <c r="R62" s="956"/>
      <c r="S62" s="956"/>
      <c r="T62" s="956"/>
      <c r="U62" s="956"/>
      <c r="V62" s="956"/>
      <c r="W62" s="956"/>
      <c r="X62" s="956"/>
      <c r="Y62" s="956"/>
      <c r="Z62" s="956"/>
      <c r="AA62" s="956"/>
    </row>
    <row r="63" spans="2:27" ht="15.75" customHeight="1">
      <c r="B63" s="956"/>
      <c r="C63" s="956"/>
      <c r="D63" s="955"/>
      <c r="E63" s="956"/>
      <c r="F63" s="956"/>
      <c r="G63" s="956"/>
      <c r="H63" s="956"/>
      <c r="I63" s="956"/>
      <c r="J63" s="956"/>
      <c r="K63" s="956"/>
      <c r="L63" s="956"/>
      <c r="M63" s="956"/>
      <c r="N63" s="956"/>
      <c r="O63" s="956"/>
      <c r="P63" s="956"/>
      <c r="Q63" s="956"/>
      <c r="R63" s="956"/>
      <c r="S63" s="956"/>
      <c r="T63" s="956"/>
      <c r="U63" s="956"/>
      <c r="V63" s="956"/>
      <c r="W63" s="956"/>
      <c r="X63" s="956"/>
      <c r="Y63" s="956"/>
      <c r="Z63" s="956"/>
      <c r="AA63" s="956"/>
    </row>
    <row r="64" spans="2:27" ht="15.75" customHeight="1">
      <c r="B64" s="956"/>
      <c r="C64" s="956"/>
      <c r="D64" s="955"/>
      <c r="E64" s="956"/>
      <c r="F64" s="956"/>
      <c r="G64" s="956"/>
      <c r="H64" s="956"/>
      <c r="I64" s="956"/>
      <c r="J64" s="956"/>
      <c r="K64" s="956"/>
      <c r="L64" s="956"/>
      <c r="M64" s="956"/>
      <c r="N64" s="956"/>
      <c r="O64" s="956"/>
      <c r="P64" s="956"/>
      <c r="Q64" s="956"/>
      <c r="R64" s="956"/>
      <c r="S64" s="956"/>
      <c r="T64" s="956"/>
      <c r="U64" s="956"/>
      <c r="V64" s="956"/>
      <c r="W64" s="956"/>
      <c r="X64" s="956"/>
      <c r="Y64" s="956"/>
      <c r="Z64" s="956"/>
      <c r="AA64" s="956"/>
    </row>
    <row r="65" spans="2:27" ht="15.75" customHeight="1">
      <c r="B65" s="956"/>
      <c r="C65" s="956"/>
      <c r="D65" s="955"/>
      <c r="E65" s="956"/>
      <c r="F65" s="956"/>
      <c r="G65" s="956"/>
      <c r="H65" s="956"/>
      <c r="I65" s="956"/>
      <c r="J65" s="956"/>
      <c r="K65" s="956"/>
      <c r="L65" s="956"/>
      <c r="M65" s="956"/>
      <c r="N65" s="956"/>
      <c r="O65" s="956"/>
      <c r="P65" s="956"/>
      <c r="Q65" s="956"/>
      <c r="R65" s="956"/>
      <c r="S65" s="956"/>
      <c r="T65" s="956"/>
      <c r="U65" s="956"/>
      <c r="V65" s="956"/>
      <c r="W65" s="956"/>
      <c r="X65" s="956"/>
      <c r="Y65" s="956"/>
      <c r="Z65" s="956"/>
      <c r="AA65" s="956"/>
    </row>
    <row r="66" spans="2:27" ht="15.75" customHeight="1">
      <c r="B66" s="956"/>
      <c r="C66" s="956"/>
      <c r="D66" s="955"/>
      <c r="E66" s="956"/>
      <c r="F66" s="956"/>
      <c r="G66" s="956"/>
      <c r="H66" s="956"/>
      <c r="I66" s="956"/>
      <c r="J66" s="956"/>
      <c r="K66" s="956"/>
      <c r="L66" s="956"/>
      <c r="M66" s="956"/>
      <c r="N66" s="956"/>
      <c r="O66" s="956"/>
      <c r="P66" s="956"/>
      <c r="Q66" s="956"/>
      <c r="R66" s="956"/>
      <c r="S66" s="956"/>
      <c r="T66" s="956"/>
      <c r="U66" s="956"/>
      <c r="V66" s="956"/>
      <c r="W66" s="956"/>
      <c r="X66" s="956"/>
      <c r="Y66" s="956"/>
      <c r="Z66" s="956"/>
      <c r="AA66" s="956"/>
    </row>
    <row r="67" spans="2:27" ht="15.75" customHeight="1">
      <c r="B67" s="956"/>
      <c r="C67" s="956"/>
      <c r="D67" s="955"/>
      <c r="E67" s="956"/>
      <c r="F67" s="956"/>
      <c r="G67" s="956"/>
      <c r="H67" s="956"/>
      <c r="I67" s="956"/>
      <c r="J67" s="956"/>
      <c r="K67" s="956"/>
      <c r="L67" s="956"/>
      <c r="M67" s="956"/>
      <c r="N67" s="956"/>
      <c r="O67" s="956"/>
      <c r="P67" s="956"/>
      <c r="Q67" s="956"/>
      <c r="R67" s="956"/>
      <c r="S67" s="956"/>
      <c r="T67" s="956"/>
      <c r="U67" s="956"/>
      <c r="V67" s="956"/>
      <c r="W67" s="956"/>
      <c r="X67" s="956"/>
      <c r="Y67" s="956"/>
      <c r="Z67" s="956"/>
      <c r="AA67" s="956"/>
    </row>
    <row r="68" spans="2:27" ht="15.75" customHeight="1">
      <c r="B68" s="956"/>
      <c r="C68" s="956"/>
      <c r="D68" s="955"/>
      <c r="E68" s="956"/>
      <c r="F68" s="956"/>
      <c r="G68" s="956"/>
      <c r="H68" s="956"/>
      <c r="I68" s="956"/>
      <c r="J68" s="956"/>
      <c r="K68" s="956"/>
      <c r="L68" s="956"/>
      <c r="M68" s="956"/>
      <c r="N68" s="956"/>
      <c r="O68" s="956"/>
      <c r="P68" s="956"/>
      <c r="Q68" s="956"/>
      <c r="R68" s="956"/>
      <c r="S68" s="956"/>
      <c r="T68" s="956"/>
      <c r="U68" s="956"/>
      <c r="V68" s="956"/>
      <c r="W68" s="956"/>
      <c r="X68" s="956"/>
      <c r="Y68" s="956"/>
      <c r="Z68" s="956"/>
      <c r="AA68" s="956"/>
    </row>
    <row r="69" spans="2:27" ht="15.75" customHeight="1">
      <c r="B69" s="956"/>
      <c r="C69" s="956"/>
      <c r="D69" s="955"/>
      <c r="E69" s="956"/>
      <c r="F69" s="956"/>
      <c r="G69" s="956"/>
      <c r="H69" s="956"/>
      <c r="I69" s="956"/>
      <c r="J69" s="956"/>
      <c r="K69" s="956"/>
      <c r="L69" s="956"/>
      <c r="M69" s="956"/>
      <c r="N69" s="956"/>
      <c r="O69" s="956"/>
      <c r="P69" s="956"/>
      <c r="Q69" s="956"/>
      <c r="R69" s="956"/>
      <c r="S69" s="956"/>
      <c r="T69" s="956"/>
      <c r="U69" s="956"/>
      <c r="V69" s="956"/>
      <c r="W69" s="956"/>
      <c r="X69" s="956"/>
      <c r="Y69" s="956"/>
      <c r="Z69" s="956"/>
      <c r="AA69" s="956"/>
    </row>
    <row r="70" spans="2:27" ht="15.75" customHeight="1">
      <c r="B70" s="956"/>
      <c r="C70" s="956"/>
      <c r="D70" s="955"/>
      <c r="E70" s="956"/>
      <c r="F70" s="956"/>
      <c r="G70" s="956"/>
      <c r="H70" s="956"/>
      <c r="I70" s="956"/>
      <c r="J70" s="956"/>
      <c r="K70" s="956"/>
      <c r="L70" s="956"/>
      <c r="M70" s="956"/>
      <c r="N70" s="956"/>
      <c r="O70" s="956"/>
      <c r="P70" s="956"/>
      <c r="Q70" s="956"/>
      <c r="R70" s="956"/>
      <c r="S70" s="956"/>
      <c r="T70" s="956"/>
      <c r="U70" s="956"/>
      <c r="V70" s="956"/>
      <c r="W70" s="956"/>
      <c r="X70" s="956"/>
      <c r="Y70" s="956"/>
      <c r="Z70" s="956"/>
      <c r="AA70" s="956"/>
    </row>
    <row r="71" spans="2:27" ht="15.75" customHeight="1">
      <c r="B71" s="956"/>
      <c r="C71" s="956"/>
      <c r="D71" s="955"/>
      <c r="E71" s="956"/>
      <c r="F71" s="956"/>
      <c r="G71" s="956"/>
      <c r="H71" s="956"/>
      <c r="I71" s="956"/>
      <c r="J71" s="956"/>
      <c r="K71" s="956"/>
      <c r="L71" s="956"/>
      <c r="M71" s="956"/>
      <c r="N71" s="956"/>
      <c r="O71" s="956"/>
      <c r="P71" s="956"/>
      <c r="Q71" s="956"/>
      <c r="R71" s="956"/>
      <c r="S71" s="956"/>
      <c r="T71" s="956"/>
      <c r="U71" s="956"/>
      <c r="V71" s="956"/>
      <c r="W71" s="956"/>
      <c r="X71" s="956"/>
      <c r="Y71" s="956"/>
      <c r="Z71" s="956"/>
      <c r="AA71" s="956"/>
    </row>
    <row r="72" spans="2:27" ht="15.75" customHeight="1">
      <c r="B72" s="956"/>
      <c r="C72" s="956"/>
      <c r="D72" s="955"/>
      <c r="E72" s="956"/>
      <c r="F72" s="956"/>
      <c r="G72" s="956"/>
      <c r="H72" s="956"/>
      <c r="I72" s="956"/>
      <c r="J72" s="956"/>
      <c r="K72" s="956"/>
      <c r="L72" s="956"/>
      <c r="M72" s="956"/>
      <c r="N72" s="956"/>
      <c r="O72" s="956"/>
      <c r="P72" s="956"/>
      <c r="Q72" s="956"/>
      <c r="R72" s="956"/>
      <c r="S72" s="956"/>
      <c r="T72" s="956"/>
      <c r="U72" s="956"/>
      <c r="V72" s="956"/>
      <c r="W72" s="956"/>
      <c r="X72" s="956"/>
      <c r="Y72" s="956"/>
      <c r="Z72" s="956"/>
      <c r="AA72" s="956"/>
    </row>
    <row r="73" spans="2:27" ht="15.75" customHeight="1">
      <c r="B73" s="956"/>
      <c r="C73" s="956"/>
      <c r="D73" s="955"/>
      <c r="E73" s="956"/>
      <c r="F73" s="956"/>
      <c r="G73" s="956"/>
      <c r="H73" s="956"/>
      <c r="I73" s="956"/>
      <c r="J73" s="956"/>
      <c r="K73" s="956"/>
      <c r="L73" s="956"/>
      <c r="M73" s="956"/>
      <c r="N73" s="956"/>
      <c r="O73" s="956"/>
      <c r="P73" s="956"/>
      <c r="Q73" s="956"/>
      <c r="R73" s="956"/>
      <c r="S73" s="956"/>
      <c r="T73" s="956"/>
      <c r="U73" s="956"/>
      <c r="V73" s="956"/>
      <c r="W73" s="956"/>
      <c r="X73" s="956"/>
      <c r="Y73" s="956"/>
      <c r="Z73" s="956"/>
      <c r="AA73" s="956"/>
    </row>
    <row r="74" spans="2:27" ht="15.75" customHeight="1">
      <c r="B74" s="956"/>
      <c r="C74" s="956"/>
      <c r="D74" s="955"/>
      <c r="E74" s="956"/>
      <c r="F74" s="956"/>
      <c r="G74" s="956"/>
      <c r="H74" s="956"/>
      <c r="I74" s="956"/>
      <c r="J74" s="956"/>
      <c r="K74" s="956"/>
      <c r="L74" s="956"/>
      <c r="M74" s="956"/>
      <c r="N74" s="956"/>
      <c r="O74" s="956"/>
      <c r="P74" s="956"/>
      <c r="Q74" s="956"/>
      <c r="R74" s="956"/>
      <c r="S74" s="956"/>
      <c r="T74" s="956"/>
      <c r="U74" s="956"/>
      <c r="V74" s="956"/>
      <c r="W74" s="956"/>
      <c r="X74" s="956"/>
      <c r="Y74" s="956"/>
      <c r="Z74" s="956"/>
      <c r="AA74" s="956"/>
    </row>
    <row r="75" spans="2:27" ht="15.75" customHeight="1">
      <c r="B75" s="956"/>
      <c r="C75" s="956"/>
      <c r="D75" s="955"/>
      <c r="E75" s="956"/>
      <c r="F75" s="956"/>
      <c r="G75" s="956"/>
      <c r="H75" s="956"/>
      <c r="I75" s="956"/>
      <c r="J75" s="956"/>
      <c r="K75" s="956"/>
      <c r="L75" s="956"/>
      <c r="M75" s="956"/>
      <c r="N75" s="956"/>
      <c r="O75" s="956"/>
      <c r="P75" s="956"/>
      <c r="Q75" s="956"/>
      <c r="R75" s="956"/>
      <c r="S75" s="956"/>
      <c r="T75" s="956"/>
      <c r="U75" s="956"/>
      <c r="V75" s="956"/>
      <c r="W75" s="956"/>
      <c r="X75" s="956"/>
      <c r="Y75" s="956"/>
      <c r="Z75" s="956"/>
      <c r="AA75" s="956"/>
    </row>
    <row r="76" spans="2:27" ht="15.75" customHeight="1">
      <c r="B76" s="956"/>
      <c r="C76" s="956"/>
      <c r="D76" s="955"/>
      <c r="E76" s="956"/>
      <c r="F76" s="956"/>
      <c r="G76" s="956"/>
      <c r="H76" s="956"/>
      <c r="I76" s="956"/>
      <c r="J76" s="956"/>
      <c r="K76" s="956"/>
      <c r="L76" s="956"/>
      <c r="M76" s="956"/>
      <c r="N76" s="956"/>
      <c r="O76" s="956"/>
      <c r="P76" s="956"/>
      <c r="Q76" s="956"/>
      <c r="R76" s="956"/>
      <c r="S76" s="956"/>
      <c r="T76" s="956"/>
      <c r="U76" s="956"/>
      <c r="V76" s="956"/>
      <c r="W76" s="956"/>
      <c r="X76" s="956"/>
      <c r="Y76" s="956"/>
      <c r="Z76" s="956"/>
      <c r="AA76" s="956"/>
    </row>
    <row r="77" spans="2:27" ht="15.75" customHeight="1">
      <c r="B77" s="956"/>
      <c r="C77" s="956"/>
      <c r="D77" s="955"/>
      <c r="E77" s="956"/>
      <c r="F77" s="956"/>
      <c r="G77" s="956"/>
      <c r="H77" s="956"/>
      <c r="I77" s="956"/>
      <c r="J77" s="956"/>
      <c r="K77" s="956"/>
      <c r="L77" s="956"/>
      <c r="M77" s="956"/>
      <c r="N77" s="956"/>
      <c r="O77" s="956"/>
      <c r="P77" s="956"/>
      <c r="Q77" s="956"/>
      <c r="R77" s="956"/>
      <c r="S77" s="956"/>
      <c r="T77" s="956"/>
      <c r="U77" s="956"/>
      <c r="V77" s="956"/>
      <c r="W77" s="956"/>
      <c r="X77" s="956"/>
      <c r="Y77" s="956"/>
      <c r="Z77" s="956"/>
      <c r="AA77" s="956"/>
    </row>
    <row r="78" spans="2:27" ht="15.75" customHeight="1">
      <c r="B78" s="956"/>
      <c r="C78" s="956"/>
      <c r="D78" s="955"/>
      <c r="E78" s="956"/>
      <c r="F78" s="956"/>
      <c r="G78" s="956"/>
      <c r="H78" s="956"/>
      <c r="I78" s="956"/>
      <c r="J78" s="956"/>
      <c r="K78" s="956"/>
      <c r="L78" s="956"/>
      <c r="M78" s="956"/>
      <c r="N78" s="956"/>
      <c r="O78" s="956"/>
      <c r="P78" s="956"/>
      <c r="Q78" s="956"/>
      <c r="R78" s="956"/>
      <c r="S78" s="956"/>
      <c r="T78" s="956"/>
      <c r="U78" s="956"/>
      <c r="V78" s="956"/>
      <c r="W78" s="956"/>
      <c r="X78" s="956"/>
      <c r="Y78" s="956"/>
      <c r="Z78" s="956"/>
      <c r="AA78" s="956"/>
    </row>
    <row r="79" spans="2:27" ht="15.75" customHeight="1">
      <c r="B79" s="956"/>
      <c r="C79" s="956"/>
      <c r="D79" s="955"/>
      <c r="E79" s="956"/>
      <c r="F79" s="956"/>
      <c r="G79" s="956"/>
      <c r="H79" s="956"/>
      <c r="I79" s="956"/>
      <c r="J79" s="956"/>
      <c r="K79" s="956"/>
      <c r="L79" s="956"/>
      <c r="M79" s="956"/>
      <c r="N79" s="956"/>
      <c r="O79" s="956"/>
      <c r="P79" s="956"/>
      <c r="Q79" s="956"/>
      <c r="R79" s="956"/>
      <c r="S79" s="956"/>
      <c r="T79" s="956"/>
      <c r="U79" s="956"/>
      <c r="V79" s="956"/>
      <c r="W79" s="956"/>
      <c r="X79" s="956"/>
      <c r="Y79" s="956"/>
      <c r="Z79" s="956"/>
      <c r="AA79" s="956"/>
    </row>
    <row r="80" spans="2:27" ht="15.75" customHeight="1">
      <c r="B80" s="956"/>
      <c r="C80" s="956"/>
      <c r="D80" s="955"/>
      <c r="E80" s="956"/>
      <c r="F80" s="956"/>
      <c r="G80" s="956"/>
      <c r="H80" s="956"/>
      <c r="I80" s="956"/>
      <c r="J80" s="956"/>
      <c r="K80" s="956"/>
      <c r="L80" s="956"/>
      <c r="M80" s="956"/>
      <c r="N80" s="956"/>
      <c r="O80" s="956"/>
      <c r="P80" s="956"/>
      <c r="Q80" s="956"/>
      <c r="R80" s="956"/>
      <c r="S80" s="956"/>
      <c r="T80" s="956"/>
      <c r="U80" s="956"/>
      <c r="V80" s="956"/>
      <c r="W80" s="956"/>
      <c r="X80" s="956"/>
      <c r="Y80" s="956"/>
      <c r="Z80" s="956"/>
      <c r="AA80" s="956"/>
    </row>
    <row r="81" spans="2:27" ht="15.75" customHeight="1">
      <c r="B81" s="956"/>
      <c r="C81" s="956"/>
      <c r="D81" s="955"/>
      <c r="E81" s="956"/>
      <c r="F81" s="956"/>
      <c r="G81" s="956"/>
      <c r="H81" s="956"/>
      <c r="I81" s="956"/>
      <c r="J81" s="956"/>
      <c r="K81" s="956"/>
      <c r="L81" s="956"/>
      <c r="M81" s="956"/>
      <c r="N81" s="956"/>
      <c r="O81" s="956"/>
      <c r="P81" s="956"/>
      <c r="Q81" s="956"/>
      <c r="R81" s="956"/>
      <c r="S81" s="956"/>
      <c r="T81" s="956"/>
      <c r="U81" s="956"/>
      <c r="V81" s="956"/>
      <c r="W81" s="956"/>
      <c r="X81" s="956"/>
      <c r="Y81" s="956"/>
      <c r="Z81" s="956"/>
      <c r="AA81" s="956"/>
    </row>
    <row r="82" spans="2:27" ht="15.75" customHeight="1">
      <c r="B82" s="956"/>
      <c r="C82" s="956"/>
      <c r="D82" s="955"/>
      <c r="E82" s="956"/>
      <c r="F82" s="956"/>
      <c r="G82" s="956"/>
      <c r="H82" s="956"/>
      <c r="I82" s="956"/>
      <c r="J82" s="956"/>
      <c r="K82" s="956"/>
      <c r="L82" s="956"/>
      <c r="M82" s="956"/>
      <c r="N82" s="956"/>
      <c r="O82" s="956"/>
      <c r="P82" s="956"/>
      <c r="Q82" s="956"/>
      <c r="R82" s="956"/>
      <c r="S82" s="956"/>
      <c r="T82" s="956"/>
      <c r="U82" s="956"/>
      <c r="V82" s="956"/>
      <c r="W82" s="956"/>
      <c r="X82" s="956"/>
      <c r="Y82" s="956"/>
      <c r="Z82" s="956"/>
      <c r="AA82" s="956"/>
    </row>
    <row r="83" spans="2:27" ht="15.75" customHeight="1">
      <c r="B83" s="956"/>
      <c r="C83" s="956"/>
      <c r="D83" s="955"/>
      <c r="E83" s="956"/>
      <c r="F83" s="956"/>
      <c r="G83" s="956"/>
      <c r="H83" s="956"/>
      <c r="I83" s="956"/>
      <c r="J83" s="956"/>
      <c r="K83" s="956"/>
      <c r="L83" s="956"/>
      <c r="M83" s="956"/>
      <c r="N83" s="956"/>
      <c r="O83" s="956"/>
      <c r="P83" s="956"/>
      <c r="Q83" s="956"/>
      <c r="R83" s="956"/>
      <c r="S83" s="956"/>
      <c r="T83" s="956"/>
      <c r="U83" s="956"/>
      <c r="V83" s="956"/>
      <c r="W83" s="956"/>
      <c r="X83" s="956"/>
      <c r="Y83" s="956"/>
      <c r="Z83" s="956"/>
      <c r="AA83" s="956"/>
    </row>
    <row r="84" spans="2:27" ht="15.75" customHeight="1">
      <c r="B84" s="956"/>
      <c r="C84" s="956"/>
      <c r="D84" s="955"/>
      <c r="E84" s="956"/>
      <c r="F84" s="956"/>
      <c r="G84" s="956"/>
      <c r="H84" s="956"/>
      <c r="I84" s="956"/>
      <c r="J84" s="956"/>
      <c r="K84" s="956"/>
      <c r="L84" s="956"/>
      <c r="M84" s="956"/>
      <c r="N84" s="956"/>
      <c r="O84" s="956"/>
      <c r="P84" s="956"/>
      <c r="Q84" s="956"/>
      <c r="R84" s="956"/>
      <c r="S84" s="956"/>
      <c r="T84" s="956"/>
      <c r="U84" s="956"/>
      <c r="V84" s="956"/>
      <c r="W84" s="956"/>
      <c r="X84" s="956"/>
      <c r="Y84" s="956"/>
      <c r="Z84" s="956"/>
      <c r="AA84" s="956"/>
    </row>
    <row r="85" spans="2:27" ht="15.75" customHeight="1">
      <c r="B85" s="956"/>
      <c r="C85" s="956"/>
      <c r="D85" s="955"/>
      <c r="E85" s="956"/>
      <c r="F85" s="956"/>
      <c r="G85" s="956"/>
      <c r="H85" s="956"/>
      <c r="I85" s="956"/>
      <c r="J85" s="956"/>
      <c r="K85" s="956"/>
      <c r="L85" s="956"/>
      <c r="M85" s="956"/>
      <c r="N85" s="956"/>
      <c r="O85" s="956"/>
      <c r="P85" s="956"/>
      <c r="Q85" s="956"/>
      <c r="R85" s="956"/>
      <c r="S85" s="956"/>
      <c r="T85" s="956"/>
      <c r="U85" s="956"/>
      <c r="V85" s="956"/>
      <c r="W85" s="956"/>
      <c r="X85" s="956"/>
      <c r="Y85" s="956"/>
      <c r="Z85" s="956"/>
      <c r="AA85" s="956"/>
    </row>
    <row r="86" spans="2:27" ht="15.75" customHeight="1">
      <c r="B86" s="956"/>
      <c r="C86" s="956"/>
      <c r="D86" s="955"/>
      <c r="E86" s="956"/>
      <c r="F86" s="956"/>
      <c r="G86" s="956"/>
      <c r="H86" s="956"/>
      <c r="I86" s="956"/>
      <c r="J86" s="956"/>
      <c r="K86" s="956"/>
      <c r="L86" s="956"/>
      <c r="M86" s="956"/>
      <c r="N86" s="956"/>
      <c r="O86" s="956"/>
      <c r="P86" s="956"/>
      <c r="Q86" s="956"/>
      <c r="R86" s="956"/>
      <c r="S86" s="956"/>
      <c r="T86" s="956"/>
      <c r="U86" s="956"/>
      <c r="V86" s="956"/>
      <c r="W86" s="956"/>
      <c r="X86" s="956"/>
      <c r="Y86" s="956"/>
      <c r="Z86" s="956"/>
      <c r="AA86" s="956"/>
    </row>
    <row r="87" spans="2:27" ht="15.75" customHeight="1">
      <c r="B87" s="956"/>
      <c r="C87" s="956"/>
      <c r="D87" s="955"/>
      <c r="E87" s="956"/>
      <c r="F87" s="956"/>
      <c r="G87" s="956"/>
      <c r="H87" s="956"/>
      <c r="I87" s="956"/>
      <c r="J87" s="956"/>
      <c r="K87" s="956"/>
      <c r="L87" s="956"/>
      <c r="M87" s="956"/>
      <c r="N87" s="956"/>
      <c r="O87" s="956"/>
      <c r="P87" s="956"/>
      <c r="Q87" s="956"/>
      <c r="R87" s="956"/>
      <c r="S87" s="956"/>
      <c r="T87" s="956"/>
      <c r="U87" s="956"/>
      <c r="V87" s="956"/>
      <c r="W87" s="956"/>
      <c r="X87" s="956"/>
      <c r="Y87" s="956"/>
      <c r="Z87" s="956"/>
      <c r="AA87" s="956"/>
    </row>
    <row r="88" spans="2:27" ht="15.75" customHeight="1">
      <c r="B88" s="956"/>
      <c r="C88" s="956"/>
      <c r="D88" s="955"/>
      <c r="E88" s="956"/>
      <c r="F88" s="956"/>
      <c r="G88" s="956"/>
      <c r="H88" s="956"/>
      <c r="I88" s="956"/>
      <c r="J88" s="956"/>
      <c r="K88" s="956"/>
      <c r="L88" s="956"/>
      <c r="M88" s="956"/>
      <c r="N88" s="956"/>
      <c r="O88" s="956"/>
      <c r="P88" s="956"/>
      <c r="Q88" s="956"/>
      <c r="R88" s="956"/>
      <c r="S88" s="956"/>
      <c r="T88" s="956"/>
      <c r="U88" s="956"/>
      <c r="V88" s="956"/>
      <c r="W88" s="956"/>
      <c r="X88" s="956"/>
      <c r="Y88" s="956"/>
      <c r="Z88" s="956"/>
      <c r="AA88" s="956"/>
    </row>
    <row r="89" spans="2:27" ht="15.75" customHeight="1">
      <c r="B89" s="956"/>
      <c r="C89" s="956"/>
      <c r="D89" s="955"/>
      <c r="E89" s="956"/>
      <c r="F89" s="956"/>
      <c r="G89" s="956"/>
      <c r="H89" s="956"/>
      <c r="I89" s="956"/>
      <c r="J89" s="956"/>
      <c r="K89" s="956"/>
      <c r="L89" s="956"/>
      <c r="M89" s="956"/>
      <c r="N89" s="956"/>
      <c r="O89" s="956"/>
      <c r="P89" s="956"/>
      <c r="Q89" s="956"/>
      <c r="R89" s="956"/>
      <c r="S89" s="956"/>
      <c r="T89" s="956"/>
      <c r="U89" s="956"/>
      <c r="V89" s="956"/>
      <c r="W89" s="956"/>
      <c r="X89" s="956"/>
      <c r="Y89" s="956"/>
      <c r="Z89" s="956"/>
      <c r="AA89" s="956"/>
    </row>
    <row r="90" spans="2:27" ht="15.75" customHeight="1">
      <c r="B90" s="956"/>
      <c r="C90" s="956"/>
      <c r="D90" s="955"/>
      <c r="E90" s="956"/>
      <c r="F90" s="956"/>
      <c r="G90" s="956"/>
      <c r="H90" s="956"/>
      <c r="I90" s="956"/>
      <c r="J90" s="956"/>
      <c r="K90" s="956"/>
      <c r="L90" s="956"/>
      <c r="M90" s="956"/>
      <c r="N90" s="956"/>
      <c r="O90" s="956"/>
      <c r="P90" s="956"/>
      <c r="Q90" s="956"/>
      <c r="R90" s="956"/>
      <c r="S90" s="956"/>
      <c r="T90" s="956"/>
      <c r="U90" s="956"/>
      <c r="V90" s="956"/>
      <c r="W90" s="956"/>
      <c r="X90" s="956"/>
      <c r="Y90" s="956"/>
      <c r="Z90" s="956"/>
      <c r="AA90" s="956"/>
    </row>
    <row r="91" spans="2:27" ht="15.75" customHeight="1">
      <c r="B91" s="956"/>
      <c r="C91" s="956"/>
      <c r="D91" s="955"/>
      <c r="E91" s="956"/>
      <c r="F91" s="956"/>
      <c r="G91" s="956"/>
      <c r="H91" s="956"/>
      <c r="I91" s="956"/>
      <c r="J91" s="956"/>
      <c r="K91" s="956"/>
      <c r="L91" s="956"/>
      <c r="M91" s="956"/>
      <c r="N91" s="956"/>
      <c r="O91" s="956"/>
      <c r="P91" s="956"/>
      <c r="Q91" s="956"/>
      <c r="R91" s="956"/>
      <c r="S91" s="956"/>
      <c r="T91" s="956"/>
      <c r="U91" s="956"/>
      <c r="V91" s="956"/>
      <c r="W91" s="956"/>
      <c r="X91" s="956"/>
      <c r="Y91" s="956"/>
      <c r="Z91" s="956"/>
      <c r="AA91" s="956"/>
    </row>
    <row r="92" spans="2:27" ht="15.75" customHeight="1">
      <c r="B92" s="956"/>
      <c r="C92" s="956"/>
      <c r="D92" s="955"/>
      <c r="E92" s="956"/>
      <c r="F92" s="956"/>
      <c r="G92" s="956"/>
      <c r="H92" s="956"/>
      <c r="I92" s="956"/>
      <c r="J92" s="956"/>
      <c r="K92" s="956"/>
      <c r="L92" s="956"/>
      <c r="M92" s="956"/>
      <c r="N92" s="956"/>
      <c r="O92" s="956"/>
      <c r="P92" s="956"/>
      <c r="Q92" s="956"/>
      <c r="R92" s="956"/>
      <c r="S92" s="956"/>
      <c r="T92" s="956"/>
      <c r="U92" s="956"/>
      <c r="V92" s="956"/>
      <c r="W92" s="956"/>
      <c r="X92" s="956"/>
      <c r="Y92" s="956"/>
      <c r="Z92" s="956"/>
      <c r="AA92" s="956"/>
    </row>
    <row r="93" spans="2:27" ht="15.75" customHeight="1">
      <c r="B93" s="956"/>
      <c r="C93" s="956"/>
      <c r="D93" s="955"/>
      <c r="E93" s="956"/>
      <c r="F93" s="956"/>
      <c r="G93" s="956"/>
      <c r="H93" s="956"/>
      <c r="I93" s="956"/>
      <c r="J93" s="956"/>
      <c r="K93" s="956"/>
      <c r="L93" s="956"/>
      <c r="M93" s="956"/>
      <c r="N93" s="956"/>
      <c r="O93" s="956"/>
      <c r="P93" s="956"/>
      <c r="Q93" s="956"/>
      <c r="R93" s="956"/>
      <c r="S93" s="956"/>
      <c r="T93" s="956"/>
      <c r="U93" s="956"/>
      <c r="V93" s="956"/>
      <c r="W93" s="956"/>
      <c r="X93" s="956"/>
      <c r="Y93" s="956"/>
      <c r="Z93" s="956"/>
      <c r="AA93" s="956"/>
    </row>
    <row r="94" spans="2:27" ht="15.75" customHeight="1">
      <c r="B94" s="956"/>
      <c r="C94" s="956"/>
      <c r="D94" s="955"/>
      <c r="E94" s="956"/>
      <c r="F94" s="956"/>
      <c r="G94" s="956"/>
      <c r="H94" s="956"/>
      <c r="I94" s="956"/>
      <c r="J94" s="956"/>
      <c r="K94" s="956"/>
      <c r="L94" s="956"/>
      <c r="M94" s="956"/>
      <c r="N94" s="956"/>
      <c r="O94" s="956"/>
      <c r="P94" s="956"/>
      <c r="Q94" s="956"/>
      <c r="R94" s="956"/>
      <c r="S94" s="956"/>
      <c r="T94" s="956"/>
      <c r="U94" s="956"/>
      <c r="V94" s="956"/>
      <c r="W94" s="956"/>
      <c r="X94" s="956"/>
      <c r="Y94" s="956"/>
      <c r="Z94" s="956"/>
      <c r="AA94" s="956"/>
    </row>
    <row r="95" spans="2:27" ht="15.75" customHeight="1">
      <c r="B95" s="956"/>
      <c r="C95" s="956"/>
      <c r="D95" s="955"/>
      <c r="E95" s="956"/>
      <c r="F95" s="956"/>
      <c r="G95" s="956"/>
      <c r="H95" s="956"/>
      <c r="I95" s="956"/>
      <c r="J95" s="956"/>
      <c r="K95" s="956"/>
      <c r="L95" s="956"/>
      <c r="M95" s="956"/>
      <c r="N95" s="956"/>
      <c r="O95" s="956"/>
      <c r="P95" s="956"/>
      <c r="Q95" s="956"/>
      <c r="R95" s="956"/>
      <c r="S95" s="956"/>
      <c r="T95" s="956"/>
      <c r="U95" s="956"/>
      <c r="V95" s="956"/>
      <c r="W95" s="956"/>
      <c r="X95" s="956"/>
      <c r="Y95" s="956"/>
      <c r="Z95" s="956"/>
      <c r="AA95" s="956"/>
    </row>
    <row r="96" spans="2:27" ht="15.75" customHeight="1">
      <c r="B96" s="956"/>
      <c r="C96" s="956"/>
      <c r="D96" s="955"/>
      <c r="E96" s="956"/>
      <c r="F96" s="956"/>
      <c r="G96" s="956"/>
      <c r="H96" s="956"/>
      <c r="I96" s="956"/>
      <c r="J96" s="956"/>
      <c r="K96" s="956"/>
      <c r="L96" s="956"/>
      <c r="M96" s="956"/>
      <c r="N96" s="956"/>
      <c r="O96" s="956"/>
      <c r="P96" s="956"/>
      <c r="Q96" s="956"/>
      <c r="R96" s="956"/>
      <c r="S96" s="956"/>
      <c r="T96" s="956"/>
      <c r="U96" s="956"/>
      <c r="V96" s="956"/>
      <c r="W96" s="956"/>
      <c r="X96" s="956"/>
      <c r="Y96" s="956"/>
      <c r="Z96" s="956"/>
      <c r="AA96" s="956"/>
    </row>
    <row r="97" spans="2:27" ht="15.75" customHeight="1">
      <c r="B97" s="956"/>
      <c r="C97" s="956"/>
      <c r="D97" s="955"/>
      <c r="E97" s="956"/>
      <c r="F97" s="956"/>
      <c r="G97" s="956"/>
      <c r="H97" s="956"/>
      <c r="I97" s="956"/>
      <c r="J97" s="956"/>
      <c r="K97" s="956"/>
      <c r="L97" s="956"/>
      <c r="M97" s="956"/>
      <c r="N97" s="956"/>
      <c r="O97" s="956"/>
      <c r="P97" s="956"/>
      <c r="Q97" s="956"/>
      <c r="R97" s="956"/>
      <c r="S97" s="956"/>
      <c r="T97" s="956"/>
      <c r="U97" s="956"/>
      <c r="V97" s="956"/>
      <c r="W97" s="956"/>
      <c r="X97" s="956"/>
      <c r="Y97" s="956"/>
      <c r="Z97" s="956"/>
      <c r="AA97" s="956"/>
    </row>
    <row r="98" spans="2:27" ht="15.75" customHeight="1">
      <c r="B98" s="956"/>
      <c r="C98" s="956"/>
      <c r="D98" s="955"/>
      <c r="E98" s="956"/>
      <c r="F98" s="956"/>
      <c r="G98" s="956"/>
      <c r="H98" s="956"/>
      <c r="I98" s="956"/>
      <c r="J98" s="956"/>
      <c r="K98" s="956"/>
      <c r="L98" s="956"/>
      <c r="M98" s="956"/>
      <c r="N98" s="956"/>
      <c r="O98" s="956"/>
      <c r="P98" s="956"/>
      <c r="Q98" s="956"/>
      <c r="R98" s="956"/>
      <c r="S98" s="956"/>
      <c r="T98" s="956"/>
      <c r="U98" s="956"/>
      <c r="V98" s="956"/>
      <c r="W98" s="956"/>
      <c r="X98" s="956"/>
      <c r="Y98" s="956"/>
      <c r="Z98" s="956"/>
      <c r="AA98" s="956"/>
    </row>
    <row r="99" spans="2:27" ht="15.75" customHeight="1">
      <c r="B99" s="956"/>
      <c r="C99" s="956"/>
      <c r="D99" s="955"/>
      <c r="E99" s="956"/>
      <c r="F99" s="956"/>
      <c r="G99" s="956"/>
      <c r="H99" s="956"/>
      <c r="I99" s="956"/>
      <c r="J99" s="956"/>
      <c r="K99" s="956"/>
      <c r="L99" s="956"/>
      <c r="M99" s="956"/>
      <c r="N99" s="956"/>
      <c r="O99" s="956"/>
      <c r="P99" s="956"/>
      <c r="Q99" s="956"/>
      <c r="R99" s="956"/>
      <c r="S99" s="956"/>
      <c r="T99" s="956"/>
      <c r="U99" s="956"/>
      <c r="V99" s="956"/>
      <c r="W99" s="956"/>
      <c r="X99" s="956"/>
      <c r="Y99" s="956"/>
      <c r="Z99" s="956"/>
      <c r="AA99" s="956"/>
    </row>
    <row r="100" spans="2:27" ht="15.75" customHeight="1">
      <c r="B100" s="956"/>
      <c r="C100" s="956"/>
      <c r="D100" s="955"/>
      <c r="E100" s="956"/>
      <c r="F100" s="956"/>
      <c r="G100" s="956"/>
      <c r="H100" s="956"/>
      <c r="I100" s="956"/>
      <c r="J100" s="956"/>
      <c r="K100" s="956"/>
      <c r="L100" s="956"/>
      <c r="M100" s="956"/>
      <c r="N100" s="956"/>
      <c r="O100" s="956"/>
      <c r="P100" s="956"/>
      <c r="Q100" s="956"/>
      <c r="R100" s="956"/>
      <c r="S100" s="956"/>
      <c r="T100" s="956"/>
      <c r="U100" s="956"/>
      <c r="V100" s="956"/>
      <c r="W100" s="956"/>
      <c r="X100" s="956"/>
      <c r="Y100" s="956"/>
      <c r="Z100" s="956"/>
      <c r="AA100" s="956"/>
    </row>
    <row r="101" spans="2:27" ht="15.75" customHeight="1">
      <c r="B101" s="956"/>
      <c r="C101" s="956"/>
      <c r="D101" s="955"/>
      <c r="E101" s="956"/>
      <c r="F101" s="956"/>
      <c r="G101" s="956"/>
      <c r="H101" s="956"/>
      <c r="I101" s="956"/>
      <c r="J101" s="956"/>
      <c r="K101" s="956"/>
      <c r="L101" s="956"/>
      <c r="M101" s="956"/>
      <c r="N101" s="956"/>
      <c r="O101" s="956"/>
      <c r="P101" s="956"/>
      <c r="Q101" s="956"/>
      <c r="R101" s="956"/>
      <c r="S101" s="956"/>
      <c r="T101" s="956"/>
      <c r="U101" s="956"/>
      <c r="V101" s="956"/>
      <c r="W101" s="956"/>
      <c r="X101" s="956"/>
      <c r="Y101" s="956"/>
      <c r="Z101" s="956"/>
      <c r="AA101" s="956"/>
    </row>
    <row r="102" spans="2:27" ht="15.75" customHeight="1">
      <c r="B102" s="956"/>
      <c r="C102" s="956"/>
      <c r="D102" s="955"/>
      <c r="E102" s="956"/>
      <c r="F102" s="956"/>
      <c r="G102" s="956"/>
      <c r="H102" s="956"/>
      <c r="I102" s="956"/>
      <c r="J102" s="956"/>
      <c r="K102" s="956"/>
      <c r="L102" s="956"/>
      <c r="M102" s="956"/>
      <c r="N102" s="956"/>
      <c r="O102" s="956"/>
      <c r="P102" s="956"/>
      <c r="Q102" s="956"/>
      <c r="R102" s="956"/>
      <c r="S102" s="956"/>
      <c r="T102" s="956"/>
      <c r="U102" s="956"/>
      <c r="V102" s="956"/>
      <c r="W102" s="956"/>
      <c r="X102" s="956"/>
      <c r="Y102" s="956"/>
      <c r="Z102" s="956"/>
      <c r="AA102" s="956"/>
    </row>
    <row r="103" spans="2:27" ht="15.75" customHeight="1">
      <c r="B103" s="956"/>
      <c r="C103" s="956"/>
      <c r="D103" s="955"/>
      <c r="E103" s="956"/>
      <c r="F103" s="956"/>
      <c r="G103" s="956"/>
      <c r="H103" s="956"/>
      <c r="I103" s="956"/>
      <c r="J103" s="956"/>
      <c r="K103" s="956"/>
      <c r="L103" s="956"/>
      <c r="M103" s="956"/>
      <c r="N103" s="956"/>
      <c r="O103" s="956"/>
      <c r="P103" s="956"/>
      <c r="Q103" s="956"/>
      <c r="R103" s="956"/>
      <c r="S103" s="956"/>
      <c r="T103" s="956"/>
      <c r="U103" s="956"/>
      <c r="V103" s="956"/>
      <c r="W103" s="956"/>
      <c r="X103" s="956"/>
      <c r="Y103" s="956"/>
      <c r="Z103" s="956"/>
      <c r="AA103" s="956"/>
    </row>
    <row r="104" spans="2:27" ht="15.75" customHeight="1">
      <c r="B104" s="956"/>
      <c r="C104" s="956"/>
      <c r="D104" s="955"/>
      <c r="E104" s="956"/>
      <c r="F104" s="956"/>
      <c r="G104" s="956"/>
      <c r="H104" s="956"/>
      <c r="I104" s="956"/>
      <c r="J104" s="956"/>
      <c r="K104" s="956"/>
      <c r="L104" s="956"/>
      <c r="M104" s="956"/>
      <c r="N104" s="956"/>
      <c r="O104" s="956"/>
      <c r="P104" s="956"/>
      <c r="Q104" s="956"/>
      <c r="R104" s="956"/>
      <c r="S104" s="956"/>
      <c r="T104" s="956"/>
      <c r="U104" s="956"/>
      <c r="V104" s="956"/>
      <c r="W104" s="956"/>
      <c r="X104" s="956"/>
      <c r="Y104" s="956"/>
      <c r="Z104" s="956"/>
      <c r="AA104" s="956"/>
    </row>
    <row r="105" spans="2:27" ht="15.75" customHeight="1">
      <c r="B105" s="956"/>
      <c r="C105" s="956"/>
      <c r="D105" s="955"/>
      <c r="E105" s="956"/>
      <c r="F105" s="956"/>
      <c r="G105" s="956"/>
      <c r="H105" s="956"/>
      <c r="I105" s="956"/>
      <c r="J105" s="956"/>
      <c r="K105" s="956"/>
      <c r="L105" s="956"/>
      <c r="M105" s="956"/>
      <c r="N105" s="956"/>
      <c r="O105" s="956"/>
      <c r="P105" s="956"/>
      <c r="Q105" s="956"/>
      <c r="R105" s="956"/>
      <c r="S105" s="956"/>
      <c r="T105" s="956"/>
      <c r="U105" s="956"/>
      <c r="V105" s="956"/>
      <c r="W105" s="956"/>
      <c r="X105" s="956"/>
      <c r="Y105" s="956"/>
      <c r="Z105" s="956"/>
      <c r="AA105" s="956"/>
    </row>
    <row r="106" spans="2:27" ht="15.75" customHeight="1">
      <c r="B106" s="956"/>
      <c r="C106" s="956"/>
      <c r="D106" s="955"/>
      <c r="E106" s="956"/>
      <c r="F106" s="956"/>
      <c r="G106" s="956"/>
      <c r="H106" s="956"/>
      <c r="I106" s="956"/>
      <c r="J106" s="956"/>
      <c r="K106" s="956"/>
      <c r="L106" s="956"/>
      <c r="M106" s="956"/>
      <c r="N106" s="956"/>
      <c r="O106" s="956"/>
      <c r="P106" s="956"/>
      <c r="Q106" s="956"/>
      <c r="R106" s="956"/>
      <c r="S106" s="956"/>
      <c r="T106" s="956"/>
      <c r="U106" s="956"/>
      <c r="V106" s="956"/>
      <c r="W106" s="956"/>
      <c r="X106" s="956"/>
      <c r="Y106" s="956"/>
      <c r="Z106" s="956"/>
      <c r="AA106" s="956"/>
    </row>
    <row r="107" spans="2:27" ht="15.75" customHeight="1">
      <c r="B107" s="956"/>
      <c r="C107" s="956"/>
      <c r="D107" s="955"/>
      <c r="E107" s="956"/>
      <c r="F107" s="956"/>
      <c r="G107" s="956"/>
      <c r="H107" s="956"/>
      <c r="I107" s="956"/>
      <c r="J107" s="956"/>
      <c r="K107" s="956"/>
      <c r="L107" s="956"/>
      <c r="M107" s="956"/>
      <c r="N107" s="956"/>
      <c r="O107" s="956"/>
      <c r="P107" s="956"/>
      <c r="Q107" s="956"/>
      <c r="R107" s="956"/>
      <c r="S107" s="956"/>
      <c r="T107" s="956"/>
      <c r="U107" s="956"/>
      <c r="V107" s="956"/>
      <c r="W107" s="956"/>
      <c r="X107" s="956"/>
      <c r="Y107" s="956"/>
      <c r="Z107" s="956"/>
      <c r="AA107" s="956"/>
    </row>
    <row r="108" spans="2:27" ht="15.75" customHeight="1">
      <c r="B108" s="956"/>
      <c r="C108" s="956"/>
      <c r="D108" s="955"/>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row>
    <row r="109" spans="2:27" ht="15.75" customHeight="1">
      <c r="B109" s="956"/>
      <c r="C109" s="956"/>
      <c r="D109" s="955"/>
      <c r="E109" s="956"/>
      <c r="F109" s="956"/>
      <c r="G109" s="956"/>
      <c r="H109" s="956"/>
      <c r="I109" s="956"/>
      <c r="J109" s="956"/>
      <c r="K109" s="956"/>
      <c r="L109" s="956"/>
      <c r="M109" s="956"/>
      <c r="N109" s="956"/>
      <c r="O109" s="956"/>
      <c r="P109" s="956"/>
      <c r="Q109" s="956"/>
      <c r="R109" s="956"/>
      <c r="S109" s="956"/>
      <c r="T109" s="956"/>
      <c r="U109" s="956"/>
      <c r="V109" s="956"/>
      <c r="W109" s="956"/>
      <c r="X109" s="956"/>
      <c r="Y109" s="956"/>
      <c r="Z109" s="956"/>
      <c r="AA109" s="956"/>
    </row>
    <row r="110" spans="2:27" ht="15.75" customHeight="1">
      <c r="B110" s="956"/>
      <c r="C110" s="956"/>
      <c r="D110" s="955"/>
      <c r="E110" s="956"/>
      <c r="F110" s="956"/>
      <c r="G110" s="956"/>
      <c r="H110" s="956"/>
      <c r="I110" s="956"/>
      <c r="J110" s="956"/>
      <c r="K110" s="956"/>
      <c r="L110" s="956"/>
      <c r="M110" s="956"/>
      <c r="N110" s="956"/>
      <c r="O110" s="956"/>
      <c r="P110" s="956"/>
      <c r="Q110" s="956"/>
      <c r="R110" s="956"/>
      <c r="S110" s="956"/>
      <c r="T110" s="956"/>
      <c r="U110" s="956"/>
      <c r="V110" s="956"/>
      <c r="W110" s="956"/>
      <c r="X110" s="956"/>
      <c r="Y110" s="956"/>
      <c r="Z110" s="956"/>
      <c r="AA110" s="956"/>
    </row>
    <row r="111" spans="2:27" ht="15.75" customHeight="1">
      <c r="B111" s="956"/>
      <c r="C111" s="956"/>
      <c r="D111" s="955"/>
      <c r="E111" s="956"/>
      <c r="F111" s="956"/>
      <c r="G111" s="956"/>
      <c r="H111" s="956"/>
      <c r="I111" s="956"/>
      <c r="J111" s="956"/>
      <c r="K111" s="956"/>
      <c r="L111" s="956"/>
      <c r="M111" s="956"/>
      <c r="N111" s="956"/>
      <c r="O111" s="956"/>
      <c r="P111" s="956"/>
      <c r="Q111" s="956"/>
      <c r="R111" s="956"/>
      <c r="S111" s="956"/>
      <c r="T111" s="956"/>
      <c r="U111" s="956"/>
      <c r="V111" s="956"/>
      <c r="W111" s="956"/>
      <c r="X111" s="956"/>
      <c r="Y111" s="956"/>
      <c r="Z111" s="956"/>
      <c r="AA111" s="956"/>
    </row>
    <row r="112" spans="2:27" ht="15.75" customHeight="1">
      <c r="B112" s="956"/>
      <c r="C112" s="956"/>
      <c r="D112" s="955"/>
      <c r="E112" s="956"/>
      <c r="F112" s="956"/>
      <c r="G112" s="956"/>
      <c r="H112" s="956"/>
      <c r="I112" s="956"/>
      <c r="J112" s="956"/>
      <c r="K112" s="956"/>
      <c r="L112" s="956"/>
      <c r="M112" s="956"/>
      <c r="N112" s="956"/>
      <c r="O112" s="956"/>
      <c r="P112" s="956"/>
      <c r="Q112" s="956"/>
      <c r="R112" s="956"/>
      <c r="S112" s="956"/>
      <c r="T112" s="956"/>
      <c r="U112" s="956"/>
      <c r="V112" s="956"/>
      <c r="W112" s="956"/>
      <c r="X112" s="956"/>
      <c r="Y112" s="956"/>
      <c r="Z112" s="956"/>
      <c r="AA112" s="956"/>
    </row>
    <row r="113" spans="2:27" ht="15.75" customHeight="1">
      <c r="B113" s="956"/>
      <c r="C113" s="956"/>
      <c r="D113" s="955"/>
      <c r="E113" s="956"/>
      <c r="F113" s="956"/>
      <c r="G113" s="956"/>
      <c r="H113" s="956"/>
      <c r="I113" s="956"/>
      <c r="J113" s="956"/>
      <c r="K113" s="956"/>
      <c r="L113" s="956"/>
      <c r="M113" s="956"/>
      <c r="N113" s="956"/>
      <c r="O113" s="956"/>
      <c r="P113" s="956"/>
      <c r="Q113" s="956"/>
      <c r="R113" s="956"/>
      <c r="S113" s="956"/>
      <c r="T113" s="956"/>
      <c r="U113" s="956"/>
      <c r="V113" s="956"/>
      <c r="W113" s="956"/>
      <c r="X113" s="956"/>
      <c r="Y113" s="956"/>
      <c r="Z113" s="956"/>
      <c r="AA113" s="956"/>
    </row>
    <row r="114" spans="2:27" ht="15.75" customHeight="1">
      <c r="B114" s="956"/>
      <c r="C114" s="956"/>
      <c r="D114" s="955"/>
      <c r="E114" s="956"/>
      <c r="F114" s="956"/>
      <c r="G114" s="956"/>
      <c r="H114" s="956"/>
      <c r="I114" s="956"/>
      <c r="J114" s="956"/>
      <c r="K114" s="956"/>
      <c r="L114" s="956"/>
      <c r="M114" s="956"/>
      <c r="N114" s="956"/>
      <c r="O114" s="956"/>
      <c r="P114" s="956"/>
      <c r="Q114" s="956"/>
      <c r="R114" s="956"/>
      <c r="S114" s="956"/>
      <c r="T114" s="956"/>
      <c r="U114" s="956"/>
      <c r="V114" s="956"/>
      <c r="W114" s="956"/>
      <c r="X114" s="956"/>
      <c r="Y114" s="956"/>
      <c r="Z114" s="956"/>
      <c r="AA114" s="956"/>
    </row>
    <row r="115" spans="2:27" ht="15.75" customHeight="1">
      <c r="B115" s="956"/>
      <c r="C115" s="956"/>
      <c r="D115" s="955"/>
      <c r="E115" s="956"/>
      <c r="F115" s="956"/>
      <c r="G115" s="956"/>
      <c r="H115" s="956"/>
      <c r="I115" s="956"/>
      <c r="J115" s="956"/>
      <c r="K115" s="956"/>
      <c r="L115" s="956"/>
      <c r="M115" s="956"/>
      <c r="N115" s="956"/>
      <c r="O115" s="956"/>
      <c r="P115" s="956"/>
      <c r="Q115" s="956"/>
      <c r="R115" s="956"/>
      <c r="S115" s="956"/>
      <c r="T115" s="956"/>
      <c r="U115" s="956"/>
      <c r="V115" s="956"/>
      <c r="W115" s="956"/>
      <c r="X115" s="956"/>
      <c r="Y115" s="956"/>
      <c r="Z115" s="956"/>
      <c r="AA115" s="956"/>
    </row>
    <row r="116" spans="2:27" ht="15.75" customHeight="1">
      <c r="B116" s="956"/>
      <c r="C116" s="956"/>
      <c r="D116" s="955"/>
      <c r="E116" s="956"/>
      <c r="F116" s="956"/>
      <c r="G116" s="956"/>
      <c r="H116" s="956"/>
      <c r="I116" s="956"/>
      <c r="J116" s="956"/>
      <c r="K116" s="956"/>
      <c r="L116" s="956"/>
      <c r="M116" s="956"/>
      <c r="N116" s="956"/>
      <c r="O116" s="956"/>
      <c r="P116" s="956"/>
      <c r="Q116" s="956"/>
      <c r="R116" s="956"/>
      <c r="S116" s="956"/>
      <c r="T116" s="956"/>
      <c r="U116" s="956"/>
      <c r="V116" s="956"/>
      <c r="W116" s="956"/>
      <c r="X116" s="956"/>
      <c r="Y116" s="956"/>
      <c r="Z116" s="956"/>
      <c r="AA116" s="956"/>
    </row>
    <row r="117" spans="2:27" ht="15.75" customHeight="1">
      <c r="B117" s="956"/>
      <c r="C117" s="956"/>
      <c r="D117" s="955"/>
      <c r="E117" s="956"/>
      <c r="F117" s="956"/>
      <c r="G117" s="956"/>
      <c r="H117" s="956"/>
      <c r="I117" s="956"/>
      <c r="J117" s="956"/>
      <c r="K117" s="956"/>
      <c r="L117" s="956"/>
      <c r="M117" s="956"/>
      <c r="N117" s="956"/>
      <c r="O117" s="956"/>
      <c r="P117" s="956"/>
      <c r="Q117" s="956"/>
      <c r="R117" s="956"/>
      <c r="S117" s="956"/>
      <c r="T117" s="956"/>
      <c r="U117" s="956"/>
      <c r="V117" s="956"/>
      <c r="W117" s="956"/>
      <c r="X117" s="956"/>
      <c r="Y117" s="956"/>
      <c r="Z117" s="956"/>
      <c r="AA117" s="956"/>
    </row>
    <row r="118" spans="2:27" ht="15.75" customHeight="1">
      <c r="B118" s="956"/>
      <c r="C118" s="956"/>
      <c r="D118" s="955"/>
      <c r="E118" s="956"/>
      <c r="F118" s="956"/>
      <c r="G118" s="956"/>
      <c r="H118" s="956"/>
      <c r="I118" s="956"/>
      <c r="J118" s="956"/>
      <c r="K118" s="956"/>
      <c r="L118" s="956"/>
      <c r="M118" s="956"/>
      <c r="N118" s="956"/>
      <c r="O118" s="956"/>
      <c r="P118" s="956"/>
      <c r="Q118" s="956"/>
      <c r="R118" s="956"/>
      <c r="S118" s="956"/>
      <c r="T118" s="956"/>
      <c r="U118" s="956"/>
      <c r="V118" s="956"/>
      <c r="W118" s="956"/>
      <c r="X118" s="956"/>
      <c r="Y118" s="956"/>
      <c r="Z118" s="956"/>
      <c r="AA118" s="956"/>
    </row>
    <row r="119" spans="2:27" ht="15.75" customHeight="1">
      <c r="B119" s="956"/>
      <c r="C119" s="956"/>
      <c r="D119" s="955"/>
      <c r="E119" s="956"/>
      <c r="F119" s="956"/>
      <c r="G119" s="956"/>
      <c r="H119" s="956"/>
      <c r="I119" s="956"/>
      <c r="J119" s="956"/>
      <c r="K119" s="956"/>
      <c r="L119" s="956"/>
      <c r="M119" s="956"/>
      <c r="N119" s="956"/>
      <c r="O119" s="956"/>
      <c r="P119" s="956"/>
      <c r="Q119" s="956"/>
      <c r="R119" s="956"/>
      <c r="S119" s="956"/>
      <c r="T119" s="956"/>
      <c r="U119" s="956"/>
      <c r="V119" s="956"/>
      <c r="W119" s="956"/>
      <c r="X119" s="956"/>
      <c r="Y119" s="956"/>
      <c r="Z119" s="956"/>
      <c r="AA119" s="956"/>
    </row>
    <row r="120" spans="2:27" ht="15.75" customHeight="1">
      <c r="B120" s="956"/>
      <c r="C120" s="956"/>
      <c r="D120" s="955"/>
      <c r="E120" s="956"/>
      <c r="F120" s="956"/>
      <c r="G120" s="956"/>
      <c r="H120" s="956"/>
      <c r="I120" s="956"/>
      <c r="J120" s="956"/>
      <c r="K120" s="956"/>
      <c r="L120" s="956"/>
      <c r="M120" s="956"/>
      <c r="N120" s="956"/>
      <c r="O120" s="956"/>
      <c r="P120" s="956"/>
      <c r="Q120" s="956"/>
      <c r="R120" s="956"/>
      <c r="S120" s="956"/>
      <c r="T120" s="956"/>
      <c r="U120" s="956"/>
      <c r="V120" s="956"/>
      <c r="W120" s="956"/>
      <c r="X120" s="956"/>
      <c r="Y120" s="956"/>
      <c r="Z120" s="956"/>
      <c r="AA120" s="956"/>
    </row>
    <row r="121" spans="2:27" ht="15.75" customHeight="1">
      <c r="B121" s="956"/>
      <c r="C121" s="956"/>
      <c r="D121" s="955"/>
      <c r="E121" s="956"/>
      <c r="F121" s="956"/>
      <c r="G121" s="956"/>
      <c r="H121" s="956"/>
      <c r="I121" s="956"/>
      <c r="J121" s="956"/>
      <c r="K121" s="956"/>
      <c r="L121" s="956"/>
      <c r="M121" s="956"/>
      <c r="N121" s="956"/>
      <c r="O121" s="956"/>
      <c r="P121" s="956"/>
      <c r="Q121" s="956"/>
      <c r="R121" s="956"/>
      <c r="S121" s="956"/>
      <c r="T121" s="956"/>
      <c r="U121" s="956"/>
      <c r="V121" s="956"/>
      <c r="W121" s="956"/>
      <c r="X121" s="956"/>
      <c r="Y121" s="956"/>
      <c r="Z121" s="956"/>
      <c r="AA121" s="956"/>
    </row>
    <row r="122" spans="2:27" ht="15.75" customHeight="1">
      <c r="B122" s="956"/>
      <c r="C122" s="956"/>
      <c r="D122" s="955"/>
      <c r="E122" s="956"/>
      <c r="F122" s="956"/>
      <c r="G122" s="956"/>
      <c r="H122" s="956"/>
      <c r="I122" s="956"/>
      <c r="J122" s="956"/>
      <c r="K122" s="956"/>
      <c r="L122" s="956"/>
      <c r="M122" s="956"/>
      <c r="N122" s="956"/>
      <c r="O122" s="956"/>
      <c r="P122" s="956"/>
      <c r="Q122" s="956"/>
      <c r="R122" s="956"/>
      <c r="S122" s="956"/>
      <c r="T122" s="956"/>
      <c r="U122" s="956"/>
      <c r="V122" s="956"/>
      <c r="W122" s="956"/>
      <c r="X122" s="956"/>
      <c r="Y122" s="956"/>
      <c r="Z122" s="956"/>
      <c r="AA122" s="956"/>
    </row>
    <row r="123" spans="2:27" ht="15.75" customHeight="1">
      <c r="B123" s="956"/>
      <c r="C123" s="956"/>
      <c r="D123" s="955"/>
      <c r="E123" s="956"/>
      <c r="F123" s="956"/>
      <c r="G123" s="956"/>
      <c r="H123" s="956"/>
      <c r="I123" s="956"/>
      <c r="J123" s="956"/>
      <c r="K123" s="956"/>
      <c r="L123" s="956"/>
      <c r="M123" s="956"/>
      <c r="N123" s="956"/>
      <c r="O123" s="956"/>
      <c r="P123" s="956"/>
      <c r="Q123" s="956"/>
      <c r="R123" s="956"/>
      <c r="S123" s="956"/>
      <c r="T123" s="956"/>
      <c r="U123" s="956"/>
      <c r="V123" s="956"/>
      <c r="W123" s="956"/>
      <c r="X123" s="956"/>
      <c r="Y123" s="956"/>
      <c r="Z123" s="956"/>
      <c r="AA123" s="956"/>
    </row>
    <row r="124" spans="2:27" ht="15.75" customHeight="1">
      <c r="B124" s="956"/>
      <c r="C124" s="956"/>
      <c r="D124" s="955"/>
      <c r="E124" s="956"/>
      <c r="F124" s="956"/>
      <c r="G124" s="956"/>
      <c r="H124" s="956"/>
      <c r="I124" s="956"/>
      <c r="J124" s="956"/>
      <c r="K124" s="956"/>
      <c r="L124" s="956"/>
      <c r="M124" s="956"/>
      <c r="N124" s="956"/>
      <c r="O124" s="956"/>
      <c r="P124" s="956"/>
      <c r="Q124" s="956"/>
      <c r="R124" s="956"/>
      <c r="S124" s="956"/>
      <c r="T124" s="956"/>
      <c r="U124" s="956"/>
      <c r="V124" s="956"/>
      <c r="W124" s="956"/>
      <c r="X124" s="956"/>
      <c r="Y124" s="956"/>
      <c r="Z124" s="956"/>
      <c r="AA124" s="956"/>
    </row>
    <row r="125" spans="2:27" ht="15.75" customHeight="1">
      <c r="B125" s="956"/>
      <c r="C125" s="956"/>
      <c r="D125" s="955"/>
      <c r="E125" s="956"/>
      <c r="F125" s="956"/>
      <c r="G125" s="956"/>
      <c r="H125" s="956"/>
      <c r="I125" s="956"/>
      <c r="J125" s="956"/>
      <c r="K125" s="956"/>
      <c r="L125" s="956"/>
      <c r="M125" s="956"/>
      <c r="N125" s="956"/>
      <c r="O125" s="956"/>
      <c r="P125" s="956"/>
      <c r="Q125" s="956"/>
      <c r="R125" s="956"/>
      <c r="S125" s="956"/>
      <c r="T125" s="956"/>
      <c r="U125" s="956"/>
      <c r="V125" s="956"/>
      <c r="W125" s="956"/>
      <c r="X125" s="956"/>
      <c r="Y125" s="956"/>
      <c r="Z125" s="956"/>
      <c r="AA125" s="956"/>
    </row>
    <row r="126" spans="2:27" ht="15.75" customHeight="1">
      <c r="B126" s="956"/>
      <c r="C126" s="956"/>
      <c r="D126" s="955"/>
      <c r="E126" s="956"/>
      <c r="F126" s="956"/>
      <c r="G126" s="956"/>
      <c r="H126" s="956"/>
      <c r="I126" s="956"/>
      <c r="J126" s="956"/>
      <c r="K126" s="956"/>
      <c r="L126" s="956"/>
      <c r="M126" s="956"/>
      <c r="N126" s="956"/>
      <c r="O126" s="956"/>
      <c r="P126" s="956"/>
      <c r="Q126" s="956"/>
      <c r="R126" s="956"/>
      <c r="S126" s="956"/>
      <c r="T126" s="956"/>
      <c r="U126" s="956"/>
      <c r="V126" s="956"/>
      <c r="W126" s="956"/>
      <c r="X126" s="956"/>
      <c r="Y126" s="956"/>
      <c r="Z126" s="956"/>
      <c r="AA126" s="956"/>
    </row>
    <row r="127" spans="2:27" ht="15.75" customHeight="1">
      <c r="B127" s="956"/>
      <c r="C127" s="956"/>
      <c r="D127" s="955"/>
      <c r="E127" s="956"/>
      <c r="F127" s="956"/>
      <c r="G127" s="956"/>
      <c r="H127" s="956"/>
      <c r="I127" s="956"/>
      <c r="J127" s="956"/>
      <c r="K127" s="956"/>
      <c r="L127" s="956"/>
      <c r="M127" s="956"/>
      <c r="N127" s="956"/>
      <c r="O127" s="956"/>
      <c r="P127" s="956"/>
      <c r="Q127" s="956"/>
      <c r="R127" s="956"/>
      <c r="S127" s="956"/>
      <c r="T127" s="956"/>
      <c r="U127" s="956"/>
      <c r="V127" s="956"/>
      <c r="W127" s="956"/>
      <c r="X127" s="956"/>
      <c r="Y127" s="956"/>
      <c r="Z127" s="956"/>
      <c r="AA127" s="956"/>
    </row>
    <row r="128" spans="2:27" ht="15.75" customHeight="1">
      <c r="B128" s="956"/>
      <c r="C128" s="956"/>
      <c r="D128" s="955"/>
      <c r="E128" s="956"/>
      <c r="F128" s="956"/>
      <c r="G128" s="956"/>
      <c r="H128" s="956"/>
      <c r="I128" s="956"/>
      <c r="J128" s="956"/>
      <c r="K128" s="956"/>
      <c r="L128" s="956"/>
      <c r="M128" s="956"/>
      <c r="N128" s="956"/>
      <c r="O128" s="956"/>
      <c r="P128" s="956"/>
      <c r="Q128" s="956"/>
      <c r="R128" s="956"/>
      <c r="S128" s="956"/>
      <c r="T128" s="956"/>
      <c r="U128" s="956"/>
      <c r="V128" s="956"/>
      <c r="W128" s="956"/>
      <c r="X128" s="956"/>
      <c r="Y128" s="956"/>
      <c r="Z128" s="956"/>
      <c r="AA128" s="956"/>
    </row>
    <row r="129" spans="2:27" ht="15.75" customHeight="1">
      <c r="B129" s="956"/>
      <c r="C129" s="956"/>
      <c r="D129" s="955"/>
      <c r="E129" s="956"/>
      <c r="F129" s="956"/>
      <c r="G129" s="956"/>
      <c r="H129" s="956"/>
      <c r="I129" s="956"/>
      <c r="J129" s="956"/>
      <c r="K129" s="956"/>
      <c r="L129" s="956"/>
      <c r="M129" s="956"/>
      <c r="N129" s="956"/>
      <c r="O129" s="956"/>
      <c r="P129" s="956"/>
      <c r="Q129" s="956"/>
      <c r="R129" s="956"/>
      <c r="S129" s="956"/>
      <c r="T129" s="956"/>
      <c r="U129" s="956"/>
      <c r="V129" s="956"/>
      <c r="W129" s="956"/>
      <c r="X129" s="956"/>
      <c r="Y129" s="956"/>
      <c r="Z129" s="956"/>
      <c r="AA129" s="956"/>
    </row>
    <row r="130" spans="2:27" ht="15.75" customHeight="1">
      <c r="B130" s="956"/>
      <c r="C130" s="956"/>
      <c r="D130" s="955"/>
      <c r="E130" s="956"/>
      <c r="F130" s="956"/>
      <c r="G130" s="956"/>
      <c r="H130" s="956"/>
      <c r="I130" s="956"/>
      <c r="J130" s="956"/>
      <c r="K130" s="956"/>
      <c r="L130" s="956"/>
      <c r="M130" s="956"/>
      <c r="N130" s="956"/>
      <c r="O130" s="956"/>
      <c r="P130" s="956"/>
      <c r="Q130" s="956"/>
      <c r="R130" s="956"/>
      <c r="S130" s="956"/>
      <c r="T130" s="956"/>
      <c r="U130" s="956"/>
      <c r="V130" s="956"/>
      <c r="W130" s="956"/>
      <c r="X130" s="956"/>
      <c r="Y130" s="956"/>
      <c r="Z130" s="956"/>
      <c r="AA130" s="956"/>
    </row>
    <row r="131" spans="2:27" ht="15.75" customHeight="1">
      <c r="B131" s="956"/>
      <c r="C131" s="956"/>
      <c r="D131" s="955"/>
      <c r="E131" s="956"/>
      <c r="F131" s="956"/>
      <c r="G131" s="956"/>
      <c r="H131" s="956"/>
      <c r="I131" s="956"/>
      <c r="J131" s="956"/>
      <c r="K131" s="956"/>
      <c r="L131" s="956"/>
      <c r="M131" s="956"/>
      <c r="N131" s="956"/>
      <c r="O131" s="956"/>
      <c r="P131" s="956"/>
      <c r="Q131" s="956"/>
      <c r="R131" s="956"/>
      <c r="S131" s="956"/>
      <c r="T131" s="956"/>
      <c r="U131" s="956"/>
      <c r="V131" s="956"/>
      <c r="W131" s="956"/>
      <c r="X131" s="956"/>
      <c r="Y131" s="956"/>
      <c r="Z131" s="956"/>
      <c r="AA131" s="956"/>
    </row>
    <row r="132" spans="2:27" ht="15.75" customHeight="1">
      <c r="B132" s="956"/>
      <c r="C132" s="956"/>
      <c r="D132" s="955"/>
      <c r="E132" s="956"/>
      <c r="F132" s="956"/>
      <c r="G132" s="956"/>
      <c r="H132" s="956"/>
      <c r="I132" s="956"/>
      <c r="J132" s="956"/>
      <c r="K132" s="956"/>
      <c r="L132" s="956"/>
      <c r="M132" s="956"/>
      <c r="N132" s="956"/>
      <c r="O132" s="956"/>
      <c r="P132" s="956"/>
      <c r="Q132" s="956"/>
      <c r="R132" s="956"/>
      <c r="S132" s="956"/>
      <c r="T132" s="956"/>
      <c r="U132" s="956"/>
      <c r="V132" s="956"/>
      <c r="W132" s="956"/>
      <c r="X132" s="956"/>
      <c r="Y132" s="956"/>
      <c r="Z132" s="956"/>
      <c r="AA132" s="956"/>
    </row>
    <row r="133" spans="2:27" ht="15.75" customHeight="1">
      <c r="B133" s="956"/>
      <c r="C133" s="956"/>
      <c r="D133" s="955"/>
      <c r="E133" s="956"/>
      <c r="F133" s="956"/>
      <c r="G133" s="956"/>
      <c r="H133" s="956"/>
      <c r="I133" s="956"/>
      <c r="J133" s="956"/>
      <c r="K133" s="956"/>
      <c r="L133" s="956"/>
      <c r="M133" s="956"/>
      <c r="N133" s="956"/>
      <c r="O133" s="956"/>
      <c r="P133" s="956"/>
      <c r="Q133" s="956"/>
      <c r="R133" s="956"/>
      <c r="S133" s="956"/>
      <c r="T133" s="956"/>
      <c r="U133" s="956"/>
      <c r="V133" s="956"/>
      <c r="W133" s="956"/>
      <c r="X133" s="956"/>
      <c r="Y133" s="956"/>
      <c r="Z133" s="956"/>
      <c r="AA133" s="956"/>
    </row>
    <row r="134" spans="2:27" ht="15.75" customHeight="1">
      <c r="B134" s="956"/>
      <c r="C134" s="956"/>
      <c r="D134" s="955"/>
      <c r="E134" s="956"/>
      <c r="F134" s="956"/>
      <c r="G134" s="956"/>
      <c r="H134" s="956"/>
      <c r="I134" s="956"/>
      <c r="J134" s="956"/>
      <c r="K134" s="956"/>
      <c r="L134" s="956"/>
      <c r="M134" s="956"/>
      <c r="N134" s="956"/>
      <c r="O134" s="956"/>
      <c r="P134" s="956"/>
      <c r="Q134" s="956"/>
      <c r="R134" s="956"/>
      <c r="S134" s="956"/>
      <c r="T134" s="956"/>
      <c r="U134" s="956"/>
      <c r="V134" s="956"/>
      <c r="W134" s="956"/>
      <c r="X134" s="956"/>
      <c r="Y134" s="956"/>
      <c r="Z134" s="956"/>
      <c r="AA134" s="956"/>
    </row>
    <row r="135" spans="2:27" ht="15.75" customHeight="1">
      <c r="B135" s="956"/>
      <c r="C135" s="956"/>
      <c r="D135" s="955"/>
      <c r="E135" s="956"/>
      <c r="F135" s="956"/>
      <c r="G135" s="956"/>
      <c r="H135" s="956"/>
      <c r="I135" s="956"/>
      <c r="J135" s="956"/>
      <c r="K135" s="956"/>
      <c r="L135" s="956"/>
      <c r="M135" s="956"/>
      <c r="N135" s="956"/>
      <c r="O135" s="956"/>
      <c r="P135" s="956"/>
      <c r="Q135" s="956"/>
      <c r="R135" s="956"/>
      <c r="S135" s="956"/>
      <c r="T135" s="956"/>
      <c r="U135" s="956"/>
      <c r="V135" s="956"/>
      <c r="W135" s="956"/>
      <c r="X135" s="956"/>
      <c r="Y135" s="956"/>
      <c r="Z135" s="956"/>
      <c r="AA135" s="956"/>
    </row>
    <row r="136" spans="2:27" ht="15.75" customHeight="1">
      <c r="B136" s="956"/>
      <c r="C136" s="956"/>
      <c r="D136" s="955"/>
      <c r="E136" s="956"/>
      <c r="F136" s="956"/>
      <c r="G136" s="956"/>
      <c r="H136" s="956"/>
      <c r="I136" s="956"/>
      <c r="J136" s="956"/>
      <c r="K136" s="956"/>
      <c r="L136" s="956"/>
      <c r="M136" s="956"/>
      <c r="N136" s="956"/>
      <c r="O136" s="956"/>
      <c r="P136" s="956"/>
      <c r="Q136" s="956"/>
      <c r="R136" s="956"/>
      <c r="S136" s="956"/>
      <c r="T136" s="956"/>
      <c r="U136" s="956"/>
      <c r="V136" s="956"/>
      <c r="W136" s="956"/>
      <c r="X136" s="956"/>
      <c r="Y136" s="956"/>
      <c r="Z136" s="956"/>
      <c r="AA136" s="956"/>
    </row>
    <row r="137" spans="2:27" ht="15.75" customHeight="1">
      <c r="B137" s="956"/>
      <c r="C137" s="956"/>
      <c r="D137" s="955"/>
      <c r="E137" s="956"/>
      <c r="F137" s="956"/>
      <c r="G137" s="956"/>
      <c r="H137" s="956"/>
      <c r="I137" s="956"/>
      <c r="J137" s="956"/>
      <c r="K137" s="956"/>
      <c r="L137" s="956"/>
      <c r="M137" s="956"/>
      <c r="N137" s="956"/>
      <c r="O137" s="956"/>
      <c r="P137" s="956"/>
      <c r="Q137" s="956"/>
      <c r="R137" s="956"/>
      <c r="S137" s="956"/>
      <c r="T137" s="956"/>
      <c r="U137" s="956"/>
      <c r="V137" s="956"/>
      <c r="W137" s="956"/>
      <c r="X137" s="956"/>
      <c r="Y137" s="956"/>
      <c r="Z137" s="956"/>
      <c r="AA137" s="956"/>
    </row>
    <row r="138" spans="2:27" ht="15.75" customHeight="1">
      <c r="B138" s="956"/>
      <c r="C138" s="956"/>
      <c r="D138" s="955"/>
      <c r="E138" s="956"/>
      <c r="F138" s="956"/>
      <c r="G138" s="956"/>
      <c r="H138" s="956"/>
      <c r="I138" s="956"/>
      <c r="J138" s="956"/>
      <c r="K138" s="956"/>
      <c r="L138" s="956"/>
      <c r="M138" s="956"/>
      <c r="N138" s="956"/>
      <c r="O138" s="956"/>
      <c r="P138" s="956"/>
      <c r="Q138" s="956"/>
      <c r="R138" s="956"/>
      <c r="S138" s="956"/>
      <c r="T138" s="956"/>
      <c r="U138" s="956"/>
      <c r="V138" s="956"/>
      <c r="W138" s="956"/>
      <c r="X138" s="956"/>
      <c r="Y138" s="956"/>
      <c r="Z138" s="956"/>
      <c r="AA138" s="956"/>
    </row>
    <row r="139" spans="2:27" ht="15.75" customHeight="1">
      <c r="B139" s="956"/>
      <c r="C139" s="956"/>
      <c r="D139" s="955"/>
      <c r="E139" s="956"/>
      <c r="F139" s="956"/>
      <c r="G139" s="956"/>
      <c r="H139" s="956"/>
      <c r="I139" s="956"/>
      <c r="J139" s="956"/>
      <c r="K139" s="956"/>
      <c r="L139" s="956"/>
      <c r="M139" s="956"/>
      <c r="N139" s="956"/>
      <c r="O139" s="956"/>
      <c r="P139" s="956"/>
      <c r="Q139" s="956"/>
      <c r="R139" s="956"/>
      <c r="S139" s="956"/>
      <c r="T139" s="956"/>
      <c r="U139" s="956"/>
      <c r="V139" s="956"/>
      <c r="W139" s="956"/>
      <c r="X139" s="956"/>
      <c r="Y139" s="956"/>
      <c r="Z139" s="956"/>
      <c r="AA139" s="956"/>
    </row>
    <row r="140" spans="2:27" ht="15.75" customHeight="1">
      <c r="B140" s="956"/>
      <c r="C140" s="956"/>
      <c r="D140" s="955"/>
      <c r="E140" s="956"/>
      <c r="F140" s="956"/>
      <c r="G140" s="956"/>
      <c r="H140" s="956"/>
      <c r="I140" s="956"/>
      <c r="J140" s="956"/>
      <c r="K140" s="956"/>
      <c r="L140" s="956"/>
      <c r="M140" s="956"/>
      <c r="N140" s="956"/>
      <c r="O140" s="956"/>
      <c r="P140" s="956"/>
      <c r="Q140" s="956"/>
      <c r="R140" s="956"/>
      <c r="S140" s="956"/>
      <c r="T140" s="956"/>
      <c r="U140" s="956"/>
      <c r="V140" s="956"/>
      <c r="W140" s="956"/>
      <c r="X140" s="956"/>
      <c r="Y140" s="956"/>
      <c r="Z140" s="956"/>
      <c r="AA140" s="956"/>
    </row>
    <row r="141" spans="2:27" ht="15.75" customHeight="1">
      <c r="B141" s="956"/>
      <c r="C141" s="956"/>
      <c r="D141" s="955"/>
      <c r="E141" s="956"/>
      <c r="F141" s="956"/>
      <c r="G141" s="956"/>
      <c r="H141" s="956"/>
      <c r="I141" s="956"/>
      <c r="J141" s="956"/>
      <c r="K141" s="956"/>
      <c r="L141" s="956"/>
      <c r="M141" s="956"/>
      <c r="N141" s="956"/>
      <c r="O141" s="956"/>
      <c r="P141" s="956"/>
      <c r="Q141" s="956"/>
      <c r="R141" s="956"/>
      <c r="S141" s="956"/>
      <c r="T141" s="956"/>
      <c r="U141" s="956"/>
      <c r="V141" s="956"/>
      <c r="W141" s="956"/>
      <c r="X141" s="956"/>
      <c r="Y141" s="956"/>
      <c r="Z141" s="956"/>
      <c r="AA141" s="956"/>
    </row>
    <row r="142" spans="2:27" ht="15.75" customHeight="1">
      <c r="B142" s="956"/>
      <c r="C142" s="956"/>
      <c r="D142" s="955"/>
      <c r="E142" s="956"/>
      <c r="F142" s="956"/>
      <c r="G142" s="956"/>
      <c r="H142" s="956"/>
      <c r="I142" s="956"/>
      <c r="J142" s="956"/>
      <c r="K142" s="956"/>
      <c r="L142" s="956"/>
      <c r="M142" s="956"/>
      <c r="N142" s="956"/>
      <c r="O142" s="956"/>
      <c r="P142" s="956"/>
      <c r="Q142" s="956"/>
      <c r="R142" s="956"/>
      <c r="S142" s="956"/>
      <c r="T142" s="956"/>
      <c r="U142" s="956"/>
      <c r="V142" s="956"/>
      <c r="W142" s="956"/>
      <c r="X142" s="956"/>
      <c r="Y142" s="956"/>
      <c r="Z142" s="956"/>
      <c r="AA142" s="956"/>
    </row>
    <row r="143" spans="2:27" ht="15.75" customHeight="1">
      <c r="B143" s="956"/>
      <c r="C143" s="956"/>
      <c r="D143" s="955"/>
      <c r="E143" s="956"/>
      <c r="F143" s="956"/>
      <c r="G143" s="956"/>
      <c r="H143" s="956"/>
      <c r="I143" s="956"/>
      <c r="J143" s="956"/>
      <c r="K143" s="956"/>
      <c r="L143" s="956"/>
      <c r="M143" s="956"/>
      <c r="N143" s="956"/>
      <c r="O143" s="956"/>
      <c r="P143" s="956"/>
      <c r="Q143" s="956"/>
      <c r="R143" s="956"/>
      <c r="S143" s="956"/>
      <c r="T143" s="956"/>
      <c r="U143" s="956"/>
      <c r="V143" s="956"/>
      <c r="W143" s="956"/>
      <c r="X143" s="956"/>
      <c r="Y143" s="956"/>
      <c r="Z143" s="956"/>
      <c r="AA143" s="956"/>
    </row>
    <row r="144" spans="2:27" ht="15.75" customHeight="1">
      <c r="B144" s="956"/>
      <c r="C144" s="956"/>
      <c r="D144" s="955"/>
      <c r="E144" s="956"/>
      <c r="F144" s="956"/>
      <c r="G144" s="956"/>
      <c r="H144" s="956"/>
      <c r="I144" s="956"/>
      <c r="J144" s="956"/>
      <c r="K144" s="956"/>
      <c r="L144" s="956"/>
      <c r="M144" s="956"/>
      <c r="N144" s="956"/>
      <c r="O144" s="956"/>
      <c r="P144" s="956"/>
      <c r="Q144" s="956"/>
      <c r="R144" s="956"/>
      <c r="S144" s="956"/>
      <c r="T144" s="956"/>
      <c r="U144" s="956"/>
      <c r="V144" s="956"/>
      <c r="W144" s="956"/>
      <c r="X144" s="956"/>
      <c r="Y144" s="956"/>
      <c r="Z144" s="956"/>
      <c r="AA144" s="956"/>
    </row>
    <row r="145" spans="2:27" ht="15.75" customHeight="1">
      <c r="B145" s="956"/>
      <c r="C145" s="956"/>
      <c r="D145" s="955"/>
      <c r="E145" s="956"/>
      <c r="F145" s="956"/>
      <c r="G145" s="956"/>
      <c r="H145" s="956"/>
      <c r="I145" s="956"/>
      <c r="J145" s="956"/>
      <c r="K145" s="956"/>
      <c r="L145" s="956"/>
      <c r="M145" s="956"/>
      <c r="N145" s="956"/>
      <c r="O145" s="956"/>
      <c r="P145" s="956"/>
      <c r="Q145" s="956"/>
      <c r="R145" s="956"/>
      <c r="S145" s="956"/>
      <c r="T145" s="956"/>
      <c r="U145" s="956"/>
      <c r="V145" s="956"/>
      <c r="W145" s="956"/>
      <c r="X145" s="956"/>
      <c r="Y145" s="956"/>
      <c r="Z145" s="956"/>
      <c r="AA145" s="956"/>
    </row>
    <row r="146" spans="2:27" ht="15.75" customHeight="1">
      <c r="B146" s="956"/>
      <c r="C146" s="956"/>
      <c r="D146" s="955"/>
      <c r="E146" s="956"/>
      <c r="F146" s="956"/>
      <c r="G146" s="956"/>
      <c r="H146" s="956"/>
      <c r="I146" s="956"/>
      <c r="J146" s="956"/>
      <c r="K146" s="956"/>
      <c r="L146" s="956"/>
      <c r="M146" s="956"/>
      <c r="N146" s="956"/>
      <c r="O146" s="956"/>
      <c r="P146" s="956"/>
      <c r="Q146" s="956"/>
      <c r="R146" s="956"/>
      <c r="S146" s="956"/>
      <c r="T146" s="956"/>
      <c r="U146" s="956"/>
      <c r="V146" s="956"/>
      <c r="W146" s="956"/>
      <c r="X146" s="956"/>
      <c r="Y146" s="956"/>
      <c r="Z146" s="956"/>
      <c r="AA146" s="956"/>
    </row>
    <row r="147" spans="2:27" ht="15.75" customHeight="1">
      <c r="B147" s="956"/>
      <c r="C147" s="956"/>
      <c r="D147" s="955"/>
      <c r="E147" s="956"/>
      <c r="F147" s="956"/>
      <c r="G147" s="956"/>
      <c r="H147" s="956"/>
      <c r="I147" s="956"/>
      <c r="J147" s="956"/>
      <c r="K147" s="956"/>
      <c r="L147" s="956"/>
      <c r="M147" s="956"/>
      <c r="N147" s="956"/>
      <c r="O147" s="956"/>
      <c r="P147" s="956"/>
      <c r="Q147" s="956"/>
      <c r="R147" s="956"/>
      <c r="S147" s="956"/>
      <c r="T147" s="956"/>
      <c r="U147" s="956"/>
      <c r="V147" s="956"/>
      <c r="W147" s="956"/>
      <c r="X147" s="956"/>
      <c r="Y147" s="956"/>
      <c r="Z147" s="956"/>
      <c r="AA147" s="956"/>
    </row>
    <row r="148" spans="2:27" ht="15.75" customHeight="1">
      <c r="B148" s="956"/>
      <c r="C148" s="956"/>
      <c r="D148" s="955"/>
      <c r="E148" s="956"/>
      <c r="F148" s="956"/>
      <c r="G148" s="956"/>
      <c r="H148" s="956"/>
      <c r="I148" s="956"/>
      <c r="J148" s="956"/>
      <c r="K148" s="956"/>
      <c r="L148" s="956"/>
      <c r="M148" s="956"/>
      <c r="N148" s="956"/>
      <c r="O148" s="956"/>
      <c r="P148" s="956"/>
      <c r="Q148" s="956"/>
      <c r="R148" s="956"/>
      <c r="S148" s="956"/>
      <c r="T148" s="956"/>
      <c r="U148" s="956"/>
      <c r="V148" s="956"/>
      <c r="W148" s="956"/>
      <c r="X148" s="956"/>
      <c r="Y148" s="956"/>
      <c r="Z148" s="956"/>
      <c r="AA148" s="956"/>
    </row>
    <row r="149" spans="2:27" ht="15.75" customHeight="1">
      <c r="B149" s="956"/>
      <c r="C149" s="956"/>
      <c r="D149" s="955"/>
      <c r="E149" s="956"/>
      <c r="F149" s="956"/>
      <c r="G149" s="956"/>
      <c r="H149" s="956"/>
      <c r="I149" s="956"/>
      <c r="J149" s="956"/>
      <c r="K149" s="956"/>
      <c r="L149" s="956"/>
      <c r="M149" s="956"/>
      <c r="N149" s="956"/>
      <c r="O149" s="956"/>
      <c r="P149" s="956"/>
      <c r="Q149" s="956"/>
      <c r="R149" s="956"/>
      <c r="S149" s="956"/>
      <c r="T149" s="956"/>
      <c r="U149" s="956"/>
      <c r="V149" s="956"/>
      <c r="W149" s="956"/>
      <c r="X149" s="956"/>
      <c r="Y149" s="956"/>
      <c r="Z149" s="956"/>
      <c r="AA149" s="956"/>
    </row>
    <row r="150" spans="2:27" ht="15.75" customHeight="1">
      <c r="B150" s="956"/>
      <c r="C150" s="956"/>
      <c r="D150" s="955"/>
      <c r="E150" s="956"/>
      <c r="F150" s="956"/>
      <c r="G150" s="956"/>
      <c r="H150" s="956"/>
      <c r="I150" s="956"/>
      <c r="J150" s="956"/>
      <c r="K150" s="956"/>
      <c r="L150" s="956"/>
      <c r="M150" s="956"/>
      <c r="N150" s="956"/>
      <c r="O150" s="956"/>
      <c r="P150" s="956"/>
      <c r="Q150" s="956"/>
      <c r="R150" s="956"/>
      <c r="S150" s="956"/>
      <c r="T150" s="956"/>
      <c r="U150" s="956"/>
      <c r="V150" s="956"/>
      <c r="W150" s="956"/>
      <c r="X150" s="956"/>
      <c r="Y150" s="956"/>
      <c r="Z150" s="956"/>
      <c r="AA150" s="956"/>
    </row>
    <row r="151" spans="2:27" ht="15.75" customHeight="1">
      <c r="B151" s="956"/>
      <c r="C151" s="956"/>
      <c r="D151" s="955"/>
      <c r="E151" s="956"/>
      <c r="F151" s="956"/>
      <c r="G151" s="956"/>
      <c r="H151" s="956"/>
      <c r="I151" s="956"/>
      <c r="J151" s="956"/>
      <c r="K151" s="956"/>
      <c r="L151" s="956"/>
      <c r="M151" s="956"/>
      <c r="N151" s="956"/>
      <c r="O151" s="956"/>
      <c r="P151" s="956"/>
      <c r="Q151" s="956"/>
      <c r="R151" s="956"/>
      <c r="S151" s="956"/>
      <c r="T151" s="956"/>
      <c r="U151" s="956"/>
      <c r="V151" s="956"/>
      <c r="W151" s="956"/>
      <c r="X151" s="956"/>
      <c r="Y151" s="956"/>
      <c r="Z151" s="956"/>
      <c r="AA151" s="956"/>
    </row>
    <row r="152" spans="2:27" ht="15.75" customHeight="1">
      <c r="B152" s="956"/>
      <c r="C152" s="956"/>
      <c r="D152" s="955"/>
      <c r="E152" s="956"/>
      <c r="F152" s="956"/>
      <c r="G152" s="956"/>
      <c r="H152" s="956"/>
      <c r="I152" s="956"/>
      <c r="J152" s="956"/>
      <c r="K152" s="956"/>
      <c r="L152" s="956"/>
      <c r="M152" s="956"/>
      <c r="N152" s="956"/>
      <c r="O152" s="956"/>
      <c r="P152" s="956"/>
      <c r="Q152" s="956"/>
      <c r="R152" s="956"/>
      <c r="S152" s="956"/>
      <c r="T152" s="956"/>
      <c r="U152" s="956"/>
      <c r="V152" s="956"/>
      <c r="W152" s="956"/>
      <c r="X152" s="956"/>
      <c r="Y152" s="956"/>
      <c r="Z152" s="956"/>
      <c r="AA152" s="956"/>
    </row>
    <row r="153" spans="2:27" ht="15.75" customHeight="1">
      <c r="B153" s="956"/>
      <c r="C153" s="956"/>
      <c r="D153" s="955"/>
      <c r="E153" s="956"/>
      <c r="F153" s="956"/>
      <c r="G153" s="956"/>
      <c r="H153" s="956"/>
      <c r="I153" s="956"/>
      <c r="J153" s="956"/>
      <c r="K153" s="956"/>
      <c r="L153" s="956"/>
      <c r="M153" s="956"/>
      <c r="N153" s="956"/>
      <c r="O153" s="956"/>
      <c r="P153" s="956"/>
      <c r="Q153" s="956"/>
      <c r="R153" s="956"/>
      <c r="S153" s="956"/>
      <c r="T153" s="956"/>
      <c r="U153" s="956"/>
      <c r="V153" s="956"/>
      <c r="W153" s="956"/>
      <c r="X153" s="956"/>
      <c r="Y153" s="956"/>
      <c r="Z153" s="956"/>
      <c r="AA153" s="956"/>
    </row>
    <row r="154" spans="2:27" ht="15.75" customHeight="1">
      <c r="B154" s="956"/>
      <c r="C154" s="956"/>
      <c r="D154" s="955"/>
      <c r="E154" s="956"/>
      <c r="F154" s="956"/>
      <c r="G154" s="956"/>
      <c r="H154" s="956"/>
      <c r="I154" s="956"/>
      <c r="J154" s="956"/>
      <c r="K154" s="956"/>
      <c r="L154" s="956"/>
      <c r="M154" s="956"/>
      <c r="N154" s="956"/>
      <c r="O154" s="956"/>
      <c r="P154" s="956"/>
      <c r="Q154" s="956"/>
      <c r="R154" s="956"/>
      <c r="S154" s="956"/>
      <c r="T154" s="956"/>
      <c r="U154" s="956"/>
      <c r="V154" s="956"/>
      <c r="W154" s="956"/>
      <c r="X154" s="956"/>
      <c r="Y154" s="956"/>
      <c r="Z154" s="956"/>
      <c r="AA154" s="956"/>
    </row>
    <row r="155" spans="2:27" ht="15.75" customHeight="1">
      <c r="B155" s="956"/>
      <c r="C155" s="956"/>
      <c r="D155" s="955"/>
      <c r="E155" s="956"/>
      <c r="F155" s="956"/>
      <c r="G155" s="956"/>
      <c r="H155" s="956"/>
      <c r="I155" s="956"/>
      <c r="J155" s="956"/>
      <c r="K155" s="956"/>
      <c r="L155" s="956"/>
      <c r="M155" s="956"/>
      <c r="N155" s="956"/>
      <c r="O155" s="956"/>
      <c r="P155" s="956"/>
      <c r="Q155" s="956"/>
      <c r="R155" s="956"/>
      <c r="S155" s="956"/>
      <c r="T155" s="956"/>
      <c r="U155" s="956"/>
      <c r="V155" s="956"/>
      <c r="W155" s="956"/>
      <c r="X155" s="956"/>
      <c r="Y155" s="956"/>
      <c r="Z155" s="956"/>
      <c r="AA155" s="956"/>
    </row>
    <row r="156" spans="2:27" ht="15.75" customHeight="1">
      <c r="B156" s="956"/>
      <c r="C156" s="956"/>
      <c r="D156" s="955"/>
      <c r="E156" s="956"/>
      <c r="F156" s="956"/>
      <c r="G156" s="956"/>
      <c r="H156" s="956"/>
      <c r="I156" s="956"/>
      <c r="J156" s="956"/>
      <c r="K156" s="956"/>
      <c r="L156" s="956"/>
      <c r="M156" s="956"/>
      <c r="N156" s="956"/>
      <c r="O156" s="956"/>
      <c r="P156" s="956"/>
      <c r="Q156" s="956"/>
      <c r="R156" s="956"/>
      <c r="S156" s="956"/>
      <c r="T156" s="956"/>
      <c r="U156" s="956"/>
      <c r="V156" s="956"/>
      <c r="W156" s="956"/>
      <c r="X156" s="956"/>
      <c r="Y156" s="956"/>
      <c r="Z156" s="956"/>
      <c r="AA156" s="956"/>
    </row>
    <row r="157" spans="2:27" ht="15.75" customHeight="1">
      <c r="B157" s="956"/>
      <c r="C157" s="956"/>
      <c r="D157" s="955"/>
      <c r="E157" s="956"/>
      <c r="F157" s="956"/>
      <c r="G157" s="956"/>
      <c r="H157" s="956"/>
      <c r="I157" s="956"/>
      <c r="J157" s="956"/>
      <c r="K157" s="956"/>
      <c r="L157" s="956"/>
      <c r="M157" s="956"/>
      <c r="N157" s="956"/>
      <c r="O157" s="956"/>
      <c r="P157" s="956"/>
      <c r="Q157" s="956"/>
      <c r="R157" s="956"/>
      <c r="S157" s="956"/>
      <c r="T157" s="956"/>
      <c r="U157" s="956"/>
      <c r="V157" s="956"/>
      <c r="W157" s="956"/>
      <c r="X157" s="956"/>
      <c r="Y157" s="956"/>
      <c r="Z157" s="956"/>
      <c r="AA157" s="956"/>
    </row>
    <row r="158" spans="2:27" ht="15.75" customHeight="1">
      <c r="B158" s="956"/>
      <c r="C158" s="956"/>
      <c r="D158" s="955"/>
      <c r="E158" s="956"/>
      <c r="F158" s="956"/>
      <c r="G158" s="956"/>
      <c r="H158" s="956"/>
      <c r="I158" s="956"/>
      <c r="J158" s="956"/>
      <c r="K158" s="956"/>
      <c r="L158" s="956"/>
      <c r="M158" s="956"/>
      <c r="N158" s="956"/>
      <c r="O158" s="956"/>
      <c r="P158" s="956"/>
      <c r="Q158" s="956"/>
      <c r="R158" s="956"/>
      <c r="S158" s="956"/>
      <c r="T158" s="956"/>
      <c r="U158" s="956"/>
      <c r="V158" s="956"/>
      <c r="W158" s="956"/>
      <c r="X158" s="956"/>
      <c r="Y158" s="956"/>
      <c r="Z158" s="956"/>
      <c r="AA158" s="956"/>
    </row>
    <row r="159" spans="2:27" ht="15.75" customHeight="1">
      <c r="B159" s="956"/>
      <c r="C159" s="956"/>
      <c r="D159" s="955"/>
      <c r="E159" s="956"/>
      <c r="F159" s="956"/>
      <c r="G159" s="956"/>
      <c r="H159" s="956"/>
      <c r="I159" s="956"/>
      <c r="J159" s="956"/>
      <c r="K159" s="956"/>
      <c r="L159" s="956"/>
      <c r="M159" s="956"/>
      <c r="N159" s="956"/>
      <c r="O159" s="956"/>
      <c r="P159" s="956"/>
      <c r="Q159" s="956"/>
      <c r="R159" s="956"/>
      <c r="S159" s="956"/>
      <c r="T159" s="956"/>
      <c r="U159" s="956"/>
      <c r="V159" s="956"/>
      <c r="W159" s="956"/>
      <c r="X159" s="956"/>
      <c r="Y159" s="956"/>
      <c r="Z159" s="956"/>
      <c r="AA159" s="956"/>
    </row>
    <row r="160" spans="2:27" ht="15.75" customHeight="1">
      <c r="B160" s="956"/>
      <c r="C160" s="956"/>
      <c r="D160" s="955"/>
      <c r="E160" s="956"/>
      <c r="F160" s="956"/>
      <c r="G160" s="956"/>
      <c r="H160" s="956"/>
      <c r="I160" s="956"/>
      <c r="J160" s="956"/>
      <c r="K160" s="956"/>
      <c r="L160" s="956"/>
      <c r="M160" s="956"/>
      <c r="N160" s="956"/>
      <c r="O160" s="956"/>
      <c r="P160" s="956"/>
      <c r="Q160" s="956"/>
      <c r="R160" s="956"/>
      <c r="S160" s="956"/>
      <c r="T160" s="956"/>
      <c r="U160" s="956"/>
      <c r="V160" s="956"/>
      <c r="W160" s="956"/>
      <c r="X160" s="956"/>
      <c r="Y160" s="956"/>
      <c r="Z160" s="956"/>
      <c r="AA160" s="956"/>
    </row>
    <row r="161" spans="2:27" ht="15.75" customHeight="1">
      <c r="B161" s="956"/>
      <c r="C161" s="956"/>
      <c r="D161" s="955"/>
      <c r="E161" s="956"/>
      <c r="F161" s="956"/>
      <c r="G161" s="956"/>
      <c r="H161" s="956"/>
      <c r="I161" s="956"/>
      <c r="J161" s="956"/>
      <c r="K161" s="956"/>
      <c r="L161" s="956"/>
      <c r="M161" s="956"/>
      <c r="N161" s="956"/>
      <c r="O161" s="956"/>
      <c r="P161" s="956"/>
      <c r="Q161" s="956"/>
      <c r="R161" s="956"/>
      <c r="S161" s="956"/>
      <c r="T161" s="956"/>
      <c r="U161" s="956"/>
      <c r="V161" s="956"/>
      <c r="W161" s="956"/>
      <c r="X161" s="956"/>
      <c r="Y161" s="956"/>
      <c r="Z161" s="956"/>
      <c r="AA161" s="956"/>
    </row>
    <row r="162" spans="2:27" ht="15.75" customHeight="1">
      <c r="B162" s="956"/>
      <c r="C162" s="956"/>
      <c r="D162" s="955"/>
      <c r="E162" s="956"/>
      <c r="F162" s="956"/>
      <c r="G162" s="956"/>
      <c r="H162" s="956"/>
      <c r="I162" s="956"/>
      <c r="J162" s="956"/>
      <c r="K162" s="956"/>
      <c r="L162" s="956"/>
      <c r="M162" s="956"/>
      <c r="N162" s="956"/>
      <c r="O162" s="956"/>
      <c r="P162" s="956"/>
      <c r="Q162" s="956"/>
      <c r="R162" s="956"/>
      <c r="S162" s="956"/>
      <c r="T162" s="956"/>
      <c r="U162" s="956"/>
      <c r="V162" s="956"/>
      <c r="W162" s="956"/>
      <c r="X162" s="956"/>
      <c r="Y162" s="956"/>
      <c r="Z162" s="956"/>
      <c r="AA162" s="956"/>
    </row>
    <row r="163" spans="2:27" ht="15.75" customHeight="1">
      <c r="B163" s="956"/>
      <c r="C163" s="956"/>
      <c r="D163" s="955"/>
      <c r="E163" s="956"/>
      <c r="F163" s="956"/>
      <c r="G163" s="956"/>
      <c r="H163" s="956"/>
      <c r="I163" s="956"/>
      <c r="J163" s="956"/>
      <c r="K163" s="956"/>
      <c r="L163" s="956"/>
      <c r="M163" s="956"/>
      <c r="N163" s="956"/>
      <c r="O163" s="956"/>
      <c r="P163" s="956"/>
      <c r="Q163" s="956"/>
      <c r="R163" s="956"/>
      <c r="S163" s="956"/>
      <c r="T163" s="956"/>
      <c r="U163" s="956"/>
      <c r="V163" s="956"/>
      <c r="W163" s="956"/>
      <c r="X163" s="956"/>
      <c r="Y163" s="956"/>
      <c r="Z163" s="956"/>
      <c r="AA163" s="956"/>
    </row>
    <row r="164" spans="2:27" ht="15.75" customHeight="1">
      <c r="B164" s="956"/>
      <c r="C164" s="956"/>
      <c r="D164" s="955"/>
      <c r="E164" s="956"/>
      <c r="F164" s="956"/>
      <c r="G164" s="956"/>
      <c r="H164" s="956"/>
      <c r="I164" s="956"/>
      <c r="J164" s="956"/>
      <c r="K164" s="956"/>
      <c r="L164" s="956"/>
      <c r="M164" s="956"/>
      <c r="N164" s="956"/>
      <c r="O164" s="956"/>
      <c r="P164" s="956"/>
      <c r="Q164" s="956"/>
      <c r="R164" s="956"/>
      <c r="S164" s="956"/>
      <c r="T164" s="956"/>
      <c r="U164" s="956"/>
      <c r="V164" s="956"/>
      <c r="W164" s="956"/>
      <c r="X164" s="956"/>
      <c r="Y164" s="956"/>
      <c r="Z164" s="956"/>
      <c r="AA164" s="956"/>
    </row>
    <row r="165" spans="2:27" ht="15.75" customHeight="1">
      <c r="B165" s="956"/>
      <c r="C165" s="956"/>
      <c r="D165" s="955"/>
      <c r="E165" s="956"/>
      <c r="F165" s="956"/>
      <c r="G165" s="956"/>
      <c r="H165" s="956"/>
      <c r="I165" s="956"/>
      <c r="J165" s="956"/>
      <c r="K165" s="956"/>
      <c r="L165" s="956"/>
      <c r="M165" s="956"/>
      <c r="N165" s="956"/>
      <c r="O165" s="956"/>
      <c r="P165" s="956"/>
      <c r="Q165" s="956"/>
      <c r="R165" s="956"/>
      <c r="S165" s="956"/>
      <c r="T165" s="956"/>
      <c r="U165" s="956"/>
      <c r="V165" s="956"/>
      <c r="W165" s="956"/>
      <c r="X165" s="956"/>
      <c r="Y165" s="956"/>
      <c r="Z165" s="956"/>
      <c r="AA165" s="956"/>
    </row>
    <row r="166" spans="2:27" ht="15.75" customHeight="1">
      <c r="B166" s="956"/>
      <c r="C166" s="956"/>
      <c r="D166" s="955"/>
      <c r="E166" s="956"/>
      <c r="F166" s="956"/>
      <c r="G166" s="956"/>
      <c r="H166" s="956"/>
      <c r="I166" s="956"/>
      <c r="J166" s="956"/>
      <c r="K166" s="956"/>
      <c r="L166" s="956"/>
      <c r="M166" s="956"/>
      <c r="N166" s="956"/>
      <c r="O166" s="956"/>
      <c r="P166" s="956"/>
      <c r="Q166" s="956"/>
      <c r="R166" s="956"/>
      <c r="S166" s="956"/>
      <c r="T166" s="956"/>
      <c r="U166" s="956"/>
      <c r="V166" s="956"/>
      <c r="W166" s="956"/>
      <c r="X166" s="956"/>
      <c r="Y166" s="956"/>
      <c r="Z166" s="956"/>
      <c r="AA166" s="956"/>
    </row>
    <row r="167" spans="2:27" ht="15.75" customHeight="1">
      <c r="B167" s="956"/>
      <c r="C167" s="956"/>
      <c r="D167" s="955"/>
      <c r="E167" s="956"/>
      <c r="F167" s="956"/>
      <c r="G167" s="956"/>
      <c r="H167" s="956"/>
      <c r="I167" s="956"/>
      <c r="J167" s="956"/>
      <c r="K167" s="956"/>
      <c r="L167" s="956"/>
      <c r="M167" s="956"/>
      <c r="N167" s="956"/>
      <c r="O167" s="956"/>
      <c r="P167" s="956"/>
      <c r="Q167" s="956"/>
      <c r="R167" s="956"/>
      <c r="S167" s="956"/>
      <c r="T167" s="956"/>
      <c r="U167" s="956"/>
      <c r="V167" s="956"/>
      <c r="W167" s="956"/>
      <c r="X167" s="956"/>
      <c r="Y167" s="956"/>
      <c r="Z167" s="956"/>
      <c r="AA167" s="956"/>
    </row>
    <row r="168" spans="2:27" ht="15.75" customHeight="1">
      <c r="B168" s="956"/>
      <c r="C168" s="956"/>
      <c r="D168" s="955"/>
      <c r="E168" s="956"/>
      <c r="F168" s="956"/>
      <c r="G168" s="956"/>
      <c r="H168" s="956"/>
      <c r="I168" s="956"/>
      <c r="J168" s="956"/>
      <c r="K168" s="956"/>
      <c r="L168" s="956"/>
      <c r="M168" s="956"/>
      <c r="N168" s="956"/>
      <c r="O168" s="956"/>
      <c r="P168" s="956"/>
      <c r="Q168" s="956"/>
      <c r="R168" s="956"/>
      <c r="S168" s="956"/>
      <c r="T168" s="956"/>
      <c r="U168" s="956"/>
      <c r="V168" s="956"/>
      <c r="W168" s="956"/>
      <c r="X168" s="956"/>
      <c r="Y168" s="956"/>
      <c r="Z168" s="956"/>
      <c r="AA168" s="956"/>
    </row>
    <row r="169" spans="2:27" ht="15.75" customHeight="1">
      <c r="B169" s="956"/>
      <c r="C169" s="956"/>
      <c r="D169" s="955"/>
      <c r="E169" s="956"/>
      <c r="F169" s="956"/>
      <c r="G169" s="956"/>
      <c r="H169" s="956"/>
      <c r="I169" s="956"/>
      <c r="J169" s="956"/>
      <c r="K169" s="956"/>
      <c r="L169" s="956"/>
      <c r="M169" s="956"/>
      <c r="N169" s="956"/>
      <c r="O169" s="956"/>
      <c r="P169" s="956"/>
      <c r="Q169" s="956"/>
      <c r="R169" s="956"/>
      <c r="S169" s="956"/>
      <c r="T169" s="956"/>
      <c r="U169" s="956"/>
      <c r="V169" s="956"/>
      <c r="W169" s="956"/>
      <c r="X169" s="956"/>
      <c r="Y169" s="956"/>
      <c r="Z169" s="956"/>
      <c r="AA169" s="956"/>
    </row>
    <row r="170" spans="2:27" ht="15.75" customHeight="1">
      <c r="B170" s="956"/>
      <c r="C170" s="956"/>
      <c r="D170" s="955"/>
      <c r="E170" s="956"/>
      <c r="F170" s="956"/>
      <c r="G170" s="956"/>
      <c r="H170" s="956"/>
      <c r="I170" s="956"/>
      <c r="J170" s="956"/>
      <c r="K170" s="956"/>
      <c r="L170" s="956"/>
      <c r="M170" s="956"/>
      <c r="N170" s="956"/>
      <c r="O170" s="956"/>
      <c r="P170" s="956"/>
      <c r="Q170" s="956"/>
      <c r="R170" s="956"/>
      <c r="S170" s="956"/>
      <c r="T170" s="956"/>
      <c r="U170" s="956"/>
      <c r="V170" s="956"/>
      <c r="W170" s="956"/>
      <c r="X170" s="956"/>
      <c r="Y170" s="956"/>
      <c r="Z170" s="956"/>
      <c r="AA170" s="956"/>
    </row>
    <row r="171" spans="2:27" ht="15.75" customHeight="1">
      <c r="B171" s="956"/>
      <c r="C171" s="956"/>
      <c r="D171" s="955"/>
      <c r="E171" s="956"/>
      <c r="F171" s="956"/>
      <c r="G171" s="956"/>
      <c r="H171" s="956"/>
      <c r="I171" s="956"/>
      <c r="J171" s="956"/>
      <c r="K171" s="956"/>
      <c r="L171" s="956"/>
      <c r="M171" s="956"/>
      <c r="N171" s="956"/>
      <c r="O171" s="956"/>
      <c r="P171" s="956"/>
      <c r="Q171" s="956"/>
      <c r="R171" s="956"/>
      <c r="S171" s="956"/>
      <c r="T171" s="956"/>
      <c r="U171" s="956"/>
      <c r="V171" s="956"/>
      <c r="W171" s="956"/>
      <c r="X171" s="956"/>
      <c r="Y171" s="956"/>
      <c r="Z171" s="956"/>
      <c r="AA171" s="956"/>
    </row>
    <row r="172" spans="2:27" ht="15.75" customHeight="1">
      <c r="B172" s="956"/>
      <c r="C172" s="956"/>
      <c r="D172" s="955"/>
      <c r="E172" s="956"/>
      <c r="F172" s="956"/>
      <c r="G172" s="956"/>
      <c r="H172" s="956"/>
      <c r="I172" s="956"/>
      <c r="J172" s="956"/>
      <c r="K172" s="956"/>
      <c r="L172" s="956"/>
      <c r="M172" s="956"/>
      <c r="N172" s="956"/>
      <c r="O172" s="956"/>
      <c r="P172" s="956"/>
      <c r="Q172" s="956"/>
      <c r="R172" s="956"/>
      <c r="S172" s="956"/>
      <c r="T172" s="956"/>
      <c r="U172" s="956"/>
      <c r="V172" s="956"/>
      <c r="W172" s="956"/>
      <c r="X172" s="956"/>
      <c r="Y172" s="956"/>
      <c r="Z172" s="956"/>
      <c r="AA172" s="956"/>
    </row>
    <row r="173" spans="2:27" ht="15.75" customHeight="1">
      <c r="B173" s="956"/>
      <c r="C173" s="956"/>
      <c r="D173" s="955"/>
      <c r="E173" s="956"/>
      <c r="F173" s="956"/>
      <c r="G173" s="956"/>
      <c r="H173" s="956"/>
      <c r="I173" s="956"/>
      <c r="J173" s="956"/>
      <c r="K173" s="956"/>
      <c r="L173" s="956"/>
      <c r="M173" s="956"/>
      <c r="N173" s="956"/>
      <c r="O173" s="956"/>
      <c r="P173" s="956"/>
      <c r="Q173" s="956"/>
      <c r="R173" s="956"/>
      <c r="S173" s="956"/>
      <c r="T173" s="956"/>
      <c r="U173" s="956"/>
      <c r="V173" s="956"/>
      <c r="W173" s="956"/>
      <c r="X173" s="956"/>
      <c r="Y173" s="956"/>
      <c r="Z173" s="956"/>
      <c r="AA173" s="956"/>
    </row>
    <row r="174" spans="2:27" ht="15.75" customHeight="1">
      <c r="B174" s="956"/>
      <c r="C174" s="956"/>
      <c r="D174" s="955"/>
      <c r="E174" s="956"/>
      <c r="F174" s="956"/>
      <c r="G174" s="956"/>
      <c r="H174" s="956"/>
      <c r="I174" s="956"/>
      <c r="J174" s="956"/>
      <c r="K174" s="956"/>
      <c r="L174" s="956"/>
      <c r="M174" s="956"/>
      <c r="N174" s="956"/>
      <c r="O174" s="956"/>
      <c r="P174" s="956"/>
      <c r="Q174" s="956"/>
      <c r="R174" s="956"/>
      <c r="S174" s="956"/>
      <c r="T174" s="956"/>
      <c r="U174" s="956"/>
      <c r="V174" s="956"/>
      <c r="W174" s="956"/>
      <c r="X174" s="956"/>
      <c r="Y174" s="956"/>
      <c r="Z174" s="956"/>
      <c r="AA174" s="956"/>
    </row>
    <row r="175" spans="2:27" ht="15.75" customHeight="1">
      <c r="B175" s="956"/>
      <c r="C175" s="956"/>
      <c r="D175" s="955"/>
      <c r="E175" s="956"/>
      <c r="F175" s="956"/>
      <c r="G175" s="956"/>
      <c r="H175" s="956"/>
      <c r="I175" s="956"/>
      <c r="J175" s="956"/>
      <c r="K175" s="956"/>
      <c r="L175" s="956"/>
      <c r="M175" s="956"/>
      <c r="N175" s="956"/>
      <c r="O175" s="956"/>
      <c r="P175" s="956"/>
      <c r="Q175" s="956"/>
      <c r="R175" s="956"/>
      <c r="S175" s="956"/>
      <c r="T175" s="956"/>
      <c r="U175" s="956"/>
      <c r="V175" s="956"/>
      <c r="W175" s="956"/>
      <c r="X175" s="956"/>
      <c r="Y175" s="956"/>
      <c r="Z175" s="956"/>
      <c r="AA175" s="956"/>
    </row>
    <row r="176" spans="2:27" ht="15.75" customHeight="1">
      <c r="B176" s="956"/>
      <c r="C176" s="956"/>
      <c r="D176" s="955"/>
      <c r="E176" s="956"/>
      <c r="F176" s="956"/>
      <c r="G176" s="956"/>
      <c r="H176" s="956"/>
      <c r="I176" s="956"/>
      <c r="J176" s="956"/>
      <c r="K176" s="956"/>
      <c r="L176" s="956"/>
      <c r="M176" s="956"/>
      <c r="N176" s="956"/>
      <c r="O176" s="956"/>
      <c r="P176" s="956"/>
      <c r="Q176" s="956"/>
      <c r="R176" s="956"/>
      <c r="S176" s="956"/>
      <c r="T176" s="956"/>
      <c r="U176" s="956"/>
      <c r="V176" s="956"/>
      <c r="W176" s="956"/>
      <c r="X176" s="956"/>
      <c r="Y176" s="956"/>
      <c r="Z176" s="956"/>
      <c r="AA176" s="956"/>
    </row>
    <row r="177" spans="2:27" ht="15.75" customHeight="1">
      <c r="B177" s="956"/>
      <c r="C177" s="956"/>
      <c r="D177" s="955"/>
      <c r="E177" s="956"/>
      <c r="F177" s="956"/>
      <c r="G177" s="956"/>
      <c r="H177" s="956"/>
      <c r="I177" s="956"/>
      <c r="J177" s="956"/>
      <c r="K177" s="956"/>
      <c r="L177" s="956"/>
      <c r="M177" s="956"/>
      <c r="N177" s="956"/>
      <c r="O177" s="956"/>
      <c r="P177" s="956"/>
      <c r="Q177" s="956"/>
      <c r="R177" s="956"/>
      <c r="S177" s="956"/>
      <c r="T177" s="956"/>
      <c r="U177" s="956"/>
      <c r="V177" s="956"/>
      <c r="W177" s="956"/>
      <c r="X177" s="956"/>
      <c r="Y177" s="956"/>
      <c r="Z177" s="956"/>
      <c r="AA177" s="956"/>
    </row>
    <row r="178" spans="2:27" ht="15.75" customHeight="1">
      <c r="B178" s="956"/>
      <c r="C178" s="956"/>
      <c r="D178" s="955"/>
      <c r="E178" s="956"/>
      <c r="F178" s="956"/>
      <c r="G178" s="956"/>
      <c r="H178" s="956"/>
      <c r="I178" s="956"/>
      <c r="J178" s="956"/>
      <c r="K178" s="956"/>
      <c r="L178" s="956"/>
      <c r="M178" s="956"/>
      <c r="N178" s="956"/>
      <c r="O178" s="956"/>
      <c r="P178" s="956"/>
      <c r="Q178" s="956"/>
      <c r="R178" s="956"/>
      <c r="S178" s="956"/>
      <c r="T178" s="956"/>
      <c r="U178" s="956"/>
      <c r="V178" s="956"/>
      <c r="W178" s="956"/>
      <c r="X178" s="956"/>
      <c r="Y178" s="956"/>
      <c r="Z178" s="956"/>
      <c r="AA178" s="956"/>
    </row>
    <row r="179" spans="2:27" ht="15.75" customHeight="1">
      <c r="B179" s="956"/>
      <c r="C179" s="956"/>
      <c r="D179" s="955"/>
      <c r="E179" s="956"/>
      <c r="F179" s="956"/>
      <c r="G179" s="956"/>
      <c r="H179" s="956"/>
      <c r="I179" s="956"/>
      <c r="J179" s="956"/>
      <c r="K179" s="956"/>
      <c r="L179" s="956"/>
      <c r="M179" s="956"/>
      <c r="N179" s="956"/>
      <c r="O179" s="956"/>
      <c r="P179" s="956"/>
      <c r="Q179" s="956"/>
      <c r="R179" s="956"/>
      <c r="S179" s="956"/>
      <c r="T179" s="956"/>
      <c r="U179" s="956"/>
      <c r="V179" s="956"/>
      <c r="W179" s="956"/>
      <c r="X179" s="956"/>
      <c r="Y179" s="956"/>
      <c r="Z179" s="956"/>
      <c r="AA179" s="956"/>
    </row>
    <row r="180" spans="2:27" ht="15.75" customHeight="1">
      <c r="B180" s="956"/>
      <c r="C180" s="956"/>
      <c r="D180" s="955"/>
      <c r="E180" s="956"/>
      <c r="F180" s="956"/>
      <c r="G180" s="956"/>
      <c r="H180" s="956"/>
      <c r="I180" s="956"/>
      <c r="J180" s="956"/>
      <c r="K180" s="956"/>
      <c r="L180" s="956"/>
      <c r="M180" s="956"/>
      <c r="N180" s="956"/>
      <c r="O180" s="956"/>
      <c r="P180" s="956"/>
      <c r="Q180" s="956"/>
      <c r="R180" s="956"/>
      <c r="S180" s="956"/>
      <c r="T180" s="956"/>
      <c r="U180" s="956"/>
      <c r="V180" s="956"/>
      <c r="W180" s="956"/>
      <c r="X180" s="956"/>
      <c r="Y180" s="956"/>
      <c r="Z180" s="956"/>
      <c r="AA180" s="956"/>
    </row>
    <row r="181" spans="2:27" ht="15.75" customHeight="1">
      <c r="B181" s="956"/>
      <c r="C181" s="956"/>
      <c r="D181" s="955"/>
      <c r="E181" s="956"/>
      <c r="F181" s="956"/>
      <c r="G181" s="956"/>
      <c r="H181" s="956"/>
      <c r="I181" s="956"/>
      <c r="J181" s="956"/>
      <c r="K181" s="956"/>
      <c r="L181" s="956"/>
      <c r="M181" s="956"/>
      <c r="N181" s="956"/>
      <c r="O181" s="956"/>
      <c r="P181" s="956"/>
      <c r="Q181" s="956"/>
      <c r="R181" s="956"/>
      <c r="S181" s="956"/>
      <c r="T181" s="956"/>
      <c r="U181" s="956"/>
      <c r="V181" s="956"/>
      <c r="W181" s="956"/>
      <c r="X181" s="956"/>
      <c r="Y181" s="956"/>
      <c r="Z181" s="956"/>
      <c r="AA181" s="956"/>
    </row>
    <row r="182" spans="2:27" ht="15.75" customHeight="1">
      <c r="B182" s="956"/>
      <c r="C182" s="956"/>
      <c r="D182" s="955"/>
      <c r="E182" s="956"/>
      <c r="F182" s="956"/>
      <c r="G182" s="956"/>
      <c r="H182" s="956"/>
      <c r="I182" s="956"/>
      <c r="J182" s="956"/>
      <c r="K182" s="956"/>
      <c r="L182" s="956"/>
      <c r="M182" s="956"/>
      <c r="N182" s="956"/>
      <c r="O182" s="956"/>
      <c r="P182" s="956"/>
      <c r="Q182" s="956"/>
      <c r="R182" s="956"/>
      <c r="S182" s="956"/>
      <c r="T182" s="956"/>
      <c r="U182" s="956"/>
      <c r="V182" s="956"/>
      <c r="W182" s="956"/>
      <c r="X182" s="956"/>
      <c r="Y182" s="956"/>
      <c r="Z182" s="956"/>
      <c r="AA182" s="956"/>
    </row>
    <row r="183" spans="2:27" ht="15.75" customHeight="1">
      <c r="B183" s="956"/>
      <c r="C183" s="956"/>
      <c r="D183" s="955"/>
      <c r="E183" s="956"/>
      <c r="F183" s="956"/>
      <c r="G183" s="956"/>
      <c r="H183" s="956"/>
      <c r="I183" s="956"/>
      <c r="J183" s="956"/>
      <c r="K183" s="956"/>
      <c r="L183" s="956"/>
      <c r="M183" s="956"/>
      <c r="N183" s="956"/>
      <c r="O183" s="956"/>
      <c r="P183" s="956"/>
      <c r="Q183" s="956"/>
      <c r="R183" s="956"/>
      <c r="S183" s="956"/>
      <c r="T183" s="956"/>
      <c r="U183" s="956"/>
      <c r="V183" s="956"/>
      <c r="W183" s="956"/>
      <c r="X183" s="956"/>
      <c r="Y183" s="956"/>
      <c r="Z183" s="956"/>
      <c r="AA183" s="956"/>
    </row>
    <row r="184" spans="2:27" ht="15.75" customHeight="1">
      <c r="B184" s="956"/>
      <c r="C184" s="956"/>
      <c r="D184" s="955"/>
      <c r="E184" s="956"/>
      <c r="F184" s="956"/>
      <c r="G184" s="956"/>
      <c r="H184" s="956"/>
      <c r="I184" s="956"/>
      <c r="J184" s="956"/>
      <c r="K184" s="956"/>
      <c r="L184" s="956"/>
      <c r="M184" s="956"/>
      <c r="N184" s="956"/>
      <c r="O184" s="956"/>
      <c r="P184" s="956"/>
      <c r="Q184" s="956"/>
      <c r="R184" s="956"/>
      <c r="S184" s="956"/>
      <c r="T184" s="956"/>
      <c r="U184" s="956"/>
      <c r="V184" s="956"/>
      <c r="W184" s="956"/>
      <c r="X184" s="956"/>
      <c r="Y184" s="956"/>
      <c r="Z184" s="956"/>
      <c r="AA184" s="956"/>
    </row>
    <row r="185" spans="2:27" ht="15.75" customHeight="1">
      <c r="B185" s="956"/>
      <c r="C185" s="956"/>
      <c r="D185" s="955"/>
      <c r="E185" s="956"/>
      <c r="F185" s="956"/>
      <c r="G185" s="956"/>
      <c r="H185" s="956"/>
      <c r="I185" s="956"/>
      <c r="J185" s="956"/>
      <c r="K185" s="956"/>
      <c r="L185" s="956"/>
      <c r="M185" s="956"/>
      <c r="N185" s="956"/>
      <c r="O185" s="956"/>
      <c r="P185" s="956"/>
      <c r="Q185" s="956"/>
      <c r="R185" s="956"/>
      <c r="S185" s="956"/>
      <c r="T185" s="956"/>
      <c r="U185" s="956"/>
      <c r="V185" s="956"/>
      <c r="W185" s="956"/>
      <c r="X185" s="956"/>
      <c r="Y185" s="956"/>
      <c r="Z185" s="956"/>
      <c r="AA185" s="956"/>
    </row>
    <row r="186" spans="2:27" ht="15.75" customHeight="1">
      <c r="B186" s="956"/>
      <c r="C186" s="956"/>
      <c r="D186" s="955"/>
      <c r="E186" s="956"/>
      <c r="F186" s="956"/>
      <c r="G186" s="956"/>
      <c r="H186" s="956"/>
      <c r="I186" s="956"/>
      <c r="J186" s="956"/>
      <c r="K186" s="956"/>
      <c r="L186" s="956"/>
      <c r="M186" s="956"/>
      <c r="N186" s="956"/>
      <c r="O186" s="956"/>
      <c r="P186" s="956"/>
      <c r="Q186" s="956"/>
      <c r="R186" s="956"/>
      <c r="S186" s="956"/>
      <c r="T186" s="956"/>
      <c r="U186" s="956"/>
      <c r="V186" s="956"/>
      <c r="W186" s="956"/>
      <c r="X186" s="956"/>
      <c r="Y186" s="956"/>
      <c r="Z186" s="956"/>
      <c r="AA186" s="956"/>
    </row>
    <row r="187" spans="2:27" ht="15.75" customHeight="1">
      <c r="B187" s="956"/>
      <c r="C187" s="956"/>
      <c r="D187" s="955"/>
      <c r="E187" s="956"/>
      <c r="F187" s="956"/>
      <c r="G187" s="956"/>
      <c r="H187" s="956"/>
      <c r="I187" s="956"/>
      <c r="J187" s="956"/>
      <c r="K187" s="956"/>
      <c r="L187" s="956"/>
      <c r="M187" s="956"/>
      <c r="N187" s="956"/>
      <c r="O187" s="956"/>
      <c r="P187" s="956"/>
      <c r="Q187" s="956"/>
      <c r="R187" s="956"/>
      <c r="S187" s="956"/>
      <c r="T187" s="956"/>
      <c r="U187" s="956"/>
      <c r="V187" s="956"/>
      <c r="W187" s="956"/>
      <c r="X187" s="956"/>
      <c r="Y187" s="956"/>
      <c r="Z187" s="956"/>
      <c r="AA187" s="956"/>
    </row>
    <row r="188" spans="2:27" ht="15.75" customHeight="1">
      <c r="B188" s="956"/>
      <c r="C188" s="956"/>
      <c r="D188" s="955"/>
      <c r="E188" s="956"/>
      <c r="F188" s="956"/>
      <c r="G188" s="956"/>
      <c r="H188" s="956"/>
      <c r="I188" s="956"/>
      <c r="J188" s="956"/>
      <c r="K188" s="956"/>
      <c r="L188" s="956"/>
      <c r="M188" s="956"/>
      <c r="N188" s="956"/>
      <c r="O188" s="956"/>
      <c r="P188" s="956"/>
      <c r="Q188" s="956"/>
      <c r="R188" s="956"/>
      <c r="S188" s="956"/>
      <c r="T188" s="956"/>
      <c r="U188" s="956"/>
      <c r="V188" s="956"/>
      <c r="W188" s="956"/>
      <c r="X188" s="956"/>
      <c r="Y188" s="956"/>
      <c r="Z188" s="956"/>
      <c r="AA188" s="956"/>
    </row>
    <row r="189" spans="2:27" ht="15.75" customHeight="1">
      <c r="B189" s="956"/>
      <c r="C189" s="956"/>
      <c r="D189" s="955"/>
      <c r="E189" s="956"/>
      <c r="F189" s="956"/>
      <c r="G189" s="956"/>
      <c r="H189" s="956"/>
      <c r="I189" s="956"/>
      <c r="J189" s="956"/>
      <c r="K189" s="956"/>
      <c r="L189" s="956"/>
      <c r="M189" s="956"/>
      <c r="N189" s="956"/>
      <c r="O189" s="956"/>
      <c r="P189" s="956"/>
      <c r="Q189" s="956"/>
      <c r="R189" s="956"/>
      <c r="S189" s="956"/>
      <c r="T189" s="956"/>
      <c r="U189" s="956"/>
      <c r="V189" s="956"/>
      <c r="W189" s="956"/>
      <c r="X189" s="956"/>
      <c r="Y189" s="956"/>
      <c r="Z189" s="956"/>
      <c r="AA189" s="956"/>
    </row>
    <row r="190" spans="2:27" ht="15.75" customHeight="1">
      <c r="B190" s="956"/>
      <c r="C190" s="956"/>
      <c r="D190" s="955"/>
      <c r="E190" s="956"/>
      <c r="F190" s="956"/>
      <c r="G190" s="956"/>
      <c r="H190" s="956"/>
      <c r="I190" s="956"/>
      <c r="J190" s="956"/>
      <c r="K190" s="956"/>
      <c r="L190" s="956"/>
      <c r="M190" s="956"/>
      <c r="N190" s="956"/>
      <c r="O190" s="956"/>
      <c r="P190" s="956"/>
      <c r="Q190" s="956"/>
      <c r="R190" s="956"/>
      <c r="S190" s="956"/>
      <c r="T190" s="956"/>
      <c r="U190" s="956"/>
      <c r="V190" s="956"/>
      <c r="W190" s="956"/>
      <c r="X190" s="956"/>
      <c r="Y190" s="956"/>
      <c r="Z190" s="956"/>
      <c r="AA190" s="956"/>
    </row>
    <row r="191" spans="2:27" ht="15.75" customHeight="1">
      <c r="B191" s="956"/>
      <c r="C191" s="956"/>
      <c r="D191" s="955"/>
      <c r="E191" s="956"/>
      <c r="F191" s="956"/>
      <c r="G191" s="956"/>
      <c r="H191" s="956"/>
      <c r="I191" s="956"/>
      <c r="J191" s="956"/>
      <c r="K191" s="956"/>
      <c r="L191" s="956"/>
      <c r="M191" s="956"/>
      <c r="N191" s="956"/>
      <c r="O191" s="956"/>
      <c r="P191" s="956"/>
      <c r="Q191" s="956"/>
      <c r="R191" s="956"/>
      <c r="S191" s="956"/>
      <c r="T191" s="956"/>
      <c r="U191" s="956"/>
      <c r="V191" s="956"/>
      <c r="W191" s="956"/>
      <c r="X191" s="956"/>
      <c r="Y191" s="956"/>
      <c r="Z191" s="956"/>
      <c r="AA191" s="956"/>
    </row>
    <row r="192" spans="2:27" ht="15.75" customHeight="1">
      <c r="B192" s="956"/>
      <c r="C192" s="956"/>
      <c r="D192" s="955"/>
      <c r="E192" s="956"/>
      <c r="F192" s="956"/>
      <c r="G192" s="956"/>
      <c r="H192" s="956"/>
      <c r="I192" s="956"/>
      <c r="J192" s="956"/>
      <c r="K192" s="956"/>
      <c r="L192" s="956"/>
      <c r="M192" s="956"/>
      <c r="N192" s="956"/>
      <c r="O192" s="956"/>
      <c r="P192" s="956"/>
      <c r="Q192" s="956"/>
      <c r="R192" s="956"/>
      <c r="S192" s="956"/>
      <c r="T192" s="956"/>
      <c r="U192" s="956"/>
      <c r="V192" s="956"/>
      <c r="W192" s="956"/>
      <c r="X192" s="956"/>
      <c r="Y192" s="956"/>
      <c r="Z192" s="956"/>
      <c r="AA192" s="956"/>
    </row>
    <row r="193" spans="2:27" ht="15.75" customHeight="1">
      <c r="B193" s="956"/>
      <c r="C193" s="956"/>
      <c r="D193" s="955"/>
      <c r="E193" s="956"/>
      <c r="F193" s="956"/>
      <c r="G193" s="956"/>
      <c r="H193" s="956"/>
      <c r="I193" s="956"/>
      <c r="J193" s="956"/>
      <c r="K193" s="956"/>
      <c r="L193" s="956"/>
      <c r="M193" s="956"/>
      <c r="N193" s="956"/>
      <c r="O193" s="956"/>
      <c r="P193" s="956"/>
      <c r="Q193" s="956"/>
      <c r="R193" s="956"/>
      <c r="S193" s="956"/>
      <c r="T193" s="956"/>
      <c r="U193" s="956"/>
      <c r="V193" s="956"/>
      <c r="W193" s="956"/>
      <c r="X193" s="956"/>
      <c r="Y193" s="956"/>
      <c r="Z193" s="956"/>
      <c r="AA193" s="956"/>
    </row>
    <row r="194" spans="2:27" ht="15.75" customHeight="1">
      <c r="B194" s="956"/>
      <c r="C194" s="956"/>
      <c r="D194" s="955"/>
      <c r="E194" s="956"/>
      <c r="F194" s="956"/>
      <c r="G194" s="956"/>
      <c r="H194" s="956"/>
      <c r="I194" s="956"/>
      <c r="J194" s="956"/>
      <c r="K194" s="956"/>
      <c r="L194" s="956"/>
      <c r="M194" s="956"/>
      <c r="N194" s="956"/>
      <c r="O194" s="956"/>
      <c r="P194" s="956"/>
      <c r="Q194" s="956"/>
      <c r="R194" s="956"/>
      <c r="S194" s="956"/>
      <c r="T194" s="956"/>
      <c r="U194" s="956"/>
      <c r="V194" s="956"/>
      <c r="W194" s="956"/>
      <c r="X194" s="956"/>
      <c r="Y194" s="956"/>
      <c r="Z194" s="956"/>
      <c r="AA194" s="956"/>
    </row>
    <row r="195" spans="2:27" ht="15.75" customHeight="1">
      <c r="B195" s="956"/>
      <c r="C195" s="956"/>
      <c r="D195" s="955"/>
      <c r="E195" s="956"/>
      <c r="F195" s="956"/>
      <c r="G195" s="956"/>
      <c r="H195" s="956"/>
      <c r="I195" s="956"/>
      <c r="J195" s="956"/>
      <c r="K195" s="956"/>
      <c r="L195" s="956"/>
      <c r="M195" s="956"/>
      <c r="N195" s="956"/>
      <c r="O195" s="956"/>
      <c r="P195" s="956"/>
      <c r="Q195" s="956"/>
      <c r="R195" s="956"/>
      <c r="S195" s="956"/>
      <c r="T195" s="956"/>
      <c r="U195" s="956"/>
      <c r="V195" s="956"/>
      <c r="W195" s="956"/>
      <c r="X195" s="956"/>
      <c r="Y195" s="956"/>
      <c r="Z195" s="956"/>
      <c r="AA195" s="956"/>
    </row>
    <row r="196" spans="2:27" ht="15.75" customHeight="1">
      <c r="B196" s="956"/>
      <c r="C196" s="956"/>
      <c r="D196" s="955"/>
      <c r="E196" s="956"/>
      <c r="F196" s="956"/>
      <c r="G196" s="956"/>
      <c r="H196" s="956"/>
      <c r="I196" s="956"/>
      <c r="J196" s="956"/>
      <c r="K196" s="956"/>
      <c r="L196" s="956"/>
      <c r="M196" s="956"/>
      <c r="N196" s="956"/>
      <c r="O196" s="956"/>
      <c r="P196" s="956"/>
      <c r="Q196" s="956"/>
      <c r="R196" s="956"/>
      <c r="S196" s="956"/>
      <c r="T196" s="956"/>
      <c r="U196" s="956"/>
      <c r="V196" s="956"/>
      <c r="W196" s="956"/>
      <c r="X196" s="956"/>
      <c r="Y196" s="956"/>
      <c r="Z196" s="956"/>
      <c r="AA196" s="956"/>
    </row>
    <row r="197" spans="2:27" ht="15.75" customHeight="1">
      <c r="B197" s="956"/>
      <c r="C197" s="956"/>
      <c r="D197" s="955"/>
      <c r="E197" s="956"/>
      <c r="F197" s="956"/>
      <c r="G197" s="956"/>
      <c r="H197" s="956"/>
      <c r="I197" s="956"/>
      <c r="J197" s="956"/>
      <c r="K197" s="956"/>
      <c r="L197" s="956"/>
      <c r="M197" s="956"/>
      <c r="N197" s="956"/>
      <c r="O197" s="956"/>
      <c r="P197" s="956"/>
      <c r="Q197" s="956"/>
      <c r="R197" s="956"/>
      <c r="S197" s="956"/>
      <c r="T197" s="956"/>
      <c r="U197" s="956"/>
      <c r="V197" s="956"/>
      <c r="W197" s="956"/>
      <c r="X197" s="956"/>
      <c r="Y197" s="956"/>
      <c r="Z197" s="956"/>
      <c r="AA197" s="956"/>
    </row>
    <row r="198" spans="2:27" ht="15.75" customHeight="1">
      <c r="B198" s="956"/>
      <c r="C198" s="956"/>
      <c r="D198" s="955"/>
      <c r="E198" s="956"/>
      <c r="F198" s="956"/>
      <c r="G198" s="956"/>
      <c r="H198" s="956"/>
      <c r="I198" s="956"/>
      <c r="J198" s="956"/>
      <c r="K198" s="956"/>
      <c r="L198" s="956"/>
      <c r="M198" s="956"/>
      <c r="N198" s="956"/>
      <c r="O198" s="956"/>
      <c r="P198" s="956"/>
      <c r="Q198" s="956"/>
      <c r="R198" s="956"/>
      <c r="S198" s="956"/>
      <c r="T198" s="956"/>
      <c r="U198" s="956"/>
      <c r="V198" s="956"/>
      <c r="W198" s="956"/>
      <c r="X198" s="956"/>
      <c r="Y198" s="956"/>
      <c r="Z198" s="956"/>
      <c r="AA198" s="956"/>
    </row>
    <row r="199" spans="2:27" ht="15.75" customHeight="1">
      <c r="B199" s="956"/>
      <c r="C199" s="956"/>
      <c r="D199" s="955"/>
      <c r="E199" s="956"/>
      <c r="F199" s="956"/>
      <c r="G199" s="956"/>
      <c r="H199" s="956"/>
      <c r="I199" s="956"/>
      <c r="J199" s="956"/>
      <c r="K199" s="956"/>
      <c r="L199" s="956"/>
      <c r="M199" s="956"/>
      <c r="N199" s="956"/>
      <c r="O199" s="956"/>
      <c r="P199" s="956"/>
      <c r="Q199" s="956"/>
      <c r="R199" s="956"/>
      <c r="S199" s="956"/>
      <c r="T199" s="956"/>
      <c r="U199" s="956"/>
      <c r="V199" s="956"/>
      <c r="W199" s="956"/>
      <c r="X199" s="956"/>
      <c r="Y199" s="956"/>
      <c r="Z199" s="956"/>
      <c r="AA199" s="956"/>
    </row>
    <row r="200" spans="2:27" ht="15.75" customHeight="1">
      <c r="B200" s="956"/>
      <c r="C200" s="956"/>
      <c r="D200" s="955"/>
      <c r="E200" s="956"/>
      <c r="F200" s="956"/>
      <c r="G200" s="956"/>
      <c r="H200" s="956"/>
      <c r="I200" s="956"/>
      <c r="J200" s="956"/>
      <c r="K200" s="956"/>
      <c r="L200" s="956"/>
      <c r="M200" s="956"/>
      <c r="N200" s="956"/>
      <c r="O200" s="956"/>
      <c r="P200" s="956"/>
      <c r="Q200" s="956"/>
      <c r="R200" s="956"/>
      <c r="S200" s="956"/>
      <c r="T200" s="956"/>
      <c r="U200" s="956"/>
      <c r="V200" s="956"/>
      <c r="W200" s="956"/>
      <c r="X200" s="956"/>
      <c r="Y200" s="956"/>
      <c r="Z200" s="956"/>
      <c r="AA200" s="956"/>
    </row>
    <row r="201" spans="2:27" ht="15.75" customHeight="1">
      <c r="B201" s="956"/>
      <c r="C201" s="956"/>
      <c r="D201" s="955"/>
      <c r="E201" s="956"/>
      <c r="F201" s="956"/>
      <c r="G201" s="956"/>
      <c r="H201" s="956"/>
      <c r="I201" s="956"/>
      <c r="J201" s="956"/>
      <c r="K201" s="956"/>
      <c r="L201" s="956"/>
      <c r="M201" s="956"/>
      <c r="N201" s="956"/>
      <c r="O201" s="956"/>
      <c r="P201" s="956"/>
      <c r="Q201" s="956"/>
      <c r="R201" s="956"/>
      <c r="S201" s="956"/>
      <c r="T201" s="956"/>
      <c r="U201" s="956"/>
      <c r="V201" s="956"/>
      <c r="W201" s="956"/>
      <c r="X201" s="956"/>
      <c r="Y201" s="956"/>
      <c r="Z201" s="956"/>
      <c r="AA201" s="956"/>
    </row>
    <row r="202" spans="2:27" ht="15.75" customHeight="1">
      <c r="B202" s="956"/>
      <c r="C202" s="956"/>
      <c r="D202" s="955"/>
      <c r="E202" s="956"/>
      <c r="F202" s="956"/>
      <c r="G202" s="956"/>
      <c r="H202" s="956"/>
      <c r="I202" s="956"/>
      <c r="J202" s="956"/>
      <c r="K202" s="956"/>
      <c r="L202" s="956"/>
      <c r="M202" s="956"/>
      <c r="N202" s="956"/>
      <c r="O202" s="956"/>
      <c r="P202" s="956"/>
      <c r="Q202" s="956"/>
      <c r="R202" s="956"/>
      <c r="S202" s="956"/>
      <c r="T202" s="956"/>
      <c r="U202" s="956"/>
      <c r="V202" s="956"/>
      <c r="W202" s="956"/>
      <c r="X202" s="956"/>
      <c r="Y202" s="956"/>
      <c r="Z202" s="956"/>
      <c r="AA202" s="956"/>
    </row>
    <row r="203" spans="2:27" ht="15.75" customHeight="1">
      <c r="B203" s="956"/>
      <c r="C203" s="956"/>
      <c r="D203" s="955"/>
      <c r="E203" s="956"/>
      <c r="F203" s="956"/>
      <c r="G203" s="956"/>
      <c r="H203" s="956"/>
      <c r="I203" s="956"/>
      <c r="J203" s="956"/>
      <c r="K203" s="956"/>
      <c r="L203" s="956"/>
      <c r="M203" s="956"/>
      <c r="N203" s="956"/>
      <c r="O203" s="956"/>
      <c r="P203" s="956"/>
      <c r="Q203" s="956"/>
      <c r="R203" s="956"/>
      <c r="S203" s="956"/>
      <c r="T203" s="956"/>
      <c r="U203" s="956"/>
      <c r="V203" s="956"/>
      <c r="W203" s="956"/>
      <c r="X203" s="956"/>
      <c r="Y203" s="956"/>
      <c r="Z203" s="956"/>
      <c r="AA203" s="956"/>
    </row>
    <row r="204" spans="2:27" ht="15.75" customHeight="1">
      <c r="B204" s="956"/>
      <c r="C204" s="956"/>
      <c r="D204" s="955"/>
      <c r="E204" s="956"/>
      <c r="F204" s="956"/>
      <c r="G204" s="956"/>
      <c r="H204" s="956"/>
      <c r="I204" s="956"/>
      <c r="J204" s="956"/>
      <c r="K204" s="956"/>
      <c r="L204" s="956"/>
      <c r="M204" s="956"/>
      <c r="N204" s="956"/>
      <c r="O204" s="956"/>
      <c r="P204" s="956"/>
      <c r="Q204" s="956"/>
      <c r="R204" s="956"/>
      <c r="S204" s="956"/>
      <c r="T204" s="956"/>
      <c r="U204" s="956"/>
      <c r="V204" s="956"/>
      <c r="W204" s="956"/>
      <c r="X204" s="956"/>
      <c r="Y204" s="956"/>
      <c r="Z204" s="956"/>
      <c r="AA204" s="956"/>
    </row>
    <row r="205" spans="2:27" ht="15.75" customHeight="1">
      <c r="B205" s="956"/>
      <c r="C205" s="956"/>
      <c r="D205" s="955"/>
      <c r="E205" s="956"/>
      <c r="F205" s="956"/>
      <c r="G205" s="956"/>
      <c r="H205" s="956"/>
      <c r="I205" s="956"/>
      <c r="J205" s="956"/>
      <c r="K205" s="956"/>
      <c r="L205" s="956"/>
      <c r="M205" s="956"/>
      <c r="N205" s="956"/>
      <c r="O205" s="956"/>
      <c r="P205" s="956"/>
      <c r="Q205" s="956"/>
      <c r="R205" s="956"/>
      <c r="S205" s="956"/>
      <c r="T205" s="956"/>
      <c r="U205" s="956"/>
      <c r="V205" s="956"/>
      <c r="W205" s="956"/>
      <c r="X205" s="956"/>
      <c r="Y205" s="956"/>
      <c r="Z205" s="956"/>
      <c r="AA205" s="956"/>
    </row>
    <row r="206" spans="2:27" ht="15.75" customHeight="1">
      <c r="B206" s="956"/>
      <c r="C206" s="956"/>
      <c r="D206" s="955"/>
      <c r="E206" s="956"/>
      <c r="F206" s="956"/>
      <c r="G206" s="956"/>
      <c r="H206" s="956"/>
      <c r="I206" s="956"/>
      <c r="J206" s="956"/>
      <c r="K206" s="956"/>
      <c r="L206" s="956"/>
      <c r="M206" s="956"/>
      <c r="N206" s="956"/>
      <c r="O206" s="956"/>
      <c r="P206" s="956"/>
      <c r="Q206" s="956"/>
      <c r="R206" s="956"/>
      <c r="S206" s="956"/>
      <c r="T206" s="956"/>
      <c r="U206" s="956"/>
      <c r="V206" s="956"/>
      <c r="W206" s="956"/>
      <c r="X206" s="956"/>
      <c r="Y206" s="956"/>
      <c r="Z206" s="956"/>
      <c r="AA206" s="956"/>
    </row>
    <row r="207" spans="2:27" ht="15.75" customHeight="1">
      <c r="B207" s="956"/>
      <c r="C207" s="956"/>
      <c r="D207" s="955"/>
      <c r="E207" s="956"/>
      <c r="F207" s="956"/>
      <c r="G207" s="956"/>
      <c r="H207" s="956"/>
      <c r="I207" s="956"/>
      <c r="J207" s="956"/>
      <c r="K207" s="956"/>
      <c r="L207" s="956"/>
      <c r="M207" s="956"/>
      <c r="N207" s="956"/>
      <c r="O207" s="956"/>
      <c r="P207" s="956"/>
      <c r="Q207" s="956"/>
      <c r="R207" s="956"/>
      <c r="S207" s="956"/>
      <c r="T207" s="956"/>
      <c r="U207" s="956"/>
      <c r="V207" s="956"/>
      <c r="W207" s="956"/>
      <c r="X207" s="956"/>
      <c r="Y207" s="956"/>
      <c r="Z207" s="956"/>
      <c r="AA207" s="956"/>
    </row>
    <row r="208" spans="2:27" ht="15.75" customHeight="1">
      <c r="B208" s="956"/>
      <c r="C208" s="956"/>
      <c r="D208" s="955"/>
      <c r="E208" s="956"/>
      <c r="F208" s="956"/>
      <c r="G208" s="956"/>
      <c r="H208" s="956"/>
      <c r="I208" s="956"/>
      <c r="J208" s="956"/>
      <c r="K208" s="956"/>
      <c r="L208" s="956"/>
      <c r="M208" s="956"/>
      <c r="N208" s="956"/>
      <c r="O208" s="956"/>
      <c r="P208" s="956"/>
      <c r="Q208" s="956"/>
      <c r="R208" s="956"/>
      <c r="S208" s="956"/>
      <c r="T208" s="956"/>
      <c r="U208" s="956"/>
      <c r="V208" s="956"/>
      <c r="W208" s="956"/>
      <c r="X208" s="956"/>
      <c r="Y208" s="956"/>
      <c r="Z208" s="956"/>
      <c r="AA208" s="956"/>
    </row>
    <row r="209" spans="2:27" ht="15.75" customHeight="1">
      <c r="B209" s="956"/>
      <c r="C209" s="956"/>
      <c r="D209" s="955"/>
      <c r="E209" s="956"/>
      <c r="F209" s="956"/>
      <c r="G209" s="956"/>
      <c r="H209" s="956"/>
      <c r="I209" s="956"/>
      <c r="J209" s="956"/>
      <c r="K209" s="956"/>
      <c r="L209" s="956"/>
      <c r="M209" s="956"/>
      <c r="N209" s="956"/>
      <c r="O209" s="956"/>
      <c r="P209" s="956"/>
      <c r="Q209" s="956"/>
      <c r="R209" s="956"/>
      <c r="S209" s="956"/>
      <c r="T209" s="956"/>
      <c r="U209" s="956"/>
      <c r="V209" s="956"/>
      <c r="W209" s="956"/>
      <c r="X209" s="956"/>
      <c r="Y209" s="956"/>
      <c r="Z209" s="956"/>
      <c r="AA209" s="956"/>
    </row>
    <row r="210" spans="2:27" ht="15.75" customHeight="1">
      <c r="B210" s="956"/>
      <c r="C210" s="956"/>
      <c r="D210" s="955"/>
      <c r="E210" s="956"/>
      <c r="F210" s="956"/>
      <c r="G210" s="956"/>
      <c r="H210" s="956"/>
      <c r="I210" s="956"/>
      <c r="J210" s="956"/>
      <c r="K210" s="956"/>
      <c r="L210" s="956"/>
      <c r="M210" s="956"/>
      <c r="N210" s="956"/>
      <c r="O210" s="956"/>
      <c r="P210" s="956"/>
      <c r="Q210" s="956"/>
      <c r="R210" s="956"/>
      <c r="S210" s="956"/>
      <c r="T210" s="956"/>
      <c r="U210" s="956"/>
      <c r="V210" s="956"/>
      <c r="W210" s="956"/>
      <c r="X210" s="956"/>
      <c r="Y210" s="956"/>
      <c r="Z210" s="956"/>
      <c r="AA210" s="956"/>
    </row>
    <row r="211" spans="2:27" ht="15.75" customHeight="1">
      <c r="B211" s="956"/>
      <c r="C211" s="956"/>
      <c r="D211" s="955"/>
      <c r="E211" s="956"/>
      <c r="F211" s="956"/>
      <c r="G211" s="956"/>
      <c r="H211" s="956"/>
      <c r="I211" s="956"/>
      <c r="J211" s="956"/>
      <c r="K211" s="956"/>
      <c r="L211" s="956"/>
      <c r="M211" s="956"/>
      <c r="N211" s="956"/>
      <c r="O211" s="956"/>
      <c r="P211" s="956"/>
      <c r="Q211" s="956"/>
      <c r="R211" s="956"/>
      <c r="S211" s="956"/>
      <c r="T211" s="956"/>
      <c r="U211" s="956"/>
      <c r="V211" s="956"/>
      <c r="W211" s="956"/>
      <c r="X211" s="956"/>
      <c r="Y211" s="956"/>
      <c r="Z211" s="956"/>
      <c r="AA211" s="956"/>
    </row>
    <row r="212" spans="2:27" ht="15.75" customHeight="1">
      <c r="B212" s="956"/>
      <c r="C212" s="956"/>
      <c r="D212" s="955"/>
      <c r="E212" s="956"/>
      <c r="F212" s="956"/>
      <c r="G212" s="956"/>
      <c r="H212" s="956"/>
      <c r="I212" s="956"/>
      <c r="J212" s="956"/>
      <c r="K212" s="956"/>
      <c r="L212" s="956"/>
      <c r="M212" s="956"/>
      <c r="N212" s="956"/>
      <c r="O212" s="956"/>
      <c r="P212" s="956"/>
      <c r="Q212" s="956"/>
      <c r="R212" s="956"/>
      <c r="S212" s="956"/>
      <c r="T212" s="956"/>
      <c r="U212" s="956"/>
      <c r="V212" s="956"/>
      <c r="W212" s="956"/>
      <c r="X212" s="956"/>
      <c r="Y212" s="956"/>
      <c r="Z212" s="956"/>
      <c r="AA212" s="956"/>
    </row>
    <row r="213" spans="2:27" ht="15.75" customHeight="1">
      <c r="B213" s="956"/>
      <c r="C213" s="956"/>
      <c r="D213" s="955"/>
      <c r="E213" s="956"/>
      <c r="F213" s="956"/>
      <c r="G213" s="956"/>
      <c r="H213" s="956"/>
      <c r="I213" s="956"/>
      <c r="J213" s="956"/>
      <c r="K213" s="956"/>
      <c r="L213" s="956"/>
      <c r="M213" s="956"/>
      <c r="N213" s="956"/>
      <c r="O213" s="956"/>
      <c r="P213" s="956"/>
      <c r="Q213" s="956"/>
      <c r="R213" s="956"/>
      <c r="S213" s="956"/>
      <c r="T213" s="956"/>
      <c r="U213" s="956"/>
      <c r="V213" s="956"/>
      <c r="W213" s="956"/>
      <c r="X213" s="956"/>
      <c r="Y213" s="956"/>
      <c r="Z213" s="956"/>
      <c r="AA213" s="956"/>
    </row>
    <row r="214" spans="2:27" ht="15.75" customHeight="1">
      <c r="B214" s="956"/>
      <c r="C214" s="956"/>
      <c r="D214" s="955"/>
      <c r="E214" s="956"/>
      <c r="F214" s="956"/>
      <c r="G214" s="956"/>
      <c r="H214" s="956"/>
      <c r="I214" s="956"/>
      <c r="J214" s="956"/>
      <c r="K214" s="956"/>
      <c r="L214" s="956"/>
      <c r="M214" s="956"/>
      <c r="N214" s="956"/>
      <c r="O214" s="956"/>
      <c r="P214" s="956"/>
      <c r="Q214" s="956"/>
      <c r="R214" s="956"/>
      <c r="S214" s="956"/>
      <c r="T214" s="956"/>
      <c r="U214" s="956"/>
      <c r="V214" s="956"/>
      <c r="W214" s="956"/>
      <c r="X214" s="956"/>
      <c r="Y214" s="956"/>
      <c r="Z214" s="956"/>
      <c r="AA214" s="956"/>
    </row>
    <row r="215" spans="2:27" ht="15.75" customHeight="1">
      <c r="B215" s="956"/>
      <c r="C215" s="956"/>
      <c r="D215" s="955"/>
      <c r="E215" s="956"/>
      <c r="F215" s="956"/>
      <c r="G215" s="956"/>
      <c r="H215" s="956"/>
      <c r="I215" s="956"/>
      <c r="J215" s="956"/>
      <c r="K215" s="956"/>
      <c r="L215" s="956"/>
      <c r="M215" s="956"/>
      <c r="N215" s="956"/>
      <c r="O215" s="956"/>
      <c r="P215" s="956"/>
      <c r="Q215" s="956"/>
      <c r="R215" s="956"/>
      <c r="S215" s="956"/>
      <c r="T215" s="956"/>
      <c r="U215" s="956"/>
      <c r="V215" s="956"/>
      <c r="W215" s="956"/>
      <c r="X215" s="956"/>
      <c r="Y215" s="956"/>
      <c r="Z215" s="956"/>
      <c r="AA215" s="956"/>
    </row>
    <row r="216" spans="2:27" ht="15.75" customHeight="1">
      <c r="B216" s="956"/>
      <c r="C216" s="956"/>
      <c r="D216" s="955"/>
      <c r="E216" s="956"/>
      <c r="F216" s="956"/>
      <c r="G216" s="956"/>
      <c r="H216" s="956"/>
      <c r="I216" s="956"/>
      <c r="J216" s="956"/>
      <c r="K216" s="956"/>
      <c r="L216" s="956"/>
      <c r="M216" s="956"/>
      <c r="N216" s="956"/>
      <c r="O216" s="956"/>
      <c r="P216" s="956"/>
      <c r="Q216" s="956"/>
      <c r="R216" s="956"/>
      <c r="S216" s="956"/>
      <c r="T216" s="956"/>
      <c r="U216" s="956"/>
      <c r="V216" s="956"/>
      <c r="W216" s="956"/>
      <c r="X216" s="956"/>
      <c r="Y216" s="956"/>
      <c r="Z216" s="956"/>
      <c r="AA216" s="956"/>
    </row>
    <row r="217" spans="2:27" ht="15.75" customHeight="1">
      <c r="B217" s="956"/>
      <c r="C217" s="956"/>
      <c r="D217" s="955"/>
      <c r="E217" s="956"/>
      <c r="F217" s="956"/>
      <c r="G217" s="956"/>
      <c r="H217" s="956"/>
      <c r="I217" s="956"/>
      <c r="J217" s="956"/>
      <c r="K217" s="956"/>
      <c r="L217" s="956"/>
      <c r="M217" s="956"/>
      <c r="N217" s="956"/>
      <c r="O217" s="956"/>
      <c r="P217" s="956"/>
      <c r="Q217" s="956"/>
      <c r="R217" s="956"/>
      <c r="S217" s="956"/>
      <c r="T217" s="956"/>
      <c r="U217" s="956"/>
      <c r="V217" s="956"/>
      <c r="W217" s="956"/>
      <c r="X217" s="956"/>
      <c r="Y217" s="956"/>
      <c r="Z217" s="956"/>
      <c r="AA217" s="956"/>
    </row>
    <row r="218" spans="2:27" ht="15.75" customHeight="1">
      <c r="B218" s="956"/>
      <c r="C218" s="956"/>
      <c r="D218" s="955"/>
      <c r="E218" s="956"/>
      <c r="F218" s="956"/>
      <c r="G218" s="956"/>
      <c r="H218" s="956"/>
      <c r="I218" s="956"/>
      <c r="J218" s="956"/>
      <c r="K218" s="956"/>
      <c r="L218" s="956"/>
      <c r="M218" s="956"/>
      <c r="N218" s="956"/>
      <c r="O218" s="956"/>
      <c r="P218" s="956"/>
      <c r="Q218" s="956"/>
      <c r="R218" s="956"/>
      <c r="S218" s="956"/>
      <c r="T218" s="956"/>
      <c r="U218" s="956"/>
      <c r="V218" s="956"/>
      <c r="W218" s="956"/>
      <c r="X218" s="956"/>
      <c r="Y218" s="956"/>
      <c r="Z218" s="956"/>
      <c r="AA218" s="956"/>
    </row>
    <row r="219" spans="2:27" ht="15.75" customHeight="1">
      <c r="B219" s="956"/>
      <c r="C219" s="956"/>
      <c r="D219" s="955"/>
      <c r="E219" s="956"/>
      <c r="F219" s="956"/>
      <c r="G219" s="956"/>
      <c r="H219" s="956"/>
      <c r="I219" s="956"/>
      <c r="J219" s="956"/>
      <c r="K219" s="956"/>
      <c r="L219" s="956"/>
      <c r="M219" s="956"/>
      <c r="N219" s="956"/>
      <c r="O219" s="956"/>
      <c r="P219" s="956"/>
      <c r="Q219" s="956"/>
      <c r="R219" s="956"/>
      <c r="S219" s="956"/>
      <c r="T219" s="956"/>
      <c r="U219" s="956"/>
      <c r="V219" s="956"/>
      <c r="W219" s="956"/>
      <c r="X219" s="956"/>
      <c r="Y219" s="956"/>
      <c r="Z219" s="956"/>
      <c r="AA219" s="956"/>
    </row>
    <row r="220" spans="2:27" ht="15.75" customHeight="1">
      <c r="B220" s="956"/>
      <c r="C220" s="956"/>
      <c r="D220" s="955"/>
      <c r="E220" s="956"/>
      <c r="F220" s="956"/>
      <c r="G220" s="956"/>
      <c r="H220" s="956"/>
      <c r="I220" s="956"/>
      <c r="J220" s="956"/>
      <c r="K220" s="956"/>
      <c r="L220" s="956"/>
      <c r="M220" s="956"/>
      <c r="N220" s="956"/>
      <c r="O220" s="956"/>
      <c r="P220" s="956"/>
      <c r="Q220" s="956"/>
      <c r="R220" s="956"/>
      <c r="S220" s="956"/>
      <c r="T220" s="956"/>
      <c r="U220" s="956"/>
      <c r="V220" s="956"/>
      <c r="W220" s="956"/>
      <c r="X220" s="956"/>
      <c r="Y220" s="956"/>
      <c r="Z220" s="956"/>
      <c r="AA220" s="956"/>
    </row>
    <row r="221" spans="2:27" ht="15.75" customHeight="1"/>
    <row r="222" spans="2:27" ht="15.75" customHeight="1"/>
    <row r="223" spans="2:27" ht="15.75" customHeight="1"/>
    <row r="224" spans="2:27"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7">
    <mergeCell ref="P15:P16"/>
    <mergeCell ref="Q15:Q16"/>
    <mergeCell ref="M6:M7"/>
    <mergeCell ref="N6:N7"/>
    <mergeCell ref="M12:M14"/>
    <mergeCell ref="N12:N14"/>
    <mergeCell ref="O12:O14"/>
    <mergeCell ref="P12:P14"/>
    <mergeCell ref="Q12:Q14"/>
    <mergeCell ref="E12:E14"/>
    <mergeCell ref="F12:F14"/>
    <mergeCell ref="M15:M16"/>
    <mergeCell ref="N15:N16"/>
    <mergeCell ref="O15:O16"/>
    <mergeCell ref="A18:B18"/>
    <mergeCell ref="C6:C7"/>
    <mergeCell ref="D6:D7"/>
    <mergeCell ref="B12:B14"/>
    <mergeCell ref="C12:C14"/>
    <mergeCell ref="D12:D14"/>
    <mergeCell ref="B15:B16"/>
    <mergeCell ref="C15:C16"/>
    <mergeCell ref="D15:D16"/>
    <mergeCell ref="E15:E16"/>
    <mergeCell ref="F15:F16"/>
    <mergeCell ref="E6:E7"/>
    <mergeCell ref="F6:F7"/>
    <mergeCell ref="O6:O7"/>
    <mergeCell ref="P6:P7"/>
    <mergeCell ref="A1:Q1"/>
    <mergeCell ref="A2:Q2"/>
    <mergeCell ref="A3:Q3"/>
    <mergeCell ref="A4:M4"/>
    <mergeCell ref="N4:P4"/>
    <mergeCell ref="Q4:Q5"/>
    <mergeCell ref="B6:B7"/>
    <mergeCell ref="Q6:Q7"/>
  </mergeCells>
  <printOptions horizontalCentered="1"/>
  <pageMargins left="0.25" right="0.25" top="0.5" bottom="0.5" header="0" footer="0"/>
  <pageSetup paperSize="9" scale="70"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CC66"/>
  </sheetPr>
  <dimension ref="A1:Z1000"/>
  <sheetViews>
    <sheetView workbookViewId="0">
      <pane xSplit="2" ySplit="6" topLeftCell="C7" activePane="bottomRight" state="frozen"/>
      <selection pane="topRight" activeCell="C1" sqref="C1"/>
      <selection pane="bottomLeft" activeCell="A7" sqref="A7"/>
      <selection pane="bottomRight" activeCell="C7" sqref="C7"/>
    </sheetView>
  </sheetViews>
  <sheetFormatPr defaultColWidth="12.625" defaultRowHeight="15" customHeight="1"/>
  <cols>
    <col min="1" max="1" width="17.625" customWidth="1"/>
    <col min="2" max="2" width="16.125" customWidth="1"/>
    <col min="3" max="3" width="10.5" customWidth="1"/>
    <col min="4" max="4" width="11.875" customWidth="1"/>
    <col min="5" max="5" width="11.625" customWidth="1"/>
    <col min="6" max="6" width="12.625" customWidth="1"/>
    <col min="7" max="7" width="14.5" customWidth="1"/>
    <col min="8" max="8" width="15.125" customWidth="1"/>
    <col min="9" max="9" width="10.25" customWidth="1"/>
    <col min="10" max="15" width="7.625" customWidth="1"/>
    <col min="16" max="16" width="16.5" customWidth="1"/>
    <col min="17" max="17" width="14.5" customWidth="1"/>
    <col min="18" max="18" width="11.125" customWidth="1"/>
    <col min="19" max="26" width="7" customWidth="1"/>
  </cols>
  <sheetData>
    <row r="1" spans="1:26" ht="24.75" customHeight="1">
      <c r="A1" s="2046" t="s">
        <v>119</v>
      </c>
      <c r="B1" s="1874"/>
      <c r="C1" s="1874"/>
      <c r="D1" s="1874"/>
      <c r="E1" s="1874"/>
      <c r="F1" s="1874"/>
      <c r="G1" s="1874"/>
      <c r="H1" s="1874"/>
      <c r="I1" s="1874"/>
      <c r="J1" s="1874"/>
      <c r="K1" s="1874"/>
      <c r="L1" s="1874"/>
      <c r="M1" s="1874"/>
      <c r="N1" s="1874"/>
      <c r="O1" s="1874"/>
      <c r="P1" s="1874"/>
      <c r="Q1" s="1874"/>
      <c r="R1" s="1874"/>
      <c r="S1" s="564"/>
      <c r="T1" s="564"/>
      <c r="U1" s="564"/>
      <c r="V1" s="564"/>
      <c r="W1" s="564"/>
      <c r="X1" s="564"/>
      <c r="Y1" s="564"/>
      <c r="Z1" s="564"/>
    </row>
    <row r="2" spans="1:26" ht="24" customHeight="1">
      <c r="A2" s="2046" t="s">
        <v>2930</v>
      </c>
      <c r="B2" s="1874"/>
      <c r="C2" s="1874"/>
      <c r="D2" s="1874"/>
      <c r="E2" s="1874"/>
      <c r="F2" s="1874"/>
      <c r="G2" s="1874"/>
      <c r="H2" s="1874"/>
      <c r="I2" s="1874"/>
      <c r="J2" s="1874"/>
      <c r="K2" s="1874"/>
      <c r="L2" s="1874"/>
      <c r="M2" s="1874"/>
      <c r="N2" s="1874"/>
      <c r="O2" s="1874"/>
      <c r="P2" s="1874"/>
      <c r="Q2" s="1874"/>
      <c r="R2" s="1874"/>
      <c r="S2" s="564"/>
      <c r="T2" s="564"/>
      <c r="U2" s="564"/>
      <c r="V2" s="564"/>
      <c r="W2" s="564"/>
      <c r="X2" s="564"/>
      <c r="Y2" s="564"/>
      <c r="Z2" s="564"/>
    </row>
    <row r="3" spans="1:26" ht="25.5" customHeight="1">
      <c r="A3" s="2145" t="str">
        <f>'2012 SALINTUBIG'!A3:Q3</f>
        <v>as of June 26, 2020</v>
      </c>
      <c r="B3" s="1943"/>
      <c r="C3" s="1943"/>
      <c r="D3" s="1943"/>
      <c r="E3" s="1943"/>
      <c r="F3" s="1943"/>
      <c r="G3" s="1943"/>
      <c r="H3" s="1943"/>
      <c r="I3" s="1943"/>
      <c r="J3" s="1943"/>
      <c r="K3" s="1943"/>
      <c r="L3" s="1943"/>
      <c r="M3" s="1943"/>
      <c r="N3" s="1943"/>
      <c r="O3" s="1943"/>
      <c r="P3" s="1943"/>
      <c r="Q3" s="1943"/>
      <c r="R3" s="1943"/>
      <c r="S3" s="564"/>
      <c r="T3" s="564"/>
      <c r="U3" s="564"/>
      <c r="V3" s="564"/>
      <c r="W3" s="564"/>
      <c r="X3" s="564"/>
      <c r="Y3" s="564"/>
      <c r="Z3" s="564"/>
    </row>
    <row r="4" spans="1:26" ht="30" customHeight="1">
      <c r="A4" s="2148"/>
      <c r="B4" s="1964"/>
      <c r="C4" s="1964"/>
      <c r="D4" s="1961"/>
      <c r="E4" s="2146" t="s">
        <v>172</v>
      </c>
      <c r="F4" s="1964"/>
      <c r="G4" s="1964"/>
      <c r="H4" s="1964"/>
      <c r="I4" s="1964"/>
      <c r="J4" s="2020" t="s">
        <v>173</v>
      </c>
      <c r="K4" s="2020" t="s">
        <v>174</v>
      </c>
      <c r="L4" s="2020" t="s">
        <v>175</v>
      </c>
      <c r="M4" s="2020" t="s">
        <v>38</v>
      </c>
      <c r="N4" s="2020" t="s">
        <v>37</v>
      </c>
      <c r="O4" s="2020" t="s">
        <v>35</v>
      </c>
      <c r="P4" s="2142" t="s">
        <v>130</v>
      </c>
      <c r="Q4" s="2143" t="s">
        <v>131</v>
      </c>
      <c r="R4" s="2143" t="s">
        <v>132</v>
      </c>
      <c r="S4" s="645"/>
      <c r="T4" s="645"/>
      <c r="U4" s="645"/>
      <c r="V4" s="645"/>
      <c r="W4" s="645"/>
      <c r="X4" s="645"/>
      <c r="Y4" s="645"/>
      <c r="Z4" s="645"/>
    </row>
    <row r="5" spans="1:26" ht="15.75" customHeight="1">
      <c r="A5" s="2149" t="s">
        <v>124</v>
      </c>
      <c r="B5" s="2150" t="s">
        <v>177</v>
      </c>
      <c r="C5" s="2024" t="s">
        <v>178</v>
      </c>
      <c r="D5" s="2024" t="s">
        <v>179</v>
      </c>
      <c r="E5" s="2144" t="s">
        <v>129</v>
      </c>
      <c r="F5" s="2015" t="s">
        <v>180</v>
      </c>
      <c r="G5" s="2015" t="s">
        <v>181</v>
      </c>
      <c r="H5" s="2015" t="s">
        <v>182</v>
      </c>
      <c r="I5" s="2052" t="s">
        <v>183</v>
      </c>
      <c r="J5" s="1856"/>
      <c r="K5" s="1856"/>
      <c r="L5" s="1856"/>
      <c r="M5" s="1856"/>
      <c r="N5" s="1856"/>
      <c r="O5" s="1856"/>
      <c r="P5" s="1939"/>
      <c r="Q5" s="1856"/>
      <c r="R5" s="1856"/>
      <c r="S5" s="617"/>
      <c r="T5" s="617"/>
      <c r="U5" s="617"/>
      <c r="V5" s="617"/>
      <c r="W5" s="617"/>
      <c r="X5" s="617"/>
      <c r="Y5" s="617"/>
      <c r="Z5" s="617"/>
    </row>
    <row r="6" spans="1:26" ht="49.5" customHeight="1">
      <c r="A6" s="1944"/>
      <c r="B6" s="1976"/>
      <c r="C6" s="1976"/>
      <c r="D6" s="1976"/>
      <c r="E6" s="1976"/>
      <c r="F6" s="1976"/>
      <c r="G6" s="1976"/>
      <c r="H6" s="1976"/>
      <c r="I6" s="1992"/>
      <c r="J6" s="1976"/>
      <c r="K6" s="1976"/>
      <c r="L6" s="1976"/>
      <c r="M6" s="1976"/>
      <c r="N6" s="1976"/>
      <c r="O6" s="1976"/>
      <c r="P6" s="1944"/>
      <c r="Q6" s="1976"/>
      <c r="R6" s="1976"/>
      <c r="S6" s="617"/>
      <c r="T6" s="617"/>
      <c r="U6" s="617"/>
      <c r="V6" s="617"/>
      <c r="W6" s="617"/>
      <c r="X6" s="617"/>
      <c r="Y6" s="617"/>
      <c r="Z6" s="617"/>
    </row>
    <row r="7" spans="1:26" ht="21.75" customHeight="1">
      <c r="A7" s="1484" t="s">
        <v>17</v>
      </c>
      <c r="B7" s="612" t="s">
        <v>426</v>
      </c>
      <c r="C7" s="613">
        <v>1</v>
      </c>
      <c r="D7" s="613">
        <v>1</v>
      </c>
      <c r="E7" s="1485">
        <v>8</v>
      </c>
      <c r="F7" s="614" t="s">
        <v>249</v>
      </c>
      <c r="G7" s="575">
        <v>8000000</v>
      </c>
      <c r="H7" s="575">
        <v>8000000</v>
      </c>
      <c r="I7" s="1485">
        <v>8</v>
      </c>
      <c r="J7" s="849" t="s">
        <v>249</v>
      </c>
      <c r="K7" s="849"/>
      <c r="L7" s="849"/>
      <c r="M7" s="849"/>
      <c r="N7" s="849"/>
      <c r="O7" s="849">
        <v>1</v>
      </c>
      <c r="P7" s="1486" t="s">
        <v>29</v>
      </c>
      <c r="Q7" s="421"/>
      <c r="R7" s="574"/>
      <c r="S7" s="617"/>
      <c r="T7" s="617"/>
      <c r="U7" s="617"/>
      <c r="V7" s="617"/>
      <c r="W7" s="617"/>
      <c r="X7" s="617"/>
      <c r="Y7" s="617"/>
      <c r="Z7" s="617"/>
    </row>
    <row r="8" spans="1:26" ht="21.75" customHeight="1">
      <c r="A8" s="1484" t="s">
        <v>17</v>
      </c>
      <c r="B8" s="612" t="s">
        <v>689</v>
      </c>
      <c r="C8" s="613">
        <v>1</v>
      </c>
      <c r="D8" s="613">
        <v>1</v>
      </c>
      <c r="E8" s="1485">
        <v>9</v>
      </c>
      <c r="F8" s="614" t="s">
        <v>249</v>
      </c>
      <c r="G8" s="575">
        <v>9000000</v>
      </c>
      <c r="H8" s="575">
        <v>9000000</v>
      </c>
      <c r="I8" s="1485">
        <v>9</v>
      </c>
      <c r="J8" s="597" t="s">
        <v>249</v>
      </c>
      <c r="K8" s="597"/>
      <c r="L8" s="597"/>
      <c r="M8" s="597"/>
      <c r="N8" s="597"/>
      <c r="O8" s="597">
        <v>1</v>
      </c>
      <c r="P8" s="1486" t="s">
        <v>29</v>
      </c>
      <c r="Q8" s="421"/>
      <c r="R8" s="574"/>
      <c r="S8" s="617"/>
      <c r="T8" s="617"/>
      <c r="U8" s="617"/>
      <c r="V8" s="617"/>
      <c r="W8" s="617"/>
      <c r="X8" s="617"/>
      <c r="Y8" s="617"/>
      <c r="Z8" s="617"/>
    </row>
    <row r="9" spans="1:26" ht="21.75" customHeight="1">
      <c r="A9" s="1484" t="s">
        <v>17</v>
      </c>
      <c r="B9" s="612" t="s">
        <v>431</v>
      </c>
      <c r="C9" s="613">
        <v>1</v>
      </c>
      <c r="D9" s="613">
        <v>1</v>
      </c>
      <c r="E9" s="1485">
        <v>8</v>
      </c>
      <c r="F9" s="614" t="s">
        <v>249</v>
      </c>
      <c r="G9" s="575">
        <v>8000000</v>
      </c>
      <c r="H9" s="575">
        <v>8000000</v>
      </c>
      <c r="I9" s="1485">
        <v>8</v>
      </c>
      <c r="J9" s="597" t="s">
        <v>249</v>
      </c>
      <c r="K9" s="597"/>
      <c r="L9" s="597"/>
      <c r="M9" s="597"/>
      <c r="N9" s="597"/>
      <c r="O9" s="597">
        <v>1</v>
      </c>
      <c r="P9" s="1486" t="s">
        <v>29</v>
      </c>
      <c r="Q9" s="421"/>
      <c r="R9" s="574"/>
      <c r="S9" s="617"/>
      <c r="T9" s="617"/>
      <c r="U9" s="617"/>
      <c r="V9" s="617"/>
      <c r="W9" s="617"/>
      <c r="X9" s="617"/>
      <c r="Y9" s="617"/>
      <c r="Z9" s="617"/>
    </row>
    <row r="10" spans="1:26" ht="21.75" customHeight="1">
      <c r="A10" s="1484" t="s">
        <v>17</v>
      </c>
      <c r="B10" s="612" t="s">
        <v>434</v>
      </c>
      <c r="C10" s="613">
        <v>1</v>
      </c>
      <c r="D10" s="613">
        <v>2</v>
      </c>
      <c r="E10" s="1485">
        <v>8</v>
      </c>
      <c r="F10" s="614" t="s">
        <v>249</v>
      </c>
      <c r="G10" s="575">
        <v>8000000</v>
      </c>
      <c r="H10" s="575">
        <v>8000000</v>
      </c>
      <c r="I10" s="1485">
        <v>8</v>
      </c>
      <c r="J10" s="597" t="s">
        <v>249</v>
      </c>
      <c r="K10" s="597"/>
      <c r="L10" s="597"/>
      <c r="M10" s="597"/>
      <c r="N10" s="597"/>
      <c r="O10" s="597">
        <v>2</v>
      </c>
      <c r="P10" s="1486" t="s">
        <v>29</v>
      </c>
      <c r="Q10" s="421"/>
      <c r="R10" s="574"/>
      <c r="S10" s="617"/>
      <c r="T10" s="617"/>
      <c r="U10" s="617"/>
      <c r="V10" s="617"/>
      <c r="W10" s="617"/>
      <c r="X10" s="617"/>
      <c r="Y10" s="617"/>
      <c r="Z10" s="617"/>
    </row>
    <row r="11" spans="1:26" ht="21.75" customHeight="1">
      <c r="A11" s="1484" t="s">
        <v>17</v>
      </c>
      <c r="B11" s="612" t="s">
        <v>165</v>
      </c>
      <c r="C11" s="613">
        <v>1</v>
      </c>
      <c r="D11" s="613">
        <v>1</v>
      </c>
      <c r="E11" s="1485">
        <v>8</v>
      </c>
      <c r="F11" s="614" t="s">
        <v>249</v>
      </c>
      <c r="G11" s="575">
        <v>8000000</v>
      </c>
      <c r="H11" s="575">
        <v>8000000</v>
      </c>
      <c r="I11" s="1485">
        <v>8</v>
      </c>
      <c r="J11" s="597" t="s">
        <v>249</v>
      </c>
      <c r="K11" s="597"/>
      <c r="L11" s="597"/>
      <c r="M11" s="597"/>
      <c r="N11" s="597"/>
      <c r="O11" s="597">
        <v>1</v>
      </c>
      <c r="P11" s="1486" t="s">
        <v>29</v>
      </c>
      <c r="Q11" s="421"/>
      <c r="R11" s="574"/>
      <c r="S11" s="617"/>
      <c r="T11" s="617"/>
      <c r="U11" s="617"/>
      <c r="V11" s="617"/>
      <c r="W11" s="617"/>
      <c r="X11" s="617"/>
      <c r="Y11" s="617"/>
      <c r="Z11" s="617"/>
    </row>
    <row r="12" spans="1:26" ht="21.75" customHeight="1">
      <c r="A12" s="1484" t="s">
        <v>17</v>
      </c>
      <c r="B12" s="612" t="s">
        <v>425</v>
      </c>
      <c r="C12" s="613">
        <v>1</v>
      </c>
      <c r="D12" s="613">
        <v>1</v>
      </c>
      <c r="E12" s="1487">
        <v>8</v>
      </c>
      <c r="F12" s="614"/>
      <c r="G12" s="410">
        <v>8000000</v>
      </c>
      <c r="H12" s="575">
        <v>8000000</v>
      </c>
      <c r="I12" s="1488">
        <v>8</v>
      </c>
      <c r="J12" s="597"/>
      <c r="K12" s="597"/>
      <c r="L12" s="597"/>
      <c r="M12" s="597"/>
      <c r="N12" s="597"/>
      <c r="O12" s="597">
        <v>1</v>
      </c>
      <c r="P12" s="1486" t="s">
        <v>29</v>
      </c>
      <c r="Q12" s="421"/>
      <c r="R12" s="574"/>
      <c r="S12" s="617"/>
      <c r="T12" s="617"/>
      <c r="U12" s="617"/>
      <c r="V12" s="617"/>
      <c r="W12" s="617"/>
      <c r="X12" s="617"/>
      <c r="Y12" s="617"/>
      <c r="Z12" s="617"/>
    </row>
    <row r="13" spans="1:26" ht="21.75" customHeight="1">
      <c r="A13" s="2041" t="s">
        <v>2931</v>
      </c>
      <c r="B13" s="1961"/>
      <c r="C13" s="603">
        <f t="shared" ref="C13:E13" si="0">SUM(C6:C12)</f>
        <v>6</v>
      </c>
      <c r="D13" s="603">
        <f t="shared" si="0"/>
        <v>7</v>
      </c>
      <c r="E13" s="1489">
        <f t="shared" si="0"/>
        <v>49</v>
      </c>
      <c r="F13" s="1490" t="s">
        <v>249</v>
      </c>
      <c r="G13" s="864">
        <f t="shared" ref="G13:H13" si="1">SUM(G6:G12)</f>
        <v>49000000</v>
      </c>
      <c r="H13" s="864">
        <f t="shared" si="1"/>
        <v>49000000</v>
      </c>
      <c r="I13" s="604">
        <f>SUM(I7:I12)</f>
        <v>49</v>
      </c>
      <c r="J13" s="603" t="s">
        <v>249</v>
      </c>
      <c r="K13" s="603">
        <f t="shared" ref="K13:O13" si="2">SUM(K6:K12)</f>
        <v>0</v>
      </c>
      <c r="L13" s="603">
        <f t="shared" si="2"/>
        <v>0</v>
      </c>
      <c r="M13" s="603">
        <f t="shared" si="2"/>
        <v>0</v>
      </c>
      <c r="N13" s="603">
        <f t="shared" si="2"/>
        <v>0</v>
      </c>
      <c r="O13" s="603">
        <f t="shared" si="2"/>
        <v>7</v>
      </c>
      <c r="P13" s="1491"/>
      <c r="Q13" s="1492"/>
      <c r="R13" s="608"/>
      <c r="S13" s="617"/>
      <c r="T13" s="617"/>
      <c r="U13" s="617"/>
      <c r="V13" s="617"/>
      <c r="W13" s="617"/>
      <c r="X13" s="617"/>
      <c r="Y13" s="617"/>
      <c r="Z13" s="617"/>
    </row>
    <row r="14" spans="1:26" ht="29.25" customHeight="1">
      <c r="A14" s="415" t="s">
        <v>18</v>
      </c>
      <c r="B14" s="402" t="s">
        <v>447</v>
      </c>
      <c r="C14" s="574">
        <v>1</v>
      </c>
      <c r="D14" s="574">
        <v>1</v>
      </c>
      <c r="E14" s="1493">
        <v>8</v>
      </c>
      <c r="F14" s="575" t="s">
        <v>249</v>
      </c>
      <c r="G14" s="575">
        <v>6962455</v>
      </c>
      <c r="H14" s="595">
        <v>6962455</v>
      </c>
      <c r="I14" s="1493">
        <v>8</v>
      </c>
      <c r="J14" s="576" t="s">
        <v>249</v>
      </c>
      <c r="K14" s="576"/>
      <c r="L14" s="576"/>
      <c r="M14" s="576"/>
      <c r="N14" s="576"/>
      <c r="O14" s="576">
        <v>1</v>
      </c>
      <c r="P14" s="1486" t="s">
        <v>29</v>
      </c>
      <c r="Q14" s="421"/>
      <c r="R14" s="591">
        <v>43405</v>
      </c>
      <c r="S14" s="625" t="s">
        <v>563</v>
      </c>
      <c r="T14" s="617"/>
      <c r="U14" s="617"/>
      <c r="V14" s="617"/>
      <c r="W14" s="617"/>
      <c r="X14" s="617"/>
      <c r="Y14" s="617"/>
      <c r="Z14" s="617"/>
    </row>
    <row r="15" spans="1:26" ht="21.75" customHeight="1">
      <c r="A15" s="2041" t="s">
        <v>2932</v>
      </c>
      <c r="B15" s="1961"/>
      <c r="C15" s="603">
        <f t="shared" ref="C15:E15" si="3">SUM(C14)</f>
        <v>1</v>
      </c>
      <c r="D15" s="603">
        <f t="shared" si="3"/>
        <v>1</v>
      </c>
      <c r="E15" s="1494">
        <f t="shared" si="3"/>
        <v>8</v>
      </c>
      <c r="F15" s="1490" t="s">
        <v>249</v>
      </c>
      <c r="G15" s="604">
        <f t="shared" ref="G15:I15" si="4">SUM(G14)</f>
        <v>6962455</v>
      </c>
      <c r="H15" s="604">
        <f t="shared" si="4"/>
        <v>6962455</v>
      </c>
      <c r="I15" s="604">
        <f t="shared" si="4"/>
        <v>8</v>
      </c>
      <c r="J15" s="603" t="s">
        <v>249</v>
      </c>
      <c r="K15" s="603">
        <f t="shared" ref="K15:O15" si="5">SUM(K14)</f>
        <v>0</v>
      </c>
      <c r="L15" s="603">
        <f t="shared" si="5"/>
        <v>0</v>
      </c>
      <c r="M15" s="603">
        <f t="shared" si="5"/>
        <v>0</v>
      </c>
      <c r="N15" s="603">
        <f t="shared" si="5"/>
        <v>0</v>
      </c>
      <c r="O15" s="603">
        <f t="shared" si="5"/>
        <v>1</v>
      </c>
      <c r="P15" s="1491"/>
      <c r="Q15" s="1492"/>
      <c r="R15" s="608"/>
      <c r="S15" s="617"/>
      <c r="T15" s="617"/>
      <c r="U15" s="617"/>
      <c r="V15" s="617"/>
      <c r="W15" s="617"/>
      <c r="X15" s="617"/>
      <c r="Y15" s="617"/>
      <c r="Z15" s="617"/>
    </row>
    <row r="16" spans="1:26" ht="21.75" customHeight="1">
      <c r="A16" s="421" t="s">
        <v>19</v>
      </c>
      <c r="B16" s="612" t="s">
        <v>573</v>
      </c>
      <c r="C16" s="613">
        <v>1</v>
      </c>
      <c r="D16" s="613">
        <v>1</v>
      </c>
      <c r="E16" s="1495">
        <v>2.2989999999999999</v>
      </c>
      <c r="F16" s="614" t="s">
        <v>249</v>
      </c>
      <c r="G16" s="575">
        <v>2299000</v>
      </c>
      <c r="H16" s="575">
        <v>2299000</v>
      </c>
      <c r="I16" s="1485">
        <v>2.2989999999999999</v>
      </c>
      <c r="J16" s="597" t="s">
        <v>249</v>
      </c>
      <c r="K16" s="597"/>
      <c r="L16" s="597"/>
      <c r="M16" s="597"/>
      <c r="N16" s="597"/>
      <c r="O16" s="597">
        <v>1</v>
      </c>
      <c r="P16" s="1486" t="s">
        <v>29</v>
      </c>
      <c r="Q16" s="421"/>
      <c r="R16" s="574"/>
      <c r="S16" s="617"/>
      <c r="T16" s="617"/>
      <c r="U16" s="617"/>
      <c r="V16" s="617"/>
      <c r="W16" s="617"/>
      <c r="X16" s="617"/>
      <c r="Y16" s="617"/>
      <c r="Z16" s="617"/>
    </row>
    <row r="17" spans="1:26" ht="21.75" customHeight="1">
      <c r="A17" s="421" t="s">
        <v>19</v>
      </c>
      <c r="B17" s="612" t="s">
        <v>587</v>
      </c>
      <c r="C17" s="613">
        <v>1</v>
      </c>
      <c r="D17" s="613">
        <v>1</v>
      </c>
      <c r="E17" s="1485">
        <v>2.25</v>
      </c>
      <c r="F17" s="614" t="s">
        <v>249</v>
      </c>
      <c r="G17" s="575">
        <v>2250000</v>
      </c>
      <c r="H17" s="575">
        <v>2250000</v>
      </c>
      <c r="I17" s="1485">
        <v>2.25</v>
      </c>
      <c r="J17" s="597" t="s">
        <v>249</v>
      </c>
      <c r="K17" s="597"/>
      <c r="L17" s="597"/>
      <c r="M17" s="597"/>
      <c r="N17" s="597"/>
      <c r="O17" s="597">
        <v>1</v>
      </c>
      <c r="P17" s="1486" t="s">
        <v>29</v>
      </c>
      <c r="Q17" s="421"/>
      <c r="R17" s="574"/>
      <c r="S17" s="617"/>
      <c r="T17" s="617"/>
      <c r="U17" s="617"/>
      <c r="V17" s="617"/>
      <c r="W17" s="617"/>
      <c r="X17" s="617"/>
      <c r="Y17" s="617"/>
      <c r="Z17" s="617"/>
    </row>
    <row r="18" spans="1:26" ht="21.75" customHeight="1">
      <c r="A18" s="421" t="s">
        <v>19</v>
      </c>
      <c r="B18" s="612" t="s">
        <v>1395</v>
      </c>
      <c r="C18" s="613">
        <v>1</v>
      </c>
      <c r="D18" s="613">
        <v>1</v>
      </c>
      <c r="E18" s="1485">
        <v>2</v>
      </c>
      <c r="F18" s="614" t="s">
        <v>249</v>
      </c>
      <c r="G18" s="575">
        <v>1770975.12</v>
      </c>
      <c r="H18" s="575">
        <v>1770975.12</v>
      </c>
      <c r="I18" s="1485">
        <v>2</v>
      </c>
      <c r="J18" s="597" t="s">
        <v>249</v>
      </c>
      <c r="K18" s="597"/>
      <c r="L18" s="597"/>
      <c r="M18" s="597"/>
      <c r="N18" s="597"/>
      <c r="O18" s="597">
        <v>1</v>
      </c>
      <c r="P18" s="1486" t="s">
        <v>29</v>
      </c>
      <c r="Q18" s="421"/>
      <c r="R18" s="574"/>
      <c r="S18" s="617"/>
      <c r="T18" s="617"/>
      <c r="U18" s="617"/>
      <c r="V18" s="617"/>
      <c r="W18" s="617"/>
      <c r="X18" s="617"/>
      <c r="Y18" s="617"/>
      <c r="Z18" s="617"/>
    </row>
    <row r="19" spans="1:26" ht="21.75" customHeight="1">
      <c r="A19" s="421" t="s">
        <v>19</v>
      </c>
      <c r="B19" s="612" t="s">
        <v>473</v>
      </c>
      <c r="C19" s="613">
        <v>1</v>
      </c>
      <c r="D19" s="613">
        <v>3</v>
      </c>
      <c r="E19" s="1485">
        <v>2.25</v>
      </c>
      <c r="F19" s="614" t="s">
        <v>249</v>
      </c>
      <c r="G19" s="575">
        <v>2250000</v>
      </c>
      <c r="H19" s="575">
        <v>2250000</v>
      </c>
      <c r="I19" s="1485">
        <v>2.25</v>
      </c>
      <c r="J19" s="597" t="s">
        <v>249</v>
      </c>
      <c r="K19" s="597"/>
      <c r="L19" s="597"/>
      <c r="M19" s="597"/>
      <c r="N19" s="597"/>
      <c r="O19" s="1496">
        <v>3</v>
      </c>
      <c r="P19" s="1486" t="s">
        <v>29</v>
      </c>
      <c r="Q19" s="421"/>
      <c r="R19" s="574"/>
      <c r="S19" s="617"/>
      <c r="T19" s="617"/>
      <c r="U19" s="617"/>
      <c r="V19" s="617"/>
      <c r="W19" s="617"/>
      <c r="X19" s="617"/>
      <c r="Y19" s="617"/>
      <c r="Z19" s="617"/>
    </row>
    <row r="20" spans="1:26" ht="21.75" customHeight="1">
      <c r="A20" s="421" t="s">
        <v>19</v>
      </c>
      <c r="B20" s="612" t="s">
        <v>232</v>
      </c>
      <c r="C20" s="613">
        <v>1</v>
      </c>
      <c r="D20" s="613">
        <v>1</v>
      </c>
      <c r="E20" s="1485">
        <v>2</v>
      </c>
      <c r="F20" s="614" t="s">
        <v>249</v>
      </c>
      <c r="G20" s="575">
        <v>2000000</v>
      </c>
      <c r="H20" s="575">
        <v>2000000</v>
      </c>
      <c r="I20" s="1485">
        <v>2</v>
      </c>
      <c r="J20" s="597" t="s">
        <v>249</v>
      </c>
      <c r="K20" s="597"/>
      <c r="L20" s="597"/>
      <c r="M20" s="597"/>
      <c r="N20" s="597"/>
      <c r="O20" s="597">
        <v>1</v>
      </c>
      <c r="P20" s="1486" t="s">
        <v>29</v>
      </c>
      <c r="Q20" s="421"/>
      <c r="R20" s="574"/>
      <c r="S20" s="617"/>
      <c r="T20" s="617"/>
      <c r="U20" s="617"/>
      <c r="V20" s="617"/>
      <c r="W20" s="617"/>
      <c r="X20" s="617"/>
      <c r="Y20" s="617"/>
      <c r="Z20" s="617"/>
    </row>
    <row r="21" spans="1:26" ht="21.75" customHeight="1">
      <c r="A21" s="421" t="s">
        <v>19</v>
      </c>
      <c r="B21" s="612" t="s">
        <v>298</v>
      </c>
      <c r="C21" s="613">
        <v>1</v>
      </c>
      <c r="D21" s="613">
        <v>1</v>
      </c>
      <c r="E21" s="1485">
        <v>2.25</v>
      </c>
      <c r="F21" s="614" t="s">
        <v>249</v>
      </c>
      <c r="G21" s="575">
        <v>2250000</v>
      </c>
      <c r="H21" s="575">
        <v>2250000</v>
      </c>
      <c r="I21" s="1485">
        <v>2.25</v>
      </c>
      <c r="J21" s="597" t="s">
        <v>249</v>
      </c>
      <c r="K21" s="597"/>
      <c r="L21" s="597"/>
      <c r="M21" s="597"/>
      <c r="N21" s="597"/>
      <c r="O21" s="597">
        <v>1</v>
      </c>
      <c r="P21" s="1486" t="s">
        <v>29</v>
      </c>
      <c r="Q21" s="421"/>
      <c r="R21" s="574"/>
      <c r="S21" s="617"/>
      <c r="T21" s="617"/>
      <c r="U21" s="617"/>
      <c r="V21" s="617"/>
      <c r="W21" s="617"/>
      <c r="X21" s="617"/>
      <c r="Y21" s="617"/>
      <c r="Z21" s="617"/>
    </row>
    <row r="22" spans="1:26" ht="21.75" customHeight="1">
      <c r="A22" s="2041" t="s">
        <v>2933</v>
      </c>
      <c r="B22" s="1961"/>
      <c r="C22" s="603">
        <f t="shared" ref="C22:E22" si="6">SUM(C16:C21)</f>
        <v>6</v>
      </c>
      <c r="D22" s="603">
        <f t="shared" si="6"/>
        <v>8</v>
      </c>
      <c r="E22" s="1497">
        <f t="shared" si="6"/>
        <v>13.048999999999999</v>
      </c>
      <c r="F22" s="1490" t="s">
        <v>249</v>
      </c>
      <c r="G22" s="604">
        <f t="shared" ref="G22:I22" si="7">SUM(G16:G21)</f>
        <v>12819975.120000001</v>
      </c>
      <c r="H22" s="604">
        <f t="shared" si="7"/>
        <v>12819975.120000001</v>
      </c>
      <c r="I22" s="604">
        <f t="shared" si="7"/>
        <v>13.048999999999999</v>
      </c>
      <c r="J22" s="603" t="s">
        <v>249</v>
      </c>
      <c r="K22" s="603">
        <f t="shared" ref="K22:O22" si="8">SUM(K16:K21)</f>
        <v>0</v>
      </c>
      <c r="L22" s="603">
        <f t="shared" si="8"/>
        <v>0</v>
      </c>
      <c r="M22" s="603">
        <f t="shared" si="8"/>
        <v>0</v>
      </c>
      <c r="N22" s="603">
        <f t="shared" si="8"/>
        <v>0</v>
      </c>
      <c r="O22" s="603">
        <f t="shared" si="8"/>
        <v>8</v>
      </c>
      <c r="P22" s="1491"/>
      <c r="Q22" s="1492"/>
      <c r="R22" s="608"/>
      <c r="S22" s="617"/>
      <c r="T22" s="617"/>
      <c r="U22" s="617"/>
      <c r="V22" s="617"/>
      <c r="W22" s="617"/>
      <c r="X22" s="617"/>
      <c r="Y22" s="617"/>
      <c r="Z22" s="617"/>
    </row>
    <row r="23" spans="1:26" ht="21.75" customHeight="1">
      <c r="A23" s="2147" t="s">
        <v>2934</v>
      </c>
      <c r="B23" s="1961"/>
      <c r="C23" s="637">
        <f t="shared" ref="C23:E23" si="9">SUM(C13,C15,C22)</f>
        <v>13</v>
      </c>
      <c r="D23" s="637">
        <f t="shared" si="9"/>
        <v>16</v>
      </c>
      <c r="E23" s="1498">
        <f t="shared" si="9"/>
        <v>70.049000000000007</v>
      </c>
      <c r="F23" s="1499" t="s">
        <v>249</v>
      </c>
      <c r="G23" s="902">
        <f t="shared" ref="G23:I23" si="10">SUM(G13,G15,G22)</f>
        <v>68782430.120000005</v>
      </c>
      <c r="H23" s="902">
        <f t="shared" si="10"/>
        <v>68782430.120000005</v>
      </c>
      <c r="I23" s="639">
        <f t="shared" si="10"/>
        <v>70.049000000000007</v>
      </c>
      <c r="J23" s="637" t="s">
        <v>249</v>
      </c>
      <c r="K23" s="637">
        <f t="shared" ref="K23:O23" si="11">SUM(K13,K15,K22)</f>
        <v>0</v>
      </c>
      <c r="L23" s="637">
        <f t="shared" si="11"/>
        <v>0</v>
      </c>
      <c r="M23" s="637">
        <f t="shared" si="11"/>
        <v>0</v>
      </c>
      <c r="N23" s="637">
        <f t="shared" si="11"/>
        <v>0</v>
      </c>
      <c r="O23" s="637">
        <f t="shared" si="11"/>
        <v>16</v>
      </c>
      <c r="P23" s="1486"/>
      <c r="Q23" s="1500"/>
      <c r="R23" s="644"/>
      <c r="S23" s="564"/>
      <c r="T23" s="564"/>
      <c r="U23" s="564"/>
      <c r="V23" s="564"/>
      <c r="W23" s="564"/>
      <c r="X23" s="564"/>
      <c r="Y23" s="564"/>
      <c r="Z23" s="564"/>
    </row>
    <row r="24" spans="1:26" ht="15.75" customHeight="1">
      <c r="A24" s="399"/>
      <c r="B24" s="564"/>
      <c r="C24" s="564"/>
      <c r="D24" s="564"/>
      <c r="E24" s="1501"/>
      <c r="F24" s="564"/>
      <c r="G24" s="564"/>
      <c r="H24" s="564"/>
      <c r="I24" s="564"/>
      <c r="J24" s="645"/>
      <c r="K24" s="645"/>
      <c r="L24" s="645"/>
      <c r="M24" s="645"/>
      <c r="N24" s="645"/>
      <c r="O24" s="645"/>
      <c r="P24" s="564"/>
      <c r="Q24" s="399"/>
      <c r="R24" s="458"/>
      <c r="S24" s="564"/>
      <c r="T24" s="564"/>
      <c r="U24" s="564"/>
      <c r="V24" s="564"/>
      <c r="W24" s="564"/>
      <c r="X24" s="564"/>
      <c r="Y24" s="564"/>
      <c r="Z24" s="564"/>
    </row>
    <row r="25" spans="1:26" ht="15.75" customHeight="1">
      <c r="A25" s="399"/>
      <c r="B25" s="564"/>
      <c r="C25" s="564"/>
      <c r="D25" s="564"/>
      <c r="E25" s="1501"/>
      <c r="F25" s="564"/>
      <c r="G25" s="564"/>
      <c r="H25" s="564"/>
      <c r="I25" s="564"/>
      <c r="J25" s="645"/>
      <c r="K25" s="645"/>
      <c r="L25" s="645"/>
      <c r="M25" s="645"/>
      <c r="N25" s="645"/>
      <c r="O25" s="645"/>
      <c r="P25" s="564"/>
      <c r="Q25" s="399"/>
      <c r="R25" s="458"/>
      <c r="S25" s="564"/>
      <c r="T25" s="564"/>
      <c r="U25" s="564"/>
      <c r="V25" s="564"/>
      <c r="W25" s="564"/>
      <c r="X25" s="564"/>
      <c r="Y25" s="564"/>
      <c r="Z25" s="564"/>
    </row>
    <row r="26" spans="1:26" ht="15.75" customHeight="1">
      <c r="A26" s="399"/>
      <c r="B26" s="564"/>
      <c r="C26" s="564"/>
      <c r="D26" s="564"/>
      <c r="E26" s="1501"/>
      <c r="F26" s="564"/>
      <c r="G26" s="564"/>
      <c r="H26" s="564"/>
      <c r="I26" s="564"/>
      <c r="J26" s="645"/>
      <c r="K26" s="645"/>
      <c r="L26" s="645"/>
      <c r="M26" s="645"/>
      <c r="N26" s="645"/>
      <c r="O26" s="645"/>
      <c r="P26" s="564"/>
      <c r="Q26" s="399"/>
      <c r="R26" s="458"/>
      <c r="S26" s="564"/>
      <c r="T26" s="564"/>
      <c r="U26" s="564"/>
      <c r="V26" s="564"/>
      <c r="W26" s="564"/>
      <c r="X26" s="564"/>
      <c r="Y26" s="564"/>
      <c r="Z26" s="564"/>
    </row>
    <row r="27" spans="1:26" ht="15.75" customHeight="1">
      <c r="A27" s="399"/>
      <c r="B27" s="564"/>
      <c r="C27" s="564"/>
      <c r="D27" s="564"/>
      <c r="E27" s="1501"/>
      <c r="F27" s="564"/>
      <c r="G27" s="564"/>
      <c r="H27" s="564"/>
      <c r="I27" s="564"/>
      <c r="J27" s="645"/>
      <c r="K27" s="645"/>
      <c r="L27" s="645"/>
      <c r="M27" s="645"/>
      <c r="N27" s="645"/>
      <c r="O27" s="645"/>
      <c r="P27" s="564"/>
      <c r="Q27" s="399"/>
      <c r="R27" s="458"/>
      <c r="S27" s="564"/>
      <c r="T27" s="564"/>
      <c r="U27" s="564"/>
      <c r="V27" s="564"/>
      <c r="W27" s="564"/>
      <c r="X27" s="564"/>
      <c r="Y27" s="564"/>
      <c r="Z27" s="564"/>
    </row>
    <row r="28" spans="1:26" ht="15.75" customHeight="1">
      <c r="A28" s="399"/>
      <c r="B28" s="564"/>
      <c r="C28" s="564"/>
      <c r="D28" s="564"/>
      <c r="E28" s="1501"/>
      <c r="F28" s="564"/>
      <c r="G28" s="564"/>
      <c r="H28" s="564"/>
      <c r="I28" s="564"/>
      <c r="J28" s="645"/>
      <c r="K28" s="645"/>
      <c r="L28" s="645"/>
      <c r="M28" s="645"/>
      <c r="N28" s="645"/>
      <c r="O28" s="645"/>
      <c r="P28" s="564"/>
      <c r="Q28" s="399"/>
      <c r="R28" s="458"/>
      <c r="S28" s="564"/>
      <c r="T28" s="564"/>
      <c r="U28" s="564"/>
      <c r="V28" s="564"/>
      <c r="W28" s="564"/>
      <c r="X28" s="564"/>
      <c r="Y28" s="564"/>
      <c r="Z28" s="564"/>
    </row>
    <row r="29" spans="1:26" ht="15.75" customHeight="1">
      <c r="A29" s="399"/>
      <c r="B29" s="564"/>
      <c r="C29" s="564"/>
      <c r="D29" s="564"/>
      <c r="E29" s="1501"/>
      <c r="F29" s="564"/>
      <c r="G29" s="564"/>
      <c r="H29" s="564"/>
      <c r="I29" s="564"/>
      <c r="J29" s="645"/>
      <c r="K29" s="645"/>
      <c r="L29" s="645"/>
      <c r="M29" s="645"/>
      <c r="N29" s="645"/>
      <c r="O29" s="645"/>
      <c r="P29" s="564"/>
      <c r="Q29" s="399"/>
      <c r="R29" s="458"/>
      <c r="S29" s="564"/>
      <c r="T29" s="564"/>
      <c r="U29" s="564"/>
      <c r="V29" s="564"/>
      <c r="W29" s="564"/>
      <c r="X29" s="564"/>
      <c r="Y29" s="564"/>
      <c r="Z29" s="564"/>
    </row>
    <row r="30" spans="1:26" ht="15.75" customHeight="1">
      <c r="A30" s="399"/>
      <c r="B30" s="564"/>
      <c r="C30" s="564"/>
      <c r="D30" s="564"/>
      <c r="E30" s="1501"/>
      <c r="F30" s="564"/>
      <c r="G30" s="564"/>
      <c r="H30" s="564"/>
      <c r="I30" s="564"/>
      <c r="J30" s="645"/>
      <c r="K30" s="645"/>
      <c r="L30" s="645"/>
      <c r="M30" s="645"/>
      <c r="N30" s="645"/>
      <c r="O30" s="645"/>
      <c r="P30" s="564"/>
      <c r="Q30" s="399"/>
      <c r="R30" s="458"/>
      <c r="S30" s="564"/>
      <c r="T30" s="564"/>
      <c r="U30" s="564"/>
      <c r="V30" s="564"/>
      <c r="W30" s="564"/>
      <c r="X30" s="564"/>
      <c r="Y30" s="564"/>
      <c r="Z30" s="564"/>
    </row>
    <row r="31" spans="1:26" ht="15.75" customHeight="1">
      <c r="A31" s="399"/>
      <c r="B31" s="564"/>
      <c r="C31" s="564"/>
      <c r="D31" s="564"/>
      <c r="E31" s="1501"/>
      <c r="F31" s="564"/>
      <c r="G31" s="564"/>
      <c r="H31" s="564"/>
      <c r="I31" s="564"/>
      <c r="J31" s="645"/>
      <c r="K31" s="645"/>
      <c r="L31" s="645"/>
      <c r="M31" s="645"/>
      <c r="N31" s="645"/>
      <c r="O31" s="645"/>
      <c r="P31" s="564"/>
      <c r="Q31" s="399"/>
      <c r="R31" s="458"/>
      <c r="S31" s="564"/>
      <c r="T31" s="564"/>
      <c r="U31" s="564"/>
      <c r="V31" s="564"/>
      <c r="W31" s="564"/>
      <c r="X31" s="564"/>
      <c r="Y31" s="564"/>
      <c r="Z31" s="564"/>
    </row>
    <row r="32" spans="1:26" ht="15.75" customHeight="1">
      <c r="A32" s="399"/>
      <c r="B32" s="564"/>
      <c r="C32" s="564"/>
      <c r="D32" s="564"/>
      <c r="E32" s="1501"/>
      <c r="F32" s="564"/>
      <c r="G32" s="564"/>
      <c r="H32" s="564"/>
      <c r="I32" s="564"/>
      <c r="J32" s="645"/>
      <c r="K32" s="645"/>
      <c r="L32" s="645"/>
      <c r="M32" s="645"/>
      <c r="N32" s="645"/>
      <c r="O32" s="645"/>
      <c r="P32" s="564"/>
      <c r="Q32" s="399"/>
      <c r="R32" s="458"/>
      <c r="S32" s="564"/>
      <c r="T32" s="564"/>
      <c r="U32" s="564"/>
      <c r="V32" s="564"/>
      <c r="W32" s="564"/>
      <c r="X32" s="564"/>
      <c r="Y32" s="564"/>
      <c r="Z32" s="564"/>
    </row>
    <row r="33" spans="1:26" ht="15.75" customHeight="1">
      <c r="A33" s="399"/>
      <c r="B33" s="564"/>
      <c r="C33" s="564"/>
      <c r="D33" s="564"/>
      <c r="E33" s="1501"/>
      <c r="F33" s="564"/>
      <c r="G33" s="564"/>
      <c r="H33" s="564"/>
      <c r="I33" s="564"/>
      <c r="J33" s="645"/>
      <c r="K33" s="645"/>
      <c r="L33" s="645"/>
      <c r="M33" s="645"/>
      <c r="N33" s="645"/>
      <c r="O33" s="645"/>
      <c r="P33" s="564"/>
      <c r="Q33" s="399"/>
      <c r="R33" s="458"/>
      <c r="S33" s="564"/>
      <c r="T33" s="564"/>
      <c r="U33" s="564"/>
      <c r="V33" s="564"/>
      <c r="W33" s="564"/>
      <c r="X33" s="564"/>
      <c r="Y33" s="564"/>
      <c r="Z33" s="564"/>
    </row>
    <row r="34" spans="1:26" ht="15.75" customHeight="1">
      <c r="A34" s="399"/>
      <c r="B34" s="564"/>
      <c r="C34" s="564"/>
      <c r="D34" s="564"/>
      <c r="E34" s="1501"/>
      <c r="F34" s="564"/>
      <c r="G34" s="564"/>
      <c r="H34" s="564"/>
      <c r="I34" s="564"/>
      <c r="J34" s="645"/>
      <c r="K34" s="645"/>
      <c r="L34" s="645"/>
      <c r="M34" s="645"/>
      <c r="N34" s="645"/>
      <c r="O34" s="645"/>
      <c r="P34" s="564"/>
      <c r="Q34" s="399"/>
      <c r="R34" s="458"/>
      <c r="S34" s="564"/>
      <c r="T34" s="564"/>
      <c r="U34" s="564"/>
      <c r="V34" s="564"/>
      <c r="W34" s="564"/>
      <c r="X34" s="564"/>
      <c r="Y34" s="564"/>
      <c r="Z34" s="564"/>
    </row>
    <row r="35" spans="1:26" ht="15.75" customHeight="1">
      <c r="A35" s="399"/>
      <c r="B35" s="564"/>
      <c r="C35" s="564"/>
      <c r="D35" s="564"/>
      <c r="E35" s="1501"/>
      <c r="F35" s="564"/>
      <c r="G35" s="564"/>
      <c r="H35" s="564"/>
      <c r="I35" s="564"/>
      <c r="J35" s="645"/>
      <c r="K35" s="645"/>
      <c r="L35" s="645"/>
      <c r="M35" s="645"/>
      <c r="N35" s="645"/>
      <c r="O35" s="645"/>
      <c r="P35" s="564"/>
      <c r="Q35" s="399"/>
      <c r="R35" s="458"/>
      <c r="S35" s="564"/>
      <c r="T35" s="564"/>
      <c r="U35" s="564"/>
      <c r="V35" s="564"/>
      <c r="W35" s="564"/>
      <c r="X35" s="564"/>
      <c r="Y35" s="564"/>
      <c r="Z35" s="564"/>
    </row>
    <row r="36" spans="1:26" ht="15.75" customHeight="1">
      <c r="A36" s="399"/>
      <c r="B36" s="564"/>
      <c r="C36" s="564"/>
      <c r="D36" s="564"/>
      <c r="E36" s="1501"/>
      <c r="F36" s="564"/>
      <c r="G36" s="564"/>
      <c r="H36" s="564"/>
      <c r="I36" s="564"/>
      <c r="J36" s="645"/>
      <c r="K36" s="645"/>
      <c r="L36" s="645"/>
      <c r="M36" s="645"/>
      <c r="N36" s="645"/>
      <c r="O36" s="645"/>
      <c r="P36" s="564"/>
      <c r="Q36" s="399"/>
      <c r="R36" s="458"/>
      <c r="S36" s="564"/>
      <c r="T36" s="564"/>
      <c r="U36" s="564"/>
      <c r="V36" s="564"/>
      <c r="W36" s="564"/>
      <c r="X36" s="564"/>
      <c r="Y36" s="564"/>
      <c r="Z36" s="564"/>
    </row>
    <row r="37" spans="1:26" ht="15.75" customHeight="1">
      <c r="A37" s="399"/>
      <c r="B37" s="564"/>
      <c r="C37" s="564"/>
      <c r="D37" s="564"/>
      <c r="E37" s="1501"/>
      <c r="F37" s="564"/>
      <c r="G37" s="564"/>
      <c r="H37" s="564"/>
      <c r="I37" s="564"/>
      <c r="J37" s="645"/>
      <c r="K37" s="645"/>
      <c r="L37" s="645"/>
      <c r="M37" s="645"/>
      <c r="N37" s="645"/>
      <c r="O37" s="645"/>
      <c r="P37" s="564"/>
      <c r="Q37" s="399"/>
      <c r="R37" s="458"/>
      <c r="S37" s="564"/>
      <c r="T37" s="564"/>
      <c r="U37" s="564"/>
      <c r="V37" s="564"/>
      <c r="W37" s="564"/>
      <c r="X37" s="564"/>
      <c r="Y37" s="564"/>
      <c r="Z37" s="564"/>
    </row>
    <row r="38" spans="1:26" ht="15.75" customHeight="1">
      <c r="A38" s="399"/>
      <c r="B38" s="564"/>
      <c r="C38" s="564"/>
      <c r="D38" s="564"/>
      <c r="E38" s="1501"/>
      <c r="F38" s="564"/>
      <c r="G38" s="564"/>
      <c r="H38" s="564"/>
      <c r="I38" s="564"/>
      <c r="J38" s="645"/>
      <c r="K38" s="645"/>
      <c r="L38" s="645"/>
      <c r="M38" s="645"/>
      <c r="N38" s="645"/>
      <c r="O38" s="645"/>
      <c r="P38" s="564"/>
      <c r="Q38" s="399"/>
      <c r="R38" s="458"/>
      <c r="S38" s="564"/>
      <c r="T38" s="564"/>
      <c r="U38" s="564"/>
      <c r="V38" s="564"/>
      <c r="W38" s="564"/>
      <c r="X38" s="564"/>
      <c r="Y38" s="564"/>
      <c r="Z38" s="564"/>
    </row>
    <row r="39" spans="1:26" ht="15.75" customHeight="1">
      <c r="A39" s="399"/>
      <c r="B39" s="564"/>
      <c r="C39" s="564"/>
      <c r="D39" s="564"/>
      <c r="E39" s="1501"/>
      <c r="F39" s="564"/>
      <c r="G39" s="564"/>
      <c r="H39" s="564"/>
      <c r="I39" s="564"/>
      <c r="J39" s="645"/>
      <c r="K39" s="645"/>
      <c r="L39" s="645"/>
      <c r="M39" s="645"/>
      <c r="N39" s="645"/>
      <c r="O39" s="645"/>
      <c r="P39" s="564"/>
      <c r="Q39" s="399"/>
      <c r="R39" s="458"/>
      <c r="S39" s="564"/>
      <c r="T39" s="564"/>
      <c r="U39" s="564"/>
      <c r="V39" s="564"/>
      <c r="W39" s="564"/>
      <c r="X39" s="564"/>
      <c r="Y39" s="564"/>
      <c r="Z39" s="564"/>
    </row>
    <row r="40" spans="1:26" ht="15.75" customHeight="1">
      <c r="A40" s="399"/>
      <c r="B40" s="564"/>
      <c r="C40" s="564"/>
      <c r="D40" s="564"/>
      <c r="E40" s="1501"/>
      <c r="F40" s="564"/>
      <c r="G40" s="564"/>
      <c r="H40" s="564"/>
      <c r="I40" s="564"/>
      <c r="J40" s="645"/>
      <c r="K40" s="645"/>
      <c r="L40" s="645"/>
      <c r="M40" s="645"/>
      <c r="N40" s="645"/>
      <c r="O40" s="645"/>
      <c r="P40" s="564"/>
      <c r="Q40" s="399"/>
      <c r="R40" s="458"/>
      <c r="S40" s="564"/>
      <c r="T40" s="564"/>
      <c r="U40" s="564"/>
      <c r="V40" s="564"/>
      <c r="W40" s="564"/>
      <c r="X40" s="564"/>
      <c r="Y40" s="564"/>
      <c r="Z40" s="564"/>
    </row>
    <row r="41" spans="1:26" ht="15.75" customHeight="1">
      <c r="A41" s="399"/>
      <c r="B41" s="564"/>
      <c r="C41" s="564"/>
      <c r="D41" s="564"/>
      <c r="E41" s="1501"/>
      <c r="F41" s="564"/>
      <c r="G41" s="564"/>
      <c r="H41" s="564"/>
      <c r="I41" s="564"/>
      <c r="J41" s="645"/>
      <c r="K41" s="645"/>
      <c r="L41" s="645"/>
      <c r="M41" s="645"/>
      <c r="N41" s="645"/>
      <c r="O41" s="645"/>
      <c r="P41" s="564"/>
      <c r="Q41" s="399"/>
      <c r="R41" s="458"/>
      <c r="S41" s="564"/>
      <c r="T41" s="564"/>
      <c r="U41" s="564"/>
      <c r="V41" s="564"/>
      <c r="W41" s="564"/>
      <c r="X41" s="564"/>
      <c r="Y41" s="564"/>
      <c r="Z41" s="564"/>
    </row>
    <row r="42" spans="1:26" ht="15.75" customHeight="1">
      <c r="A42" s="399"/>
      <c r="B42" s="564"/>
      <c r="C42" s="564"/>
      <c r="D42" s="564"/>
      <c r="E42" s="1501"/>
      <c r="F42" s="564"/>
      <c r="G42" s="564"/>
      <c r="H42" s="564"/>
      <c r="I42" s="564"/>
      <c r="J42" s="645"/>
      <c r="K42" s="645"/>
      <c r="L42" s="645"/>
      <c r="M42" s="645"/>
      <c r="N42" s="645"/>
      <c r="O42" s="645"/>
      <c r="P42" s="564"/>
      <c r="Q42" s="399"/>
      <c r="R42" s="458"/>
      <c r="S42" s="564"/>
      <c r="T42" s="564"/>
      <c r="U42" s="564"/>
      <c r="V42" s="564"/>
      <c r="W42" s="564"/>
      <c r="X42" s="564"/>
      <c r="Y42" s="564"/>
      <c r="Z42" s="564"/>
    </row>
    <row r="43" spans="1:26" ht="15.75" customHeight="1">
      <c r="A43" s="399"/>
      <c r="B43" s="564"/>
      <c r="C43" s="564"/>
      <c r="D43" s="564"/>
      <c r="E43" s="1501"/>
      <c r="F43" s="564"/>
      <c r="G43" s="564"/>
      <c r="H43" s="564"/>
      <c r="I43" s="564"/>
      <c r="J43" s="645"/>
      <c r="K43" s="645"/>
      <c r="L43" s="645"/>
      <c r="M43" s="645"/>
      <c r="N43" s="645"/>
      <c r="O43" s="645"/>
      <c r="P43" s="564"/>
      <c r="Q43" s="399"/>
      <c r="R43" s="458"/>
      <c r="S43" s="564"/>
      <c r="T43" s="564"/>
      <c r="U43" s="564"/>
      <c r="V43" s="564"/>
      <c r="W43" s="564"/>
      <c r="X43" s="564"/>
      <c r="Y43" s="564"/>
      <c r="Z43" s="564"/>
    </row>
    <row r="44" spans="1:26" ht="15.75" customHeight="1">
      <c r="A44" s="399"/>
      <c r="B44" s="564"/>
      <c r="C44" s="564"/>
      <c r="D44" s="564"/>
      <c r="E44" s="1501"/>
      <c r="F44" s="564"/>
      <c r="G44" s="564"/>
      <c r="H44" s="564"/>
      <c r="I44" s="564"/>
      <c r="J44" s="645"/>
      <c r="K44" s="645"/>
      <c r="L44" s="645"/>
      <c r="M44" s="645"/>
      <c r="N44" s="645"/>
      <c r="O44" s="645"/>
      <c r="P44" s="564"/>
      <c r="Q44" s="399"/>
      <c r="R44" s="458"/>
      <c r="S44" s="564"/>
      <c r="T44" s="564"/>
      <c r="U44" s="564"/>
      <c r="V44" s="564"/>
      <c r="W44" s="564"/>
      <c r="X44" s="564"/>
      <c r="Y44" s="564"/>
      <c r="Z44" s="564"/>
    </row>
    <row r="45" spans="1:26" ht="15.75" customHeight="1">
      <c r="A45" s="399"/>
      <c r="B45" s="564"/>
      <c r="C45" s="564"/>
      <c r="D45" s="564"/>
      <c r="E45" s="1501"/>
      <c r="F45" s="564"/>
      <c r="G45" s="564"/>
      <c r="H45" s="564"/>
      <c r="I45" s="564"/>
      <c r="J45" s="645"/>
      <c r="K45" s="645"/>
      <c r="L45" s="645"/>
      <c r="M45" s="645"/>
      <c r="N45" s="645"/>
      <c r="O45" s="645"/>
      <c r="P45" s="564"/>
      <c r="Q45" s="399"/>
      <c r="R45" s="458"/>
      <c r="S45" s="564"/>
      <c r="T45" s="564"/>
      <c r="U45" s="564"/>
      <c r="V45" s="564"/>
      <c r="W45" s="564"/>
      <c r="X45" s="564"/>
      <c r="Y45" s="564"/>
      <c r="Z45" s="564"/>
    </row>
    <row r="46" spans="1:26" ht="15.75" customHeight="1">
      <c r="A46" s="399"/>
      <c r="B46" s="564"/>
      <c r="C46" s="564"/>
      <c r="D46" s="564"/>
      <c r="E46" s="1501"/>
      <c r="F46" s="564"/>
      <c r="G46" s="564"/>
      <c r="H46" s="564"/>
      <c r="I46" s="564"/>
      <c r="J46" s="645"/>
      <c r="K46" s="645"/>
      <c r="L46" s="645"/>
      <c r="M46" s="645"/>
      <c r="N46" s="645"/>
      <c r="O46" s="645"/>
      <c r="P46" s="564"/>
      <c r="Q46" s="399"/>
      <c r="R46" s="458"/>
      <c r="S46" s="564"/>
      <c r="T46" s="564"/>
      <c r="U46" s="564"/>
      <c r="V46" s="564"/>
      <c r="W46" s="564"/>
      <c r="X46" s="564"/>
      <c r="Y46" s="564"/>
      <c r="Z46" s="564"/>
    </row>
    <row r="47" spans="1:26" ht="15.75" customHeight="1">
      <c r="A47" s="399"/>
      <c r="B47" s="564"/>
      <c r="C47" s="564"/>
      <c r="D47" s="564"/>
      <c r="E47" s="1501"/>
      <c r="F47" s="564"/>
      <c r="G47" s="564"/>
      <c r="H47" s="564"/>
      <c r="I47" s="564"/>
      <c r="J47" s="645"/>
      <c r="K47" s="645"/>
      <c r="L47" s="645"/>
      <c r="M47" s="645"/>
      <c r="N47" s="645"/>
      <c r="O47" s="645"/>
      <c r="P47" s="564"/>
      <c r="Q47" s="399"/>
      <c r="R47" s="458"/>
      <c r="S47" s="564"/>
      <c r="T47" s="564"/>
      <c r="U47" s="564"/>
      <c r="V47" s="564"/>
      <c r="W47" s="564"/>
      <c r="X47" s="564"/>
      <c r="Y47" s="564"/>
      <c r="Z47" s="564"/>
    </row>
    <row r="48" spans="1:26" ht="15.75" customHeight="1">
      <c r="A48" s="399"/>
      <c r="B48" s="564"/>
      <c r="C48" s="564"/>
      <c r="D48" s="564"/>
      <c r="E48" s="1501"/>
      <c r="F48" s="564"/>
      <c r="G48" s="564"/>
      <c r="H48" s="564"/>
      <c r="I48" s="564"/>
      <c r="J48" s="645"/>
      <c r="K48" s="645"/>
      <c r="L48" s="645"/>
      <c r="M48" s="645"/>
      <c r="N48" s="645"/>
      <c r="O48" s="645"/>
      <c r="P48" s="564"/>
      <c r="Q48" s="399"/>
      <c r="R48" s="458"/>
      <c r="S48" s="564"/>
      <c r="T48" s="564"/>
      <c r="U48" s="564"/>
      <c r="V48" s="564"/>
      <c r="W48" s="564"/>
      <c r="X48" s="564"/>
      <c r="Y48" s="564"/>
      <c r="Z48" s="564"/>
    </row>
    <row r="49" spans="1:26" ht="15.75" customHeight="1">
      <c r="A49" s="399"/>
      <c r="B49" s="564"/>
      <c r="C49" s="564"/>
      <c r="D49" s="564"/>
      <c r="E49" s="1501"/>
      <c r="F49" s="564"/>
      <c r="G49" s="564"/>
      <c r="H49" s="564"/>
      <c r="I49" s="564"/>
      <c r="J49" s="645"/>
      <c r="K49" s="645"/>
      <c r="L49" s="645"/>
      <c r="M49" s="645"/>
      <c r="N49" s="645"/>
      <c r="O49" s="645"/>
      <c r="P49" s="564"/>
      <c r="Q49" s="399"/>
      <c r="R49" s="458"/>
      <c r="S49" s="564"/>
      <c r="T49" s="564"/>
      <c r="U49" s="564"/>
      <c r="V49" s="564"/>
      <c r="W49" s="564"/>
      <c r="X49" s="564"/>
      <c r="Y49" s="564"/>
      <c r="Z49" s="564"/>
    </row>
    <row r="50" spans="1:26" ht="15.75" customHeight="1">
      <c r="A50" s="399"/>
      <c r="B50" s="564"/>
      <c r="C50" s="564"/>
      <c r="D50" s="564"/>
      <c r="E50" s="1501"/>
      <c r="F50" s="564"/>
      <c r="G50" s="564"/>
      <c r="H50" s="564"/>
      <c r="I50" s="564"/>
      <c r="J50" s="645"/>
      <c r="K50" s="645"/>
      <c r="L50" s="645"/>
      <c r="M50" s="645"/>
      <c r="N50" s="645"/>
      <c r="O50" s="645"/>
      <c r="P50" s="564"/>
      <c r="Q50" s="399"/>
      <c r="R50" s="458"/>
      <c r="S50" s="564"/>
      <c r="T50" s="564"/>
      <c r="U50" s="564"/>
      <c r="V50" s="564"/>
      <c r="W50" s="564"/>
      <c r="X50" s="564"/>
      <c r="Y50" s="564"/>
      <c r="Z50" s="564"/>
    </row>
    <row r="51" spans="1:26" ht="15.75" customHeight="1">
      <c r="A51" s="399"/>
      <c r="B51" s="564"/>
      <c r="C51" s="564"/>
      <c r="D51" s="564"/>
      <c r="E51" s="1501"/>
      <c r="F51" s="564"/>
      <c r="G51" s="564"/>
      <c r="H51" s="564"/>
      <c r="I51" s="564"/>
      <c r="J51" s="645"/>
      <c r="K51" s="645"/>
      <c r="L51" s="645"/>
      <c r="M51" s="645"/>
      <c r="N51" s="645"/>
      <c r="O51" s="645"/>
      <c r="P51" s="564"/>
      <c r="Q51" s="399"/>
      <c r="R51" s="458"/>
      <c r="S51" s="564"/>
      <c r="T51" s="564"/>
      <c r="U51" s="564"/>
      <c r="V51" s="564"/>
      <c r="W51" s="564"/>
      <c r="X51" s="564"/>
      <c r="Y51" s="564"/>
      <c r="Z51" s="564"/>
    </row>
    <row r="52" spans="1:26" ht="15.75" customHeight="1">
      <c r="A52" s="399"/>
      <c r="B52" s="564"/>
      <c r="C52" s="564"/>
      <c r="D52" s="564"/>
      <c r="E52" s="1501"/>
      <c r="F52" s="564"/>
      <c r="G52" s="564"/>
      <c r="H52" s="564"/>
      <c r="I52" s="564"/>
      <c r="J52" s="645"/>
      <c r="K52" s="645"/>
      <c r="L52" s="645"/>
      <c r="M52" s="645"/>
      <c r="N52" s="645"/>
      <c r="O52" s="645"/>
      <c r="P52" s="564"/>
      <c r="Q52" s="399"/>
      <c r="R52" s="458"/>
      <c r="S52" s="564"/>
      <c r="T52" s="564"/>
      <c r="U52" s="564"/>
      <c r="V52" s="564"/>
      <c r="W52" s="564"/>
      <c r="X52" s="564"/>
      <c r="Y52" s="564"/>
      <c r="Z52" s="564"/>
    </row>
    <row r="53" spans="1:26" ht="15.75" customHeight="1">
      <c r="A53" s="399"/>
      <c r="B53" s="564"/>
      <c r="C53" s="564"/>
      <c r="D53" s="564"/>
      <c r="E53" s="1501"/>
      <c r="F53" s="564"/>
      <c r="G53" s="564"/>
      <c r="H53" s="564"/>
      <c r="I53" s="564"/>
      <c r="J53" s="645"/>
      <c r="K53" s="645"/>
      <c r="L53" s="645"/>
      <c r="M53" s="645"/>
      <c r="N53" s="645"/>
      <c r="O53" s="645"/>
      <c r="P53" s="564"/>
      <c r="Q53" s="399"/>
      <c r="R53" s="458"/>
      <c r="S53" s="564"/>
      <c r="T53" s="564"/>
      <c r="U53" s="564"/>
      <c r="V53" s="564"/>
      <c r="W53" s="564"/>
      <c r="X53" s="564"/>
      <c r="Y53" s="564"/>
      <c r="Z53" s="564"/>
    </row>
    <row r="54" spans="1:26" ht="15.75" customHeight="1">
      <c r="A54" s="399"/>
      <c r="B54" s="564"/>
      <c r="C54" s="564"/>
      <c r="D54" s="564"/>
      <c r="E54" s="1501"/>
      <c r="F54" s="564"/>
      <c r="G54" s="564"/>
      <c r="H54" s="564"/>
      <c r="I54" s="564"/>
      <c r="J54" s="645"/>
      <c r="K54" s="645"/>
      <c r="L54" s="645"/>
      <c r="M54" s="645"/>
      <c r="N54" s="645"/>
      <c r="O54" s="645"/>
      <c r="P54" s="564"/>
      <c r="Q54" s="399"/>
      <c r="R54" s="458"/>
      <c r="S54" s="564"/>
      <c r="T54" s="564"/>
      <c r="U54" s="564"/>
      <c r="V54" s="564"/>
      <c r="W54" s="564"/>
      <c r="X54" s="564"/>
      <c r="Y54" s="564"/>
      <c r="Z54" s="564"/>
    </row>
    <row r="55" spans="1:26" ht="15.75" customHeight="1">
      <c r="A55" s="399"/>
      <c r="B55" s="564"/>
      <c r="C55" s="564"/>
      <c r="D55" s="564"/>
      <c r="E55" s="1501"/>
      <c r="F55" s="564"/>
      <c r="G55" s="564"/>
      <c r="H55" s="564"/>
      <c r="I55" s="564"/>
      <c r="J55" s="645"/>
      <c r="K55" s="645"/>
      <c r="L55" s="645"/>
      <c r="M55" s="645"/>
      <c r="N55" s="645"/>
      <c r="O55" s="645"/>
      <c r="P55" s="564"/>
      <c r="Q55" s="399"/>
      <c r="R55" s="458"/>
      <c r="S55" s="564"/>
      <c r="T55" s="564"/>
      <c r="U55" s="564"/>
      <c r="V55" s="564"/>
      <c r="W55" s="564"/>
      <c r="X55" s="564"/>
      <c r="Y55" s="564"/>
      <c r="Z55" s="564"/>
    </row>
    <row r="56" spans="1:26" ht="15.75" customHeight="1">
      <c r="A56" s="399"/>
      <c r="B56" s="564"/>
      <c r="C56" s="564"/>
      <c r="D56" s="564"/>
      <c r="E56" s="1501"/>
      <c r="F56" s="564"/>
      <c r="G56" s="564"/>
      <c r="H56" s="564"/>
      <c r="I56" s="564"/>
      <c r="J56" s="645"/>
      <c r="K56" s="645"/>
      <c r="L56" s="645"/>
      <c r="M56" s="645"/>
      <c r="N56" s="645"/>
      <c r="O56" s="645"/>
      <c r="P56" s="564"/>
      <c r="Q56" s="399"/>
      <c r="R56" s="458"/>
      <c r="S56" s="564"/>
      <c r="T56" s="564"/>
      <c r="U56" s="564"/>
      <c r="V56" s="564"/>
      <c r="W56" s="564"/>
      <c r="X56" s="564"/>
      <c r="Y56" s="564"/>
      <c r="Z56" s="564"/>
    </row>
    <row r="57" spans="1:26" ht="15.75" customHeight="1">
      <c r="A57" s="399"/>
      <c r="B57" s="564"/>
      <c r="C57" s="564"/>
      <c r="D57" s="564"/>
      <c r="E57" s="1501"/>
      <c r="F57" s="564"/>
      <c r="G57" s="564"/>
      <c r="H57" s="564"/>
      <c r="I57" s="564"/>
      <c r="J57" s="645"/>
      <c r="K57" s="645"/>
      <c r="L57" s="645"/>
      <c r="M57" s="645"/>
      <c r="N57" s="645"/>
      <c r="O57" s="645"/>
      <c r="P57" s="564"/>
      <c r="Q57" s="399"/>
      <c r="R57" s="458"/>
      <c r="S57" s="564"/>
      <c r="T57" s="564"/>
      <c r="U57" s="564"/>
      <c r="V57" s="564"/>
      <c r="W57" s="564"/>
      <c r="X57" s="564"/>
      <c r="Y57" s="564"/>
      <c r="Z57" s="564"/>
    </row>
    <row r="58" spans="1:26" ht="15.75" customHeight="1">
      <c r="A58" s="399"/>
      <c r="B58" s="564"/>
      <c r="C58" s="564"/>
      <c r="D58" s="564"/>
      <c r="E58" s="1501"/>
      <c r="F58" s="564"/>
      <c r="G58" s="564"/>
      <c r="H58" s="564"/>
      <c r="I58" s="564"/>
      <c r="J58" s="645"/>
      <c r="K58" s="645"/>
      <c r="L58" s="645"/>
      <c r="M58" s="645"/>
      <c r="N58" s="645"/>
      <c r="O58" s="645"/>
      <c r="P58" s="564"/>
      <c r="Q58" s="399"/>
      <c r="R58" s="458"/>
      <c r="S58" s="564"/>
      <c r="T58" s="564"/>
      <c r="U58" s="564"/>
      <c r="V58" s="564"/>
      <c r="W58" s="564"/>
      <c r="X58" s="564"/>
      <c r="Y58" s="564"/>
      <c r="Z58" s="564"/>
    </row>
    <row r="59" spans="1:26" ht="15.75" customHeight="1">
      <c r="A59" s="399"/>
      <c r="B59" s="564"/>
      <c r="C59" s="564"/>
      <c r="D59" s="564"/>
      <c r="E59" s="1501"/>
      <c r="F59" s="564"/>
      <c r="G59" s="564"/>
      <c r="H59" s="564"/>
      <c r="I59" s="564"/>
      <c r="J59" s="645"/>
      <c r="K59" s="645"/>
      <c r="L59" s="645"/>
      <c r="M59" s="645"/>
      <c r="N59" s="645"/>
      <c r="O59" s="645"/>
      <c r="P59" s="564"/>
      <c r="Q59" s="399"/>
      <c r="R59" s="458"/>
      <c r="S59" s="564"/>
      <c r="T59" s="564"/>
      <c r="U59" s="564"/>
      <c r="V59" s="564"/>
      <c r="W59" s="564"/>
      <c r="X59" s="564"/>
      <c r="Y59" s="564"/>
      <c r="Z59" s="564"/>
    </row>
    <row r="60" spans="1:26" ht="15.75" customHeight="1">
      <c r="A60" s="399"/>
      <c r="B60" s="564"/>
      <c r="C60" s="564"/>
      <c r="D60" s="564"/>
      <c r="E60" s="1501"/>
      <c r="F60" s="564"/>
      <c r="G60" s="564"/>
      <c r="H60" s="564"/>
      <c r="I60" s="564"/>
      <c r="J60" s="645"/>
      <c r="K60" s="645"/>
      <c r="L60" s="645"/>
      <c r="M60" s="645"/>
      <c r="N60" s="645"/>
      <c r="O60" s="645"/>
      <c r="P60" s="564"/>
      <c r="Q60" s="399"/>
      <c r="R60" s="458"/>
      <c r="S60" s="564"/>
      <c r="T60" s="564"/>
      <c r="U60" s="564"/>
      <c r="V60" s="564"/>
      <c r="W60" s="564"/>
      <c r="X60" s="564"/>
      <c r="Y60" s="564"/>
      <c r="Z60" s="564"/>
    </row>
    <row r="61" spans="1:26" ht="15.75" customHeight="1">
      <c r="A61" s="399"/>
      <c r="B61" s="564"/>
      <c r="C61" s="564"/>
      <c r="D61" s="564"/>
      <c r="E61" s="1501"/>
      <c r="F61" s="564"/>
      <c r="G61" s="564"/>
      <c r="H61" s="564"/>
      <c r="I61" s="564"/>
      <c r="J61" s="645"/>
      <c r="K61" s="645"/>
      <c r="L61" s="645"/>
      <c r="M61" s="645"/>
      <c r="N61" s="645"/>
      <c r="O61" s="645"/>
      <c r="P61" s="564"/>
      <c r="Q61" s="399"/>
      <c r="R61" s="458"/>
      <c r="S61" s="564"/>
      <c r="T61" s="564"/>
      <c r="U61" s="564"/>
      <c r="V61" s="564"/>
      <c r="W61" s="564"/>
      <c r="X61" s="564"/>
      <c r="Y61" s="564"/>
      <c r="Z61" s="564"/>
    </row>
    <row r="62" spans="1:26" ht="15.75" customHeight="1">
      <c r="A62" s="399"/>
      <c r="B62" s="564"/>
      <c r="C62" s="564"/>
      <c r="D62" s="564"/>
      <c r="E62" s="1501"/>
      <c r="F62" s="564"/>
      <c r="G62" s="564"/>
      <c r="H62" s="564"/>
      <c r="I62" s="564"/>
      <c r="J62" s="645"/>
      <c r="K62" s="645"/>
      <c r="L62" s="645"/>
      <c r="M62" s="645"/>
      <c r="N62" s="645"/>
      <c r="O62" s="645"/>
      <c r="P62" s="564"/>
      <c r="Q62" s="399"/>
      <c r="R62" s="458"/>
      <c r="S62" s="564"/>
      <c r="T62" s="564"/>
      <c r="U62" s="564"/>
      <c r="V62" s="564"/>
      <c r="W62" s="564"/>
      <c r="X62" s="564"/>
      <c r="Y62" s="564"/>
      <c r="Z62" s="564"/>
    </row>
    <row r="63" spans="1:26" ht="15.75" customHeight="1">
      <c r="A63" s="399"/>
      <c r="B63" s="564"/>
      <c r="C63" s="564"/>
      <c r="D63" s="564"/>
      <c r="E63" s="1501"/>
      <c r="F63" s="564"/>
      <c r="G63" s="564"/>
      <c r="H63" s="564"/>
      <c r="I63" s="564"/>
      <c r="J63" s="645"/>
      <c r="K63" s="645"/>
      <c r="L63" s="645"/>
      <c r="M63" s="645"/>
      <c r="N63" s="645"/>
      <c r="O63" s="645"/>
      <c r="P63" s="564"/>
      <c r="Q63" s="399"/>
      <c r="R63" s="458"/>
      <c r="S63" s="564"/>
      <c r="T63" s="564"/>
      <c r="U63" s="564"/>
      <c r="V63" s="564"/>
      <c r="W63" s="564"/>
      <c r="X63" s="564"/>
      <c r="Y63" s="564"/>
      <c r="Z63" s="564"/>
    </row>
    <row r="64" spans="1:26" ht="15.75" customHeight="1">
      <c r="A64" s="399"/>
      <c r="B64" s="564"/>
      <c r="C64" s="564"/>
      <c r="D64" s="564"/>
      <c r="E64" s="1501"/>
      <c r="F64" s="564"/>
      <c r="G64" s="564"/>
      <c r="H64" s="564"/>
      <c r="I64" s="564"/>
      <c r="J64" s="645"/>
      <c r="K64" s="645"/>
      <c r="L64" s="645"/>
      <c r="M64" s="645"/>
      <c r="N64" s="645"/>
      <c r="O64" s="645"/>
      <c r="P64" s="564"/>
      <c r="Q64" s="399"/>
      <c r="R64" s="458"/>
      <c r="S64" s="564"/>
      <c r="T64" s="564"/>
      <c r="U64" s="564"/>
      <c r="V64" s="564"/>
      <c r="W64" s="564"/>
      <c r="X64" s="564"/>
      <c r="Y64" s="564"/>
      <c r="Z64" s="564"/>
    </row>
    <row r="65" spans="1:26" ht="15.75" customHeight="1">
      <c r="A65" s="399"/>
      <c r="B65" s="564"/>
      <c r="C65" s="564"/>
      <c r="D65" s="564"/>
      <c r="E65" s="1501"/>
      <c r="F65" s="564"/>
      <c r="G65" s="564"/>
      <c r="H65" s="564"/>
      <c r="I65" s="564"/>
      <c r="J65" s="645"/>
      <c r="K65" s="645"/>
      <c r="L65" s="645"/>
      <c r="M65" s="645"/>
      <c r="N65" s="645"/>
      <c r="O65" s="645"/>
      <c r="P65" s="564"/>
      <c r="Q65" s="399"/>
      <c r="R65" s="458"/>
      <c r="S65" s="564"/>
      <c r="T65" s="564"/>
      <c r="U65" s="564"/>
      <c r="V65" s="564"/>
      <c r="W65" s="564"/>
      <c r="X65" s="564"/>
      <c r="Y65" s="564"/>
      <c r="Z65" s="564"/>
    </row>
    <row r="66" spans="1:26" ht="15.75" customHeight="1">
      <c r="A66" s="399"/>
      <c r="B66" s="564"/>
      <c r="C66" s="564"/>
      <c r="D66" s="564"/>
      <c r="E66" s="1501"/>
      <c r="F66" s="564"/>
      <c r="G66" s="564"/>
      <c r="H66" s="564"/>
      <c r="I66" s="564"/>
      <c r="J66" s="645"/>
      <c r="K66" s="645"/>
      <c r="L66" s="645"/>
      <c r="M66" s="645"/>
      <c r="N66" s="645"/>
      <c r="O66" s="645"/>
      <c r="P66" s="564"/>
      <c r="Q66" s="399"/>
      <c r="R66" s="458"/>
      <c r="S66" s="564"/>
      <c r="T66" s="564"/>
      <c r="U66" s="564"/>
      <c r="V66" s="564"/>
      <c r="W66" s="564"/>
      <c r="X66" s="564"/>
      <c r="Y66" s="564"/>
      <c r="Z66" s="564"/>
    </row>
    <row r="67" spans="1:26" ht="15.75" customHeight="1">
      <c r="A67" s="399"/>
      <c r="B67" s="564"/>
      <c r="C67" s="564"/>
      <c r="D67" s="564"/>
      <c r="E67" s="1501"/>
      <c r="F67" s="564"/>
      <c r="G67" s="564"/>
      <c r="H67" s="564"/>
      <c r="I67" s="564"/>
      <c r="J67" s="645"/>
      <c r="K67" s="645"/>
      <c r="L67" s="645"/>
      <c r="M67" s="645"/>
      <c r="N67" s="645"/>
      <c r="O67" s="645"/>
      <c r="P67" s="564"/>
      <c r="Q67" s="399"/>
      <c r="R67" s="458"/>
      <c r="S67" s="564"/>
      <c r="T67" s="564"/>
      <c r="U67" s="564"/>
      <c r="V67" s="564"/>
      <c r="W67" s="564"/>
      <c r="X67" s="564"/>
      <c r="Y67" s="564"/>
      <c r="Z67" s="564"/>
    </row>
    <row r="68" spans="1:26" ht="15.75" customHeight="1">
      <c r="A68" s="399"/>
      <c r="B68" s="564"/>
      <c r="C68" s="564"/>
      <c r="D68" s="564"/>
      <c r="E68" s="1501"/>
      <c r="F68" s="564"/>
      <c r="G68" s="564"/>
      <c r="H68" s="564"/>
      <c r="I68" s="564"/>
      <c r="J68" s="645"/>
      <c r="K68" s="645"/>
      <c r="L68" s="645"/>
      <c r="M68" s="645"/>
      <c r="N68" s="645"/>
      <c r="O68" s="645"/>
      <c r="P68" s="564"/>
      <c r="Q68" s="399"/>
      <c r="R68" s="458"/>
      <c r="S68" s="564"/>
      <c r="T68" s="564"/>
      <c r="U68" s="564"/>
      <c r="V68" s="564"/>
      <c r="W68" s="564"/>
      <c r="X68" s="564"/>
      <c r="Y68" s="564"/>
      <c r="Z68" s="564"/>
    </row>
    <row r="69" spans="1:26" ht="15.75" customHeight="1">
      <c r="A69" s="399"/>
      <c r="B69" s="564"/>
      <c r="C69" s="564"/>
      <c r="D69" s="564"/>
      <c r="E69" s="1501"/>
      <c r="F69" s="564"/>
      <c r="G69" s="564"/>
      <c r="H69" s="564"/>
      <c r="I69" s="564"/>
      <c r="J69" s="645"/>
      <c r="K69" s="645"/>
      <c r="L69" s="645"/>
      <c r="M69" s="645"/>
      <c r="N69" s="645"/>
      <c r="O69" s="645"/>
      <c r="P69" s="564"/>
      <c r="Q69" s="399"/>
      <c r="R69" s="458"/>
      <c r="S69" s="564"/>
      <c r="T69" s="564"/>
      <c r="U69" s="564"/>
      <c r="V69" s="564"/>
      <c r="W69" s="564"/>
      <c r="X69" s="564"/>
      <c r="Y69" s="564"/>
      <c r="Z69" s="564"/>
    </row>
    <row r="70" spans="1:26" ht="15.75" customHeight="1">
      <c r="A70" s="399"/>
      <c r="B70" s="564"/>
      <c r="C70" s="564"/>
      <c r="D70" s="564"/>
      <c r="E70" s="1501"/>
      <c r="F70" s="564"/>
      <c r="G70" s="564"/>
      <c r="H70" s="564"/>
      <c r="I70" s="564"/>
      <c r="J70" s="645"/>
      <c r="K70" s="645"/>
      <c r="L70" s="645"/>
      <c r="M70" s="645"/>
      <c r="N70" s="645"/>
      <c r="O70" s="645"/>
      <c r="P70" s="564"/>
      <c r="Q70" s="399"/>
      <c r="R70" s="458"/>
      <c r="S70" s="564"/>
      <c r="T70" s="564"/>
      <c r="U70" s="564"/>
      <c r="V70" s="564"/>
      <c r="W70" s="564"/>
      <c r="X70" s="564"/>
      <c r="Y70" s="564"/>
      <c r="Z70" s="564"/>
    </row>
    <row r="71" spans="1:26" ht="15.75" customHeight="1">
      <c r="A71" s="399"/>
      <c r="B71" s="564"/>
      <c r="C71" s="564"/>
      <c r="D71" s="564"/>
      <c r="E71" s="1501"/>
      <c r="F71" s="564"/>
      <c r="G71" s="564"/>
      <c r="H71" s="564"/>
      <c r="I71" s="564"/>
      <c r="J71" s="645"/>
      <c r="K71" s="645"/>
      <c r="L71" s="645"/>
      <c r="M71" s="645"/>
      <c r="N71" s="645"/>
      <c r="O71" s="645"/>
      <c r="P71" s="564"/>
      <c r="Q71" s="399"/>
      <c r="R71" s="458"/>
      <c r="S71" s="564"/>
      <c r="T71" s="564"/>
      <c r="U71" s="564"/>
      <c r="V71" s="564"/>
      <c r="W71" s="564"/>
      <c r="X71" s="564"/>
      <c r="Y71" s="564"/>
      <c r="Z71" s="564"/>
    </row>
    <row r="72" spans="1:26" ht="15.75" customHeight="1">
      <c r="A72" s="399"/>
      <c r="B72" s="564"/>
      <c r="C72" s="564"/>
      <c r="D72" s="564"/>
      <c r="E72" s="1501"/>
      <c r="F72" s="564"/>
      <c r="G72" s="564"/>
      <c r="H72" s="564"/>
      <c r="I72" s="564"/>
      <c r="J72" s="645"/>
      <c r="K72" s="645"/>
      <c r="L72" s="645"/>
      <c r="M72" s="645"/>
      <c r="N72" s="645"/>
      <c r="O72" s="645"/>
      <c r="P72" s="564"/>
      <c r="Q72" s="399"/>
      <c r="R72" s="458"/>
      <c r="S72" s="564"/>
      <c r="T72" s="564"/>
      <c r="U72" s="564"/>
      <c r="V72" s="564"/>
      <c r="W72" s="564"/>
      <c r="X72" s="564"/>
      <c r="Y72" s="564"/>
      <c r="Z72" s="564"/>
    </row>
    <row r="73" spans="1:26" ht="15.75" customHeight="1">
      <c r="A73" s="399"/>
      <c r="B73" s="564"/>
      <c r="C73" s="564"/>
      <c r="D73" s="564"/>
      <c r="E73" s="1501"/>
      <c r="F73" s="564"/>
      <c r="G73" s="564"/>
      <c r="H73" s="564"/>
      <c r="I73" s="564"/>
      <c r="J73" s="645"/>
      <c r="K73" s="645"/>
      <c r="L73" s="645"/>
      <c r="M73" s="645"/>
      <c r="N73" s="645"/>
      <c r="O73" s="645"/>
      <c r="P73" s="564"/>
      <c r="Q73" s="399"/>
      <c r="R73" s="458"/>
      <c r="S73" s="564"/>
      <c r="T73" s="564"/>
      <c r="U73" s="564"/>
      <c r="V73" s="564"/>
      <c r="W73" s="564"/>
      <c r="X73" s="564"/>
      <c r="Y73" s="564"/>
      <c r="Z73" s="564"/>
    </row>
    <row r="74" spans="1:26" ht="15.75" customHeight="1">
      <c r="A74" s="399"/>
      <c r="B74" s="564"/>
      <c r="C74" s="564"/>
      <c r="D74" s="564"/>
      <c r="E74" s="1501"/>
      <c r="F74" s="564"/>
      <c r="G74" s="564"/>
      <c r="H74" s="564"/>
      <c r="I74" s="564"/>
      <c r="J74" s="645"/>
      <c r="K74" s="645"/>
      <c r="L74" s="645"/>
      <c r="M74" s="645"/>
      <c r="N74" s="645"/>
      <c r="O74" s="645"/>
      <c r="P74" s="564"/>
      <c r="Q74" s="399"/>
      <c r="R74" s="458"/>
      <c r="S74" s="564"/>
      <c r="T74" s="564"/>
      <c r="U74" s="564"/>
      <c r="V74" s="564"/>
      <c r="W74" s="564"/>
      <c r="X74" s="564"/>
      <c r="Y74" s="564"/>
      <c r="Z74" s="564"/>
    </row>
    <row r="75" spans="1:26" ht="15.75" customHeight="1">
      <c r="A75" s="399"/>
      <c r="B75" s="564"/>
      <c r="C75" s="564"/>
      <c r="D75" s="564"/>
      <c r="E75" s="1501"/>
      <c r="F75" s="564"/>
      <c r="G75" s="564"/>
      <c r="H75" s="564"/>
      <c r="I75" s="564"/>
      <c r="J75" s="645"/>
      <c r="K75" s="645"/>
      <c r="L75" s="645"/>
      <c r="M75" s="645"/>
      <c r="N75" s="645"/>
      <c r="O75" s="645"/>
      <c r="P75" s="564"/>
      <c r="Q75" s="399"/>
      <c r="R75" s="458"/>
      <c r="S75" s="564"/>
      <c r="T75" s="564"/>
      <c r="U75" s="564"/>
      <c r="V75" s="564"/>
      <c r="W75" s="564"/>
      <c r="X75" s="564"/>
      <c r="Y75" s="564"/>
      <c r="Z75" s="564"/>
    </row>
    <row r="76" spans="1:26" ht="15.75" customHeight="1">
      <c r="A76" s="399"/>
      <c r="B76" s="564"/>
      <c r="C76" s="564"/>
      <c r="D76" s="564"/>
      <c r="E76" s="1501"/>
      <c r="F76" s="564"/>
      <c r="G76" s="564"/>
      <c r="H76" s="564"/>
      <c r="I76" s="564"/>
      <c r="J76" s="645"/>
      <c r="K76" s="645"/>
      <c r="L76" s="645"/>
      <c r="M76" s="645"/>
      <c r="N76" s="645"/>
      <c r="O76" s="645"/>
      <c r="P76" s="564"/>
      <c r="Q76" s="399"/>
      <c r="R76" s="458"/>
      <c r="S76" s="564"/>
      <c r="T76" s="564"/>
      <c r="U76" s="564"/>
      <c r="V76" s="564"/>
      <c r="W76" s="564"/>
      <c r="X76" s="564"/>
      <c r="Y76" s="564"/>
      <c r="Z76" s="564"/>
    </row>
    <row r="77" spans="1:26" ht="15.75" customHeight="1">
      <c r="A77" s="399"/>
      <c r="B77" s="564"/>
      <c r="C77" s="564"/>
      <c r="D77" s="564"/>
      <c r="E77" s="1501"/>
      <c r="F77" s="564"/>
      <c r="G77" s="564"/>
      <c r="H77" s="564"/>
      <c r="I77" s="564"/>
      <c r="J77" s="645"/>
      <c r="K77" s="645"/>
      <c r="L77" s="645"/>
      <c r="M77" s="645"/>
      <c r="N77" s="645"/>
      <c r="O77" s="645"/>
      <c r="P77" s="564"/>
      <c r="Q77" s="399"/>
      <c r="R77" s="458"/>
      <c r="S77" s="564"/>
      <c r="T77" s="564"/>
      <c r="U77" s="564"/>
      <c r="V77" s="564"/>
      <c r="W77" s="564"/>
      <c r="X77" s="564"/>
      <c r="Y77" s="564"/>
      <c r="Z77" s="564"/>
    </row>
    <row r="78" spans="1:26" ht="15.75" customHeight="1">
      <c r="A78" s="399"/>
      <c r="B78" s="564"/>
      <c r="C78" s="564"/>
      <c r="D78" s="564"/>
      <c r="E78" s="1501"/>
      <c r="F78" s="564"/>
      <c r="G78" s="564"/>
      <c r="H78" s="564"/>
      <c r="I78" s="564"/>
      <c r="J78" s="645"/>
      <c r="K78" s="645"/>
      <c r="L78" s="645"/>
      <c r="M78" s="645"/>
      <c r="N78" s="645"/>
      <c r="O78" s="645"/>
      <c r="P78" s="564"/>
      <c r="Q78" s="399"/>
      <c r="R78" s="458"/>
      <c r="S78" s="564"/>
      <c r="T78" s="564"/>
      <c r="U78" s="564"/>
      <c r="V78" s="564"/>
      <c r="W78" s="564"/>
      <c r="X78" s="564"/>
      <c r="Y78" s="564"/>
      <c r="Z78" s="564"/>
    </row>
    <row r="79" spans="1:26" ht="15.75" customHeight="1">
      <c r="A79" s="399"/>
      <c r="B79" s="564"/>
      <c r="C79" s="564"/>
      <c r="D79" s="564"/>
      <c r="E79" s="1501"/>
      <c r="F79" s="564"/>
      <c r="G79" s="564"/>
      <c r="H79" s="564"/>
      <c r="I79" s="564"/>
      <c r="J79" s="645"/>
      <c r="K79" s="645"/>
      <c r="L79" s="645"/>
      <c r="M79" s="645"/>
      <c r="N79" s="645"/>
      <c r="O79" s="645"/>
      <c r="P79" s="564"/>
      <c r="Q79" s="399"/>
      <c r="R79" s="458"/>
      <c r="S79" s="564"/>
      <c r="T79" s="564"/>
      <c r="U79" s="564"/>
      <c r="V79" s="564"/>
      <c r="W79" s="564"/>
      <c r="X79" s="564"/>
      <c r="Y79" s="564"/>
      <c r="Z79" s="564"/>
    </row>
    <row r="80" spans="1:26" ht="15.75" customHeight="1">
      <c r="A80" s="399"/>
      <c r="B80" s="564"/>
      <c r="C80" s="564"/>
      <c r="D80" s="564"/>
      <c r="E80" s="1501"/>
      <c r="F80" s="564"/>
      <c r="G80" s="564"/>
      <c r="H80" s="564"/>
      <c r="I80" s="564"/>
      <c r="J80" s="645"/>
      <c r="K80" s="645"/>
      <c r="L80" s="645"/>
      <c r="M80" s="645"/>
      <c r="N80" s="645"/>
      <c r="O80" s="645"/>
      <c r="P80" s="564"/>
      <c r="Q80" s="399"/>
      <c r="R80" s="458"/>
      <c r="S80" s="564"/>
      <c r="T80" s="564"/>
      <c r="U80" s="564"/>
      <c r="V80" s="564"/>
      <c r="W80" s="564"/>
      <c r="X80" s="564"/>
      <c r="Y80" s="564"/>
      <c r="Z80" s="564"/>
    </row>
    <row r="81" spans="1:26" ht="15.75" customHeight="1">
      <c r="A81" s="399"/>
      <c r="B81" s="564"/>
      <c r="C81" s="564"/>
      <c r="D81" s="564"/>
      <c r="E81" s="1501"/>
      <c r="F81" s="564"/>
      <c r="G81" s="564"/>
      <c r="H81" s="564"/>
      <c r="I81" s="564"/>
      <c r="J81" s="645"/>
      <c r="K81" s="645"/>
      <c r="L81" s="645"/>
      <c r="M81" s="645"/>
      <c r="N81" s="645"/>
      <c r="O81" s="645"/>
      <c r="P81" s="564"/>
      <c r="Q81" s="399"/>
      <c r="R81" s="458"/>
      <c r="S81" s="564"/>
      <c r="T81" s="564"/>
      <c r="U81" s="564"/>
      <c r="V81" s="564"/>
      <c r="W81" s="564"/>
      <c r="X81" s="564"/>
      <c r="Y81" s="564"/>
      <c r="Z81" s="564"/>
    </row>
    <row r="82" spans="1:26" ht="15.75" customHeight="1">
      <c r="A82" s="399"/>
      <c r="B82" s="564"/>
      <c r="C82" s="564"/>
      <c r="D82" s="564"/>
      <c r="E82" s="1501"/>
      <c r="F82" s="564"/>
      <c r="G82" s="564"/>
      <c r="H82" s="564"/>
      <c r="I82" s="564"/>
      <c r="J82" s="645"/>
      <c r="K82" s="645"/>
      <c r="L82" s="645"/>
      <c r="M82" s="645"/>
      <c r="N82" s="645"/>
      <c r="O82" s="645"/>
      <c r="P82" s="564"/>
      <c r="Q82" s="399"/>
      <c r="R82" s="458"/>
      <c r="S82" s="564"/>
      <c r="T82" s="564"/>
      <c r="U82" s="564"/>
      <c r="V82" s="564"/>
      <c r="W82" s="564"/>
      <c r="X82" s="564"/>
      <c r="Y82" s="564"/>
      <c r="Z82" s="564"/>
    </row>
    <row r="83" spans="1:26" ht="15.75" customHeight="1">
      <c r="A83" s="399"/>
      <c r="B83" s="564"/>
      <c r="C83" s="564"/>
      <c r="D83" s="564"/>
      <c r="E83" s="1501"/>
      <c r="F83" s="564"/>
      <c r="G83" s="564"/>
      <c r="H83" s="564"/>
      <c r="I83" s="564"/>
      <c r="J83" s="645"/>
      <c r="K83" s="645"/>
      <c r="L83" s="645"/>
      <c r="M83" s="645"/>
      <c r="N83" s="645"/>
      <c r="O83" s="645"/>
      <c r="P83" s="564"/>
      <c r="Q83" s="399"/>
      <c r="R83" s="458"/>
      <c r="S83" s="564"/>
      <c r="T83" s="564"/>
      <c r="U83" s="564"/>
      <c r="V83" s="564"/>
      <c r="W83" s="564"/>
      <c r="X83" s="564"/>
      <c r="Y83" s="564"/>
      <c r="Z83" s="564"/>
    </row>
    <row r="84" spans="1:26" ht="15.75" customHeight="1">
      <c r="A84" s="399"/>
      <c r="B84" s="564"/>
      <c r="C84" s="564"/>
      <c r="D84" s="564"/>
      <c r="E84" s="1501"/>
      <c r="F84" s="564"/>
      <c r="G84" s="564"/>
      <c r="H84" s="564"/>
      <c r="I84" s="564"/>
      <c r="J84" s="645"/>
      <c r="K84" s="645"/>
      <c r="L84" s="645"/>
      <c r="M84" s="645"/>
      <c r="N84" s="645"/>
      <c r="O84" s="645"/>
      <c r="P84" s="564"/>
      <c r="Q84" s="399"/>
      <c r="R84" s="458"/>
      <c r="S84" s="564"/>
      <c r="T84" s="564"/>
      <c r="U84" s="564"/>
      <c r="V84" s="564"/>
      <c r="W84" s="564"/>
      <c r="X84" s="564"/>
      <c r="Y84" s="564"/>
      <c r="Z84" s="564"/>
    </row>
    <row r="85" spans="1:26" ht="15.75" customHeight="1">
      <c r="A85" s="399"/>
      <c r="B85" s="564"/>
      <c r="C85" s="564"/>
      <c r="D85" s="564"/>
      <c r="E85" s="1501"/>
      <c r="F85" s="564"/>
      <c r="G85" s="564"/>
      <c r="H85" s="564"/>
      <c r="I85" s="564"/>
      <c r="J85" s="645"/>
      <c r="K85" s="645"/>
      <c r="L85" s="645"/>
      <c r="M85" s="645"/>
      <c r="N85" s="645"/>
      <c r="O85" s="645"/>
      <c r="P85" s="564"/>
      <c r="Q85" s="399"/>
      <c r="R85" s="458"/>
      <c r="S85" s="564"/>
      <c r="T85" s="564"/>
      <c r="U85" s="564"/>
      <c r="V85" s="564"/>
      <c r="W85" s="564"/>
      <c r="X85" s="564"/>
      <c r="Y85" s="564"/>
      <c r="Z85" s="564"/>
    </row>
    <row r="86" spans="1:26" ht="15.75" customHeight="1">
      <c r="A86" s="399"/>
      <c r="B86" s="564"/>
      <c r="C86" s="564"/>
      <c r="D86" s="564"/>
      <c r="E86" s="1501"/>
      <c r="F86" s="564"/>
      <c r="G86" s="564"/>
      <c r="H86" s="564"/>
      <c r="I86" s="564"/>
      <c r="J86" s="645"/>
      <c r="K86" s="645"/>
      <c r="L86" s="645"/>
      <c r="M86" s="645"/>
      <c r="N86" s="645"/>
      <c r="O86" s="645"/>
      <c r="P86" s="564"/>
      <c r="Q86" s="399"/>
      <c r="R86" s="458"/>
      <c r="S86" s="564"/>
      <c r="T86" s="564"/>
      <c r="U86" s="564"/>
      <c r="V86" s="564"/>
      <c r="W86" s="564"/>
      <c r="X86" s="564"/>
      <c r="Y86" s="564"/>
      <c r="Z86" s="564"/>
    </row>
    <row r="87" spans="1:26" ht="15.75" customHeight="1">
      <c r="A87" s="399"/>
      <c r="B87" s="564"/>
      <c r="C87" s="564"/>
      <c r="D87" s="564"/>
      <c r="E87" s="1501"/>
      <c r="F87" s="564"/>
      <c r="G87" s="564"/>
      <c r="H87" s="564"/>
      <c r="I87" s="564"/>
      <c r="J87" s="645"/>
      <c r="K87" s="645"/>
      <c r="L87" s="645"/>
      <c r="M87" s="645"/>
      <c r="N87" s="645"/>
      <c r="O87" s="645"/>
      <c r="P87" s="564"/>
      <c r="Q87" s="399"/>
      <c r="R87" s="458"/>
      <c r="S87" s="564"/>
      <c r="T87" s="564"/>
      <c r="U87" s="564"/>
      <c r="V87" s="564"/>
      <c r="W87" s="564"/>
      <c r="X87" s="564"/>
      <c r="Y87" s="564"/>
      <c r="Z87" s="564"/>
    </row>
    <row r="88" spans="1:26" ht="15.75" customHeight="1">
      <c r="A88" s="399"/>
      <c r="B88" s="564"/>
      <c r="C88" s="564"/>
      <c r="D88" s="564"/>
      <c r="E88" s="1501"/>
      <c r="F88" s="564"/>
      <c r="G88" s="564"/>
      <c r="H88" s="564"/>
      <c r="I88" s="564"/>
      <c r="J88" s="645"/>
      <c r="K88" s="645"/>
      <c r="L88" s="645"/>
      <c r="M88" s="645"/>
      <c r="N88" s="645"/>
      <c r="O88" s="645"/>
      <c r="P88" s="564"/>
      <c r="Q88" s="399"/>
      <c r="R88" s="458"/>
      <c r="S88" s="564"/>
      <c r="T88" s="564"/>
      <c r="U88" s="564"/>
      <c r="V88" s="564"/>
      <c r="W88" s="564"/>
      <c r="X88" s="564"/>
      <c r="Y88" s="564"/>
      <c r="Z88" s="564"/>
    </row>
    <row r="89" spans="1:26" ht="15.75" customHeight="1">
      <c r="A89" s="399"/>
      <c r="B89" s="564"/>
      <c r="C89" s="564"/>
      <c r="D89" s="564"/>
      <c r="E89" s="1501"/>
      <c r="F89" s="564"/>
      <c r="G89" s="564"/>
      <c r="H89" s="564"/>
      <c r="I89" s="564"/>
      <c r="J89" s="645"/>
      <c r="K89" s="645"/>
      <c r="L89" s="645"/>
      <c r="M89" s="645"/>
      <c r="N89" s="645"/>
      <c r="O89" s="645"/>
      <c r="P89" s="564"/>
      <c r="Q89" s="399"/>
      <c r="R89" s="458"/>
      <c r="S89" s="564"/>
      <c r="T89" s="564"/>
      <c r="U89" s="564"/>
      <c r="V89" s="564"/>
      <c r="W89" s="564"/>
      <c r="X89" s="564"/>
      <c r="Y89" s="564"/>
      <c r="Z89" s="564"/>
    </row>
    <row r="90" spans="1:26" ht="15.75" customHeight="1">
      <c r="A90" s="399"/>
      <c r="B90" s="564"/>
      <c r="C90" s="564"/>
      <c r="D90" s="564"/>
      <c r="E90" s="1501"/>
      <c r="F90" s="564"/>
      <c r="G90" s="564"/>
      <c r="H90" s="564"/>
      <c r="I90" s="564"/>
      <c r="J90" s="645"/>
      <c r="K90" s="645"/>
      <c r="L90" s="645"/>
      <c r="M90" s="645"/>
      <c r="N90" s="645"/>
      <c r="O90" s="645"/>
      <c r="P90" s="564"/>
      <c r="Q90" s="399"/>
      <c r="R90" s="458"/>
      <c r="S90" s="564"/>
      <c r="T90" s="564"/>
      <c r="U90" s="564"/>
      <c r="V90" s="564"/>
      <c r="W90" s="564"/>
      <c r="X90" s="564"/>
      <c r="Y90" s="564"/>
      <c r="Z90" s="564"/>
    </row>
    <row r="91" spans="1:26" ht="15.75" customHeight="1">
      <c r="A91" s="399"/>
      <c r="B91" s="564"/>
      <c r="C91" s="564"/>
      <c r="D91" s="564"/>
      <c r="E91" s="1501"/>
      <c r="F91" s="564"/>
      <c r="G91" s="564"/>
      <c r="H91" s="564"/>
      <c r="I91" s="564"/>
      <c r="J91" s="645"/>
      <c r="K91" s="645"/>
      <c r="L91" s="645"/>
      <c r="M91" s="645"/>
      <c r="N91" s="645"/>
      <c r="O91" s="645"/>
      <c r="P91" s="564"/>
      <c r="Q91" s="399"/>
      <c r="R91" s="458"/>
      <c r="S91" s="564"/>
      <c r="T91" s="564"/>
      <c r="U91" s="564"/>
      <c r="V91" s="564"/>
      <c r="W91" s="564"/>
      <c r="X91" s="564"/>
      <c r="Y91" s="564"/>
      <c r="Z91" s="564"/>
    </row>
    <row r="92" spans="1:26" ht="15.75" customHeight="1">
      <c r="A92" s="399"/>
      <c r="B92" s="564"/>
      <c r="C92" s="564"/>
      <c r="D92" s="564"/>
      <c r="E92" s="1501"/>
      <c r="F92" s="564"/>
      <c r="G92" s="564"/>
      <c r="H92" s="564"/>
      <c r="I92" s="564"/>
      <c r="J92" s="645"/>
      <c r="K92" s="645"/>
      <c r="L92" s="645"/>
      <c r="M92" s="645"/>
      <c r="N92" s="645"/>
      <c r="O92" s="645"/>
      <c r="P92" s="564"/>
      <c r="Q92" s="399"/>
      <c r="R92" s="458"/>
      <c r="S92" s="564"/>
      <c r="T92" s="564"/>
      <c r="U92" s="564"/>
      <c r="V92" s="564"/>
      <c r="W92" s="564"/>
      <c r="X92" s="564"/>
      <c r="Y92" s="564"/>
      <c r="Z92" s="564"/>
    </row>
    <row r="93" spans="1:26" ht="15.75" customHeight="1">
      <c r="A93" s="399"/>
      <c r="B93" s="564"/>
      <c r="C93" s="564"/>
      <c r="D93" s="564"/>
      <c r="E93" s="1501"/>
      <c r="F93" s="564"/>
      <c r="G93" s="564"/>
      <c r="H93" s="564"/>
      <c r="I93" s="564"/>
      <c r="J93" s="645"/>
      <c r="K93" s="645"/>
      <c r="L93" s="645"/>
      <c r="M93" s="645"/>
      <c r="N93" s="645"/>
      <c r="O93" s="645"/>
      <c r="P93" s="564"/>
      <c r="Q93" s="399"/>
      <c r="R93" s="458"/>
      <c r="S93" s="564"/>
      <c r="T93" s="564"/>
      <c r="U93" s="564"/>
      <c r="V93" s="564"/>
      <c r="W93" s="564"/>
      <c r="X93" s="564"/>
      <c r="Y93" s="564"/>
      <c r="Z93" s="564"/>
    </row>
    <row r="94" spans="1:26" ht="15.75" customHeight="1">
      <c r="A94" s="399"/>
      <c r="B94" s="564"/>
      <c r="C94" s="564"/>
      <c r="D94" s="564"/>
      <c r="E94" s="1501"/>
      <c r="F94" s="564"/>
      <c r="G94" s="564"/>
      <c r="H94" s="564"/>
      <c r="I94" s="564"/>
      <c r="J94" s="645"/>
      <c r="K94" s="645"/>
      <c r="L94" s="645"/>
      <c r="M94" s="645"/>
      <c r="N94" s="645"/>
      <c r="O94" s="645"/>
      <c r="P94" s="564"/>
      <c r="Q94" s="399"/>
      <c r="R94" s="458"/>
      <c r="S94" s="564"/>
      <c r="T94" s="564"/>
      <c r="U94" s="564"/>
      <c r="V94" s="564"/>
      <c r="W94" s="564"/>
      <c r="X94" s="564"/>
      <c r="Y94" s="564"/>
      <c r="Z94" s="564"/>
    </row>
    <row r="95" spans="1:26" ht="15.75" customHeight="1">
      <c r="A95" s="399"/>
      <c r="B95" s="564"/>
      <c r="C95" s="564"/>
      <c r="D95" s="564"/>
      <c r="E95" s="1501"/>
      <c r="F95" s="564"/>
      <c r="G95" s="564"/>
      <c r="H95" s="564"/>
      <c r="I95" s="564"/>
      <c r="J95" s="645"/>
      <c r="K95" s="645"/>
      <c r="L95" s="645"/>
      <c r="M95" s="645"/>
      <c r="N95" s="645"/>
      <c r="O95" s="645"/>
      <c r="P95" s="564"/>
      <c r="Q95" s="399"/>
      <c r="R95" s="458"/>
      <c r="S95" s="564"/>
      <c r="T95" s="564"/>
      <c r="U95" s="564"/>
      <c r="V95" s="564"/>
      <c r="W95" s="564"/>
      <c r="X95" s="564"/>
      <c r="Y95" s="564"/>
      <c r="Z95" s="564"/>
    </row>
    <row r="96" spans="1:26" ht="15.75" customHeight="1">
      <c r="A96" s="399"/>
      <c r="B96" s="564"/>
      <c r="C96" s="564"/>
      <c r="D96" s="564"/>
      <c r="E96" s="1501"/>
      <c r="F96" s="564"/>
      <c r="G96" s="564"/>
      <c r="H96" s="564"/>
      <c r="I96" s="564"/>
      <c r="J96" s="645"/>
      <c r="K96" s="645"/>
      <c r="L96" s="645"/>
      <c r="M96" s="645"/>
      <c r="N96" s="645"/>
      <c r="O96" s="645"/>
      <c r="P96" s="564"/>
      <c r="Q96" s="399"/>
      <c r="R96" s="458"/>
      <c r="S96" s="564"/>
      <c r="T96" s="564"/>
      <c r="U96" s="564"/>
      <c r="V96" s="564"/>
      <c r="W96" s="564"/>
      <c r="X96" s="564"/>
      <c r="Y96" s="564"/>
      <c r="Z96" s="564"/>
    </row>
    <row r="97" spans="1:26" ht="15.75" customHeight="1">
      <c r="A97" s="399"/>
      <c r="B97" s="564"/>
      <c r="C97" s="564"/>
      <c r="D97" s="564"/>
      <c r="E97" s="1501"/>
      <c r="F97" s="564"/>
      <c r="G97" s="564"/>
      <c r="H97" s="564"/>
      <c r="I97" s="564"/>
      <c r="J97" s="645"/>
      <c r="K97" s="645"/>
      <c r="L97" s="645"/>
      <c r="M97" s="645"/>
      <c r="N97" s="645"/>
      <c r="O97" s="645"/>
      <c r="P97" s="564"/>
      <c r="Q97" s="399"/>
      <c r="R97" s="458"/>
      <c r="S97" s="564"/>
      <c r="T97" s="564"/>
      <c r="U97" s="564"/>
      <c r="V97" s="564"/>
      <c r="W97" s="564"/>
      <c r="X97" s="564"/>
      <c r="Y97" s="564"/>
      <c r="Z97" s="564"/>
    </row>
    <row r="98" spans="1:26" ht="15.75" customHeight="1">
      <c r="A98" s="399"/>
      <c r="B98" s="564"/>
      <c r="C98" s="564"/>
      <c r="D98" s="564"/>
      <c r="E98" s="1501"/>
      <c r="F98" s="564"/>
      <c r="G98" s="564"/>
      <c r="H98" s="564"/>
      <c r="I98" s="564"/>
      <c r="J98" s="645"/>
      <c r="K98" s="645"/>
      <c r="L98" s="645"/>
      <c r="M98" s="645"/>
      <c r="N98" s="645"/>
      <c r="O98" s="645"/>
      <c r="P98" s="564"/>
      <c r="Q98" s="399"/>
      <c r="R98" s="458"/>
      <c r="S98" s="564"/>
      <c r="T98" s="564"/>
      <c r="U98" s="564"/>
      <c r="V98" s="564"/>
      <c r="W98" s="564"/>
      <c r="X98" s="564"/>
      <c r="Y98" s="564"/>
      <c r="Z98" s="564"/>
    </row>
    <row r="99" spans="1:26" ht="15.75" customHeight="1">
      <c r="A99" s="399"/>
      <c r="B99" s="564"/>
      <c r="C99" s="564"/>
      <c r="D99" s="564"/>
      <c r="E99" s="1501"/>
      <c r="F99" s="564"/>
      <c r="G99" s="564"/>
      <c r="H99" s="564"/>
      <c r="I99" s="564"/>
      <c r="J99" s="645"/>
      <c r="K99" s="645"/>
      <c r="L99" s="645"/>
      <c r="M99" s="645"/>
      <c r="N99" s="645"/>
      <c r="O99" s="645"/>
      <c r="P99" s="564"/>
      <c r="Q99" s="399"/>
      <c r="R99" s="458"/>
      <c r="S99" s="564"/>
      <c r="T99" s="564"/>
      <c r="U99" s="564"/>
      <c r="V99" s="564"/>
      <c r="W99" s="564"/>
      <c r="X99" s="564"/>
      <c r="Y99" s="564"/>
      <c r="Z99" s="564"/>
    </row>
    <row r="100" spans="1:26" ht="15.75" customHeight="1">
      <c r="A100" s="399"/>
      <c r="B100" s="564"/>
      <c r="C100" s="564"/>
      <c r="D100" s="564"/>
      <c r="E100" s="1501"/>
      <c r="F100" s="564"/>
      <c r="G100" s="564"/>
      <c r="H100" s="564"/>
      <c r="I100" s="564"/>
      <c r="J100" s="645"/>
      <c r="K100" s="645"/>
      <c r="L100" s="645"/>
      <c r="M100" s="645"/>
      <c r="N100" s="645"/>
      <c r="O100" s="645"/>
      <c r="P100" s="564"/>
      <c r="Q100" s="399"/>
      <c r="R100" s="458"/>
      <c r="S100" s="564"/>
      <c r="T100" s="564"/>
      <c r="U100" s="564"/>
      <c r="V100" s="564"/>
      <c r="W100" s="564"/>
      <c r="X100" s="564"/>
      <c r="Y100" s="564"/>
      <c r="Z100" s="564"/>
    </row>
    <row r="101" spans="1:26" ht="15.75" customHeight="1">
      <c r="A101" s="399"/>
      <c r="B101" s="564"/>
      <c r="C101" s="564"/>
      <c r="D101" s="564"/>
      <c r="E101" s="1501"/>
      <c r="F101" s="564"/>
      <c r="G101" s="564"/>
      <c r="H101" s="564"/>
      <c r="I101" s="564"/>
      <c r="J101" s="645"/>
      <c r="K101" s="645"/>
      <c r="L101" s="645"/>
      <c r="M101" s="645"/>
      <c r="N101" s="645"/>
      <c r="O101" s="645"/>
      <c r="P101" s="564"/>
      <c r="Q101" s="399"/>
      <c r="R101" s="458"/>
      <c r="S101" s="564"/>
      <c r="T101" s="564"/>
      <c r="U101" s="564"/>
      <c r="V101" s="564"/>
      <c r="W101" s="564"/>
      <c r="X101" s="564"/>
      <c r="Y101" s="564"/>
      <c r="Z101" s="564"/>
    </row>
    <row r="102" spans="1:26" ht="15.75" customHeight="1">
      <c r="A102" s="399"/>
      <c r="B102" s="564"/>
      <c r="C102" s="564"/>
      <c r="D102" s="564"/>
      <c r="E102" s="1501"/>
      <c r="F102" s="564"/>
      <c r="G102" s="564"/>
      <c r="H102" s="564"/>
      <c r="I102" s="564"/>
      <c r="J102" s="645"/>
      <c r="K102" s="645"/>
      <c r="L102" s="645"/>
      <c r="M102" s="645"/>
      <c r="N102" s="645"/>
      <c r="O102" s="645"/>
      <c r="P102" s="564"/>
      <c r="Q102" s="399"/>
      <c r="R102" s="458"/>
      <c r="S102" s="564"/>
      <c r="T102" s="564"/>
      <c r="U102" s="564"/>
      <c r="V102" s="564"/>
      <c r="W102" s="564"/>
      <c r="X102" s="564"/>
      <c r="Y102" s="564"/>
      <c r="Z102" s="564"/>
    </row>
    <row r="103" spans="1:26" ht="15.75" customHeight="1">
      <c r="A103" s="399"/>
      <c r="B103" s="564"/>
      <c r="C103" s="564"/>
      <c r="D103" s="564"/>
      <c r="E103" s="1501"/>
      <c r="F103" s="564"/>
      <c r="G103" s="564"/>
      <c r="H103" s="564"/>
      <c r="I103" s="564"/>
      <c r="J103" s="645"/>
      <c r="K103" s="645"/>
      <c r="L103" s="645"/>
      <c r="M103" s="645"/>
      <c r="N103" s="645"/>
      <c r="O103" s="645"/>
      <c r="P103" s="564"/>
      <c r="Q103" s="399"/>
      <c r="R103" s="458"/>
      <c r="S103" s="564"/>
      <c r="T103" s="564"/>
      <c r="U103" s="564"/>
      <c r="V103" s="564"/>
      <c r="W103" s="564"/>
      <c r="X103" s="564"/>
      <c r="Y103" s="564"/>
      <c r="Z103" s="564"/>
    </row>
    <row r="104" spans="1:26" ht="15.75" customHeight="1">
      <c r="A104" s="399"/>
      <c r="B104" s="564"/>
      <c r="C104" s="564"/>
      <c r="D104" s="564"/>
      <c r="E104" s="1501"/>
      <c r="F104" s="564"/>
      <c r="G104" s="564"/>
      <c r="H104" s="564"/>
      <c r="I104" s="564"/>
      <c r="J104" s="645"/>
      <c r="K104" s="645"/>
      <c r="L104" s="645"/>
      <c r="M104" s="645"/>
      <c r="N104" s="645"/>
      <c r="O104" s="645"/>
      <c r="P104" s="564"/>
      <c r="Q104" s="399"/>
      <c r="R104" s="458"/>
      <c r="S104" s="564"/>
      <c r="T104" s="564"/>
      <c r="U104" s="564"/>
      <c r="V104" s="564"/>
      <c r="W104" s="564"/>
      <c r="X104" s="564"/>
      <c r="Y104" s="564"/>
      <c r="Z104" s="564"/>
    </row>
    <row r="105" spans="1:26" ht="15.75" customHeight="1">
      <c r="A105" s="399"/>
      <c r="B105" s="564"/>
      <c r="C105" s="564"/>
      <c r="D105" s="564"/>
      <c r="E105" s="1501"/>
      <c r="F105" s="564"/>
      <c r="G105" s="564"/>
      <c r="H105" s="564"/>
      <c r="I105" s="564"/>
      <c r="J105" s="645"/>
      <c r="K105" s="645"/>
      <c r="L105" s="645"/>
      <c r="M105" s="645"/>
      <c r="N105" s="645"/>
      <c r="O105" s="645"/>
      <c r="P105" s="564"/>
      <c r="Q105" s="399"/>
      <c r="R105" s="458"/>
      <c r="S105" s="564"/>
      <c r="T105" s="564"/>
      <c r="U105" s="564"/>
      <c r="V105" s="564"/>
      <c r="W105" s="564"/>
      <c r="X105" s="564"/>
      <c r="Y105" s="564"/>
      <c r="Z105" s="564"/>
    </row>
    <row r="106" spans="1:26" ht="15.75" customHeight="1">
      <c r="A106" s="399"/>
      <c r="B106" s="564"/>
      <c r="C106" s="564"/>
      <c r="D106" s="564"/>
      <c r="E106" s="1501"/>
      <c r="F106" s="564"/>
      <c r="G106" s="564"/>
      <c r="H106" s="564"/>
      <c r="I106" s="564"/>
      <c r="J106" s="645"/>
      <c r="K106" s="645"/>
      <c r="L106" s="645"/>
      <c r="M106" s="645"/>
      <c r="N106" s="645"/>
      <c r="O106" s="645"/>
      <c r="P106" s="564"/>
      <c r="Q106" s="399"/>
      <c r="R106" s="458"/>
      <c r="S106" s="564"/>
      <c r="T106" s="564"/>
      <c r="U106" s="564"/>
      <c r="V106" s="564"/>
      <c r="W106" s="564"/>
      <c r="X106" s="564"/>
      <c r="Y106" s="564"/>
      <c r="Z106" s="564"/>
    </row>
    <row r="107" spans="1:26" ht="15.75" customHeight="1">
      <c r="A107" s="399"/>
      <c r="B107" s="564"/>
      <c r="C107" s="564"/>
      <c r="D107" s="564"/>
      <c r="E107" s="1501"/>
      <c r="F107" s="564"/>
      <c r="G107" s="564"/>
      <c r="H107" s="564"/>
      <c r="I107" s="564"/>
      <c r="J107" s="645"/>
      <c r="K107" s="645"/>
      <c r="L107" s="645"/>
      <c r="M107" s="645"/>
      <c r="N107" s="645"/>
      <c r="O107" s="645"/>
      <c r="P107" s="564"/>
      <c r="Q107" s="399"/>
      <c r="R107" s="458"/>
      <c r="S107" s="564"/>
      <c r="T107" s="564"/>
      <c r="U107" s="564"/>
      <c r="V107" s="564"/>
      <c r="W107" s="564"/>
      <c r="X107" s="564"/>
      <c r="Y107" s="564"/>
      <c r="Z107" s="564"/>
    </row>
    <row r="108" spans="1:26" ht="15.75" customHeight="1">
      <c r="A108" s="399"/>
      <c r="B108" s="564"/>
      <c r="C108" s="564"/>
      <c r="D108" s="564"/>
      <c r="E108" s="1501"/>
      <c r="F108" s="564"/>
      <c r="G108" s="564"/>
      <c r="H108" s="564"/>
      <c r="I108" s="564"/>
      <c r="J108" s="645"/>
      <c r="K108" s="645"/>
      <c r="L108" s="645"/>
      <c r="M108" s="645"/>
      <c r="N108" s="645"/>
      <c r="O108" s="645"/>
      <c r="P108" s="564"/>
      <c r="Q108" s="399"/>
      <c r="R108" s="458"/>
      <c r="S108" s="564"/>
      <c r="T108" s="564"/>
      <c r="U108" s="564"/>
      <c r="V108" s="564"/>
      <c r="W108" s="564"/>
      <c r="X108" s="564"/>
      <c r="Y108" s="564"/>
      <c r="Z108" s="564"/>
    </row>
    <row r="109" spans="1:26" ht="15.75" customHeight="1">
      <c r="A109" s="399"/>
      <c r="B109" s="564"/>
      <c r="C109" s="564"/>
      <c r="D109" s="564"/>
      <c r="E109" s="1501"/>
      <c r="F109" s="564"/>
      <c r="G109" s="564"/>
      <c r="H109" s="564"/>
      <c r="I109" s="564"/>
      <c r="J109" s="645"/>
      <c r="K109" s="645"/>
      <c r="L109" s="645"/>
      <c r="M109" s="645"/>
      <c r="N109" s="645"/>
      <c r="O109" s="645"/>
      <c r="P109" s="564"/>
      <c r="Q109" s="399"/>
      <c r="R109" s="458"/>
      <c r="S109" s="564"/>
      <c r="T109" s="564"/>
      <c r="U109" s="564"/>
      <c r="V109" s="564"/>
      <c r="W109" s="564"/>
      <c r="X109" s="564"/>
      <c r="Y109" s="564"/>
      <c r="Z109" s="564"/>
    </row>
    <row r="110" spans="1:26" ht="15.75" customHeight="1">
      <c r="A110" s="399"/>
      <c r="B110" s="564"/>
      <c r="C110" s="564"/>
      <c r="D110" s="564"/>
      <c r="E110" s="1501"/>
      <c r="F110" s="564"/>
      <c r="G110" s="564"/>
      <c r="H110" s="564"/>
      <c r="I110" s="564"/>
      <c r="J110" s="645"/>
      <c r="K110" s="645"/>
      <c r="L110" s="645"/>
      <c r="M110" s="645"/>
      <c r="N110" s="645"/>
      <c r="O110" s="645"/>
      <c r="P110" s="564"/>
      <c r="Q110" s="399"/>
      <c r="R110" s="458"/>
      <c r="S110" s="564"/>
      <c r="T110" s="564"/>
      <c r="U110" s="564"/>
      <c r="V110" s="564"/>
      <c r="W110" s="564"/>
      <c r="X110" s="564"/>
      <c r="Y110" s="564"/>
      <c r="Z110" s="564"/>
    </row>
    <row r="111" spans="1:26" ht="15.75" customHeight="1">
      <c r="A111" s="399"/>
      <c r="B111" s="564"/>
      <c r="C111" s="564"/>
      <c r="D111" s="564"/>
      <c r="E111" s="1501"/>
      <c r="F111" s="564"/>
      <c r="G111" s="564"/>
      <c r="H111" s="564"/>
      <c r="I111" s="564"/>
      <c r="J111" s="645"/>
      <c r="K111" s="645"/>
      <c r="L111" s="645"/>
      <c r="M111" s="645"/>
      <c r="N111" s="645"/>
      <c r="O111" s="645"/>
      <c r="P111" s="564"/>
      <c r="Q111" s="399"/>
      <c r="R111" s="458"/>
      <c r="S111" s="564"/>
      <c r="T111" s="564"/>
      <c r="U111" s="564"/>
      <c r="V111" s="564"/>
      <c r="W111" s="564"/>
      <c r="X111" s="564"/>
      <c r="Y111" s="564"/>
      <c r="Z111" s="564"/>
    </row>
    <row r="112" spans="1:26" ht="15.75" customHeight="1">
      <c r="A112" s="399"/>
      <c r="B112" s="564"/>
      <c r="C112" s="564"/>
      <c r="D112" s="564"/>
      <c r="E112" s="1501"/>
      <c r="F112" s="564"/>
      <c r="G112" s="564"/>
      <c r="H112" s="564"/>
      <c r="I112" s="564"/>
      <c r="J112" s="645"/>
      <c r="K112" s="645"/>
      <c r="L112" s="645"/>
      <c r="M112" s="645"/>
      <c r="N112" s="645"/>
      <c r="O112" s="645"/>
      <c r="P112" s="564"/>
      <c r="Q112" s="399"/>
      <c r="R112" s="458"/>
      <c r="S112" s="564"/>
      <c r="T112" s="564"/>
      <c r="U112" s="564"/>
      <c r="V112" s="564"/>
      <c r="W112" s="564"/>
      <c r="X112" s="564"/>
      <c r="Y112" s="564"/>
      <c r="Z112" s="564"/>
    </row>
    <row r="113" spans="1:26" ht="15.75" customHeight="1">
      <c r="A113" s="399"/>
      <c r="B113" s="564"/>
      <c r="C113" s="564"/>
      <c r="D113" s="564"/>
      <c r="E113" s="1501"/>
      <c r="F113" s="564"/>
      <c r="G113" s="564"/>
      <c r="H113" s="564"/>
      <c r="I113" s="564"/>
      <c r="J113" s="645"/>
      <c r="K113" s="645"/>
      <c r="L113" s="645"/>
      <c r="M113" s="645"/>
      <c r="N113" s="645"/>
      <c r="O113" s="645"/>
      <c r="P113" s="564"/>
      <c r="Q113" s="399"/>
      <c r="R113" s="458"/>
      <c r="S113" s="564"/>
      <c r="T113" s="564"/>
      <c r="U113" s="564"/>
      <c r="V113" s="564"/>
      <c r="W113" s="564"/>
      <c r="X113" s="564"/>
      <c r="Y113" s="564"/>
      <c r="Z113" s="564"/>
    </row>
    <row r="114" spans="1:26" ht="15.75" customHeight="1">
      <c r="A114" s="399"/>
      <c r="B114" s="564"/>
      <c r="C114" s="564"/>
      <c r="D114" s="564"/>
      <c r="E114" s="1501"/>
      <c r="F114" s="564"/>
      <c r="G114" s="564"/>
      <c r="H114" s="564"/>
      <c r="I114" s="564"/>
      <c r="J114" s="645"/>
      <c r="K114" s="645"/>
      <c r="L114" s="645"/>
      <c r="M114" s="645"/>
      <c r="N114" s="645"/>
      <c r="O114" s="645"/>
      <c r="P114" s="564"/>
      <c r="Q114" s="399"/>
      <c r="R114" s="458"/>
      <c r="S114" s="564"/>
      <c r="T114" s="564"/>
      <c r="U114" s="564"/>
      <c r="V114" s="564"/>
      <c r="W114" s="564"/>
      <c r="X114" s="564"/>
      <c r="Y114" s="564"/>
      <c r="Z114" s="564"/>
    </row>
    <row r="115" spans="1:26" ht="15.75" customHeight="1">
      <c r="A115" s="399"/>
      <c r="B115" s="564"/>
      <c r="C115" s="564"/>
      <c r="D115" s="564"/>
      <c r="E115" s="1501"/>
      <c r="F115" s="564"/>
      <c r="G115" s="564"/>
      <c r="H115" s="564"/>
      <c r="I115" s="564"/>
      <c r="J115" s="645"/>
      <c r="K115" s="645"/>
      <c r="L115" s="645"/>
      <c r="M115" s="645"/>
      <c r="N115" s="645"/>
      <c r="O115" s="645"/>
      <c r="P115" s="564"/>
      <c r="Q115" s="399"/>
      <c r="R115" s="458"/>
      <c r="S115" s="564"/>
      <c r="T115" s="564"/>
      <c r="U115" s="564"/>
      <c r="V115" s="564"/>
      <c r="W115" s="564"/>
      <c r="X115" s="564"/>
      <c r="Y115" s="564"/>
      <c r="Z115" s="564"/>
    </row>
    <row r="116" spans="1:26" ht="15.75" customHeight="1">
      <c r="A116" s="399"/>
      <c r="B116" s="564"/>
      <c r="C116" s="564"/>
      <c r="D116" s="564"/>
      <c r="E116" s="1501"/>
      <c r="F116" s="564"/>
      <c r="G116" s="564"/>
      <c r="H116" s="564"/>
      <c r="I116" s="564"/>
      <c r="J116" s="645"/>
      <c r="K116" s="645"/>
      <c r="L116" s="645"/>
      <c r="M116" s="645"/>
      <c r="N116" s="645"/>
      <c r="O116" s="645"/>
      <c r="P116" s="564"/>
      <c r="Q116" s="399"/>
      <c r="R116" s="458"/>
      <c r="S116" s="564"/>
      <c r="T116" s="564"/>
      <c r="U116" s="564"/>
      <c r="V116" s="564"/>
      <c r="W116" s="564"/>
      <c r="X116" s="564"/>
      <c r="Y116" s="564"/>
      <c r="Z116" s="564"/>
    </row>
    <row r="117" spans="1:26" ht="15.75" customHeight="1">
      <c r="A117" s="399"/>
      <c r="B117" s="564"/>
      <c r="C117" s="564"/>
      <c r="D117" s="564"/>
      <c r="E117" s="1501"/>
      <c r="F117" s="564"/>
      <c r="G117" s="564"/>
      <c r="H117" s="564"/>
      <c r="I117" s="564"/>
      <c r="J117" s="645"/>
      <c r="K117" s="645"/>
      <c r="L117" s="645"/>
      <c r="M117" s="645"/>
      <c r="N117" s="645"/>
      <c r="O117" s="645"/>
      <c r="P117" s="564"/>
      <c r="Q117" s="399"/>
      <c r="R117" s="458"/>
      <c r="S117" s="564"/>
      <c r="T117" s="564"/>
      <c r="U117" s="564"/>
      <c r="V117" s="564"/>
      <c r="W117" s="564"/>
      <c r="X117" s="564"/>
      <c r="Y117" s="564"/>
      <c r="Z117" s="564"/>
    </row>
    <row r="118" spans="1:26" ht="15.75" customHeight="1">
      <c r="A118" s="399"/>
      <c r="B118" s="564"/>
      <c r="C118" s="564"/>
      <c r="D118" s="564"/>
      <c r="E118" s="1501"/>
      <c r="F118" s="564"/>
      <c r="G118" s="564"/>
      <c r="H118" s="564"/>
      <c r="I118" s="564"/>
      <c r="J118" s="645"/>
      <c r="K118" s="645"/>
      <c r="L118" s="645"/>
      <c r="M118" s="645"/>
      <c r="N118" s="645"/>
      <c r="O118" s="645"/>
      <c r="P118" s="564"/>
      <c r="Q118" s="399"/>
      <c r="R118" s="458"/>
      <c r="S118" s="564"/>
      <c r="T118" s="564"/>
      <c r="U118" s="564"/>
      <c r="V118" s="564"/>
      <c r="W118" s="564"/>
      <c r="X118" s="564"/>
      <c r="Y118" s="564"/>
      <c r="Z118" s="564"/>
    </row>
    <row r="119" spans="1:26" ht="15.75" customHeight="1">
      <c r="A119" s="399"/>
      <c r="B119" s="564"/>
      <c r="C119" s="564"/>
      <c r="D119" s="564"/>
      <c r="E119" s="1501"/>
      <c r="F119" s="564"/>
      <c r="G119" s="564"/>
      <c r="H119" s="564"/>
      <c r="I119" s="564"/>
      <c r="J119" s="645"/>
      <c r="K119" s="645"/>
      <c r="L119" s="645"/>
      <c r="M119" s="645"/>
      <c r="N119" s="645"/>
      <c r="O119" s="645"/>
      <c r="P119" s="564"/>
      <c r="Q119" s="399"/>
      <c r="R119" s="458"/>
      <c r="S119" s="564"/>
      <c r="T119" s="564"/>
      <c r="U119" s="564"/>
      <c r="V119" s="564"/>
      <c r="W119" s="564"/>
      <c r="X119" s="564"/>
      <c r="Y119" s="564"/>
      <c r="Z119" s="564"/>
    </row>
    <row r="120" spans="1:26" ht="15.75" customHeight="1">
      <c r="A120" s="399"/>
      <c r="B120" s="564"/>
      <c r="C120" s="564"/>
      <c r="D120" s="564"/>
      <c r="E120" s="1501"/>
      <c r="F120" s="564"/>
      <c r="G120" s="564"/>
      <c r="H120" s="564"/>
      <c r="I120" s="564"/>
      <c r="J120" s="645"/>
      <c r="K120" s="645"/>
      <c r="L120" s="645"/>
      <c r="M120" s="645"/>
      <c r="N120" s="645"/>
      <c r="O120" s="645"/>
      <c r="P120" s="564"/>
      <c r="Q120" s="399"/>
      <c r="R120" s="458"/>
      <c r="S120" s="564"/>
      <c r="T120" s="564"/>
      <c r="U120" s="564"/>
      <c r="V120" s="564"/>
      <c r="W120" s="564"/>
      <c r="X120" s="564"/>
      <c r="Y120" s="564"/>
      <c r="Z120" s="564"/>
    </row>
    <row r="121" spans="1:26" ht="15.75" customHeight="1">
      <c r="A121" s="399"/>
      <c r="B121" s="564"/>
      <c r="C121" s="564"/>
      <c r="D121" s="564"/>
      <c r="E121" s="1501"/>
      <c r="F121" s="564"/>
      <c r="G121" s="564"/>
      <c r="H121" s="564"/>
      <c r="I121" s="564"/>
      <c r="J121" s="645"/>
      <c r="K121" s="645"/>
      <c r="L121" s="645"/>
      <c r="M121" s="645"/>
      <c r="N121" s="645"/>
      <c r="O121" s="645"/>
      <c r="P121" s="564"/>
      <c r="Q121" s="399"/>
      <c r="R121" s="458"/>
      <c r="S121" s="564"/>
      <c r="T121" s="564"/>
      <c r="U121" s="564"/>
      <c r="V121" s="564"/>
      <c r="W121" s="564"/>
      <c r="X121" s="564"/>
      <c r="Y121" s="564"/>
      <c r="Z121" s="564"/>
    </row>
    <row r="122" spans="1:26" ht="15.75" customHeight="1">
      <c r="A122" s="399"/>
      <c r="B122" s="564"/>
      <c r="C122" s="564"/>
      <c r="D122" s="564"/>
      <c r="E122" s="1501"/>
      <c r="F122" s="564"/>
      <c r="G122" s="564"/>
      <c r="H122" s="564"/>
      <c r="I122" s="564"/>
      <c r="J122" s="645"/>
      <c r="K122" s="645"/>
      <c r="L122" s="645"/>
      <c r="M122" s="645"/>
      <c r="N122" s="645"/>
      <c r="O122" s="645"/>
      <c r="P122" s="564"/>
      <c r="Q122" s="399"/>
      <c r="R122" s="458"/>
      <c r="S122" s="564"/>
      <c r="T122" s="564"/>
      <c r="U122" s="564"/>
      <c r="V122" s="564"/>
      <c r="W122" s="564"/>
      <c r="X122" s="564"/>
      <c r="Y122" s="564"/>
      <c r="Z122" s="564"/>
    </row>
    <row r="123" spans="1:26" ht="15.75" customHeight="1">
      <c r="A123" s="399"/>
      <c r="B123" s="564"/>
      <c r="C123" s="564"/>
      <c r="D123" s="564"/>
      <c r="E123" s="1501"/>
      <c r="F123" s="564"/>
      <c r="G123" s="564"/>
      <c r="H123" s="564"/>
      <c r="I123" s="564"/>
      <c r="J123" s="645"/>
      <c r="K123" s="645"/>
      <c r="L123" s="645"/>
      <c r="M123" s="645"/>
      <c r="N123" s="645"/>
      <c r="O123" s="645"/>
      <c r="P123" s="564"/>
      <c r="Q123" s="399"/>
      <c r="R123" s="458"/>
      <c r="S123" s="564"/>
      <c r="T123" s="564"/>
      <c r="U123" s="564"/>
      <c r="V123" s="564"/>
      <c r="W123" s="564"/>
      <c r="X123" s="564"/>
      <c r="Y123" s="564"/>
      <c r="Z123" s="564"/>
    </row>
    <row r="124" spans="1:26" ht="15.75" customHeight="1">
      <c r="A124" s="399"/>
      <c r="B124" s="564"/>
      <c r="C124" s="564"/>
      <c r="D124" s="564"/>
      <c r="E124" s="1501"/>
      <c r="F124" s="564"/>
      <c r="G124" s="564"/>
      <c r="H124" s="564"/>
      <c r="I124" s="564"/>
      <c r="J124" s="645"/>
      <c r="K124" s="645"/>
      <c r="L124" s="645"/>
      <c r="M124" s="645"/>
      <c r="N124" s="645"/>
      <c r="O124" s="645"/>
      <c r="P124" s="564"/>
      <c r="Q124" s="399"/>
      <c r="R124" s="458"/>
      <c r="S124" s="564"/>
      <c r="T124" s="564"/>
      <c r="U124" s="564"/>
      <c r="V124" s="564"/>
      <c r="W124" s="564"/>
      <c r="X124" s="564"/>
      <c r="Y124" s="564"/>
      <c r="Z124" s="564"/>
    </row>
    <row r="125" spans="1:26" ht="15.75" customHeight="1">
      <c r="A125" s="399"/>
      <c r="B125" s="564"/>
      <c r="C125" s="564"/>
      <c r="D125" s="564"/>
      <c r="E125" s="1501"/>
      <c r="F125" s="564"/>
      <c r="G125" s="564"/>
      <c r="H125" s="564"/>
      <c r="I125" s="564"/>
      <c r="J125" s="645"/>
      <c r="K125" s="645"/>
      <c r="L125" s="645"/>
      <c r="M125" s="645"/>
      <c r="N125" s="645"/>
      <c r="O125" s="645"/>
      <c r="P125" s="564"/>
      <c r="Q125" s="399"/>
      <c r="R125" s="458"/>
      <c r="S125" s="564"/>
      <c r="T125" s="564"/>
      <c r="U125" s="564"/>
      <c r="V125" s="564"/>
      <c r="W125" s="564"/>
      <c r="X125" s="564"/>
      <c r="Y125" s="564"/>
      <c r="Z125" s="564"/>
    </row>
    <row r="126" spans="1:26" ht="15.75" customHeight="1">
      <c r="A126" s="399"/>
      <c r="B126" s="564"/>
      <c r="C126" s="564"/>
      <c r="D126" s="564"/>
      <c r="E126" s="1501"/>
      <c r="F126" s="564"/>
      <c r="G126" s="564"/>
      <c r="H126" s="564"/>
      <c r="I126" s="564"/>
      <c r="J126" s="645"/>
      <c r="K126" s="645"/>
      <c r="L126" s="645"/>
      <c r="M126" s="645"/>
      <c r="N126" s="645"/>
      <c r="O126" s="645"/>
      <c r="P126" s="564"/>
      <c r="Q126" s="399"/>
      <c r="R126" s="458"/>
      <c r="S126" s="564"/>
      <c r="T126" s="564"/>
      <c r="U126" s="564"/>
      <c r="V126" s="564"/>
      <c r="W126" s="564"/>
      <c r="X126" s="564"/>
      <c r="Y126" s="564"/>
      <c r="Z126" s="564"/>
    </row>
    <row r="127" spans="1:26" ht="15.75" customHeight="1">
      <c r="A127" s="399"/>
      <c r="B127" s="564"/>
      <c r="C127" s="564"/>
      <c r="D127" s="564"/>
      <c r="E127" s="1501"/>
      <c r="F127" s="564"/>
      <c r="G127" s="564"/>
      <c r="H127" s="564"/>
      <c r="I127" s="564"/>
      <c r="J127" s="645"/>
      <c r="K127" s="645"/>
      <c r="L127" s="645"/>
      <c r="M127" s="645"/>
      <c r="N127" s="645"/>
      <c r="O127" s="645"/>
      <c r="P127" s="564"/>
      <c r="Q127" s="399"/>
      <c r="R127" s="458"/>
      <c r="S127" s="564"/>
      <c r="T127" s="564"/>
      <c r="U127" s="564"/>
      <c r="V127" s="564"/>
      <c r="W127" s="564"/>
      <c r="X127" s="564"/>
      <c r="Y127" s="564"/>
      <c r="Z127" s="564"/>
    </row>
    <row r="128" spans="1:26" ht="15.75" customHeight="1">
      <c r="A128" s="399"/>
      <c r="B128" s="564"/>
      <c r="C128" s="564"/>
      <c r="D128" s="564"/>
      <c r="E128" s="1501"/>
      <c r="F128" s="564"/>
      <c r="G128" s="564"/>
      <c r="H128" s="564"/>
      <c r="I128" s="564"/>
      <c r="J128" s="645"/>
      <c r="K128" s="645"/>
      <c r="L128" s="645"/>
      <c r="M128" s="645"/>
      <c r="N128" s="645"/>
      <c r="O128" s="645"/>
      <c r="P128" s="564"/>
      <c r="Q128" s="399"/>
      <c r="R128" s="458"/>
      <c r="S128" s="564"/>
      <c r="T128" s="564"/>
      <c r="U128" s="564"/>
      <c r="V128" s="564"/>
      <c r="W128" s="564"/>
      <c r="X128" s="564"/>
      <c r="Y128" s="564"/>
      <c r="Z128" s="564"/>
    </row>
    <row r="129" spans="1:26" ht="15.75" customHeight="1">
      <c r="A129" s="399"/>
      <c r="B129" s="564"/>
      <c r="C129" s="564"/>
      <c r="D129" s="564"/>
      <c r="E129" s="1501"/>
      <c r="F129" s="564"/>
      <c r="G129" s="564"/>
      <c r="H129" s="564"/>
      <c r="I129" s="564"/>
      <c r="J129" s="645"/>
      <c r="K129" s="645"/>
      <c r="L129" s="645"/>
      <c r="M129" s="645"/>
      <c r="N129" s="645"/>
      <c r="O129" s="645"/>
      <c r="P129" s="564"/>
      <c r="Q129" s="399"/>
      <c r="R129" s="458"/>
      <c r="S129" s="564"/>
      <c r="T129" s="564"/>
      <c r="U129" s="564"/>
      <c r="V129" s="564"/>
      <c r="W129" s="564"/>
      <c r="X129" s="564"/>
      <c r="Y129" s="564"/>
      <c r="Z129" s="564"/>
    </row>
    <row r="130" spans="1:26" ht="15.75" customHeight="1">
      <c r="A130" s="399"/>
      <c r="B130" s="564"/>
      <c r="C130" s="564"/>
      <c r="D130" s="564"/>
      <c r="E130" s="1501"/>
      <c r="F130" s="564"/>
      <c r="G130" s="564"/>
      <c r="H130" s="564"/>
      <c r="I130" s="564"/>
      <c r="J130" s="645"/>
      <c r="K130" s="645"/>
      <c r="L130" s="645"/>
      <c r="M130" s="645"/>
      <c r="N130" s="645"/>
      <c r="O130" s="645"/>
      <c r="P130" s="564"/>
      <c r="Q130" s="399"/>
      <c r="R130" s="458"/>
      <c r="S130" s="564"/>
      <c r="T130" s="564"/>
      <c r="U130" s="564"/>
      <c r="V130" s="564"/>
      <c r="W130" s="564"/>
      <c r="X130" s="564"/>
      <c r="Y130" s="564"/>
      <c r="Z130" s="564"/>
    </row>
    <row r="131" spans="1:26" ht="15.75" customHeight="1">
      <c r="A131" s="399"/>
      <c r="B131" s="564"/>
      <c r="C131" s="564"/>
      <c r="D131" s="564"/>
      <c r="E131" s="1501"/>
      <c r="F131" s="564"/>
      <c r="G131" s="564"/>
      <c r="H131" s="564"/>
      <c r="I131" s="564"/>
      <c r="J131" s="645"/>
      <c r="K131" s="645"/>
      <c r="L131" s="645"/>
      <c r="M131" s="645"/>
      <c r="N131" s="645"/>
      <c r="O131" s="645"/>
      <c r="P131" s="564"/>
      <c r="Q131" s="399"/>
      <c r="R131" s="458"/>
      <c r="S131" s="564"/>
      <c r="T131" s="564"/>
      <c r="U131" s="564"/>
      <c r="V131" s="564"/>
      <c r="W131" s="564"/>
      <c r="X131" s="564"/>
      <c r="Y131" s="564"/>
      <c r="Z131" s="564"/>
    </row>
    <row r="132" spans="1:26" ht="15.75" customHeight="1">
      <c r="A132" s="399"/>
      <c r="B132" s="564"/>
      <c r="C132" s="564"/>
      <c r="D132" s="564"/>
      <c r="E132" s="1501"/>
      <c r="F132" s="564"/>
      <c r="G132" s="564"/>
      <c r="H132" s="564"/>
      <c r="I132" s="564"/>
      <c r="J132" s="645"/>
      <c r="K132" s="645"/>
      <c r="L132" s="645"/>
      <c r="M132" s="645"/>
      <c r="N132" s="645"/>
      <c r="O132" s="645"/>
      <c r="P132" s="564"/>
      <c r="Q132" s="399"/>
      <c r="R132" s="458"/>
      <c r="S132" s="564"/>
      <c r="T132" s="564"/>
      <c r="U132" s="564"/>
      <c r="V132" s="564"/>
      <c r="W132" s="564"/>
      <c r="X132" s="564"/>
      <c r="Y132" s="564"/>
      <c r="Z132" s="564"/>
    </row>
    <row r="133" spans="1:26" ht="15.75" customHeight="1">
      <c r="A133" s="399"/>
      <c r="B133" s="564"/>
      <c r="C133" s="564"/>
      <c r="D133" s="564"/>
      <c r="E133" s="1501"/>
      <c r="F133" s="564"/>
      <c r="G133" s="564"/>
      <c r="H133" s="564"/>
      <c r="I133" s="564"/>
      <c r="J133" s="645"/>
      <c r="K133" s="645"/>
      <c r="L133" s="645"/>
      <c r="M133" s="645"/>
      <c r="N133" s="645"/>
      <c r="O133" s="645"/>
      <c r="P133" s="564"/>
      <c r="Q133" s="399"/>
      <c r="R133" s="458"/>
      <c r="S133" s="564"/>
      <c r="T133" s="564"/>
      <c r="U133" s="564"/>
      <c r="V133" s="564"/>
      <c r="W133" s="564"/>
      <c r="X133" s="564"/>
      <c r="Y133" s="564"/>
      <c r="Z133" s="564"/>
    </row>
    <row r="134" spans="1:26" ht="15.75" customHeight="1">
      <c r="A134" s="399"/>
      <c r="B134" s="564"/>
      <c r="C134" s="564"/>
      <c r="D134" s="564"/>
      <c r="E134" s="1501"/>
      <c r="F134" s="564"/>
      <c r="G134" s="564"/>
      <c r="H134" s="564"/>
      <c r="I134" s="564"/>
      <c r="J134" s="645"/>
      <c r="K134" s="645"/>
      <c r="L134" s="645"/>
      <c r="M134" s="645"/>
      <c r="N134" s="645"/>
      <c r="O134" s="645"/>
      <c r="P134" s="564"/>
      <c r="Q134" s="399"/>
      <c r="R134" s="458"/>
      <c r="S134" s="564"/>
      <c r="T134" s="564"/>
      <c r="U134" s="564"/>
      <c r="V134" s="564"/>
      <c r="W134" s="564"/>
      <c r="X134" s="564"/>
      <c r="Y134" s="564"/>
      <c r="Z134" s="564"/>
    </row>
    <row r="135" spans="1:26" ht="15.75" customHeight="1">
      <c r="A135" s="399"/>
      <c r="B135" s="564"/>
      <c r="C135" s="564"/>
      <c r="D135" s="564"/>
      <c r="E135" s="1501"/>
      <c r="F135" s="564"/>
      <c r="G135" s="564"/>
      <c r="H135" s="564"/>
      <c r="I135" s="564"/>
      <c r="J135" s="645"/>
      <c r="K135" s="645"/>
      <c r="L135" s="645"/>
      <c r="M135" s="645"/>
      <c r="N135" s="645"/>
      <c r="O135" s="645"/>
      <c r="P135" s="564"/>
      <c r="Q135" s="399"/>
      <c r="R135" s="458"/>
      <c r="S135" s="564"/>
      <c r="T135" s="564"/>
      <c r="U135" s="564"/>
      <c r="V135" s="564"/>
      <c r="W135" s="564"/>
      <c r="X135" s="564"/>
      <c r="Y135" s="564"/>
      <c r="Z135" s="564"/>
    </row>
    <row r="136" spans="1:26" ht="15.75" customHeight="1">
      <c r="A136" s="399"/>
      <c r="B136" s="564"/>
      <c r="C136" s="564"/>
      <c r="D136" s="564"/>
      <c r="E136" s="1501"/>
      <c r="F136" s="564"/>
      <c r="G136" s="564"/>
      <c r="H136" s="564"/>
      <c r="I136" s="564"/>
      <c r="J136" s="645"/>
      <c r="K136" s="645"/>
      <c r="L136" s="645"/>
      <c r="M136" s="645"/>
      <c r="N136" s="645"/>
      <c r="O136" s="645"/>
      <c r="P136" s="564"/>
      <c r="Q136" s="399"/>
      <c r="R136" s="458"/>
      <c r="S136" s="564"/>
      <c r="T136" s="564"/>
      <c r="U136" s="564"/>
      <c r="V136" s="564"/>
      <c r="W136" s="564"/>
      <c r="X136" s="564"/>
      <c r="Y136" s="564"/>
      <c r="Z136" s="564"/>
    </row>
    <row r="137" spans="1:26" ht="15.75" customHeight="1">
      <c r="A137" s="399"/>
      <c r="B137" s="564"/>
      <c r="C137" s="564"/>
      <c r="D137" s="564"/>
      <c r="E137" s="1501"/>
      <c r="F137" s="564"/>
      <c r="G137" s="564"/>
      <c r="H137" s="564"/>
      <c r="I137" s="564"/>
      <c r="J137" s="645"/>
      <c r="K137" s="645"/>
      <c r="L137" s="645"/>
      <c r="M137" s="645"/>
      <c r="N137" s="645"/>
      <c r="O137" s="645"/>
      <c r="P137" s="564"/>
      <c r="Q137" s="399"/>
      <c r="R137" s="458"/>
      <c r="S137" s="564"/>
      <c r="T137" s="564"/>
      <c r="U137" s="564"/>
      <c r="V137" s="564"/>
      <c r="W137" s="564"/>
      <c r="X137" s="564"/>
      <c r="Y137" s="564"/>
      <c r="Z137" s="564"/>
    </row>
    <row r="138" spans="1:26" ht="15.75" customHeight="1">
      <c r="A138" s="399"/>
      <c r="B138" s="564"/>
      <c r="C138" s="564"/>
      <c r="D138" s="564"/>
      <c r="E138" s="1501"/>
      <c r="F138" s="564"/>
      <c r="G138" s="564"/>
      <c r="H138" s="564"/>
      <c r="I138" s="564"/>
      <c r="J138" s="645"/>
      <c r="K138" s="645"/>
      <c r="L138" s="645"/>
      <c r="M138" s="645"/>
      <c r="N138" s="645"/>
      <c r="O138" s="645"/>
      <c r="P138" s="564"/>
      <c r="Q138" s="399"/>
      <c r="R138" s="458"/>
      <c r="S138" s="564"/>
      <c r="T138" s="564"/>
      <c r="U138" s="564"/>
      <c r="V138" s="564"/>
      <c r="W138" s="564"/>
      <c r="X138" s="564"/>
      <c r="Y138" s="564"/>
      <c r="Z138" s="564"/>
    </row>
    <row r="139" spans="1:26" ht="15.75" customHeight="1">
      <c r="A139" s="399"/>
      <c r="B139" s="564"/>
      <c r="C139" s="564"/>
      <c r="D139" s="564"/>
      <c r="E139" s="1501"/>
      <c r="F139" s="564"/>
      <c r="G139" s="564"/>
      <c r="H139" s="564"/>
      <c r="I139" s="564"/>
      <c r="J139" s="645"/>
      <c r="K139" s="645"/>
      <c r="L139" s="645"/>
      <c r="M139" s="645"/>
      <c r="N139" s="645"/>
      <c r="O139" s="645"/>
      <c r="P139" s="564"/>
      <c r="Q139" s="399"/>
      <c r="R139" s="458"/>
      <c r="S139" s="564"/>
      <c r="T139" s="564"/>
      <c r="U139" s="564"/>
      <c r="V139" s="564"/>
      <c r="W139" s="564"/>
      <c r="X139" s="564"/>
      <c r="Y139" s="564"/>
      <c r="Z139" s="564"/>
    </row>
    <row r="140" spans="1:26" ht="15.75" customHeight="1">
      <c r="A140" s="399"/>
      <c r="B140" s="564"/>
      <c r="C140" s="564"/>
      <c r="D140" s="564"/>
      <c r="E140" s="1501"/>
      <c r="F140" s="564"/>
      <c r="G140" s="564"/>
      <c r="H140" s="564"/>
      <c r="I140" s="564"/>
      <c r="J140" s="645"/>
      <c r="K140" s="645"/>
      <c r="L140" s="645"/>
      <c r="M140" s="645"/>
      <c r="N140" s="645"/>
      <c r="O140" s="645"/>
      <c r="P140" s="564"/>
      <c r="Q140" s="399"/>
      <c r="R140" s="458"/>
      <c r="S140" s="564"/>
      <c r="T140" s="564"/>
      <c r="U140" s="564"/>
      <c r="V140" s="564"/>
      <c r="W140" s="564"/>
      <c r="X140" s="564"/>
      <c r="Y140" s="564"/>
      <c r="Z140" s="564"/>
    </row>
    <row r="141" spans="1:26" ht="15.75" customHeight="1">
      <c r="A141" s="399"/>
      <c r="B141" s="564"/>
      <c r="C141" s="564"/>
      <c r="D141" s="564"/>
      <c r="E141" s="1501"/>
      <c r="F141" s="564"/>
      <c r="G141" s="564"/>
      <c r="H141" s="564"/>
      <c r="I141" s="564"/>
      <c r="J141" s="645"/>
      <c r="K141" s="645"/>
      <c r="L141" s="645"/>
      <c r="M141" s="645"/>
      <c r="N141" s="645"/>
      <c r="O141" s="645"/>
      <c r="P141" s="564"/>
      <c r="Q141" s="399"/>
      <c r="R141" s="458"/>
      <c r="S141" s="564"/>
      <c r="T141" s="564"/>
      <c r="U141" s="564"/>
      <c r="V141" s="564"/>
      <c r="W141" s="564"/>
      <c r="X141" s="564"/>
      <c r="Y141" s="564"/>
      <c r="Z141" s="564"/>
    </row>
    <row r="142" spans="1:26" ht="15.75" customHeight="1">
      <c r="A142" s="399"/>
      <c r="B142" s="564"/>
      <c r="C142" s="564"/>
      <c r="D142" s="564"/>
      <c r="E142" s="1501"/>
      <c r="F142" s="564"/>
      <c r="G142" s="564"/>
      <c r="H142" s="564"/>
      <c r="I142" s="564"/>
      <c r="J142" s="645"/>
      <c r="K142" s="645"/>
      <c r="L142" s="645"/>
      <c r="M142" s="645"/>
      <c r="N142" s="645"/>
      <c r="O142" s="645"/>
      <c r="P142" s="564"/>
      <c r="Q142" s="399"/>
      <c r="R142" s="458"/>
      <c r="S142" s="564"/>
      <c r="T142" s="564"/>
      <c r="U142" s="564"/>
      <c r="V142" s="564"/>
      <c r="W142" s="564"/>
      <c r="X142" s="564"/>
      <c r="Y142" s="564"/>
      <c r="Z142" s="564"/>
    </row>
    <row r="143" spans="1:26" ht="15.75" customHeight="1">
      <c r="A143" s="399"/>
      <c r="B143" s="564"/>
      <c r="C143" s="564"/>
      <c r="D143" s="564"/>
      <c r="E143" s="1501"/>
      <c r="F143" s="564"/>
      <c r="G143" s="564"/>
      <c r="H143" s="564"/>
      <c r="I143" s="564"/>
      <c r="J143" s="645"/>
      <c r="K143" s="645"/>
      <c r="L143" s="645"/>
      <c r="M143" s="645"/>
      <c r="N143" s="645"/>
      <c r="O143" s="645"/>
      <c r="P143" s="564"/>
      <c r="Q143" s="399"/>
      <c r="R143" s="458"/>
      <c r="S143" s="564"/>
      <c r="T143" s="564"/>
      <c r="U143" s="564"/>
      <c r="V143" s="564"/>
      <c r="W143" s="564"/>
      <c r="X143" s="564"/>
      <c r="Y143" s="564"/>
      <c r="Z143" s="564"/>
    </row>
    <row r="144" spans="1:26" ht="15.75" customHeight="1">
      <c r="A144" s="399"/>
      <c r="B144" s="564"/>
      <c r="C144" s="564"/>
      <c r="D144" s="564"/>
      <c r="E144" s="1501"/>
      <c r="F144" s="564"/>
      <c r="G144" s="564"/>
      <c r="H144" s="564"/>
      <c r="I144" s="564"/>
      <c r="J144" s="645"/>
      <c r="K144" s="645"/>
      <c r="L144" s="645"/>
      <c r="M144" s="645"/>
      <c r="N144" s="645"/>
      <c r="O144" s="645"/>
      <c r="P144" s="564"/>
      <c r="Q144" s="399"/>
      <c r="R144" s="458"/>
      <c r="S144" s="564"/>
      <c r="T144" s="564"/>
      <c r="U144" s="564"/>
      <c r="V144" s="564"/>
      <c r="W144" s="564"/>
      <c r="X144" s="564"/>
      <c r="Y144" s="564"/>
      <c r="Z144" s="564"/>
    </row>
    <row r="145" spans="1:26" ht="15.75" customHeight="1">
      <c r="A145" s="399"/>
      <c r="B145" s="564"/>
      <c r="C145" s="564"/>
      <c r="D145" s="564"/>
      <c r="E145" s="1501"/>
      <c r="F145" s="564"/>
      <c r="G145" s="564"/>
      <c r="H145" s="564"/>
      <c r="I145" s="564"/>
      <c r="J145" s="645"/>
      <c r="K145" s="645"/>
      <c r="L145" s="645"/>
      <c r="M145" s="645"/>
      <c r="N145" s="645"/>
      <c r="O145" s="645"/>
      <c r="P145" s="564"/>
      <c r="Q145" s="399"/>
      <c r="R145" s="458"/>
      <c r="S145" s="564"/>
      <c r="T145" s="564"/>
      <c r="U145" s="564"/>
      <c r="V145" s="564"/>
      <c r="W145" s="564"/>
      <c r="X145" s="564"/>
      <c r="Y145" s="564"/>
      <c r="Z145" s="564"/>
    </row>
    <row r="146" spans="1:26" ht="15.75" customHeight="1">
      <c r="A146" s="399"/>
      <c r="B146" s="564"/>
      <c r="C146" s="564"/>
      <c r="D146" s="564"/>
      <c r="E146" s="1501"/>
      <c r="F146" s="564"/>
      <c r="G146" s="564"/>
      <c r="H146" s="564"/>
      <c r="I146" s="564"/>
      <c r="J146" s="645"/>
      <c r="K146" s="645"/>
      <c r="L146" s="645"/>
      <c r="M146" s="645"/>
      <c r="N146" s="645"/>
      <c r="O146" s="645"/>
      <c r="P146" s="564"/>
      <c r="Q146" s="399"/>
      <c r="R146" s="458"/>
      <c r="S146" s="564"/>
      <c r="T146" s="564"/>
      <c r="U146" s="564"/>
      <c r="V146" s="564"/>
      <c r="W146" s="564"/>
      <c r="X146" s="564"/>
      <c r="Y146" s="564"/>
      <c r="Z146" s="564"/>
    </row>
    <row r="147" spans="1:26" ht="15.75" customHeight="1">
      <c r="A147" s="399"/>
      <c r="B147" s="564"/>
      <c r="C147" s="564"/>
      <c r="D147" s="564"/>
      <c r="E147" s="1501"/>
      <c r="F147" s="564"/>
      <c r="G147" s="564"/>
      <c r="H147" s="564"/>
      <c r="I147" s="564"/>
      <c r="J147" s="645"/>
      <c r="K147" s="645"/>
      <c r="L147" s="645"/>
      <c r="M147" s="645"/>
      <c r="N147" s="645"/>
      <c r="O147" s="645"/>
      <c r="P147" s="564"/>
      <c r="Q147" s="399"/>
      <c r="R147" s="458"/>
      <c r="S147" s="564"/>
      <c r="T147" s="564"/>
      <c r="U147" s="564"/>
      <c r="V147" s="564"/>
      <c r="W147" s="564"/>
      <c r="X147" s="564"/>
      <c r="Y147" s="564"/>
      <c r="Z147" s="564"/>
    </row>
    <row r="148" spans="1:26" ht="15.75" customHeight="1">
      <c r="A148" s="399"/>
      <c r="B148" s="564"/>
      <c r="C148" s="564"/>
      <c r="D148" s="564"/>
      <c r="E148" s="1501"/>
      <c r="F148" s="564"/>
      <c r="G148" s="564"/>
      <c r="H148" s="564"/>
      <c r="I148" s="564"/>
      <c r="J148" s="645"/>
      <c r="K148" s="645"/>
      <c r="L148" s="645"/>
      <c r="M148" s="645"/>
      <c r="N148" s="645"/>
      <c r="O148" s="645"/>
      <c r="P148" s="564"/>
      <c r="Q148" s="399"/>
      <c r="R148" s="458"/>
      <c r="S148" s="564"/>
      <c r="T148" s="564"/>
      <c r="U148" s="564"/>
      <c r="V148" s="564"/>
      <c r="W148" s="564"/>
      <c r="X148" s="564"/>
      <c r="Y148" s="564"/>
      <c r="Z148" s="564"/>
    </row>
    <row r="149" spans="1:26" ht="15.75" customHeight="1">
      <c r="A149" s="399"/>
      <c r="B149" s="564"/>
      <c r="C149" s="564"/>
      <c r="D149" s="564"/>
      <c r="E149" s="1501"/>
      <c r="F149" s="564"/>
      <c r="G149" s="564"/>
      <c r="H149" s="564"/>
      <c r="I149" s="564"/>
      <c r="J149" s="645"/>
      <c r="K149" s="645"/>
      <c r="L149" s="645"/>
      <c r="M149" s="645"/>
      <c r="N149" s="645"/>
      <c r="O149" s="645"/>
      <c r="P149" s="564"/>
      <c r="Q149" s="399"/>
      <c r="R149" s="458"/>
      <c r="S149" s="564"/>
      <c r="T149" s="564"/>
      <c r="U149" s="564"/>
      <c r="V149" s="564"/>
      <c r="W149" s="564"/>
      <c r="X149" s="564"/>
      <c r="Y149" s="564"/>
      <c r="Z149" s="564"/>
    </row>
    <row r="150" spans="1:26" ht="15.75" customHeight="1">
      <c r="A150" s="399"/>
      <c r="B150" s="564"/>
      <c r="C150" s="564"/>
      <c r="D150" s="564"/>
      <c r="E150" s="1501"/>
      <c r="F150" s="564"/>
      <c r="G150" s="564"/>
      <c r="H150" s="564"/>
      <c r="I150" s="564"/>
      <c r="J150" s="645"/>
      <c r="K150" s="645"/>
      <c r="L150" s="645"/>
      <c r="M150" s="645"/>
      <c r="N150" s="645"/>
      <c r="O150" s="645"/>
      <c r="P150" s="564"/>
      <c r="Q150" s="399"/>
      <c r="R150" s="458"/>
      <c r="S150" s="564"/>
      <c r="T150" s="564"/>
      <c r="U150" s="564"/>
      <c r="V150" s="564"/>
      <c r="W150" s="564"/>
      <c r="X150" s="564"/>
      <c r="Y150" s="564"/>
      <c r="Z150" s="564"/>
    </row>
    <row r="151" spans="1:26" ht="15.75" customHeight="1">
      <c r="A151" s="399"/>
      <c r="B151" s="564"/>
      <c r="C151" s="564"/>
      <c r="D151" s="564"/>
      <c r="E151" s="1501"/>
      <c r="F151" s="564"/>
      <c r="G151" s="564"/>
      <c r="H151" s="564"/>
      <c r="I151" s="564"/>
      <c r="J151" s="645"/>
      <c r="K151" s="645"/>
      <c r="L151" s="645"/>
      <c r="M151" s="645"/>
      <c r="N151" s="645"/>
      <c r="O151" s="645"/>
      <c r="P151" s="564"/>
      <c r="Q151" s="399"/>
      <c r="R151" s="458"/>
      <c r="S151" s="564"/>
      <c r="T151" s="564"/>
      <c r="U151" s="564"/>
      <c r="V151" s="564"/>
      <c r="W151" s="564"/>
      <c r="X151" s="564"/>
      <c r="Y151" s="564"/>
      <c r="Z151" s="564"/>
    </row>
    <row r="152" spans="1:26" ht="15.75" customHeight="1">
      <c r="A152" s="399"/>
      <c r="B152" s="564"/>
      <c r="C152" s="564"/>
      <c r="D152" s="564"/>
      <c r="E152" s="1501"/>
      <c r="F152" s="564"/>
      <c r="G152" s="564"/>
      <c r="H152" s="564"/>
      <c r="I152" s="564"/>
      <c r="J152" s="645"/>
      <c r="K152" s="645"/>
      <c r="L152" s="645"/>
      <c r="M152" s="645"/>
      <c r="N152" s="645"/>
      <c r="O152" s="645"/>
      <c r="P152" s="564"/>
      <c r="Q152" s="399"/>
      <c r="R152" s="458"/>
      <c r="S152" s="564"/>
      <c r="T152" s="564"/>
      <c r="U152" s="564"/>
      <c r="V152" s="564"/>
      <c r="W152" s="564"/>
      <c r="X152" s="564"/>
      <c r="Y152" s="564"/>
      <c r="Z152" s="564"/>
    </row>
    <row r="153" spans="1:26" ht="15.75" customHeight="1">
      <c r="A153" s="399"/>
      <c r="B153" s="564"/>
      <c r="C153" s="564"/>
      <c r="D153" s="564"/>
      <c r="E153" s="1501"/>
      <c r="F153" s="564"/>
      <c r="G153" s="564"/>
      <c r="H153" s="564"/>
      <c r="I153" s="564"/>
      <c r="J153" s="645"/>
      <c r="K153" s="645"/>
      <c r="L153" s="645"/>
      <c r="M153" s="645"/>
      <c r="N153" s="645"/>
      <c r="O153" s="645"/>
      <c r="P153" s="564"/>
      <c r="Q153" s="399"/>
      <c r="R153" s="458"/>
      <c r="S153" s="564"/>
      <c r="T153" s="564"/>
      <c r="U153" s="564"/>
      <c r="V153" s="564"/>
      <c r="W153" s="564"/>
      <c r="X153" s="564"/>
      <c r="Y153" s="564"/>
      <c r="Z153" s="564"/>
    </row>
    <row r="154" spans="1:26" ht="15.75" customHeight="1">
      <c r="A154" s="399"/>
      <c r="B154" s="564"/>
      <c r="C154" s="564"/>
      <c r="D154" s="564"/>
      <c r="E154" s="1501"/>
      <c r="F154" s="564"/>
      <c r="G154" s="564"/>
      <c r="H154" s="564"/>
      <c r="I154" s="564"/>
      <c r="J154" s="645"/>
      <c r="K154" s="645"/>
      <c r="L154" s="645"/>
      <c r="M154" s="645"/>
      <c r="N154" s="645"/>
      <c r="O154" s="645"/>
      <c r="P154" s="564"/>
      <c r="Q154" s="399"/>
      <c r="R154" s="458"/>
      <c r="S154" s="564"/>
      <c r="T154" s="564"/>
      <c r="U154" s="564"/>
      <c r="V154" s="564"/>
      <c r="W154" s="564"/>
      <c r="X154" s="564"/>
      <c r="Y154" s="564"/>
      <c r="Z154" s="564"/>
    </row>
    <row r="155" spans="1:26" ht="15.75" customHeight="1">
      <c r="A155" s="399"/>
      <c r="B155" s="564"/>
      <c r="C155" s="564"/>
      <c r="D155" s="564"/>
      <c r="E155" s="1501"/>
      <c r="F155" s="564"/>
      <c r="G155" s="564"/>
      <c r="H155" s="564"/>
      <c r="I155" s="564"/>
      <c r="J155" s="645"/>
      <c r="K155" s="645"/>
      <c r="L155" s="645"/>
      <c r="M155" s="645"/>
      <c r="N155" s="645"/>
      <c r="O155" s="645"/>
      <c r="P155" s="564"/>
      <c r="Q155" s="399"/>
      <c r="R155" s="458"/>
      <c r="S155" s="564"/>
      <c r="T155" s="564"/>
      <c r="U155" s="564"/>
      <c r="V155" s="564"/>
      <c r="W155" s="564"/>
      <c r="X155" s="564"/>
      <c r="Y155" s="564"/>
      <c r="Z155" s="564"/>
    </row>
    <row r="156" spans="1:26" ht="15.75" customHeight="1">
      <c r="A156" s="399"/>
      <c r="B156" s="564"/>
      <c r="C156" s="564"/>
      <c r="D156" s="564"/>
      <c r="E156" s="1501"/>
      <c r="F156" s="564"/>
      <c r="G156" s="564"/>
      <c r="H156" s="564"/>
      <c r="I156" s="564"/>
      <c r="J156" s="645"/>
      <c r="K156" s="645"/>
      <c r="L156" s="645"/>
      <c r="M156" s="645"/>
      <c r="N156" s="645"/>
      <c r="O156" s="645"/>
      <c r="P156" s="564"/>
      <c r="Q156" s="399"/>
      <c r="R156" s="458"/>
      <c r="S156" s="564"/>
      <c r="T156" s="564"/>
      <c r="U156" s="564"/>
      <c r="V156" s="564"/>
      <c r="W156" s="564"/>
      <c r="X156" s="564"/>
      <c r="Y156" s="564"/>
      <c r="Z156" s="564"/>
    </row>
    <row r="157" spans="1:26" ht="15.75" customHeight="1">
      <c r="A157" s="399"/>
      <c r="B157" s="564"/>
      <c r="C157" s="564"/>
      <c r="D157" s="564"/>
      <c r="E157" s="1501"/>
      <c r="F157" s="564"/>
      <c r="G157" s="564"/>
      <c r="H157" s="564"/>
      <c r="I157" s="564"/>
      <c r="J157" s="645"/>
      <c r="K157" s="645"/>
      <c r="L157" s="645"/>
      <c r="M157" s="645"/>
      <c r="N157" s="645"/>
      <c r="O157" s="645"/>
      <c r="P157" s="564"/>
      <c r="Q157" s="399"/>
      <c r="R157" s="458"/>
      <c r="S157" s="564"/>
      <c r="T157" s="564"/>
      <c r="U157" s="564"/>
      <c r="V157" s="564"/>
      <c r="W157" s="564"/>
      <c r="X157" s="564"/>
      <c r="Y157" s="564"/>
      <c r="Z157" s="564"/>
    </row>
    <row r="158" spans="1:26" ht="15.75" customHeight="1">
      <c r="A158" s="399"/>
      <c r="B158" s="564"/>
      <c r="C158" s="564"/>
      <c r="D158" s="564"/>
      <c r="E158" s="1501"/>
      <c r="F158" s="564"/>
      <c r="G158" s="564"/>
      <c r="H158" s="564"/>
      <c r="I158" s="564"/>
      <c r="J158" s="645"/>
      <c r="K158" s="645"/>
      <c r="L158" s="645"/>
      <c r="M158" s="645"/>
      <c r="N158" s="645"/>
      <c r="O158" s="645"/>
      <c r="P158" s="564"/>
      <c r="Q158" s="399"/>
      <c r="R158" s="458"/>
      <c r="S158" s="564"/>
      <c r="T158" s="564"/>
      <c r="U158" s="564"/>
      <c r="V158" s="564"/>
      <c r="W158" s="564"/>
      <c r="X158" s="564"/>
      <c r="Y158" s="564"/>
      <c r="Z158" s="564"/>
    </row>
    <row r="159" spans="1:26" ht="15.75" customHeight="1">
      <c r="A159" s="399"/>
      <c r="B159" s="564"/>
      <c r="C159" s="564"/>
      <c r="D159" s="564"/>
      <c r="E159" s="1501"/>
      <c r="F159" s="564"/>
      <c r="G159" s="564"/>
      <c r="H159" s="564"/>
      <c r="I159" s="564"/>
      <c r="J159" s="645"/>
      <c r="K159" s="645"/>
      <c r="L159" s="645"/>
      <c r="M159" s="645"/>
      <c r="N159" s="645"/>
      <c r="O159" s="645"/>
      <c r="P159" s="564"/>
      <c r="Q159" s="399"/>
      <c r="R159" s="458"/>
      <c r="S159" s="564"/>
      <c r="T159" s="564"/>
      <c r="U159" s="564"/>
      <c r="V159" s="564"/>
      <c r="W159" s="564"/>
      <c r="X159" s="564"/>
      <c r="Y159" s="564"/>
      <c r="Z159" s="564"/>
    </row>
    <row r="160" spans="1:26" ht="15.75" customHeight="1">
      <c r="A160" s="399"/>
      <c r="B160" s="564"/>
      <c r="C160" s="564"/>
      <c r="D160" s="564"/>
      <c r="E160" s="1501"/>
      <c r="F160" s="564"/>
      <c r="G160" s="564"/>
      <c r="H160" s="564"/>
      <c r="I160" s="564"/>
      <c r="J160" s="645"/>
      <c r="K160" s="645"/>
      <c r="L160" s="645"/>
      <c r="M160" s="645"/>
      <c r="N160" s="645"/>
      <c r="O160" s="645"/>
      <c r="P160" s="564"/>
      <c r="Q160" s="399"/>
      <c r="R160" s="458"/>
      <c r="S160" s="564"/>
      <c r="T160" s="564"/>
      <c r="U160" s="564"/>
      <c r="V160" s="564"/>
      <c r="W160" s="564"/>
      <c r="X160" s="564"/>
      <c r="Y160" s="564"/>
      <c r="Z160" s="564"/>
    </row>
    <row r="161" spans="1:26" ht="15.75" customHeight="1">
      <c r="A161" s="399"/>
      <c r="B161" s="564"/>
      <c r="C161" s="564"/>
      <c r="D161" s="564"/>
      <c r="E161" s="1501"/>
      <c r="F161" s="564"/>
      <c r="G161" s="564"/>
      <c r="H161" s="564"/>
      <c r="I161" s="564"/>
      <c r="J161" s="645"/>
      <c r="K161" s="645"/>
      <c r="L161" s="645"/>
      <c r="M161" s="645"/>
      <c r="N161" s="645"/>
      <c r="O161" s="645"/>
      <c r="P161" s="564"/>
      <c r="Q161" s="399"/>
      <c r="R161" s="458"/>
      <c r="S161" s="564"/>
      <c r="T161" s="564"/>
      <c r="U161" s="564"/>
      <c r="V161" s="564"/>
      <c r="W161" s="564"/>
      <c r="X161" s="564"/>
      <c r="Y161" s="564"/>
      <c r="Z161" s="564"/>
    </row>
    <row r="162" spans="1:26" ht="15.75" customHeight="1">
      <c r="A162" s="399"/>
      <c r="B162" s="564"/>
      <c r="C162" s="564"/>
      <c r="D162" s="564"/>
      <c r="E162" s="1501"/>
      <c r="F162" s="564"/>
      <c r="G162" s="564"/>
      <c r="H162" s="564"/>
      <c r="I162" s="564"/>
      <c r="J162" s="645"/>
      <c r="K162" s="645"/>
      <c r="L162" s="645"/>
      <c r="M162" s="645"/>
      <c r="N162" s="645"/>
      <c r="O162" s="645"/>
      <c r="P162" s="564"/>
      <c r="Q162" s="399"/>
      <c r="R162" s="458"/>
      <c r="S162" s="564"/>
      <c r="T162" s="564"/>
      <c r="U162" s="564"/>
      <c r="V162" s="564"/>
      <c r="W162" s="564"/>
      <c r="X162" s="564"/>
      <c r="Y162" s="564"/>
      <c r="Z162" s="564"/>
    </row>
    <row r="163" spans="1:26" ht="15.75" customHeight="1">
      <c r="A163" s="399"/>
      <c r="B163" s="564"/>
      <c r="C163" s="564"/>
      <c r="D163" s="564"/>
      <c r="E163" s="1501"/>
      <c r="F163" s="564"/>
      <c r="G163" s="564"/>
      <c r="H163" s="564"/>
      <c r="I163" s="564"/>
      <c r="J163" s="645"/>
      <c r="K163" s="645"/>
      <c r="L163" s="645"/>
      <c r="M163" s="645"/>
      <c r="N163" s="645"/>
      <c r="O163" s="645"/>
      <c r="P163" s="564"/>
      <c r="Q163" s="399"/>
      <c r="R163" s="458"/>
      <c r="S163" s="564"/>
      <c r="T163" s="564"/>
      <c r="U163" s="564"/>
      <c r="V163" s="564"/>
      <c r="W163" s="564"/>
      <c r="X163" s="564"/>
      <c r="Y163" s="564"/>
      <c r="Z163" s="564"/>
    </row>
    <row r="164" spans="1:26" ht="15.75" customHeight="1">
      <c r="A164" s="399"/>
      <c r="B164" s="564"/>
      <c r="C164" s="564"/>
      <c r="D164" s="564"/>
      <c r="E164" s="1501"/>
      <c r="F164" s="564"/>
      <c r="G164" s="564"/>
      <c r="H164" s="564"/>
      <c r="I164" s="564"/>
      <c r="J164" s="645"/>
      <c r="K164" s="645"/>
      <c r="L164" s="645"/>
      <c r="M164" s="645"/>
      <c r="N164" s="645"/>
      <c r="O164" s="645"/>
      <c r="P164" s="564"/>
      <c r="Q164" s="399"/>
      <c r="R164" s="458"/>
      <c r="S164" s="564"/>
      <c r="T164" s="564"/>
      <c r="U164" s="564"/>
      <c r="V164" s="564"/>
      <c r="W164" s="564"/>
      <c r="X164" s="564"/>
      <c r="Y164" s="564"/>
      <c r="Z164" s="564"/>
    </row>
    <row r="165" spans="1:26" ht="15.75" customHeight="1">
      <c r="A165" s="399"/>
      <c r="B165" s="564"/>
      <c r="C165" s="564"/>
      <c r="D165" s="564"/>
      <c r="E165" s="1501"/>
      <c r="F165" s="564"/>
      <c r="G165" s="564"/>
      <c r="H165" s="564"/>
      <c r="I165" s="564"/>
      <c r="J165" s="645"/>
      <c r="K165" s="645"/>
      <c r="L165" s="645"/>
      <c r="M165" s="645"/>
      <c r="N165" s="645"/>
      <c r="O165" s="645"/>
      <c r="P165" s="564"/>
      <c r="Q165" s="399"/>
      <c r="R165" s="458"/>
      <c r="S165" s="564"/>
      <c r="T165" s="564"/>
      <c r="U165" s="564"/>
      <c r="V165" s="564"/>
      <c r="W165" s="564"/>
      <c r="X165" s="564"/>
      <c r="Y165" s="564"/>
      <c r="Z165" s="564"/>
    </row>
    <row r="166" spans="1:26" ht="15.75" customHeight="1">
      <c r="A166" s="399"/>
      <c r="B166" s="564"/>
      <c r="C166" s="564"/>
      <c r="D166" s="564"/>
      <c r="E166" s="1501"/>
      <c r="F166" s="564"/>
      <c r="G166" s="564"/>
      <c r="H166" s="564"/>
      <c r="I166" s="564"/>
      <c r="J166" s="645"/>
      <c r="K166" s="645"/>
      <c r="L166" s="645"/>
      <c r="M166" s="645"/>
      <c r="N166" s="645"/>
      <c r="O166" s="645"/>
      <c r="P166" s="564"/>
      <c r="Q166" s="399"/>
      <c r="R166" s="458"/>
      <c r="S166" s="564"/>
      <c r="T166" s="564"/>
      <c r="U166" s="564"/>
      <c r="V166" s="564"/>
      <c r="W166" s="564"/>
      <c r="X166" s="564"/>
      <c r="Y166" s="564"/>
      <c r="Z166" s="564"/>
    </row>
    <row r="167" spans="1:26" ht="15.75" customHeight="1">
      <c r="A167" s="399"/>
      <c r="B167" s="564"/>
      <c r="C167" s="564"/>
      <c r="D167" s="564"/>
      <c r="E167" s="1501"/>
      <c r="F167" s="564"/>
      <c r="G167" s="564"/>
      <c r="H167" s="564"/>
      <c r="I167" s="564"/>
      <c r="J167" s="645"/>
      <c r="K167" s="645"/>
      <c r="L167" s="645"/>
      <c r="M167" s="645"/>
      <c r="N167" s="645"/>
      <c r="O167" s="645"/>
      <c r="P167" s="564"/>
      <c r="Q167" s="399"/>
      <c r="R167" s="458"/>
      <c r="S167" s="564"/>
      <c r="T167" s="564"/>
      <c r="U167" s="564"/>
      <c r="V167" s="564"/>
      <c r="W167" s="564"/>
      <c r="X167" s="564"/>
      <c r="Y167" s="564"/>
      <c r="Z167" s="564"/>
    </row>
    <row r="168" spans="1:26" ht="15.75" customHeight="1">
      <c r="A168" s="399"/>
      <c r="B168" s="564"/>
      <c r="C168" s="564"/>
      <c r="D168" s="564"/>
      <c r="E168" s="1501"/>
      <c r="F168" s="564"/>
      <c r="G168" s="564"/>
      <c r="H168" s="564"/>
      <c r="I168" s="564"/>
      <c r="J168" s="645"/>
      <c r="K168" s="645"/>
      <c r="L168" s="645"/>
      <c r="M168" s="645"/>
      <c r="N168" s="645"/>
      <c r="O168" s="645"/>
      <c r="P168" s="564"/>
      <c r="Q168" s="399"/>
      <c r="R168" s="458"/>
      <c r="S168" s="564"/>
      <c r="T168" s="564"/>
      <c r="U168" s="564"/>
      <c r="V168" s="564"/>
      <c r="W168" s="564"/>
      <c r="X168" s="564"/>
      <c r="Y168" s="564"/>
      <c r="Z168" s="564"/>
    </row>
    <row r="169" spans="1:26" ht="15.75" customHeight="1">
      <c r="A169" s="399"/>
      <c r="B169" s="564"/>
      <c r="C169" s="564"/>
      <c r="D169" s="564"/>
      <c r="E169" s="1501"/>
      <c r="F169" s="564"/>
      <c r="G169" s="564"/>
      <c r="H169" s="564"/>
      <c r="I169" s="564"/>
      <c r="J169" s="645"/>
      <c r="K169" s="645"/>
      <c r="L169" s="645"/>
      <c r="M169" s="645"/>
      <c r="N169" s="645"/>
      <c r="O169" s="645"/>
      <c r="P169" s="564"/>
      <c r="Q169" s="399"/>
      <c r="R169" s="458"/>
      <c r="S169" s="564"/>
      <c r="T169" s="564"/>
      <c r="U169" s="564"/>
      <c r="V169" s="564"/>
      <c r="W169" s="564"/>
      <c r="X169" s="564"/>
      <c r="Y169" s="564"/>
      <c r="Z169" s="564"/>
    </row>
    <row r="170" spans="1:26" ht="15.75" customHeight="1">
      <c r="A170" s="399"/>
      <c r="B170" s="564"/>
      <c r="C170" s="564"/>
      <c r="D170" s="564"/>
      <c r="E170" s="1501"/>
      <c r="F170" s="564"/>
      <c r="G170" s="564"/>
      <c r="H170" s="564"/>
      <c r="I170" s="564"/>
      <c r="J170" s="645"/>
      <c r="K170" s="645"/>
      <c r="L170" s="645"/>
      <c r="M170" s="645"/>
      <c r="N170" s="645"/>
      <c r="O170" s="645"/>
      <c r="P170" s="564"/>
      <c r="Q170" s="399"/>
      <c r="R170" s="458"/>
      <c r="S170" s="564"/>
      <c r="T170" s="564"/>
      <c r="U170" s="564"/>
      <c r="V170" s="564"/>
      <c r="W170" s="564"/>
      <c r="X170" s="564"/>
      <c r="Y170" s="564"/>
      <c r="Z170" s="564"/>
    </row>
    <row r="171" spans="1:26" ht="15.75" customHeight="1">
      <c r="A171" s="399"/>
      <c r="B171" s="564"/>
      <c r="C171" s="564"/>
      <c r="D171" s="564"/>
      <c r="E171" s="1501"/>
      <c r="F171" s="564"/>
      <c r="G171" s="564"/>
      <c r="H171" s="564"/>
      <c r="I171" s="564"/>
      <c r="J171" s="645"/>
      <c r="K171" s="645"/>
      <c r="L171" s="645"/>
      <c r="M171" s="645"/>
      <c r="N171" s="645"/>
      <c r="O171" s="645"/>
      <c r="P171" s="564"/>
      <c r="Q171" s="399"/>
      <c r="R171" s="458"/>
      <c r="S171" s="564"/>
      <c r="T171" s="564"/>
      <c r="U171" s="564"/>
      <c r="V171" s="564"/>
      <c r="W171" s="564"/>
      <c r="X171" s="564"/>
      <c r="Y171" s="564"/>
      <c r="Z171" s="564"/>
    </row>
    <row r="172" spans="1:26" ht="15.75" customHeight="1">
      <c r="A172" s="399"/>
      <c r="B172" s="564"/>
      <c r="C172" s="564"/>
      <c r="D172" s="564"/>
      <c r="E172" s="1501"/>
      <c r="F172" s="564"/>
      <c r="G172" s="564"/>
      <c r="H172" s="564"/>
      <c r="I172" s="564"/>
      <c r="J172" s="645"/>
      <c r="K172" s="645"/>
      <c r="L172" s="645"/>
      <c r="M172" s="645"/>
      <c r="N172" s="645"/>
      <c r="O172" s="645"/>
      <c r="P172" s="564"/>
      <c r="Q172" s="399"/>
      <c r="R172" s="458"/>
      <c r="S172" s="564"/>
      <c r="T172" s="564"/>
      <c r="U172" s="564"/>
      <c r="V172" s="564"/>
      <c r="W172" s="564"/>
      <c r="X172" s="564"/>
      <c r="Y172" s="564"/>
      <c r="Z172" s="564"/>
    </row>
    <row r="173" spans="1:26" ht="15.75" customHeight="1">
      <c r="A173" s="399"/>
      <c r="B173" s="564"/>
      <c r="C173" s="564"/>
      <c r="D173" s="564"/>
      <c r="E173" s="1501"/>
      <c r="F173" s="564"/>
      <c r="G173" s="564"/>
      <c r="H173" s="564"/>
      <c r="I173" s="564"/>
      <c r="J173" s="645"/>
      <c r="K173" s="645"/>
      <c r="L173" s="645"/>
      <c r="M173" s="645"/>
      <c r="N173" s="645"/>
      <c r="O173" s="645"/>
      <c r="P173" s="564"/>
      <c r="Q173" s="399"/>
      <c r="R173" s="458"/>
      <c r="S173" s="564"/>
      <c r="T173" s="564"/>
      <c r="U173" s="564"/>
      <c r="V173" s="564"/>
      <c r="W173" s="564"/>
      <c r="X173" s="564"/>
      <c r="Y173" s="564"/>
      <c r="Z173" s="564"/>
    </row>
    <row r="174" spans="1:26" ht="15.75" customHeight="1">
      <c r="A174" s="399"/>
      <c r="B174" s="564"/>
      <c r="C174" s="564"/>
      <c r="D174" s="564"/>
      <c r="E174" s="1501"/>
      <c r="F174" s="564"/>
      <c r="G174" s="564"/>
      <c r="H174" s="564"/>
      <c r="I174" s="564"/>
      <c r="J174" s="645"/>
      <c r="K174" s="645"/>
      <c r="L174" s="645"/>
      <c r="M174" s="645"/>
      <c r="N174" s="645"/>
      <c r="O174" s="645"/>
      <c r="P174" s="564"/>
      <c r="Q174" s="399"/>
      <c r="R174" s="458"/>
      <c r="S174" s="564"/>
      <c r="T174" s="564"/>
      <c r="U174" s="564"/>
      <c r="V174" s="564"/>
      <c r="W174" s="564"/>
      <c r="X174" s="564"/>
      <c r="Y174" s="564"/>
      <c r="Z174" s="564"/>
    </row>
    <row r="175" spans="1:26" ht="15.75" customHeight="1">
      <c r="A175" s="399"/>
      <c r="B175" s="564"/>
      <c r="C175" s="564"/>
      <c r="D175" s="564"/>
      <c r="E175" s="1501"/>
      <c r="F175" s="564"/>
      <c r="G175" s="564"/>
      <c r="H175" s="564"/>
      <c r="I175" s="564"/>
      <c r="J175" s="645"/>
      <c r="K175" s="645"/>
      <c r="L175" s="645"/>
      <c r="M175" s="645"/>
      <c r="N175" s="645"/>
      <c r="O175" s="645"/>
      <c r="P175" s="564"/>
      <c r="Q175" s="399"/>
      <c r="R175" s="458"/>
      <c r="S175" s="564"/>
      <c r="T175" s="564"/>
      <c r="U175" s="564"/>
      <c r="V175" s="564"/>
      <c r="W175" s="564"/>
      <c r="X175" s="564"/>
      <c r="Y175" s="564"/>
      <c r="Z175" s="564"/>
    </row>
    <row r="176" spans="1:26" ht="15.75" customHeight="1">
      <c r="A176" s="399"/>
      <c r="B176" s="564"/>
      <c r="C176" s="564"/>
      <c r="D176" s="564"/>
      <c r="E176" s="1501"/>
      <c r="F176" s="564"/>
      <c r="G176" s="564"/>
      <c r="H176" s="564"/>
      <c r="I176" s="564"/>
      <c r="J176" s="645"/>
      <c r="K176" s="645"/>
      <c r="L176" s="645"/>
      <c r="M176" s="645"/>
      <c r="N176" s="645"/>
      <c r="O176" s="645"/>
      <c r="P176" s="564"/>
      <c r="Q176" s="399"/>
      <c r="R176" s="458"/>
      <c r="S176" s="564"/>
      <c r="T176" s="564"/>
      <c r="U176" s="564"/>
      <c r="V176" s="564"/>
      <c r="W176" s="564"/>
      <c r="X176" s="564"/>
      <c r="Y176" s="564"/>
      <c r="Z176" s="564"/>
    </row>
    <row r="177" spans="1:26" ht="15.75" customHeight="1">
      <c r="A177" s="399"/>
      <c r="B177" s="564"/>
      <c r="C177" s="564"/>
      <c r="D177" s="564"/>
      <c r="E177" s="1501"/>
      <c r="F177" s="564"/>
      <c r="G177" s="564"/>
      <c r="H177" s="564"/>
      <c r="I177" s="564"/>
      <c r="J177" s="645"/>
      <c r="K177" s="645"/>
      <c r="L177" s="645"/>
      <c r="M177" s="645"/>
      <c r="N177" s="645"/>
      <c r="O177" s="645"/>
      <c r="P177" s="564"/>
      <c r="Q177" s="399"/>
      <c r="R177" s="458"/>
      <c r="S177" s="564"/>
      <c r="T177" s="564"/>
      <c r="U177" s="564"/>
      <c r="V177" s="564"/>
      <c r="W177" s="564"/>
      <c r="X177" s="564"/>
      <c r="Y177" s="564"/>
      <c r="Z177" s="564"/>
    </row>
    <row r="178" spans="1:26" ht="15.75" customHeight="1">
      <c r="A178" s="399"/>
      <c r="B178" s="564"/>
      <c r="C178" s="564"/>
      <c r="D178" s="564"/>
      <c r="E178" s="1501"/>
      <c r="F178" s="564"/>
      <c r="G178" s="564"/>
      <c r="H178" s="564"/>
      <c r="I178" s="564"/>
      <c r="J178" s="645"/>
      <c r="K178" s="645"/>
      <c r="L178" s="645"/>
      <c r="M178" s="645"/>
      <c r="N178" s="645"/>
      <c r="O178" s="645"/>
      <c r="P178" s="564"/>
      <c r="Q178" s="399"/>
      <c r="R178" s="458"/>
      <c r="S178" s="564"/>
      <c r="T178" s="564"/>
      <c r="U178" s="564"/>
      <c r="V178" s="564"/>
      <c r="W178" s="564"/>
      <c r="X178" s="564"/>
      <c r="Y178" s="564"/>
      <c r="Z178" s="564"/>
    </row>
    <row r="179" spans="1:26" ht="15.75" customHeight="1">
      <c r="A179" s="399"/>
      <c r="B179" s="564"/>
      <c r="C179" s="564"/>
      <c r="D179" s="564"/>
      <c r="E179" s="1501"/>
      <c r="F179" s="564"/>
      <c r="G179" s="564"/>
      <c r="H179" s="564"/>
      <c r="I179" s="564"/>
      <c r="J179" s="645"/>
      <c r="K179" s="645"/>
      <c r="L179" s="645"/>
      <c r="M179" s="645"/>
      <c r="N179" s="645"/>
      <c r="O179" s="645"/>
      <c r="P179" s="564"/>
      <c r="Q179" s="399"/>
      <c r="R179" s="458"/>
      <c r="S179" s="564"/>
      <c r="T179" s="564"/>
      <c r="U179" s="564"/>
      <c r="V179" s="564"/>
      <c r="W179" s="564"/>
      <c r="X179" s="564"/>
      <c r="Y179" s="564"/>
      <c r="Z179" s="564"/>
    </row>
    <row r="180" spans="1:26" ht="15.75" customHeight="1">
      <c r="A180" s="399"/>
      <c r="B180" s="564"/>
      <c r="C180" s="564"/>
      <c r="D180" s="564"/>
      <c r="E180" s="1501"/>
      <c r="F180" s="564"/>
      <c r="G180" s="564"/>
      <c r="H180" s="564"/>
      <c r="I180" s="564"/>
      <c r="J180" s="645"/>
      <c r="K180" s="645"/>
      <c r="L180" s="645"/>
      <c r="M180" s="645"/>
      <c r="N180" s="645"/>
      <c r="O180" s="645"/>
      <c r="P180" s="564"/>
      <c r="Q180" s="399"/>
      <c r="R180" s="458"/>
      <c r="S180" s="564"/>
      <c r="T180" s="564"/>
      <c r="U180" s="564"/>
      <c r="V180" s="564"/>
      <c r="W180" s="564"/>
      <c r="X180" s="564"/>
      <c r="Y180" s="564"/>
      <c r="Z180" s="564"/>
    </row>
    <row r="181" spans="1:26" ht="15.75" customHeight="1">
      <c r="A181" s="399"/>
      <c r="B181" s="564"/>
      <c r="C181" s="564"/>
      <c r="D181" s="564"/>
      <c r="E181" s="1501"/>
      <c r="F181" s="564"/>
      <c r="G181" s="564"/>
      <c r="H181" s="564"/>
      <c r="I181" s="564"/>
      <c r="J181" s="645"/>
      <c r="K181" s="645"/>
      <c r="L181" s="645"/>
      <c r="M181" s="645"/>
      <c r="N181" s="645"/>
      <c r="O181" s="645"/>
      <c r="P181" s="564"/>
      <c r="Q181" s="399"/>
      <c r="R181" s="458"/>
      <c r="S181" s="564"/>
      <c r="T181" s="564"/>
      <c r="U181" s="564"/>
      <c r="V181" s="564"/>
      <c r="W181" s="564"/>
      <c r="X181" s="564"/>
      <c r="Y181" s="564"/>
      <c r="Z181" s="564"/>
    </row>
    <row r="182" spans="1:26" ht="15.75" customHeight="1">
      <c r="A182" s="399"/>
      <c r="B182" s="564"/>
      <c r="C182" s="564"/>
      <c r="D182" s="564"/>
      <c r="E182" s="1501"/>
      <c r="F182" s="564"/>
      <c r="G182" s="564"/>
      <c r="H182" s="564"/>
      <c r="I182" s="564"/>
      <c r="J182" s="645"/>
      <c r="K182" s="645"/>
      <c r="L182" s="645"/>
      <c r="M182" s="645"/>
      <c r="N182" s="645"/>
      <c r="O182" s="645"/>
      <c r="P182" s="564"/>
      <c r="Q182" s="399"/>
      <c r="R182" s="458"/>
      <c r="S182" s="564"/>
      <c r="T182" s="564"/>
      <c r="U182" s="564"/>
      <c r="V182" s="564"/>
      <c r="W182" s="564"/>
      <c r="X182" s="564"/>
      <c r="Y182" s="564"/>
      <c r="Z182" s="564"/>
    </row>
    <row r="183" spans="1:26" ht="15.75" customHeight="1">
      <c r="A183" s="399"/>
      <c r="B183" s="564"/>
      <c r="C183" s="564"/>
      <c r="D183" s="564"/>
      <c r="E183" s="1501"/>
      <c r="F183" s="564"/>
      <c r="G183" s="564"/>
      <c r="H183" s="564"/>
      <c r="I183" s="564"/>
      <c r="J183" s="645"/>
      <c r="K183" s="645"/>
      <c r="L183" s="645"/>
      <c r="M183" s="645"/>
      <c r="N183" s="645"/>
      <c r="O183" s="645"/>
      <c r="P183" s="564"/>
      <c r="Q183" s="399"/>
      <c r="R183" s="458"/>
      <c r="S183" s="564"/>
      <c r="T183" s="564"/>
      <c r="U183" s="564"/>
      <c r="V183" s="564"/>
      <c r="W183" s="564"/>
      <c r="X183" s="564"/>
      <c r="Y183" s="564"/>
      <c r="Z183" s="564"/>
    </row>
    <row r="184" spans="1:26" ht="15.75" customHeight="1">
      <c r="A184" s="399"/>
      <c r="B184" s="564"/>
      <c r="C184" s="564"/>
      <c r="D184" s="564"/>
      <c r="E184" s="1501"/>
      <c r="F184" s="564"/>
      <c r="G184" s="564"/>
      <c r="H184" s="564"/>
      <c r="I184" s="564"/>
      <c r="J184" s="645"/>
      <c r="K184" s="645"/>
      <c r="L184" s="645"/>
      <c r="M184" s="645"/>
      <c r="N184" s="645"/>
      <c r="O184" s="645"/>
      <c r="P184" s="564"/>
      <c r="Q184" s="399"/>
      <c r="R184" s="458"/>
      <c r="S184" s="564"/>
      <c r="T184" s="564"/>
      <c r="U184" s="564"/>
      <c r="V184" s="564"/>
      <c r="W184" s="564"/>
      <c r="X184" s="564"/>
      <c r="Y184" s="564"/>
      <c r="Z184" s="564"/>
    </row>
    <row r="185" spans="1:26" ht="15.75" customHeight="1">
      <c r="A185" s="399"/>
      <c r="B185" s="564"/>
      <c r="C185" s="564"/>
      <c r="D185" s="564"/>
      <c r="E185" s="1501"/>
      <c r="F185" s="564"/>
      <c r="G185" s="564"/>
      <c r="H185" s="564"/>
      <c r="I185" s="564"/>
      <c r="J185" s="645"/>
      <c r="K185" s="645"/>
      <c r="L185" s="645"/>
      <c r="M185" s="645"/>
      <c r="N185" s="645"/>
      <c r="O185" s="645"/>
      <c r="P185" s="564"/>
      <c r="Q185" s="399"/>
      <c r="R185" s="458"/>
      <c r="S185" s="564"/>
      <c r="T185" s="564"/>
      <c r="U185" s="564"/>
      <c r="V185" s="564"/>
      <c r="W185" s="564"/>
      <c r="X185" s="564"/>
      <c r="Y185" s="564"/>
      <c r="Z185" s="564"/>
    </row>
    <row r="186" spans="1:26" ht="15.75" customHeight="1">
      <c r="A186" s="399"/>
      <c r="B186" s="564"/>
      <c r="C186" s="564"/>
      <c r="D186" s="564"/>
      <c r="E186" s="1501"/>
      <c r="F186" s="564"/>
      <c r="G186" s="564"/>
      <c r="H186" s="564"/>
      <c r="I186" s="564"/>
      <c r="J186" s="645"/>
      <c r="K186" s="645"/>
      <c r="L186" s="645"/>
      <c r="M186" s="645"/>
      <c r="N186" s="645"/>
      <c r="O186" s="645"/>
      <c r="P186" s="564"/>
      <c r="Q186" s="399"/>
      <c r="R186" s="458"/>
      <c r="S186" s="564"/>
      <c r="T186" s="564"/>
      <c r="U186" s="564"/>
      <c r="V186" s="564"/>
      <c r="W186" s="564"/>
      <c r="X186" s="564"/>
      <c r="Y186" s="564"/>
      <c r="Z186" s="564"/>
    </row>
    <row r="187" spans="1:26" ht="15.75" customHeight="1">
      <c r="A187" s="399"/>
      <c r="B187" s="564"/>
      <c r="C187" s="564"/>
      <c r="D187" s="564"/>
      <c r="E187" s="1501"/>
      <c r="F187" s="564"/>
      <c r="G187" s="564"/>
      <c r="H187" s="564"/>
      <c r="I187" s="564"/>
      <c r="J187" s="645"/>
      <c r="K187" s="645"/>
      <c r="L187" s="645"/>
      <c r="M187" s="645"/>
      <c r="N187" s="645"/>
      <c r="O187" s="645"/>
      <c r="P187" s="564"/>
      <c r="Q187" s="399"/>
      <c r="R187" s="458"/>
      <c r="S187" s="564"/>
      <c r="T187" s="564"/>
      <c r="U187" s="564"/>
      <c r="V187" s="564"/>
      <c r="W187" s="564"/>
      <c r="X187" s="564"/>
      <c r="Y187" s="564"/>
      <c r="Z187" s="564"/>
    </row>
    <row r="188" spans="1:26" ht="15.75" customHeight="1">
      <c r="A188" s="399"/>
      <c r="B188" s="564"/>
      <c r="C188" s="564"/>
      <c r="D188" s="564"/>
      <c r="E188" s="1501"/>
      <c r="F188" s="564"/>
      <c r="G188" s="564"/>
      <c r="H188" s="564"/>
      <c r="I188" s="564"/>
      <c r="J188" s="645"/>
      <c r="K188" s="645"/>
      <c r="L188" s="645"/>
      <c r="M188" s="645"/>
      <c r="N188" s="645"/>
      <c r="O188" s="645"/>
      <c r="P188" s="564"/>
      <c r="Q188" s="399"/>
      <c r="R188" s="458"/>
      <c r="S188" s="564"/>
      <c r="T188" s="564"/>
      <c r="U188" s="564"/>
      <c r="V188" s="564"/>
      <c r="W188" s="564"/>
      <c r="X188" s="564"/>
      <c r="Y188" s="564"/>
      <c r="Z188" s="564"/>
    </row>
    <row r="189" spans="1:26" ht="15.75" customHeight="1">
      <c r="A189" s="399"/>
      <c r="B189" s="564"/>
      <c r="C189" s="564"/>
      <c r="D189" s="564"/>
      <c r="E189" s="1501"/>
      <c r="F189" s="564"/>
      <c r="G189" s="564"/>
      <c r="H189" s="564"/>
      <c r="I189" s="564"/>
      <c r="J189" s="645"/>
      <c r="K189" s="645"/>
      <c r="L189" s="645"/>
      <c r="M189" s="645"/>
      <c r="N189" s="645"/>
      <c r="O189" s="645"/>
      <c r="P189" s="564"/>
      <c r="Q189" s="399"/>
      <c r="R189" s="458"/>
      <c r="S189" s="564"/>
      <c r="T189" s="564"/>
      <c r="U189" s="564"/>
      <c r="V189" s="564"/>
      <c r="W189" s="564"/>
      <c r="X189" s="564"/>
      <c r="Y189" s="564"/>
      <c r="Z189" s="564"/>
    </row>
    <row r="190" spans="1:26" ht="15.75" customHeight="1">
      <c r="A190" s="399"/>
      <c r="B190" s="564"/>
      <c r="C190" s="564"/>
      <c r="D190" s="564"/>
      <c r="E190" s="1501"/>
      <c r="F190" s="564"/>
      <c r="G190" s="564"/>
      <c r="H190" s="564"/>
      <c r="I190" s="564"/>
      <c r="J190" s="645"/>
      <c r="K190" s="645"/>
      <c r="L190" s="645"/>
      <c r="M190" s="645"/>
      <c r="N190" s="645"/>
      <c r="O190" s="645"/>
      <c r="P190" s="564"/>
      <c r="Q190" s="399"/>
      <c r="R190" s="458"/>
      <c r="S190" s="564"/>
      <c r="T190" s="564"/>
      <c r="U190" s="564"/>
      <c r="V190" s="564"/>
      <c r="W190" s="564"/>
      <c r="X190" s="564"/>
      <c r="Y190" s="564"/>
      <c r="Z190" s="564"/>
    </row>
    <row r="191" spans="1:26" ht="15.75" customHeight="1">
      <c r="A191" s="399"/>
      <c r="B191" s="564"/>
      <c r="C191" s="564"/>
      <c r="D191" s="564"/>
      <c r="E191" s="1501"/>
      <c r="F191" s="564"/>
      <c r="G191" s="564"/>
      <c r="H191" s="564"/>
      <c r="I191" s="564"/>
      <c r="J191" s="645"/>
      <c r="K191" s="645"/>
      <c r="L191" s="645"/>
      <c r="M191" s="645"/>
      <c r="N191" s="645"/>
      <c r="O191" s="645"/>
      <c r="P191" s="564"/>
      <c r="Q191" s="399"/>
      <c r="R191" s="458"/>
      <c r="S191" s="564"/>
      <c r="T191" s="564"/>
      <c r="U191" s="564"/>
      <c r="V191" s="564"/>
      <c r="W191" s="564"/>
      <c r="X191" s="564"/>
      <c r="Y191" s="564"/>
      <c r="Z191" s="564"/>
    </row>
    <row r="192" spans="1:26" ht="15.75" customHeight="1">
      <c r="A192" s="399"/>
      <c r="B192" s="564"/>
      <c r="C192" s="564"/>
      <c r="D192" s="564"/>
      <c r="E192" s="1501"/>
      <c r="F192" s="564"/>
      <c r="G192" s="564"/>
      <c r="H192" s="564"/>
      <c r="I192" s="564"/>
      <c r="J192" s="645"/>
      <c r="K192" s="645"/>
      <c r="L192" s="645"/>
      <c r="M192" s="645"/>
      <c r="N192" s="645"/>
      <c r="O192" s="645"/>
      <c r="P192" s="564"/>
      <c r="Q192" s="399"/>
      <c r="R192" s="458"/>
      <c r="S192" s="564"/>
      <c r="T192" s="564"/>
      <c r="U192" s="564"/>
      <c r="V192" s="564"/>
      <c r="W192" s="564"/>
      <c r="X192" s="564"/>
      <c r="Y192" s="564"/>
      <c r="Z192" s="564"/>
    </row>
    <row r="193" spans="1:26" ht="15.75" customHeight="1">
      <c r="A193" s="399"/>
      <c r="B193" s="564"/>
      <c r="C193" s="564"/>
      <c r="D193" s="564"/>
      <c r="E193" s="1501"/>
      <c r="F193" s="564"/>
      <c r="G193" s="564"/>
      <c r="H193" s="564"/>
      <c r="I193" s="564"/>
      <c r="J193" s="645"/>
      <c r="K193" s="645"/>
      <c r="L193" s="645"/>
      <c r="M193" s="645"/>
      <c r="N193" s="645"/>
      <c r="O193" s="645"/>
      <c r="P193" s="564"/>
      <c r="Q193" s="399"/>
      <c r="R193" s="458"/>
      <c r="S193" s="564"/>
      <c r="T193" s="564"/>
      <c r="U193" s="564"/>
      <c r="V193" s="564"/>
      <c r="W193" s="564"/>
      <c r="X193" s="564"/>
      <c r="Y193" s="564"/>
      <c r="Z193" s="564"/>
    </row>
    <row r="194" spans="1:26" ht="15.75" customHeight="1">
      <c r="A194" s="399"/>
      <c r="B194" s="564"/>
      <c r="C194" s="564"/>
      <c r="D194" s="564"/>
      <c r="E194" s="1501"/>
      <c r="F194" s="564"/>
      <c r="G194" s="564"/>
      <c r="H194" s="564"/>
      <c r="I194" s="564"/>
      <c r="J194" s="645"/>
      <c r="K194" s="645"/>
      <c r="L194" s="645"/>
      <c r="M194" s="645"/>
      <c r="N194" s="645"/>
      <c r="O194" s="645"/>
      <c r="P194" s="564"/>
      <c r="Q194" s="399"/>
      <c r="R194" s="458"/>
      <c r="S194" s="564"/>
      <c r="T194" s="564"/>
      <c r="U194" s="564"/>
      <c r="V194" s="564"/>
      <c r="W194" s="564"/>
      <c r="X194" s="564"/>
      <c r="Y194" s="564"/>
      <c r="Z194" s="564"/>
    </row>
    <row r="195" spans="1:26" ht="15.75" customHeight="1">
      <c r="A195" s="399"/>
      <c r="B195" s="564"/>
      <c r="C195" s="564"/>
      <c r="D195" s="564"/>
      <c r="E195" s="1501"/>
      <c r="F195" s="564"/>
      <c r="G195" s="564"/>
      <c r="H195" s="564"/>
      <c r="I195" s="564"/>
      <c r="J195" s="645"/>
      <c r="K195" s="645"/>
      <c r="L195" s="645"/>
      <c r="M195" s="645"/>
      <c r="N195" s="645"/>
      <c r="O195" s="645"/>
      <c r="P195" s="564"/>
      <c r="Q195" s="399"/>
      <c r="R195" s="458"/>
      <c r="S195" s="564"/>
      <c r="T195" s="564"/>
      <c r="U195" s="564"/>
      <c r="V195" s="564"/>
      <c r="W195" s="564"/>
      <c r="X195" s="564"/>
      <c r="Y195" s="564"/>
      <c r="Z195" s="564"/>
    </row>
    <row r="196" spans="1:26" ht="15.75" customHeight="1">
      <c r="A196" s="399"/>
      <c r="B196" s="564"/>
      <c r="C196" s="564"/>
      <c r="D196" s="564"/>
      <c r="E196" s="1501"/>
      <c r="F196" s="564"/>
      <c r="G196" s="564"/>
      <c r="H196" s="564"/>
      <c r="I196" s="564"/>
      <c r="J196" s="645"/>
      <c r="K196" s="645"/>
      <c r="L196" s="645"/>
      <c r="M196" s="645"/>
      <c r="N196" s="645"/>
      <c r="O196" s="645"/>
      <c r="P196" s="564"/>
      <c r="Q196" s="399"/>
      <c r="R196" s="458"/>
      <c r="S196" s="564"/>
      <c r="T196" s="564"/>
      <c r="U196" s="564"/>
      <c r="V196" s="564"/>
      <c r="W196" s="564"/>
      <c r="X196" s="564"/>
      <c r="Y196" s="564"/>
      <c r="Z196" s="564"/>
    </row>
    <row r="197" spans="1:26" ht="15.75" customHeight="1">
      <c r="A197" s="399"/>
      <c r="B197" s="564"/>
      <c r="C197" s="564"/>
      <c r="D197" s="564"/>
      <c r="E197" s="1501"/>
      <c r="F197" s="564"/>
      <c r="G197" s="564"/>
      <c r="H197" s="564"/>
      <c r="I197" s="564"/>
      <c r="J197" s="645"/>
      <c r="K197" s="645"/>
      <c r="L197" s="645"/>
      <c r="M197" s="645"/>
      <c r="N197" s="645"/>
      <c r="O197" s="645"/>
      <c r="P197" s="564"/>
      <c r="Q197" s="399"/>
      <c r="R197" s="458"/>
      <c r="S197" s="564"/>
      <c r="T197" s="564"/>
      <c r="U197" s="564"/>
      <c r="V197" s="564"/>
      <c r="W197" s="564"/>
      <c r="X197" s="564"/>
      <c r="Y197" s="564"/>
      <c r="Z197" s="564"/>
    </row>
    <row r="198" spans="1:26" ht="15.75" customHeight="1">
      <c r="A198" s="399"/>
      <c r="B198" s="564"/>
      <c r="C198" s="564"/>
      <c r="D198" s="564"/>
      <c r="E198" s="1501"/>
      <c r="F198" s="564"/>
      <c r="G198" s="564"/>
      <c r="H198" s="564"/>
      <c r="I198" s="564"/>
      <c r="J198" s="645"/>
      <c r="K198" s="645"/>
      <c r="L198" s="645"/>
      <c r="M198" s="645"/>
      <c r="N198" s="645"/>
      <c r="O198" s="645"/>
      <c r="P198" s="564"/>
      <c r="Q198" s="399"/>
      <c r="R198" s="458"/>
      <c r="S198" s="564"/>
      <c r="T198" s="564"/>
      <c r="U198" s="564"/>
      <c r="V198" s="564"/>
      <c r="W198" s="564"/>
      <c r="X198" s="564"/>
      <c r="Y198" s="564"/>
      <c r="Z198" s="564"/>
    </row>
    <row r="199" spans="1:26" ht="15.75" customHeight="1">
      <c r="A199" s="399"/>
      <c r="B199" s="564"/>
      <c r="C199" s="564"/>
      <c r="D199" s="564"/>
      <c r="E199" s="1501"/>
      <c r="F199" s="564"/>
      <c r="G199" s="564"/>
      <c r="H199" s="564"/>
      <c r="I199" s="564"/>
      <c r="J199" s="645"/>
      <c r="K199" s="645"/>
      <c r="L199" s="645"/>
      <c r="M199" s="645"/>
      <c r="N199" s="645"/>
      <c r="O199" s="645"/>
      <c r="P199" s="564"/>
      <c r="Q199" s="399"/>
      <c r="R199" s="458"/>
      <c r="S199" s="564"/>
      <c r="T199" s="564"/>
      <c r="U199" s="564"/>
      <c r="V199" s="564"/>
      <c r="W199" s="564"/>
      <c r="X199" s="564"/>
      <c r="Y199" s="564"/>
      <c r="Z199" s="564"/>
    </row>
    <row r="200" spans="1:26" ht="15.75" customHeight="1">
      <c r="A200" s="399"/>
      <c r="B200" s="564"/>
      <c r="C200" s="564"/>
      <c r="D200" s="564"/>
      <c r="E200" s="1501"/>
      <c r="F200" s="564"/>
      <c r="G200" s="564"/>
      <c r="H200" s="564"/>
      <c r="I200" s="564"/>
      <c r="J200" s="645"/>
      <c r="K200" s="645"/>
      <c r="L200" s="645"/>
      <c r="M200" s="645"/>
      <c r="N200" s="645"/>
      <c r="O200" s="645"/>
      <c r="P200" s="564"/>
      <c r="Q200" s="399"/>
      <c r="R200" s="458"/>
      <c r="S200" s="564"/>
      <c r="T200" s="564"/>
      <c r="U200" s="564"/>
      <c r="V200" s="564"/>
      <c r="W200" s="564"/>
      <c r="X200" s="564"/>
      <c r="Y200" s="564"/>
      <c r="Z200" s="564"/>
    </row>
    <row r="201" spans="1:26" ht="15.75" customHeight="1">
      <c r="A201" s="399"/>
      <c r="B201" s="564"/>
      <c r="C201" s="564"/>
      <c r="D201" s="564"/>
      <c r="E201" s="1501"/>
      <c r="F201" s="564"/>
      <c r="G201" s="564"/>
      <c r="H201" s="564"/>
      <c r="I201" s="564"/>
      <c r="J201" s="645"/>
      <c r="K201" s="645"/>
      <c r="L201" s="645"/>
      <c r="M201" s="645"/>
      <c r="N201" s="645"/>
      <c r="O201" s="645"/>
      <c r="P201" s="564"/>
      <c r="Q201" s="399"/>
      <c r="R201" s="458"/>
      <c r="S201" s="564"/>
      <c r="T201" s="564"/>
      <c r="U201" s="564"/>
      <c r="V201" s="564"/>
      <c r="W201" s="564"/>
      <c r="X201" s="564"/>
      <c r="Y201" s="564"/>
      <c r="Z201" s="564"/>
    </row>
    <row r="202" spans="1:26" ht="15.75" customHeight="1">
      <c r="A202" s="399"/>
      <c r="B202" s="564"/>
      <c r="C202" s="564"/>
      <c r="D202" s="564"/>
      <c r="E202" s="1501"/>
      <c r="F202" s="564"/>
      <c r="G202" s="564"/>
      <c r="H202" s="564"/>
      <c r="I202" s="564"/>
      <c r="J202" s="645"/>
      <c r="K202" s="645"/>
      <c r="L202" s="645"/>
      <c r="M202" s="645"/>
      <c r="N202" s="645"/>
      <c r="O202" s="645"/>
      <c r="P202" s="564"/>
      <c r="Q202" s="399"/>
      <c r="R202" s="458"/>
      <c r="S202" s="564"/>
      <c r="T202" s="564"/>
      <c r="U202" s="564"/>
      <c r="V202" s="564"/>
      <c r="W202" s="564"/>
      <c r="X202" s="564"/>
      <c r="Y202" s="564"/>
      <c r="Z202" s="564"/>
    </row>
    <row r="203" spans="1:26" ht="15.75" customHeight="1">
      <c r="A203" s="399"/>
      <c r="B203" s="564"/>
      <c r="C203" s="564"/>
      <c r="D203" s="564"/>
      <c r="E203" s="1501"/>
      <c r="F203" s="564"/>
      <c r="G203" s="564"/>
      <c r="H203" s="564"/>
      <c r="I203" s="564"/>
      <c r="J203" s="645"/>
      <c r="K203" s="645"/>
      <c r="L203" s="645"/>
      <c r="M203" s="645"/>
      <c r="N203" s="645"/>
      <c r="O203" s="645"/>
      <c r="P203" s="564"/>
      <c r="Q203" s="399"/>
      <c r="R203" s="458"/>
      <c r="S203" s="564"/>
      <c r="T203" s="564"/>
      <c r="U203" s="564"/>
      <c r="V203" s="564"/>
      <c r="W203" s="564"/>
      <c r="X203" s="564"/>
      <c r="Y203" s="564"/>
      <c r="Z203" s="564"/>
    </row>
    <row r="204" spans="1:26" ht="15.75" customHeight="1">
      <c r="A204" s="399"/>
      <c r="B204" s="564"/>
      <c r="C204" s="564"/>
      <c r="D204" s="564"/>
      <c r="E204" s="1501"/>
      <c r="F204" s="564"/>
      <c r="G204" s="564"/>
      <c r="H204" s="564"/>
      <c r="I204" s="564"/>
      <c r="J204" s="645"/>
      <c r="K204" s="645"/>
      <c r="L204" s="645"/>
      <c r="M204" s="645"/>
      <c r="N204" s="645"/>
      <c r="O204" s="645"/>
      <c r="P204" s="564"/>
      <c r="Q204" s="399"/>
      <c r="R204" s="458"/>
      <c r="S204" s="564"/>
      <c r="T204" s="564"/>
      <c r="U204" s="564"/>
      <c r="V204" s="564"/>
      <c r="W204" s="564"/>
      <c r="X204" s="564"/>
      <c r="Y204" s="564"/>
      <c r="Z204" s="564"/>
    </row>
    <row r="205" spans="1:26" ht="15.75" customHeight="1">
      <c r="A205" s="399"/>
      <c r="B205" s="564"/>
      <c r="C205" s="564"/>
      <c r="D205" s="564"/>
      <c r="E205" s="1501"/>
      <c r="F205" s="564"/>
      <c r="G205" s="564"/>
      <c r="H205" s="564"/>
      <c r="I205" s="564"/>
      <c r="J205" s="645"/>
      <c r="K205" s="645"/>
      <c r="L205" s="645"/>
      <c r="M205" s="645"/>
      <c r="N205" s="645"/>
      <c r="O205" s="645"/>
      <c r="P205" s="564"/>
      <c r="Q205" s="399"/>
      <c r="R205" s="458"/>
      <c r="S205" s="564"/>
      <c r="T205" s="564"/>
      <c r="U205" s="564"/>
      <c r="V205" s="564"/>
      <c r="W205" s="564"/>
      <c r="X205" s="564"/>
      <c r="Y205" s="564"/>
      <c r="Z205" s="564"/>
    </row>
    <row r="206" spans="1:26" ht="15.75" customHeight="1">
      <c r="A206" s="399"/>
      <c r="B206" s="564"/>
      <c r="C206" s="564"/>
      <c r="D206" s="564"/>
      <c r="E206" s="1501"/>
      <c r="F206" s="564"/>
      <c r="G206" s="564"/>
      <c r="H206" s="564"/>
      <c r="I206" s="564"/>
      <c r="J206" s="645"/>
      <c r="K206" s="645"/>
      <c r="L206" s="645"/>
      <c r="M206" s="645"/>
      <c r="N206" s="645"/>
      <c r="O206" s="645"/>
      <c r="P206" s="564"/>
      <c r="Q206" s="399"/>
      <c r="R206" s="458"/>
      <c r="S206" s="564"/>
      <c r="T206" s="564"/>
      <c r="U206" s="564"/>
      <c r="V206" s="564"/>
      <c r="W206" s="564"/>
      <c r="X206" s="564"/>
      <c r="Y206" s="564"/>
      <c r="Z206" s="564"/>
    </row>
    <row r="207" spans="1:26" ht="15.75" customHeight="1">
      <c r="A207" s="399"/>
      <c r="B207" s="564"/>
      <c r="C207" s="564"/>
      <c r="D207" s="564"/>
      <c r="E207" s="1501"/>
      <c r="F207" s="564"/>
      <c r="G207" s="564"/>
      <c r="H207" s="564"/>
      <c r="I207" s="564"/>
      <c r="J207" s="645"/>
      <c r="K207" s="645"/>
      <c r="L207" s="645"/>
      <c r="M207" s="645"/>
      <c r="N207" s="645"/>
      <c r="O207" s="645"/>
      <c r="P207" s="564"/>
      <c r="Q207" s="399"/>
      <c r="R207" s="458"/>
      <c r="S207" s="564"/>
      <c r="T207" s="564"/>
      <c r="U207" s="564"/>
      <c r="V207" s="564"/>
      <c r="W207" s="564"/>
      <c r="X207" s="564"/>
      <c r="Y207" s="564"/>
      <c r="Z207" s="564"/>
    </row>
    <row r="208" spans="1:26" ht="15.75" customHeight="1">
      <c r="A208" s="399"/>
      <c r="B208" s="564"/>
      <c r="C208" s="564"/>
      <c r="D208" s="564"/>
      <c r="E208" s="1501"/>
      <c r="F208" s="564"/>
      <c r="G208" s="564"/>
      <c r="H208" s="564"/>
      <c r="I208" s="564"/>
      <c r="J208" s="645"/>
      <c r="K208" s="645"/>
      <c r="L208" s="645"/>
      <c r="M208" s="645"/>
      <c r="N208" s="645"/>
      <c r="O208" s="645"/>
      <c r="P208" s="564"/>
      <c r="Q208" s="399"/>
      <c r="R208" s="458"/>
      <c r="S208" s="564"/>
      <c r="T208" s="564"/>
      <c r="U208" s="564"/>
      <c r="V208" s="564"/>
      <c r="W208" s="564"/>
      <c r="X208" s="564"/>
      <c r="Y208" s="564"/>
      <c r="Z208" s="564"/>
    </row>
    <row r="209" spans="1:26" ht="15.75" customHeight="1">
      <c r="A209" s="399"/>
      <c r="B209" s="564"/>
      <c r="C209" s="564"/>
      <c r="D209" s="564"/>
      <c r="E209" s="1501"/>
      <c r="F209" s="564"/>
      <c r="G209" s="564"/>
      <c r="H209" s="564"/>
      <c r="I209" s="564"/>
      <c r="J209" s="645"/>
      <c r="K209" s="645"/>
      <c r="L209" s="645"/>
      <c r="M209" s="645"/>
      <c r="N209" s="645"/>
      <c r="O209" s="645"/>
      <c r="P209" s="564"/>
      <c r="Q209" s="399"/>
      <c r="R209" s="458"/>
      <c r="S209" s="564"/>
      <c r="T209" s="564"/>
      <c r="U209" s="564"/>
      <c r="V209" s="564"/>
      <c r="W209" s="564"/>
      <c r="X209" s="564"/>
      <c r="Y209" s="564"/>
      <c r="Z209" s="564"/>
    </row>
    <row r="210" spans="1:26" ht="15.75" customHeight="1">
      <c r="A210" s="399"/>
      <c r="B210" s="564"/>
      <c r="C210" s="564"/>
      <c r="D210" s="564"/>
      <c r="E210" s="1501"/>
      <c r="F210" s="564"/>
      <c r="G210" s="564"/>
      <c r="H210" s="564"/>
      <c r="I210" s="564"/>
      <c r="J210" s="645"/>
      <c r="K210" s="645"/>
      <c r="L210" s="645"/>
      <c r="M210" s="645"/>
      <c r="N210" s="645"/>
      <c r="O210" s="645"/>
      <c r="P210" s="564"/>
      <c r="Q210" s="399"/>
      <c r="R210" s="458"/>
      <c r="S210" s="564"/>
      <c r="T210" s="564"/>
      <c r="U210" s="564"/>
      <c r="V210" s="564"/>
      <c r="W210" s="564"/>
      <c r="X210" s="564"/>
      <c r="Y210" s="564"/>
      <c r="Z210" s="564"/>
    </row>
    <row r="211" spans="1:26" ht="15.75" customHeight="1">
      <c r="A211" s="399"/>
      <c r="B211" s="564"/>
      <c r="C211" s="564"/>
      <c r="D211" s="564"/>
      <c r="E211" s="1501"/>
      <c r="F211" s="564"/>
      <c r="G211" s="564"/>
      <c r="H211" s="564"/>
      <c r="I211" s="564"/>
      <c r="J211" s="645"/>
      <c r="K211" s="645"/>
      <c r="L211" s="645"/>
      <c r="M211" s="645"/>
      <c r="N211" s="645"/>
      <c r="O211" s="645"/>
      <c r="P211" s="564"/>
      <c r="Q211" s="399"/>
      <c r="R211" s="458"/>
      <c r="S211" s="564"/>
      <c r="T211" s="564"/>
      <c r="U211" s="564"/>
      <c r="V211" s="564"/>
      <c r="W211" s="564"/>
      <c r="X211" s="564"/>
      <c r="Y211" s="564"/>
      <c r="Z211" s="564"/>
    </row>
    <row r="212" spans="1:26" ht="15.75" customHeight="1">
      <c r="A212" s="399"/>
      <c r="B212" s="564"/>
      <c r="C212" s="564"/>
      <c r="D212" s="564"/>
      <c r="E212" s="1501"/>
      <c r="F212" s="564"/>
      <c r="G212" s="564"/>
      <c r="H212" s="564"/>
      <c r="I212" s="564"/>
      <c r="J212" s="645"/>
      <c r="K212" s="645"/>
      <c r="L212" s="645"/>
      <c r="M212" s="645"/>
      <c r="N212" s="645"/>
      <c r="O212" s="645"/>
      <c r="P212" s="564"/>
      <c r="Q212" s="399"/>
      <c r="R212" s="458"/>
      <c r="S212" s="564"/>
      <c r="T212" s="564"/>
      <c r="U212" s="564"/>
      <c r="V212" s="564"/>
      <c r="W212" s="564"/>
      <c r="X212" s="564"/>
      <c r="Y212" s="564"/>
      <c r="Z212" s="564"/>
    </row>
    <row r="213" spans="1:26" ht="15.75" customHeight="1">
      <c r="A213" s="399"/>
      <c r="B213" s="564"/>
      <c r="C213" s="564"/>
      <c r="D213" s="564"/>
      <c r="E213" s="1501"/>
      <c r="F213" s="564"/>
      <c r="G213" s="564"/>
      <c r="H213" s="564"/>
      <c r="I213" s="564"/>
      <c r="J213" s="645"/>
      <c r="K213" s="645"/>
      <c r="L213" s="645"/>
      <c r="M213" s="645"/>
      <c r="N213" s="645"/>
      <c r="O213" s="645"/>
      <c r="P213" s="564"/>
      <c r="Q213" s="399"/>
      <c r="R213" s="458"/>
      <c r="S213" s="564"/>
      <c r="T213" s="564"/>
      <c r="U213" s="564"/>
      <c r="V213" s="564"/>
      <c r="W213" s="564"/>
      <c r="X213" s="564"/>
      <c r="Y213" s="564"/>
      <c r="Z213" s="564"/>
    </row>
    <row r="214" spans="1:26" ht="15.75" customHeight="1">
      <c r="A214" s="399"/>
      <c r="B214" s="564"/>
      <c r="C214" s="564"/>
      <c r="D214" s="564"/>
      <c r="E214" s="1501"/>
      <c r="F214" s="564"/>
      <c r="G214" s="564"/>
      <c r="H214" s="564"/>
      <c r="I214" s="564"/>
      <c r="J214" s="645"/>
      <c r="K214" s="645"/>
      <c r="L214" s="645"/>
      <c r="M214" s="645"/>
      <c r="N214" s="645"/>
      <c r="O214" s="645"/>
      <c r="P214" s="564"/>
      <c r="Q214" s="399"/>
      <c r="R214" s="458"/>
      <c r="S214" s="564"/>
      <c r="T214" s="564"/>
      <c r="U214" s="564"/>
      <c r="V214" s="564"/>
      <c r="W214" s="564"/>
      <c r="X214" s="564"/>
      <c r="Y214" s="564"/>
      <c r="Z214" s="564"/>
    </row>
    <row r="215" spans="1:26" ht="15.75" customHeight="1">
      <c r="A215" s="399"/>
      <c r="B215" s="564"/>
      <c r="C215" s="564"/>
      <c r="D215" s="564"/>
      <c r="E215" s="1501"/>
      <c r="F215" s="564"/>
      <c r="G215" s="564"/>
      <c r="H215" s="564"/>
      <c r="I215" s="564"/>
      <c r="J215" s="645"/>
      <c r="K215" s="645"/>
      <c r="L215" s="645"/>
      <c r="M215" s="645"/>
      <c r="N215" s="645"/>
      <c r="O215" s="645"/>
      <c r="P215" s="564"/>
      <c r="Q215" s="399"/>
      <c r="R215" s="458"/>
      <c r="S215" s="564"/>
      <c r="T215" s="564"/>
      <c r="U215" s="564"/>
      <c r="V215" s="564"/>
      <c r="W215" s="564"/>
      <c r="X215" s="564"/>
      <c r="Y215" s="564"/>
      <c r="Z215" s="564"/>
    </row>
    <row r="216" spans="1:26" ht="15.75" customHeight="1">
      <c r="A216" s="399"/>
      <c r="B216" s="564"/>
      <c r="C216" s="564"/>
      <c r="D216" s="564"/>
      <c r="E216" s="1501"/>
      <c r="F216" s="564"/>
      <c r="G216" s="564"/>
      <c r="H216" s="564"/>
      <c r="I216" s="564"/>
      <c r="J216" s="645"/>
      <c r="K216" s="645"/>
      <c r="L216" s="645"/>
      <c r="M216" s="645"/>
      <c r="N216" s="645"/>
      <c r="O216" s="645"/>
      <c r="P216" s="564"/>
      <c r="Q216" s="399"/>
      <c r="R216" s="458"/>
      <c r="S216" s="564"/>
      <c r="T216" s="564"/>
      <c r="U216" s="564"/>
      <c r="V216" s="564"/>
      <c r="W216" s="564"/>
      <c r="X216" s="564"/>
      <c r="Y216" s="564"/>
      <c r="Z216" s="564"/>
    </row>
    <row r="217" spans="1:26" ht="15.75" customHeight="1">
      <c r="A217" s="399"/>
      <c r="B217" s="564"/>
      <c r="C217" s="564"/>
      <c r="D217" s="564"/>
      <c r="E217" s="1501"/>
      <c r="F217" s="564"/>
      <c r="G217" s="564"/>
      <c r="H217" s="564"/>
      <c r="I217" s="564"/>
      <c r="J217" s="645"/>
      <c r="K217" s="645"/>
      <c r="L217" s="645"/>
      <c r="M217" s="645"/>
      <c r="N217" s="645"/>
      <c r="O217" s="645"/>
      <c r="P217" s="564"/>
      <c r="Q217" s="399"/>
      <c r="R217" s="458"/>
      <c r="S217" s="564"/>
      <c r="T217" s="564"/>
      <c r="U217" s="564"/>
      <c r="V217" s="564"/>
      <c r="W217" s="564"/>
      <c r="X217" s="564"/>
      <c r="Y217" s="564"/>
      <c r="Z217" s="564"/>
    </row>
    <row r="218" spans="1:26" ht="15.75" customHeight="1">
      <c r="A218" s="399"/>
      <c r="B218" s="564"/>
      <c r="C218" s="564"/>
      <c r="D218" s="564"/>
      <c r="E218" s="1501"/>
      <c r="F218" s="564"/>
      <c r="G218" s="564"/>
      <c r="H218" s="564"/>
      <c r="I218" s="564"/>
      <c r="J218" s="645"/>
      <c r="K218" s="645"/>
      <c r="L218" s="645"/>
      <c r="M218" s="645"/>
      <c r="N218" s="645"/>
      <c r="O218" s="645"/>
      <c r="P218" s="564"/>
      <c r="Q218" s="399"/>
      <c r="R218" s="458"/>
      <c r="S218" s="564"/>
      <c r="T218" s="564"/>
      <c r="U218" s="564"/>
      <c r="V218" s="564"/>
      <c r="W218" s="564"/>
      <c r="X218" s="564"/>
      <c r="Y218" s="564"/>
      <c r="Z218" s="564"/>
    </row>
    <row r="219" spans="1:26" ht="15.75" customHeight="1">
      <c r="A219" s="399"/>
      <c r="B219" s="564"/>
      <c r="C219" s="564"/>
      <c r="D219" s="564"/>
      <c r="E219" s="1501"/>
      <c r="F219" s="564"/>
      <c r="G219" s="564"/>
      <c r="H219" s="564"/>
      <c r="I219" s="564"/>
      <c r="J219" s="645"/>
      <c r="K219" s="645"/>
      <c r="L219" s="645"/>
      <c r="M219" s="645"/>
      <c r="N219" s="645"/>
      <c r="O219" s="645"/>
      <c r="P219" s="564"/>
      <c r="Q219" s="399"/>
      <c r="R219" s="458"/>
      <c r="S219" s="564"/>
      <c r="T219" s="564"/>
      <c r="U219" s="564"/>
      <c r="V219" s="564"/>
      <c r="W219" s="564"/>
      <c r="X219" s="564"/>
      <c r="Y219" s="564"/>
      <c r="Z219" s="564"/>
    </row>
    <row r="220" spans="1:26" ht="15.75" customHeight="1">
      <c r="A220" s="399"/>
      <c r="B220" s="564"/>
      <c r="C220" s="564"/>
      <c r="D220" s="564"/>
      <c r="E220" s="1501"/>
      <c r="F220" s="564"/>
      <c r="G220" s="564"/>
      <c r="H220" s="564"/>
      <c r="I220" s="564"/>
      <c r="J220" s="645"/>
      <c r="K220" s="645"/>
      <c r="L220" s="645"/>
      <c r="M220" s="645"/>
      <c r="N220" s="645"/>
      <c r="O220" s="645"/>
      <c r="P220" s="564"/>
      <c r="Q220" s="399"/>
      <c r="R220" s="458"/>
      <c r="S220" s="564"/>
      <c r="T220" s="564"/>
      <c r="U220" s="564"/>
      <c r="V220" s="564"/>
      <c r="W220" s="564"/>
      <c r="X220" s="564"/>
      <c r="Y220" s="564"/>
      <c r="Z220" s="564"/>
    </row>
    <row r="221" spans="1:26" ht="15.75" customHeight="1">
      <c r="A221" s="399"/>
      <c r="B221" s="564"/>
      <c r="C221" s="564"/>
      <c r="D221" s="564"/>
      <c r="E221" s="1501"/>
      <c r="F221" s="564"/>
      <c r="G221" s="564"/>
      <c r="H221" s="564"/>
      <c r="I221" s="564"/>
      <c r="J221" s="645"/>
      <c r="K221" s="645"/>
      <c r="L221" s="645"/>
      <c r="M221" s="645"/>
      <c r="N221" s="645"/>
      <c r="O221" s="645"/>
      <c r="P221" s="564"/>
      <c r="Q221" s="399"/>
      <c r="R221" s="458"/>
      <c r="S221" s="564"/>
      <c r="T221" s="564"/>
      <c r="U221" s="564"/>
      <c r="V221" s="564"/>
      <c r="W221" s="564"/>
      <c r="X221" s="564"/>
      <c r="Y221" s="564"/>
      <c r="Z221" s="564"/>
    </row>
    <row r="222" spans="1:26" ht="15.75" customHeight="1">
      <c r="A222" s="399"/>
      <c r="B222" s="564"/>
      <c r="C222" s="564"/>
      <c r="D222" s="564"/>
      <c r="E222" s="1501"/>
      <c r="F222" s="564"/>
      <c r="G222" s="564"/>
      <c r="H222" s="564"/>
      <c r="I222" s="564"/>
      <c r="J222" s="645"/>
      <c r="K222" s="645"/>
      <c r="L222" s="645"/>
      <c r="M222" s="645"/>
      <c r="N222" s="645"/>
      <c r="O222" s="645"/>
      <c r="P222" s="564"/>
      <c r="Q222" s="399"/>
      <c r="R222" s="458"/>
      <c r="S222" s="564"/>
      <c r="T222" s="564"/>
      <c r="U222" s="564"/>
      <c r="V222" s="564"/>
      <c r="W222" s="564"/>
      <c r="X222" s="564"/>
      <c r="Y222" s="564"/>
      <c r="Z222" s="564"/>
    </row>
    <row r="223" spans="1:26" ht="15.75" customHeight="1">
      <c r="A223" s="399"/>
      <c r="B223" s="564"/>
      <c r="C223" s="564"/>
      <c r="D223" s="564"/>
      <c r="E223" s="1501"/>
      <c r="F223" s="564"/>
      <c r="G223" s="564"/>
      <c r="H223" s="564"/>
      <c r="I223" s="564"/>
      <c r="J223" s="645"/>
      <c r="K223" s="645"/>
      <c r="L223" s="645"/>
      <c r="M223" s="645"/>
      <c r="N223" s="645"/>
      <c r="O223" s="645"/>
      <c r="P223" s="564"/>
      <c r="Q223" s="399"/>
      <c r="R223" s="458"/>
      <c r="S223" s="564"/>
      <c r="T223" s="564"/>
      <c r="U223" s="564"/>
      <c r="V223" s="564"/>
      <c r="W223" s="564"/>
      <c r="X223" s="564"/>
      <c r="Y223" s="564"/>
      <c r="Z223" s="564"/>
    </row>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
    <mergeCell ref="A22:B22"/>
    <mergeCell ref="A23:B23"/>
    <mergeCell ref="A4:D4"/>
    <mergeCell ref="A5:A6"/>
    <mergeCell ref="B5:B6"/>
    <mergeCell ref="C5:C6"/>
    <mergeCell ref="D5:D6"/>
    <mergeCell ref="A13:B13"/>
    <mergeCell ref="A15:B15"/>
    <mergeCell ref="A1:R1"/>
    <mergeCell ref="A2:R2"/>
    <mergeCell ref="A3:R3"/>
    <mergeCell ref="E4:I4"/>
    <mergeCell ref="J4:J6"/>
    <mergeCell ref="K4:K6"/>
    <mergeCell ref="R4:R6"/>
    <mergeCell ref="I5:I6"/>
    <mergeCell ref="Q4:Q6"/>
    <mergeCell ref="E5:E6"/>
    <mergeCell ref="F5:F6"/>
    <mergeCell ref="G5:G6"/>
    <mergeCell ref="H5:H6"/>
    <mergeCell ref="L4:L6"/>
    <mergeCell ref="M4:M6"/>
    <mergeCell ref="N4:N6"/>
    <mergeCell ref="O4:O6"/>
    <mergeCell ref="P4:P6"/>
  </mergeCells>
  <printOptions horizontalCentered="1"/>
  <pageMargins left="0.25" right="0.25" top="0.5" bottom="0.5" header="0" footer="0"/>
  <pageSetup scale="56"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CC66"/>
  </sheetPr>
  <dimension ref="A1:Z1000"/>
  <sheetViews>
    <sheetView workbookViewId="0">
      <pane xSplit="2" ySplit="6" topLeftCell="C7" activePane="bottomRight" state="frozen"/>
      <selection pane="topRight" activeCell="C1" sqref="C1"/>
      <selection pane="bottomLeft" activeCell="A7" sqref="A7"/>
      <selection pane="bottomRight" activeCell="C7" sqref="C7"/>
    </sheetView>
  </sheetViews>
  <sheetFormatPr defaultColWidth="12.625" defaultRowHeight="15" customHeight="1"/>
  <cols>
    <col min="1" max="1" width="17.5" customWidth="1"/>
    <col min="2" max="2" width="22.875" customWidth="1"/>
    <col min="3" max="3" width="8" customWidth="1"/>
    <col min="4" max="4" width="15.75" customWidth="1"/>
    <col min="5" max="5" width="18.625" customWidth="1"/>
    <col min="6" max="6" width="18" customWidth="1"/>
    <col min="7" max="7" width="20" customWidth="1"/>
    <col min="8" max="8" width="20.375" customWidth="1"/>
    <col min="9" max="9" width="15.625" customWidth="1"/>
    <col min="10" max="15" width="7.625" customWidth="1"/>
    <col min="16" max="16" width="19" customWidth="1"/>
    <col min="17" max="17" width="14" customWidth="1"/>
    <col min="18" max="18" width="12.5" customWidth="1"/>
    <col min="19" max="26" width="8" customWidth="1"/>
  </cols>
  <sheetData>
    <row r="1" spans="1:26" ht="24" customHeight="1">
      <c r="A1" s="2046" t="s">
        <v>119</v>
      </c>
      <c r="B1" s="1874"/>
      <c r="C1" s="1874"/>
      <c r="D1" s="1874"/>
      <c r="E1" s="1874"/>
      <c r="F1" s="1874"/>
      <c r="G1" s="1874"/>
      <c r="H1" s="1874"/>
      <c r="I1" s="1874"/>
      <c r="J1" s="1874"/>
      <c r="K1" s="1874"/>
      <c r="L1" s="1874"/>
      <c r="M1" s="1874"/>
      <c r="N1" s="1874"/>
      <c r="O1" s="1874"/>
      <c r="P1" s="1874"/>
      <c r="Q1" s="1874"/>
      <c r="R1" s="1874"/>
      <c r="S1" s="561"/>
      <c r="T1" s="561"/>
      <c r="U1" s="561"/>
      <c r="V1" s="561"/>
      <c r="W1" s="561"/>
      <c r="X1" s="561"/>
      <c r="Y1" s="561"/>
      <c r="Z1" s="561"/>
    </row>
    <row r="2" spans="1:26" ht="24" customHeight="1">
      <c r="A2" s="2046" t="s">
        <v>2935</v>
      </c>
      <c r="B2" s="1874"/>
      <c r="C2" s="1874"/>
      <c r="D2" s="1874"/>
      <c r="E2" s="1874"/>
      <c r="F2" s="1874"/>
      <c r="G2" s="1874"/>
      <c r="H2" s="1874"/>
      <c r="I2" s="1874"/>
      <c r="J2" s="1874"/>
      <c r="K2" s="1874"/>
      <c r="L2" s="1874"/>
      <c r="M2" s="1874"/>
      <c r="N2" s="1874"/>
      <c r="O2" s="1874"/>
      <c r="P2" s="1874"/>
      <c r="Q2" s="1874"/>
      <c r="R2" s="1874"/>
      <c r="S2" s="561"/>
      <c r="T2" s="561"/>
      <c r="U2" s="561"/>
      <c r="V2" s="561"/>
      <c r="W2" s="561"/>
      <c r="X2" s="561"/>
      <c r="Y2" s="561"/>
      <c r="Z2" s="561"/>
    </row>
    <row r="3" spans="1:26" ht="33" customHeight="1">
      <c r="A3" s="2145" t="str">
        <f>'2013 SALINTUBIG COMPLETED'!A3:R3</f>
        <v>as of June 26, 2020</v>
      </c>
      <c r="B3" s="1943"/>
      <c r="C3" s="1943"/>
      <c r="D3" s="1943"/>
      <c r="E3" s="1943"/>
      <c r="F3" s="1943"/>
      <c r="G3" s="1943"/>
      <c r="H3" s="1943"/>
      <c r="I3" s="1943"/>
      <c r="J3" s="1943"/>
      <c r="K3" s="1943"/>
      <c r="L3" s="1943"/>
      <c r="M3" s="1943"/>
      <c r="N3" s="1943"/>
      <c r="O3" s="1943"/>
      <c r="P3" s="1943"/>
      <c r="Q3" s="1943"/>
      <c r="R3" s="1943"/>
      <c r="S3" s="561"/>
      <c r="T3" s="561"/>
      <c r="U3" s="561"/>
      <c r="V3" s="561"/>
      <c r="W3" s="561"/>
      <c r="X3" s="561"/>
      <c r="Y3" s="561"/>
      <c r="Z3" s="561"/>
    </row>
    <row r="4" spans="1:26" ht="30" customHeight="1">
      <c r="A4" s="562"/>
      <c r="B4" s="563"/>
      <c r="C4" s="563"/>
      <c r="D4" s="563"/>
      <c r="E4" s="2048" t="s">
        <v>172</v>
      </c>
      <c r="F4" s="1964"/>
      <c r="G4" s="1964"/>
      <c r="H4" s="1964"/>
      <c r="I4" s="1961"/>
      <c r="J4" s="2020" t="s">
        <v>173</v>
      </c>
      <c r="K4" s="2020" t="s">
        <v>174</v>
      </c>
      <c r="L4" s="2020" t="s">
        <v>175</v>
      </c>
      <c r="M4" s="2020" t="s">
        <v>38</v>
      </c>
      <c r="N4" s="2020" t="s">
        <v>37</v>
      </c>
      <c r="O4" s="2020" t="s">
        <v>35</v>
      </c>
      <c r="P4" s="2142" t="s">
        <v>130</v>
      </c>
      <c r="Q4" s="2143" t="s">
        <v>131</v>
      </c>
      <c r="R4" s="2143" t="s">
        <v>176</v>
      </c>
      <c r="S4" s="561"/>
      <c r="T4" s="561"/>
      <c r="U4" s="561"/>
      <c r="V4" s="561"/>
      <c r="W4" s="561"/>
      <c r="X4" s="561"/>
      <c r="Y4" s="561"/>
      <c r="Z4" s="561"/>
    </row>
    <row r="5" spans="1:26" ht="16.5" customHeight="1">
      <c r="A5" s="2015" t="s">
        <v>124</v>
      </c>
      <c r="B5" s="2037" t="s">
        <v>177</v>
      </c>
      <c r="C5" s="2015" t="s">
        <v>178</v>
      </c>
      <c r="D5" s="2015" t="s">
        <v>179</v>
      </c>
      <c r="E5" s="2051" t="s">
        <v>129</v>
      </c>
      <c r="F5" s="2015" t="s">
        <v>180</v>
      </c>
      <c r="G5" s="2015" t="s">
        <v>181</v>
      </c>
      <c r="H5" s="2015" t="s">
        <v>182</v>
      </c>
      <c r="I5" s="2052" t="s">
        <v>183</v>
      </c>
      <c r="J5" s="1856"/>
      <c r="K5" s="1856"/>
      <c r="L5" s="1856"/>
      <c r="M5" s="1856"/>
      <c r="N5" s="1856"/>
      <c r="O5" s="1856"/>
      <c r="P5" s="1939"/>
      <c r="Q5" s="1856"/>
      <c r="R5" s="1856"/>
      <c r="S5" s="561"/>
      <c r="T5" s="561"/>
      <c r="U5" s="561"/>
      <c r="V5" s="561"/>
      <c r="W5" s="561"/>
      <c r="X5" s="561"/>
      <c r="Y5" s="561"/>
      <c r="Z5" s="561"/>
    </row>
    <row r="6" spans="1:26" ht="82.5" customHeight="1">
      <c r="A6" s="1976"/>
      <c r="B6" s="1976"/>
      <c r="C6" s="1976"/>
      <c r="D6" s="1976"/>
      <c r="E6" s="1976"/>
      <c r="F6" s="1976"/>
      <c r="G6" s="1976"/>
      <c r="H6" s="1976"/>
      <c r="I6" s="1992"/>
      <c r="J6" s="1976"/>
      <c r="K6" s="1976"/>
      <c r="L6" s="1976"/>
      <c r="M6" s="1976"/>
      <c r="N6" s="1976"/>
      <c r="O6" s="1976"/>
      <c r="P6" s="1944"/>
      <c r="Q6" s="1976"/>
      <c r="R6" s="1976"/>
      <c r="S6" s="561"/>
      <c r="T6" s="561"/>
      <c r="U6" s="561"/>
      <c r="V6" s="561"/>
      <c r="W6" s="561"/>
      <c r="X6" s="561"/>
      <c r="Y6" s="561"/>
      <c r="Z6" s="561"/>
    </row>
    <row r="7" spans="1:26" ht="28.5" customHeight="1">
      <c r="A7" s="415" t="s">
        <v>15</v>
      </c>
      <c r="B7" s="402" t="s">
        <v>184</v>
      </c>
      <c r="C7" s="574">
        <v>1</v>
      </c>
      <c r="D7" s="574">
        <v>1</v>
      </c>
      <c r="E7" s="575">
        <v>8</v>
      </c>
      <c r="F7" s="574" t="s">
        <v>249</v>
      </c>
      <c r="G7" s="575">
        <v>7986394.9800000004</v>
      </c>
      <c r="H7" s="575">
        <v>7986394.9800000004</v>
      </c>
      <c r="I7" s="575">
        <v>8</v>
      </c>
      <c r="J7" s="651" t="s">
        <v>249</v>
      </c>
      <c r="K7" s="1502"/>
      <c r="L7" s="1502"/>
      <c r="M7" s="1502"/>
      <c r="N7" s="1502"/>
      <c r="O7" s="1502">
        <v>1</v>
      </c>
      <c r="P7" s="413" t="s">
        <v>29</v>
      </c>
      <c r="Q7" s="407"/>
      <c r="R7" s="539"/>
      <c r="S7" s="561"/>
      <c r="T7" s="561"/>
      <c r="U7" s="561"/>
      <c r="V7" s="561"/>
      <c r="W7" s="561"/>
      <c r="X7" s="561"/>
      <c r="Y7" s="561"/>
      <c r="Z7" s="561"/>
    </row>
    <row r="8" spans="1:26" ht="27" customHeight="1">
      <c r="A8" s="2016" t="s">
        <v>15</v>
      </c>
      <c r="B8" s="402" t="s">
        <v>217</v>
      </c>
      <c r="C8" s="574">
        <v>1</v>
      </c>
      <c r="D8" s="574">
        <v>2</v>
      </c>
      <c r="E8" s="575">
        <v>8</v>
      </c>
      <c r="F8" s="574" t="s">
        <v>249</v>
      </c>
      <c r="G8" s="575">
        <v>8000000</v>
      </c>
      <c r="H8" s="575">
        <v>8000000</v>
      </c>
      <c r="I8" s="575">
        <v>8</v>
      </c>
      <c r="J8" s="576" t="s">
        <v>249</v>
      </c>
      <c r="K8" s="1503"/>
      <c r="L8" s="1503" t="s">
        <v>2</v>
      </c>
      <c r="M8" s="1503"/>
      <c r="N8" s="1503"/>
      <c r="O8" s="1503"/>
      <c r="P8" s="539"/>
      <c r="Q8" s="407"/>
      <c r="R8" s="539"/>
      <c r="S8" s="561"/>
      <c r="T8" s="561"/>
      <c r="U8" s="561"/>
      <c r="V8" s="561"/>
      <c r="W8" s="561"/>
      <c r="X8" s="561"/>
      <c r="Y8" s="561"/>
      <c r="Z8" s="561"/>
    </row>
    <row r="9" spans="1:26" ht="74.25" customHeight="1">
      <c r="A9" s="1856"/>
      <c r="B9" s="409" t="s">
        <v>218</v>
      </c>
      <c r="C9" s="574"/>
      <c r="D9" s="574"/>
      <c r="E9" s="575"/>
      <c r="F9" s="574" t="s">
        <v>249</v>
      </c>
      <c r="G9" s="595"/>
      <c r="H9" s="595"/>
      <c r="I9" s="575"/>
      <c r="J9" s="576" t="s">
        <v>249</v>
      </c>
      <c r="K9" s="1503"/>
      <c r="L9" s="1503"/>
      <c r="M9" s="1504"/>
      <c r="N9" s="1496"/>
      <c r="O9" s="1503">
        <v>1</v>
      </c>
      <c r="P9" s="413" t="s">
        <v>29</v>
      </c>
      <c r="Q9" s="1505" t="s">
        <v>2936</v>
      </c>
      <c r="R9" s="852">
        <v>43405</v>
      </c>
      <c r="S9" s="561" t="s">
        <v>398</v>
      </c>
      <c r="T9" s="561"/>
      <c r="U9" s="561"/>
      <c r="V9" s="561"/>
      <c r="W9" s="561"/>
      <c r="X9" s="561"/>
      <c r="Y9" s="561"/>
      <c r="Z9" s="561"/>
    </row>
    <row r="10" spans="1:26" ht="33" customHeight="1">
      <c r="A10" s="1976"/>
      <c r="B10" s="409" t="s">
        <v>2937</v>
      </c>
      <c r="C10" s="574"/>
      <c r="D10" s="574"/>
      <c r="E10" s="575"/>
      <c r="F10" s="574" t="s">
        <v>249</v>
      </c>
      <c r="G10" s="575"/>
      <c r="H10" s="575"/>
      <c r="I10" s="575"/>
      <c r="J10" s="576" t="s">
        <v>249</v>
      </c>
      <c r="K10" s="1503"/>
      <c r="L10" s="1503"/>
      <c r="M10" s="1504"/>
      <c r="N10" s="1496"/>
      <c r="O10" s="1503">
        <v>1</v>
      </c>
      <c r="P10" s="413" t="s">
        <v>29</v>
      </c>
      <c r="Q10" s="973"/>
      <c r="R10" s="852">
        <v>43270</v>
      </c>
      <c r="S10" s="561" t="s">
        <v>398</v>
      </c>
      <c r="T10" s="561"/>
      <c r="U10" s="561"/>
      <c r="V10" s="561"/>
      <c r="W10" s="561"/>
      <c r="X10" s="561"/>
      <c r="Y10" s="561"/>
      <c r="Z10" s="561"/>
    </row>
    <row r="11" spans="1:26" ht="19.5" customHeight="1">
      <c r="A11" s="2041" t="s">
        <v>2938</v>
      </c>
      <c r="B11" s="1961"/>
      <c r="C11" s="603">
        <f t="shared" ref="C11:L11" si="0">SUM(C7:C10)</f>
        <v>2</v>
      </c>
      <c r="D11" s="603">
        <f t="shared" si="0"/>
        <v>3</v>
      </c>
      <c r="E11" s="604">
        <f t="shared" si="0"/>
        <v>16</v>
      </c>
      <c r="F11" s="603">
        <f t="shared" si="0"/>
        <v>0</v>
      </c>
      <c r="G11" s="604">
        <f t="shared" si="0"/>
        <v>15986394.98</v>
      </c>
      <c r="H11" s="604">
        <f t="shared" si="0"/>
        <v>15986394.98</v>
      </c>
      <c r="I11" s="604">
        <f t="shared" si="0"/>
        <v>16</v>
      </c>
      <c r="J11" s="603">
        <f t="shared" si="0"/>
        <v>0</v>
      </c>
      <c r="K11" s="1506">
        <f t="shared" si="0"/>
        <v>0</v>
      </c>
      <c r="L11" s="1506">
        <f t="shared" si="0"/>
        <v>0</v>
      </c>
      <c r="M11" s="1506">
        <f>SUM(M7:M8)</f>
        <v>0</v>
      </c>
      <c r="N11" s="1506">
        <f t="shared" ref="N11:O11" si="1">SUM(N7:N10)</f>
        <v>0</v>
      </c>
      <c r="O11" s="1506">
        <f t="shared" si="1"/>
        <v>3</v>
      </c>
      <c r="P11" s="428"/>
      <c r="Q11" s="428"/>
      <c r="R11" s="428"/>
      <c r="S11" s="561"/>
      <c r="T11" s="561"/>
      <c r="U11" s="561"/>
      <c r="V11" s="561"/>
      <c r="W11" s="561"/>
      <c r="X11" s="561"/>
      <c r="Y11" s="561"/>
      <c r="Z11" s="561"/>
    </row>
    <row r="12" spans="1:26" ht="33" customHeight="1">
      <c r="A12" s="421" t="s">
        <v>17</v>
      </c>
      <c r="B12" s="612" t="s">
        <v>229</v>
      </c>
      <c r="C12" s="613">
        <v>1</v>
      </c>
      <c r="D12" s="613">
        <v>1</v>
      </c>
      <c r="E12" s="614">
        <v>8</v>
      </c>
      <c r="F12" s="613" t="s">
        <v>249</v>
      </c>
      <c r="G12" s="575">
        <v>7935854.1600000001</v>
      </c>
      <c r="H12" s="575">
        <f>6689699.84+1246154.32</f>
        <v>7935854.1600000001</v>
      </c>
      <c r="I12" s="614">
        <v>8</v>
      </c>
      <c r="J12" s="597" t="s">
        <v>249</v>
      </c>
      <c r="K12" s="1496"/>
      <c r="L12" s="1496"/>
      <c r="M12" s="1496" t="s">
        <v>2</v>
      </c>
      <c r="N12" s="1496"/>
      <c r="O12" s="1496">
        <v>1</v>
      </c>
      <c r="P12" s="413" t="s">
        <v>29</v>
      </c>
      <c r="Q12" s="407"/>
      <c r="R12" s="852">
        <v>42937</v>
      </c>
      <c r="S12" s="561"/>
      <c r="T12" s="561"/>
      <c r="U12" s="561"/>
      <c r="V12" s="561"/>
      <c r="W12" s="561"/>
      <c r="X12" s="561"/>
      <c r="Y12" s="561"/>
      <c r="Z12" s="561"/>
    </row>
    <row r="13" spans="1:26" ht="35.25" customHeight="1">
      <c r="A13" s="421" t="s">
        <v>17</v>
      </c>
      <c r="B13" s="612" t="s">
        <v>232</v>
      </c>
      <c r="C13" s="613">
        <v>1</v>
      </c>
      <c r="D13" s="613">
        <v>1</v>
      </c>
      <c r="E13" s="614">
        <v>9</v>
      </c>
      <c r="F13" s="613" t="s">
        <v>249</v>
      </c>
      <c r="G13" s="575">
        <v>9000000</v>
      </c>
      <c r="H13" s="575">
        <v>9000000</v>
      </c>
      <c r="I13" s="614">
        <v>9</v>
      </c>
      <c r="J13" s="597" t="s">
        <v>249</v>
      </c>
      <c r="K13" s="1496"/>
      <c r="L13" s="1496"/>
      <c r="M13" s="1496"/>
      <c r="N13" s="1507"/>
      <c r="O13" s="1496">
        <v>1</v>
      </c>
      <c r="P13" s="413" t="s">
        <v>29</v>
      </c>
      <c r="Q13" s="407"/>
      <c r="R13" s="620">
        <v>43172</v>
      </c>
      <c r="S13" s="561" t="s">
        <v>191</v>
      </c>
      <c r="T13" s="561"/>
      <c r="U13" s="561"/>
      <c r="V13" s="561"/>
      <c r="W13" s="561"/>
      <c r="X13" s="561"/>
      <c r="Y13" s="561"/>
      <c r="Z13" s="561"/>
    </row>
    <row r="14" spans="1:26" ht="36" customHeight="1">
      <c r="A14" s="421" t="s">
        <v>17</v>
      </c>
      <c r="B14" s="612" t="s">
        <v>689</v>
      </c>
      <c r="C14" s="613">
        <v>1</v>
      </c>
      <c r="D14" s="613">
        <v>1</v>
      </c>
      <c r="E14" s="614">
        <v>2</v>
      </c>
      <c r="F14" s="613" t="s">
        <v>249</v>
      </c>
      <c r="G14" s="575">
        <v>2000000</v>
      </c>
      <c r="H14" s="1508">
        <v>1600000</v>
      </c>
      <c r="I14" s="614">
        <v>2</v>
      </c>
      <c r="J14" s="597" t="s">
        <v>249</v>
      </c>
      <c r="K14" s="1496"/>
      <c r="L14" s="1496"/>
      <c r="M14" s="1496"/>
      <c r="N14" s="1509"/>
      <c r="O14" s="1496">
        <v>1</v>
      </c>
      <c r="P14" s="413" t="s">
        <v>29</v>
      </c>
      <c r="Q14" s="407"/>
      <c r="R14" s="539"/>
      <c r="S14" s="561"/>
      <c r="T14" s="561"/>
      <c r="U14" s="561"/>
      <c r="V14" s="561"/>
      <c r="W14" s="561"/>
      <c r="X14" s="561"/>
      <c r="Y14" s="561"/>
      <c r="Z14" s="561"/>
    </row>
    <row r="15" spans="1:26" ht="21.75" customHeight="1">
      <c r="A15" s="2016" t="s">
        <v>17</v>
      </c>
      <c r="B15" s="402" t="s">
        <v>236</v>
      </c>
      <c r="C15" s="574">
        <v>1</v>
      </c>
      <c r="D15" s="574">
        <v>3</v>
      </c>
      <c r="E15" s="575">
        <v>9</v>
      </c>
      <c r="F15" s="574" t="s">
        <v>249</v>
      </c>
      <c r="G15" s="575">
        <v>9000000</v>
      </c>
      <c r="H15" s="595">
        <f>4636677.49+4363322.51</f>
        <v>9000000</v>
      </c>
      <c r="I15" s="575">
        <v>9</v>
      </c>
      <c r="J15" s="576" t="s">
        <v>249</v>
      </c>
      <c r="K15" s="1503"/>
      <c r="L15" s="1503"/>
      <c r="M15" s="1503"/>
      <c r="N15" s="1503" t="s">
        <v>2</v>
      </c>
      <c r="O15" s="1503"/>
      <c r="P15" s="403"/>
      <c r="Q15" s="407"/>
      <c r="R15" s="539"/>
      <c r="S15" s="561"/>
      <c r="T15" s="561"/>
      <c r="U15" s="561"/>
      <c r="V15" s="561"/>
      <c r="W15" s="561"/>
      <c r="X15" s="561"/>
      <c r="Y15" s="561"/>
      <c r="Z15" s="561"/>
    </row>
    <row r="16" spans="1:26" ht="21.75" customHeight="1">
      <c r="A16" s="1856"/>
      <c r="B16" s="409" t="s">
        <v>2939</v>
      </c>
      <c r="C16" s="574"/>
      <c r="D16" s="574"/>
      <c r="E16" s="575"/>
      <c r="F16" s="574" t="s">
        <v>249</v>
      </c>
      <c r="G16" s="595"/>
      <c r="H16" s="681"/>
      <c r="I16" s="575"/>
      <c r="J16" s="576" t="s">
        <v>249</v>
      </c>
      <c r="K16" s="1503"/>
      <c r="L16" s="1504"/>
      <c r="M16" s="1503"/>
      <c r="N16" s="1503"/>
      <c r="O16" s="1503">
        <v>1</v>
      </c>
      <c r="P16" s="413" t="s">
        <v>29</v>
      </c>
      <c r="Q16" s="801"/>
      <c r="R16" s="620">
        <v>43319</v>
      </c>
      <c r="S16" s="561" t="s">
        <v>191</v>
      </c>
      <c r="T16" s="561"/>
      <c r="U16" s="561"/>
      <c r="V16" s="561"/>
      <c r="W16" s="561"/>
      <c r="X16" s="561"/>
      <c r="Y16" s="561"/>
      <c r="Z16" s="561"/>
    </row>
    <row r="17" spans="1:26" ht="21.75" customHeight="1">
      <c r="A17" s="1856"/>
      <c r="B17" s="409" t="s">
        <v>2940</v>
      </c>
      <c r="C17" s="574"/>
      <c r="D17" s="574"/>
      <c r="E17" s="575"/>
      <c r="F17" s="574" t="s">
        <v>249</v>
      </c>
      <c r="G17" s="575"/>
      <c r="H17" s="575"/>
      <c r="I17" s="575"/>
      <c r="J17" s="576" t="s">
        <v>249</v>
      </c>
      <c r="K17" s="1503"/>
      <c r="L17" s="1504"/>
      <c r="M17" s="1503"/>
      <c r="N17" s="1503"/>
      <c r="O17" s="1503">
        <v>1</v>
      </c>
      <c r="P17" s="413" t="s">
        <v>29</v>
      </c>
      <c r="Q17" s="1510"/>
      <c r="R17" s="620">
        <v>43326</v>
      </c>
      <c r="S17" s="561" t="s">
        <v>191</v>
      </c>
      <c r="T17" s="561"/>
      <c r="U17" s="561"/>
      <c r="V17" s="561"/>
      <c r="W17" s="561"/>
      <c r="X17" s="561"/>
      <c r="Y17" s="561"/>
      <c r="Z17" s="561"/>
    </row>
    <row r="18" spans="1:26" ht="21.75" customHeight="1">
      <c r="A18" s="1976"/>
      <c r="B18" s="409" t="s">
        <v>138</v>
      </c>
      <c r="C18" s="574"/>
      <c r="D18" s="574"/>
      <c r="E18" s="575"/>
      <c r="F18" s="574" t="s">
        <v>249</v>
      </c>
      <c r="G18" s="595"/>
      <c r="H18" s="595"/>
      <c r="I18" s="575"/>
      <c r="J18" s="576" t="s">
        <v>249</v>
      </c>
      <c r="K18" s="1503"/>
      <c r="L18" s="1503"/>
      <c r="M18" s="1503"/>
      <c r="N18" s="1503"/>
      <c r="O18" s="1503">
        <v>1</v>
      </c>
      <c r="P18" s="413" t="s">
        <v>29</v>
      </c>
      <c r="Q18" s="813"/>
      <c r="R18" s="620">
        <v>43336</v>
      </c>
      <c r="S18" s="561" t="s">
        <v>191</v>
      </c>
      <c r="T18" s="561"/>
      <c r="U18" s="561"/>
      <c r="V18" s="561"/>
      <c r="W18" s="561"/>
      <c r="X18" s="561"/>
      <c r="Y18" s="561"/>
      <c r="Z18" s="561"/>
    </row>
    <row r="19" spans="1:26" ht="19.5" customHeight="1">
      <c r="A19" s="2151" t="s">
        <v>2931</v>
      </c>
      <c r="B19" s="1961"/>
      <c r="C19" s="1511">
        <f t="shared" ref="C19:O19" si="2">SUM(C12:C18)</f>
        <v>4</v>
      </c>
      <c r="D19" s="1511">
        <f t="shared" si="2"/>
        <v>6</v>
      </c>
      <c r="E19" s="1512">
        <f t="shared" si="2"/>
        <v>28</v>
      </c>
      <c r="F19" s="1511">
        <f t="shared" si="2"/>
        <v>0</v>
      </c>
      <c r="G19" s="1512">
        <f t="shared" si="2"/>
        <v>27935854.16</v>
      </c>
      <c r="H19" s="1512">
        <f t="shared" si="2"/>
        <v>27535854.16</v>
      </c>
      <c r="I19" s="1512">
        <f t="shared" si="2"/>
        <v>28</v>
      </c>
      <c r="J19" s="1511">
        <f t="shared" si="2"/>
        <v>0</v>
      </c>
      <c r="K19" s="1513">
        <f t="shared" si="2"/>
        <v>0</v>
      </c>
      <c r="L19" s="1513">
        <f t="shared" si="2"/>
        <v>0</v>
      </c>
      <c r="M19" s="1513">
        <f t="shared" si="2"/>
        <v>0</v>
      </c>
      <c r="N19" s="1513">
        <f t="shared" si="2"/>
        <v>0</v>
      </c>
      <c r="O19" s="1513">
        <f t="shared" si="2"/>
        <v>6</v>
      </c>
      <c r="P19" s="428"/>
      <c r="Q19" s="428"/>
      <c r="R19" s="428"/>
      <c r="S19" s="561"/>
      <c r="T19" s="561"/>
      <c r="U19" s="561"/>
      <c r="V19" s="561"/>
      <c r="W19" s="561"/>
      <c r="X19" s="561"/>
      <c r="Y19" s="561"/>
      <c r="Z19" s="561"/>
    </row>
    <row r="20" spans="1:26" ht="48" customHeight="1">
      <c r="A20" s="415" t="s">
        <v>18</v>
      </c>
      <c r="B20" s="402" t="s">
        <v>151</v>
      </c>
      <c r="C20" s="574">
        <v>1</v>
      </c>
      <c r="D20" s="574">
        <v>1</v>
      </c>
      <c r="E20" s="575">
        <v>9</v>
      </c>
      <c r="F20" s="574" t="s">
        <v>249</v>
      </c>
      <c r="G20" s="575">
        <v>4500000</v>
      </c>
      <c r="H20" s="575">
        <v>4500000</v>
      </c>
      <c r="I20" s="575">
        <v>9</v>
      </c>
      <c r="J20" s="576">
        <v>1</v>
      </c>
      <c r="K20" s="1503"/>
      <c r="L20" s="1503"/>
      <c r="M20" s="1503"/>
      <c r="N20" s="1503"/>
      <c r="O20" s="1503"/>
      <c r="P20" s="747" t="s">
        <v>2941</v>
      </c>
      <c r="Q20" s="468"/>
      <c r="R20" s="620">
        <v>43602</v>
      </c>
      <c r="S20" s="561" t="s">
        <v>252</v>
      </c>
      <c r="T20" s="561"/>
      <c r="U20" s="561"/>
      <c r="V20" s="561"/>
      <c r="W20" s="561"/>
      <c r="X20" s="561"/>
      <c r="Y20" s="561"/>
      <c r="Z20" s="561"/>
    </row>
    <row r="21" spans="1:26" ht="31.5" customHeight="1">
      <c r="A21" s="421" t="s">
        <v>18</v>
      </c>
      <c r="B21" s="612" t="s">
        <v>2942</v>
      </c>
      <c r="C21" s="613">
        <v>1</v>
      </c>
      <c r="D21" s="613">
        <v>1</v>
      </c>
      <c r="E21" s="614">
        <v>1</v>
      </c>
      <c r="F21" s="613" t="s">
        <v>249</v>
      </c>
      <c r="G21" s="575">
        <v>1000000</v>
      </c>
      <c r="H21" s="575">
        <v>1000000</v>
      </c>
      <c r="I21" s="614">
        <v>1</v>
      </c>
      <c r="J21" s="597" t="s">
        <v>249</v>
      </c>
      <c r="K21" s="1496"/>
      <c r="L21" s="1496"/>
      <c r="M21" s="1496"/>
      <c r="N21" s="1496"/>
      <c r="O21" s="1496">
        <v>1</v>
      </c>
      <c r="P21" s="413" t="s">
        <v>29</v>
      </c>
      <c r="Q21" s="468"/>
      <c r="R21" s="539"/>
      <c r="S21" s="561"/>
      <c r="T21" s="561"/>
      <c r="U21" s="561"/>
      <c r="V21" s="561"/>
      <c r="W21" s="561"/>
      <c r="X21" s="561"/>
      <c r="Y21" s="561"/>
      <c r="Z21" s="561"/>
    </row>
    <row r="22" spans="1:26" ht="30.75" customHeight="1">
      <c r="A22" s="421" t="s">
        <v>18</v>
      </c>
      <c r="B22" s="612" t="s">
        <v>2943</v>
      </c>
      <c r="C22" s="613">
        <v>1</v>
      </c>
      <c r="D22" s="613">
        <v>1</v>
      </c>
      <c r="E22" s="614">
        <v>1</v>
      </c>
      <c r="F22" s="613" t="s">
        <v>249</v>
      </c>
      <c r="G22" s="575">
        <v>1000000</v>
      </c>
      <c r="H22" s="575">
        <v>1000000</v>
      </c>
      <c r="I22" s="614">
        <v>1</v>
      </c>
      <c r="J22" s="597" t="s">
        <v>249</v>
      </c>
      <c r="K22" s="1496"/>
      <c r="L22" s="1496"/>
      <c r="M22" s="1496"/>
      <c r="N22" s="1509"/>
      <c r="O22" s="1496">
        <v>1</v>
      </c>
      <c r="P22" s="413" t="s">
        <v>29</v>
      </c>
      <c r="Q22" s="468"/>
      <c r="R22" s="539"/>
      <c r="S22" s="561"/>
      <c r="T22" s="561"/>
      <c r="U22" s="561"/>
      <c r="V22" s="561"/>
      <c r="W22" s="561"/>
      <c r="X22" s="561"/>
      <c r="Y22" s="561"/>
      <c r="Z22" s="561"/>
    </row>
    <row r="23" spans="1:26" ht="19.5" customHeight="1">
      <c r="A23" s="2041" t="s">
        <v>2932</v>
      </c>
      <c r="B23" s="1961"/>
      <c r="C23" s="603">
        <f t="shared" ref="C23:O23" si="3">SUM(C20:C22)</f>
        <v>3</v>
      </c>
      <c r="D23" s="603">
        <f t="shared" si="3"/>
        <v>3</v>
      </c>
      <c r="E23" s="604">
        <f t="shared" si="3"/>
        <v>11</v>
      </c>
      <c r="F23" s="603">
        <f t="shared" si="3"/>
        <v>0</v>
      </c>
      <c r="G23" s="604">
        <f t="shared" si="3"/>
        <v>6500000</v>
      </c>
      <c r="H23" s="604">
        <f t="shared" si="3"/>
        <v>6500000</v>
      </c>
      <c r="I23" s="604">
        <f t="shared" si="3"/>
        <v>11</v>
      </c>
      <c r="J23" s="603">
        <f t="shared" si="3"/>
        <v>1</v>
      </c>
      <c r="K23" s="1506">
        <f t="shared" si="3"/>
        <v>0</v>
      </c>
      <c r="L23" s="1506">
        <f t="shared" si="3"/>
        <v>0</v>
      </c>
      <c r="M23" s="1506">
        <f t="shared" si="3"/>
        <v>0</v>
      </c>
      <c r="N23" s="1506">
        <f t="shared" si="3"/>
        <v>0</v>
      </c>
      <c r="O23" s="1506">
        <f t="shared" si="3"/>
        <v>2</v>
      </c>
      <c r="P23" s="428"/>
      <c r="Q23" s="428"/>
      <c r="R23" s="428"/>
      <c r="S23" s="561"/>
      <c r="T23" s="561"/>
      <c r="U23" s="561"/>
      <c r="V23" s="561"/>
      <c r="W23" s="561"/>
      <c r="X23" s="561"/>
      <c r="Y23" s="561"/>
      <c r="Z23" s="561"/>
    </row>
    <row r="24" spans="1:26" ht="30" customHeight="1">
      <c r="A24" s="421" t="s">
        <v>19</v>
      </c>
      <c r="B24" s="612" t="s">
        <v>762</v>
      </c>
      <c r="C24" s="613">
        <v>1</v>
      </c>
      <c r="D24" s="613">
        <v>1</v>
      </c>
      <c r="E24" s="614">
        <v>2</v>
      </c>
      <c r="F24" s="613" t="s">
        <v>249</v>
      </c>
      <c r="G24" s="595">
        <v>1840000</v>
      </c>
      <c r="H24" s="575">
        <v>1840000</v>
      </c>
      <c r="I24" s="614">
        <v>2</v>
      </c>
      <c r="J24" s="597" t="s">
        <v>249</v>
      </c>
      <c r="K24" s="1496"/>
      <c r="L24" s="1496"/>
      <c r="M24" s="1496"/>
      <c r="N24" s="1496"/>
      <c r="O24" s="1496">
        <v>1</v>
      </c>
      <c r="P24" s="413" t="s">
        <v>29</v>
      </c>
      <c r="Q24" s="468"/>
      <c r="R24" s="539"/>
      <c r="S24" s="561"/>
      <c r="T24" s="561"/>
      <c r="U24" s="561"/>
      <c r="V24" s="561"/>
      <c r="W24" s="561"/>
      <c r="X24" s="561"/>
      <c r="Y24" s="561"/>
      <c r="Z24" s="561"/>
    </row>
    <row r="25" spans="1:26" ht="19.5" customHeight="1">
      <c r="A25" s="2041" t="s">
        <v>2944</v>
      </c>
      <c r="B25" s="1961"/>
      <c r="C25" s="603">
        <f t="shared" ref="C25:O25" si="4">SUM(C24)</f>
        <v>1</v>
      </c>
      <c r="D25" s="603">
        <f t="shared" si="4"/>
        <v>1</v>
      </c>
      <c r="E25" s="604">
        <f t="shared" si="4"/>
        <v>2</v>
      </c>
      <c r="F25" s="603">
        <f t="shared" si="4"/>
        <v>0</v>
      </c>
      <c r="G25" s="604">
        <f t="shared" si="4"/>
        <v>1840000</v>
      </c>
      <c r="H25" s="604">
        <f t="shared" si="4"/>
        <v>1840000</v>
      </c>
      <c r="I25" s="604">
        <f t="shared" si="4"/>
        <v>2</v>
      </c>
      <c r="J25" s="603">
        <f t="shared" si="4"/>
        <v>0</v>
      </c>
      <c r="K25" s="1506">
        <f t="shared" si="4"/>
        <v>0</v>
      </c>
      <c r="L25" s="1506">
        <f t="shared" si="4"/>
        <v>0</v>
      </c>
      <c r="M25" s="1506">
        <f t="shared" si="4"/>
        <v>0</v>
      </c>
      <c r="N25" s="1506">
        <f t="shared" si="4"/>
        <v>0</v>
      </c>
      <c r="O25" s="1506">
        <f t="shared" si="4"/>
        <v>1</v>
      </c>
      <c r="P25" s="428"/>
      <c r="Q25" s="428"/>
      <c r="R25" s="685"/>
      <c r="S25" s="561"/>
      <c r="T25" s="561"/>
      <c r="U25" s="561" t="s">
        <v>59</v>
      </c>
      <c r="V25" s="561"/>
      <c r="W25" s="561"/>
      <c r="X25" s="561"/>
      <c r="Y25" s="561"/>
      <c r="Z25" s="561"/>
    </row>
    <row r="26" spans="1:26" ht="19.5" customHeight="1">
      <c r="A26" s="2147" t="s">
        <v>2945</v>
      </c>
      <c r="B26" s="1961"/>
      <c r="C26" s="637">
        <f t="shared" ref="C26:O26" si="5">SUM(C11,C19,C23,C25)</f>
        <v>10</v>
      </c>
      <c r="D26" s="637">
        <f t="shared" si="5"/>
        <v>13</v>
      </c>
      <c r="E26" s="639">
        <f t="shared" si="5"/>
        <v>57</v>
      </c>
      <c r="F26" s="637">
        <f t="shared" si="5"/>
        <v>0</v>
      </c>
      <c r="G26" s="639">
        <f t="shared" si="5"/>
        <v>52262249.140000001</v>
      </c>
      <c r="H26" s="639">
        <f t="shared" si="5"/>
        <v>51862249.140000001</v>
      </c>
      <c r="I26" s="639">
        <f t="shared" si="5"/>
        <v>57</v>
      </c>
      <c r="J26" s="637">
        <f t="shared" si="5"/>
        <v>1</v>
      </c>
      <c r="K26" s="1514">
        <f t="shared" si="5"/>
        <v>0</v>
      </c>
      <c r="L26" s="1514">
        <f t="shared" si="5"/>
        <v>0</v>
      </c>
      <c r="M26" s="1514">
        <f t="shared" si="5"/>
        <v>0</v>
      </c>
      <c r="N26" s="1514">
        <f t="shared" si="5"/>
        <v>0</v>
      </c>
      <c r="O26" s="1514">
        <f t="shared" si="5"/>
        <v>12</v>
      </c>
      <c r="P26" s="413"/>
      <c r="Q26" s="413"/>
      <c r="R26" s="413"/>
      <c r="S26" s="561"/>
      <c r="T26" s="561"/>
      <c r="U26" s="561"/>
      <c r="V26" s="561"/>
      <c r="W26" s="561"/>
      <c r="X26" s="561"/>
      <c r="Y26" s="561"/>
      <c r="Z26" s="561"/>
    </row>
    <row r="27" spans="1:26" ht="15.75" customHeight="1">
      <c r="A27" s="86"/>
      <c r="B27" s="86"/>
      <c r="C27" s="86"/>
      <c r="D27" s="86"/>
      <c r="E27" s="86"/>
      <c r="F27" s="86"/>
      <c r="G27" s="86"/>
      <c r="H27" s="86"/>
      <c r="I27" s="86"/>
      <c r="J27" s="94"/>
      <c r="K27" s="94"/>
      <c r="L27" s="94"/>
      <c r="M27" s="94"/>
      <c r="N27" s="94"/>
      <c r="O27" s="94"/>
      <c r="P27" s="165"/>
      <c r="Q27" s="165"/>
      <c r="R27" s="86"/>
      <c r="S27" s="86"/>
      <c r="T27" s="86"/>
      <c r="U27" s="86"/>
      <c r="V27" s="86"/>
      <c r="W27" s="86"/>
      <c r="X27" s="86"/>
      <c r="Y27" s="86"/>
      <c r="Z27" s="86"/>
    </row>
    <row r="28" spans="1:26" ht="15.75" customHeight="1">
      <c r="A28" s="86"/>
      <c r="B28" s="86"/>
      <c r="C28" s="86"/>
      <c r="D28" s="86"/>
      <c r="E28" s="86"/>
      <c r="F28" s="86"/>
      <c r="G28" s="86"/>
      <c r="H28" s="86"/>
      <c r="I28" s="86"/>
      <c r="J28" s="94"/>
      <c r="K28" s="94"/>
      <c r="L28" s="94"/>
      <c r="M28" s="94"/>
      <c r="N28" s="94"/>
      <c r="O28" s="94"/>
      <c r="P28" s="165"/>
      <c r="Q28" s="165"/>
      <c r="R28" s="86"/>
      <c r="S28" s="86"/>
      <c r="T28" s="86"/>
      <c r="U28" s="86"/>
      <c r="V28" s="86"/>
      <c r="W28" s="86"/>
      <c r="X28" s="86"/>
      <c r="Y28" s="86"/>
      <c r="Z28" s="86"/>
    </row>
    <row r="29" spans="1:26" ht="15.75" customHeight="1">
      <c r="A29" s="86"/>
      <c r="B29" s="86"/>
      <c r="C29" s="86"/>
      <c r="D29" s="86"/>
      <c r="E29" s="86"/>
      <c r="F29" s="86"/>
      <c r="G29" s="86"/>
      <c r="H29" s="86"/>
      <c r="I29" s="86"/>
      <c r="J29" s="94"/>
      <c r="K29" s="94"/>
      <c r="L29" s="94"/>
      <c r="M29" s="94"/>
      <c r="N29" s="94"/>
      <c r="O29" s="94"/>
      <c r="P29" s="165"/>
      <c r="Q29" s="165"/>
      <c r="R29" s="86"/>
      <c r="S29" s="86"/>
      <c r="T29" s="86"/>
      <c r="U29" s="86"/>
      <c r="V29" s="86"/>
      <c r="W29" s="86"/>
      <c r="X29" s="86"/>
      <c r="Y29" s="86"/>
      <c r="Z29" s="86"/>
    </row>
    <row r="30" spans="1:26" ht="15.75" customHeight="1">
      <c r="A30" s="86"/>
      <c r="B30" s="86"/>
      <c r="C30" s="86"/>
      <c r="D30" s="86"/>
      <c r="E30" s="86"/>
      <c r="F30" s="86"/>
      <c r="G30" s="86"/>
      <c r="H30" s="86"/>
      <c r="I30" s="86"/>
      <c r="J30" s="94"/>
      <c r="K30" s="94"/>
      <c r="L30" s="94"/>
      <c r="M30" s="94"/>
      <c r="N30" s="94"/>
      <c r="O30" s="94"/>
      <c r="P30" s="165"/>
      <c r="Q30" s="165"/>
      <c r="R30" s="86"/>
      <c r="S30" s="86"/>
      <c r="T30" s="86"/>
      <c r="U30" s="86"/>
      <c r="V30" s="86"/>
      <c r="W30" s="86"/>
      <c r="X30" s="86"/>
      <c r="Y30" s="86"/>
      <c r="Z30" s="86"/>
    </row>
    <row r="31" spans="1:26" ht="15.75" customHeight="1">
      <c r="A31" s="86"/>
      <c r="B31" s="86"/>
      <c r="C31" s="86"/>
      <c r="D31" s="86"/>
      <c r="E31" s="86"/>
      <c r="F31" s="86"/>
      <c r="G31" s="86"/>
      <c r="H31" s="86"/>
      <c r="I31" s="86"/>
      <c r="J31" s="94"/>
      <c r="K31" s="94"/>
      <c r="L31" s="94"/>
      <c r="M31" s="94"/>
      <c r="N31" s="94"/>
      <c r="O31" s="94"/>
      <c r="P31" s="165"/>
      <c r="Q31" s="165"/>
      <c r="R31" s="86"/>
      <c r="S31" s="86"/>
      <c r="T31" s="86"/>
      <c r="U31" s="86"/>
      <c r="V31" s="86"/>
      <c r="W31" s="86"/>
      <c r="X31" s="86"/>
      <c r="Y31" s="86"/>
      <c r="Z31" s="86"/>
    </row>
    <row r="32" spans="1:26" ht="15.75" customHeight="1">
      <c r="A32" s="86"/>
      <c r="B32" s="86"/>
      <c r="C32" s="86"/>
      <c r="D32" s="86"/>
      <c r="E32" s="86"/>
      <c r="F32" s="86"/>
      <c r="G32" s="86"/>
      <c r="H32" s="86"/>
      <c r="I32" s="86"/>
      <c r="J32" s="94"/>
      <c r="K32" s="94"/>
      <c r="L32" s="94"/>
      <c r="M32" s="94"/>
      <c r="N32" s="94"/>
      <c r="O32" s="94"/>
      <c r="P32" s="165"/>
      <c r="Q32" s="165"/>
      <c r="R32" s="86"/>
      <c r="S32" s="86"/>
      <c r="T32" s="86"/>
      <c r="U32" s="86"/>
      <c r="V32" s="86"/>
      <c r="W32" s="86"/>
      <c r="X32" s="86"/>
      <c r="Y32" s="86"/>
      <c r="Z32" s="86"/>
    </row>
    <row r="33" spans="1:26" ht="15.75" customHeight="1">
      <c r="A33" s="86"/>
      <c r="B33" s="86"/>
      <c r="C33" s="86"/>
      <c r="D33" s="86"/>
      <c r="E33" s="86"/>
      <c r="F33" s="86"/>
      <c r="G33" s="86"/>
      <c r="H33" s="86"/>
      <c r="I33" s="86"/>
      <c r="J33" s="94"/>
      <c r="K33" s="94"/>
      <c r="L33" s="94"/>
      <c r="M33" s="94"/>
      <c r="N33" s="94"/>
      <c r="O33" s="94"/>
      <c r="P33" s="165"/>
      <c r="Q33" s="165"/>
      <c r="R33" s="86"/>
      <c r="S33" s="86"/>
      <c r="T33" s="86"/>
      <c r="U33" s="86"/>
      <c r="V33" s="86"/>
      <c r="W33" s="86"/>
      <c r="X33" s="86"/>
      <c r="Y33" s="86"/>
      <c r="Z33" s="86"/>
    </row>
    <row r="34" spans="1:26" ht="15.75" customHeight="1">
      <c r="A34" s="86"/>
      <c r="B34" s="86"/>
      <c r="C34" s="86"/>
      <c r="D34" s="86"/>
      <c r="E34" s="86"/>
      <c r="F34" s="86"/>
      <c r="G34" s="86"/>
      <c r="H34" s="86"/>
      <c r="I34" s="86"/>
      <c r="J34" s="94"/>
      <c r="K34" s="94"/>
      <c r="L34" s="94"/>
      <c r="M34" s="94"/>
      <c r="N34" s="94"/>
      <c r="O34" s="94"/>
      <c r="P34" s="165"/>
      <c r="Q34" s="165"/>
      <c r="R34" s="86"/>
      <c r="S34" s="86"/>
      <c r="T34" s="86"/>
      <c r="U34" s="86"/>
      <c r="V34" s="86"/>
      <c r="W34" s="86"/>
      <c r="X34" s="86"/>
      <c r="Y34" s="86"/>
      <c r="Z34" s="86"/>
    </row>
    <row r="35" spans="1:26" ht="15.75" customHeight="1">
      <c r="A35" s="86"/>
      <c r="B35" s="86"/>
      <c r="C35" s="86"/>
      <c r="D35" s="86"/>
      <c r="E35" s="86"/>
      <c r="F35" s="86"/>
      <c r="G35" s="86"/>
      <c r="H35" s="86"/>
      <c r="I35" s="86"/>
      <c r="J35" s="94"/>
      <c r="K35" s="94"/>
      <c r="L35" s="94"/>
      <c r="M35" s="94"/>
      <c r="N35" s="94"/>
      <c r="O35" s="94"/>
      <c r="P35" s="165"/>
      <c r="Q35" s="165"/>
      <c r="R35" s="86"/>
      <c r="S35" s="86"/>
      <c r="T35" s="86"/>
      <c r="U35" s="86"/>
      <c r="V35" s="86"/>
      <c r="W35" s="86"/>
      <c r="X35" s="86"/>
      <c r="Y35" s="86"/>
      <c r="Z35" s="86"/>
    </row>
    <row r="36" spans="1:26" ht="15.75" customHeight="1">
      <c r="A36" s="86"/>
      <c r="B36" s="86"/>
      <c r="C36" s="86"/>
      <c r="D36" s="86"/>
      <c r="E36" s="86"/>
      <c r="F36" s="86"/>
      <c r="G36" s="86"/>
      <c r="H36" s="86"/>
      <c r="I36" s="86"/>
      <c r="J36" s="94"/>
      <c r="K36" s="94"/>
      <c r="L36" s="94"/>
      <c r="M36" s="94"/>
      <c r="N36" s="94"/>
      <c r="O36" s="94"/>
      <c r="P36" s="165"/>
      <c r="Q36" s="165"/>
      <c r="R36" s="86"/>
      <c r="S36" s="86"/>
      <c r="T36" s="86"/>
      <c r="U36" s="86"/>
      <c r="V36" s="86"/>
      <c r="W36" s="86"/>
      <c r="X36" s="86"/>
      <c r="Y36" s="86"/>
      <c r="Z36" s="86"/>
    </row>
    <row r="37" spans="1:26" ht="15.75" customHeight="1">
      <c r="A37" s="86"/>
      <c r="B37" s="86"/>
      <c r="C37" s="86"/>
      <c r="D37" s="86"/>
      <c r="E37" s="86"/>
      <c r="F37" s="86"/>
      <c r="G37" s="86"/>
      <c r="H37" s="86"/>
      <c r="I37" s="86"/>
      <c r="J37" s="94"/>
      <c r="K37" s="94"/>
      <c r="L37" s="94"/>
      <c r="M37" s="94"/>
      <c r="N37" s="94"/>
      <c r="O37" s="94"/>
      <c r="P37" s="165"/>
      <c r="Q37" s="165"/>
      <c r="R37" s="86"/>
      <c r="S37" s="86"/>
      <c r="T37" s="86"/>
      <c r="U37" s="86"/>
      <c r="V37" s="86"/>
      <c r="W37" s="86"/>
      <c r="X37" s="86"/>
      <c r="Y37" s="86"/>
      <c r="Z37" s="86"/>
    </row>
    <row r="38" spans="1:26" ht="15.75" customHeight="1">
      <c r="A38" s="86"/>
      <c r="B38" s="86"/>
      <c r="C38" s="86"/>
      <c r="D38" s="86"/>
      <c r="E38" s="86"/>
      <c r="F38" s="86"/>
      <c r="G38" s="86"/>
      <c r="H38" s="86"/>
      <c r="I38" s="86"/>
      <c r="J38" s="94"/>
      <c r="K38" s="94"/>
      <c r="L38" s="94"/>
      <c r="M38" s="94"/>
      <c r="N38" s="94"/>
      <c r="O38" s="94"/>
      <c r="P38" s="165"/>
      <c r="Q38" s="165"/>
      <c r="R38" s="86"/>
      <c r="S38" s="86"/>
      <c r="T38" s="86"/>
      <c r="U38" s="86"/>
      <c r="V38" s="86"/>
      <c r="W38" s="86"/>
      <c r="X38" s="86"/>
      <c r="Y38" s="86"/>
      <c r="Z38" s="86"/>
    </row>
    <row r="39" spans="1:26" ht="15.75" customHeight="1">
      <c r="A39" s="86"/>
      <c r="B39" s="86"/>
      <c r="C39" s="86"/>
      <c r="D39" s="86"/>
      <c r="E39" s="86"/>
      <c r="F39" s="86"/>
      <c r="G39" s="86"/>
      <c r="H39" s="86"/>
      <c r="I39" s="86"/>
      <c r="J39" s="94"/>
      <c r="K39" s="94"/>
      <c r="L39" s="94"/>
      <c r="M39" s="94"/>
      <c r="N39" s="94"/>
      <c r="O39" s="94"/>
      <c r="P39" s="165"/>
      <c r="Q39" s="165"/>
      <c r="R39" s="86"/>
      <c r="S39" s="86"/>
      <c r="T39" s="86"/>
      <c r="U39" s="86"/>
      <c r="V39" s="86"/>
      <c r="W39" s="86"/>
      <c r="X39" s="86"/>
      <c r="Y39" s="86"/>
      <c r="Z39" s="86"/>
    </row>
    <row r="40" spans="1:26" ht="15.75" customHeight="1">
      <c r="A40" s="86"/>
      <c r="B40" s="86"/>
      <c r="C40" s="86"/>
      <c r="D40" s="86"/>
      <c r="E40" s="86"/>
      <c r="F40" s="86"/>
      <c r="G40" s="86"/>
      <c r="H40" s="86"/>
      <c r="I40" s="86"/>
      <c r="J40" s="94"/>
      <c r="K40" s="94"/>
      <c r="L40" s="94"/>
      <c r="M40" s="94"/>
      <c r="N40" s="94"/>
      <c r="O40" s="94"/>
      <c r="P40" s="165"/>
      <c r="Q40" s="165"/>
      <c r="R40" s="86"/>
      <c r="S40" s="86"/>
      <c r="T40" s="86"/>
      <c r="U40" s="86"/>
      <c r="V40" s="86"/>
      <c r="W40" s="86"/>
      <c r="X40" s="86"/>
      <c r="Y40" s="86"/>
      <c r="Z40" s="86"/>
    </row>
    <row r="41" spans="1:26" ht="15.75" customHeight="1">
      <c r="A41" s="86"/>
      <c r="B41" s="86"/>
      <c r="C41" s="86"/>
      <c r="D41" s="86"/>
      <c r="E41" s="86"/>
      <c r="F41" s="86"/>
      <c r="G41" s="86"/>
      <c r="H41" s="86"/>
      <c r="I41" s="86"/>
      <c r="J41" s="94"/>
      <c r="K41" s="94"/>
      <c r="L41" s="94"/>
      <c r="M41" s="94"/>
      <c r="N41" s="94"/>
      <c r="O41" s="94"/>
      <c r="P41" s="165"/>
      <c r="Q41" s="165"/>
      <c r="R41" s="86"/>
      <c r="S41" s="86"/>
      <c r="T41" s="86"/>
      <c r="U41" s="86"/>
      <c r="V41" s="86"/>
      <c r="W41" s="86"/>
      <c r="X41" s="86"/>
      <c r="Y41" s="86"/>
      <c r="Z41" s="86"/>
    </row>
    <row r="42" spans="1:26" ht="15.75" customHeight="1">
      <c r="A42" s="86"/>
      <c r="B42" s="86"/>
      <c r="C42" s="86"/>
      <c r="D42" s="86"/>
      <c r="E42" s="86"/>
      <c r="F42" s="86"/>
      <c r="G42" s="86"/>
      <c r="H42" s="86"/>
      <c r="I42" s="86"/>
      <c r="J42" s="94"/>
      <c r="K42" s="94"/>
      <c r="L42" s="94"/>
      <c r="M42" s="94"/>
      <c r="N42" s="94"/>
      <c r="O42" s="94"/>
      <c r="P42" s="165"/>
      <c r="Q42" s="165"/>
      <c r="R42" s="86"/>
      <c r="S42" s="86"/>
      <c r="T42" s="86"/>
      <c r="U42" s="86"/>
      <c r="V42" s="86"/>
      <c r="W42" s="86"/>
      <c r="X42" s="86"/>
      <c r="Y42" s="86"/>
      <c r="Z42" s="86"/>
    </row>
    <row r="43" spans="1:26" ht="15.75" customHeight="1">
      <c r="A43" s="86"/>
      <c r="B43" s="86"/>
      <c r="C43" s="86"/>
      <c r="D43" s="86"/>
      <c r="E43" s="86"/>
      <c r="F43" s="86"/>
      <c r="G43" s="86"/>
      <c r="H43" s="86"/>
      <c r="I43" s="86"/>
      <c r="J43" s="94"/>
      <c r="K43" s="94"/>
      <c r="L43" s="94"/>
      <c r="M43" s="94"/>
      <c r="N43" s="94"/>
      <c r="O43" s="94"/>
      <c r="P43" s="165"/>
      <c r="Q43" s="165"/>
      <c r="R43" s="86"/>
      <c r="S43" s="86"/>
      <c r="T43" s="86"/>
      <c r="U43" s="86"/>
      <c r="V43" s="86"/>
      <c r="W43" s="86"/>
      <c r="X43" s="86"/>
      <c r="Y43" s="86"/>
      <c r="Z43" s="86"/>
    </row>
    <row r="44" spans="1:26" ht="15.75" customHeight="1">
      <c r="A44" s="86"/>
      <c r="B44" s="86"/>
      <c r="C44" s="86"/>
      <c r="D44" s="86"/>
      <c r="E44" s="86"/>
      <c r="F44" s="86"/>
      <c r="G44" s="86"/>
      <c r="H44" s="86"/>
      <c r="I44" s="86"/>
      <c r="J44" s="94"/>
      <c r="K44" s="94"/>
      <c r="L44" s="94"/>
      <c r="M44" s="94"/>
      <c r="N44" s="94"/>
      <c r="O44" s="94"/>
      <c r="P44" s="165"/>
      <c r="Q44" s="165"/>
      <c r="R44" s="86"/>
      <c r="S44" s="86"/>
      <c r="T44" s="86"/>
      <c r="U44" s="86"/>
      <c r="V44" s="86"/>
      <c r="W44" s="86"/>
      <c r="X44" s="86"/>
      <c r="Y44" s="86"/>
      <c r="Z44" s="86"/>
    </row>
    <row r="45" spans="1:26" ht="15.75" customHeight="1">
      <c r="A45" s="86"/>
      <c r="B45" s="86"/>
      <c r="C45" s="86"/>
      <c r="D45" s="86"/>
      <c r="E45" s="86"/>
      <c r="F45" s="86"/>
      <c r="G45" s="86"/>
      <c r="H45" s="86"/>
      <c r="I45" s="86"/>
      <c r="J45" s="94"/>
      <c r="K45" s="94"/>
      <c r="L45" s="94"/>
      <c r="M45" s="94"/>
      <c r="N45" s="94"/>
      <c r="O45" s="94"/>
      <c r="P45" s="165"/>
      <c r="Q45" s="165"/>
      <c r="R45" s="86"/>
      <c r="S45" s="86"/>
      <c r="T45" s="86"/>
      <c r="U45" s="86"/>
      <c r="V45" s="86"/>
      <c r="W45" s="86"/>
      <c r="X45" s="86"/>
      <c r="Y45" s="86"/>
      <c r="Z45" s="86"/>
    </row>
    <row r="46" spans="1:26" ht="15.75" customHeight="1">
      <c r="A46" s="86"/>
      <c r="B46" s="86"/>
      <c r="C46" s="86"/>
      <c r="D46" s="86"/>
      <c r="E46" s="86"/>
      <c r="F46" s="86"/>
      <c r="G46" s="86"/>
      <c r="H46" s="86"/>
      <c r="I46" s="86"/>
      <c r="J46" s="94"/>
      <c r="K46" s="94"/>
      <c r="L46" s="94"/>
      <c r="M46" s="94"/>
      <c r="N46" s="94"/>
      <c r="O46" s="94"/>
      <c r="P46" s="165"/>
      <c r="Q46" s="165"/>
      <c r="R46" s="86"/>
      <c r="S46" s="86"/>
      <c r="T46" s="86"/>
      <c r="U46" s="86"/>
      <c r="V46" s="86"/>
      <c r="W46" s="86"/>
      <c r="X46" s="86"/>
      <c r="Y46" s="86"/>
      <c r="Z46" s="86"/>
    </row>
    <row r="47" spans="1:26" ht="15.75" customHeight="1">
      <c r="A47" s="86"/>
      <c r="B47" s="86"/>
      <c r="C47" s="86"/>
      <c r="D47" s="86"/>
      <c r="E47" s="86"/>
      <c r="F47" s="86"/>
      <c r="G47" s="86"/>
      <c r="H47" s="86"/>
      <c r="I47" s="86"/>
      <c r="J47" s="94"/>
      <c r="K47" s="94"/>
      <c r="L47" s="94"/>
      <c r="M47" s="94"/>
      <c r="N47" s="94"/>
      <c r="O47" s="94"/>
      <c r="P47" s="165"/>
      <c r="Q47" s="165"/>
      <c r="R47" s="86"/>
      <c r="S47" s="86"/>
      <c r="T47" s="86"/>
      <c r="U47" s="86"/>
      <c r="V47" s="86"/>
      <c r="W47" s="86"/>
      <c r="X47" s="86"/>
      <c r="Y47" s="86"/>
      <c r="Z47" s="86"/>
    </row>
    <row r="48" spans="1:26" ht="15.75" customHeight="1">
      <c r="A48" s="86"/>
      <c r="B48" s="86"/>
      <c r="C48" s="86"/>
      <c r="D48" s="86"/>
      <c r="E48" s="86"/>
      <c r="F48" s="86"/>
      <c r="G48" s="86"/>
      <c r="H48" s="86"/>
      <c r="I48" s="86"/>
      <c r="J48" s="94"/>
      <c r="K48" s="94"/>
      <c r="L48" s="94"/>
      <c r="M48" s="94"/>
      <c r="N48" s="94"/>
      <c r="O48" s="94"/>
      <c r="P48" s="165"/>
      <c r="Q48" s="165"/>
      <c r="R48" s="86"/>
      <c r="S48" s="86"/>
      <c r="T48" s="86"/>
      <c r="U48" s="86"/>
      <c r="V48" s="86"/>
      <c r="W48" s="86"/>
      <c r="X48" s="86"/>
      <c r="Y48" s="86"/>
      <c r="Z48" s="86"/>
    </row>
    <row r="49" spans="1:26" ht="15.75" customHeight="1">
      <c r="A49" s="86"/>
      <c r="B49" s="86"/>
      <c r="C49" s="86"/>
      <c r="D49" s="86"/>
      <c r="E49" s="86"/>
      <c r="F49" s="86"/>
      <c r="G49" s="86"/>
      <c r="H49" s="86"/>
      <c r="I49" s="86"/>
      <c r="J49" s="94"/>
      <c r="K49" s="94"/>
      <c r="L49" s="94"/>
      <c r="M49" s="94"/>
      <c r="N49" s="94"/>
      <c r="O49" s="94"/>
      <c r="P49" s="165"/>
      <c r="Q49" s="165"/>
      <c r="R49" s="86"/>
      <c r="S49" s="86"/>
      <c r="T49" s="86"/>
      <c r="U49" s="86"/>
      <c r="V49" s="86"/>
      <c r="W49" s="86"/>
      <c r="X49" s="86"/>
      <c r="Y49" s="86"/>
      <c r="Z49" s="86"/>
    </row>
    <row r="50" spans="1:26" ht="15.75" customHeight="1">
      <c r="A50" s="86"/>
      <c r="B50" s="86"/>
      <c r="C50" s="86"/>
      <c r="D50" s="86"/>
      <c r="E50" s="86"/>
      <c r="F50" s="86"/>
      <c r="G50" s="86"/>
      <c r="H50" s="86"/>
      <c r="I50" s="86"/>
      <c r="J50" s="94"/>
      <c r="K50" s="94"/>
      <c r="L50" s="94"/>
      <c r="M50" s="94"/>
      <c r="N50" s="94"/>
      <c r="O50" s="94"/>
      <c r="P50" s="165"/>
      <c r="Q50" s="165"/>
      <c r="R50" s="86"/>
      <c r="S50" s="86"/>
      <c r="T50" s="86"/>
      <c r="U50" s="86"/>
      <c r="V50" s="86"/>
      <c r="W50" s="86"/>
      <c r="X50" s="86"/>
      <c r="Y50" s="86"/>
      <c r="Z50" s="86"/>
    </row>
    <row r="51" spans="1:26" ht="15.75" customHeight="1">
      <c r="A51" s="86"/>
      <c r="B51" s="86"/>
      <c r="C51" s="86"/>
      <c r="D51" s="86"/>
      <c r="E51" s="86"/>
      <c r="F51" s="86"/>
      <c r="G51" s="86"/>
      <c r="H51" s="86"/>
      <c r="I51" s="86"/>
      <c r="J51" s="94"/>
      <c r="K51" s="94"/>
      <c r="L51" s="94"/>
      <c r="M51" s="94"/>
      <c r="N51" s="94"/>
      <c r="O51" s="94"/>
      <c r="P51" s="165"/>
      <c r="Q51" s="165"/>
      <c r="R51" s="86"/>
      <c r="S51" s="86"/>
      <c r="T51" s="86"/>
      <c r="U51" s="86"/>
      <c r="V51" s="86"/>
      <c r="W51" s="86"/>
      <c r="X51" s="86"/>
      <c r="Y51" s="86"/>
      <c r="Z51" s="86"/>
    </row>
    <row r="52" spans="1:26" ht="15.75" customHeight="1">
      <c r="A52" s="86"/>
      <c r="B52" s="86"/>
      <c r="C52" s="86"/>
      <c r="D52" s="86"/>
      <c r="E52" s="86"/>
      <c r="F52" s="86"/>
      <c r="G52" s="86"/>
      <c r="H52" s="86"/>
      <c r="I52" s="86"/>
      <c r="J52" s="94"/>
      <c r="K52" s="94"/>
      <c r="L52" s="94"/>
      <c r="M52" s="94"/>
      <c r="N52" s="94"/>
      <c r="O52" s="94"/>
      <c r="P52" s="165"/>
      <c r="Q52" s="165"/>
      <c r="R52" s="86"/>
      <c r="S52" s="86"/>
      <c r="T52" s="86"/>
      <c r="U52" s="86"/>
      <c r="V52" s="86"/>
      <c r="W52" s="86"/>
      <c r="X52" s="86"/>
      <c r="Y52" s="86"/>
      <c r="Z52" s="86"/>
    </row>
    <row r="53" spans="1:26" ht="15.75" customHeight="1">
      <c r="A53" s="86"/>
      <c r="B53" s="86"/>
      <c r="C53" s="86"/>
      <c r="D53" s="86"/>
      <c r="E53" s="86"/>
      <c r="F53" s="86"/>
      <c r="G53" s="86"/>
      <c r="H53" s="86"/>
      <c r="I53" s="86"/>
      <c r="J53" s="94"/>
      <c r="K53" s="94"/>
      <c r="L53" s="94"/>
      <c r="M53" s="94"/>
      <c r="N53" s="94"/>
      <c r="O53" s="94"/>
      <c r="P53" s="165"/>
      <c r="Q53" s="165"/>
      <c r="R53" s="86"/>
      <c r="S53" s="86"/>
      <c r="T53" s="86"/>
      <c r="U53" s="86"/>
      <c r="V53" s="86"/>
      <c r="W53" s="86"/>
      <c r="X53" s="86"/>
      <c r="Y53" s="86"/>
      <c r="Z53" s="86"/>
    </row>
    <row r="54" spans="1:26" ht="15.75" customHeight="1">
      <c r="A54" s="86"/>
      <c r="B54" s="86"/>
      <c r="C54" s="86"/>
      <c r="D54" s="86"/>
      <c r="E54" s="86"/>
      <c r="F54" s="86"/>
      <c r="G54" s="86"/>
      <c r="H54" s="86"/>
      <c r="I54" s="86"/>
      <c r="J54" s="94"/>
      <c r="K54" s="94"/>
      <c r="L54" s="94"/>
      <c r="M54" s="94"/>
      <c r="N54" s="94"/>
      <c r="O54" s="94"/>
      <c r="P54" s="165"/>
      <c r="Q54" s="165"/>
      <c r="R54" s="86"/>
      <c r="S54" s="86"/>
      <c r="T54" s="86"/>
      <c r="U54" s="86"/>
      <c r="V54" s="86"/>
      <c r="W54" s="86"/>
      <c r="X54" s="86"/>
      <c r="Y54" s="86"/>
      <c r="Z54" s="86"/>
    </row>
    <row r="55" spans="1:26" ht="15.75" customHeight="1">
      <c r="A55" s="86"/>
      <c r="B55" s="86"/>
      <c r="C55" s="86"/>
      <c r="D55" s="86"/>
      <c r="E55" s="86"/>
      <c r="F55" s="86"/>
      <c r="G55" s="86"/>
      <c r="H55" s="86"/>
      <c r="I55" s="86"/>
      <c r="J55" s="94"/>
      <c r="K55" s="94"/>
      <c r="L55" s="94"/>
      <c r="M55" s="94"/>
      <c r="N55" s="94"/>
      <c r="O55" s="94"/>
      <c r="P55" s="165"/>
      <c r="Q55" s="165"/>
      <c r="R55" s="86"/>
      <c r="S55" s="86"/>
      <c r="T55" s="86"/>
      <c r="U55" s="86"/>
      <c r="V55" s="86"/>
      <c r="W55" s="86"/>
      <c r="X55" s="86"/>
      <c r="Y55" s="86"/>
      <c r="Z55" s="86"/>
    </row>
    <row r="56" spans="1:26" ht="15.75" customHeight="1">
      <c r="A56" s="86"/>
      <c r="B56" s="86"/>
      <c r="C56" s="86"/>
      <c r="D56" s="86"/>
      <c r="E56" s="86"/>
      <c r="F56" s="86"/>
      <c r="G56" s="86"/>
      <c r="H56" s="86"/>
      <c r="I56" s="86"/>
      <c r="J56" s="94"/>
      <c r="K56" s="94"/>
      <c r="L56" s="94"/>
      <c r="M56" s="94"/>
      <c r="N56" s="94"/>
      <c r="O56" s="94"/>
      <c r="P56" s="165"/>
      <c r="Q56" s="165"/>
      <c r="R56" s="86"/>
      <c r="S56" s="86"/>
      <c r="T56" s="86"/>
      <c r="U56" s="86"/>
      <c r="V56" s="86"/>
      <c r="W56" s="86"/>
      <c r="X56" s="86"/>
      <c r="Y56" s="86"/>
      <c r="Z56" s="86"/>
    </row>
    <row r="57" spans="1:26" ht="15.75" customHeight="1">
      <c r="A57" s="86"/>
      <c r="B57" s="86"/>
      <c r="C57" s="86"/>
      <c r="D57" s="86"/>
      <c r="E57" s="86"/>
      <c r="F57" s="86"/>
      <c r="G57" s="86"/>
      <c r="H57" s="86"/>
      <c r="I57" s="86"/>
      <c r="J57" s="94"/>
      <c r="K57" s="94"/>
      <c r="L57" s="94"/>
      <c r="M57" s="94"/>
      <c r="N57" s="94"/>
      <c r="O57" s="94"/>
      <c r="P57" s="165"/>
      <c r="Q57" s="165"/>
      <c r="R57" s="86"/>
      <c r="S57" s="86"/>
      <c r="T57" s="86"/>
      <c r="U57" s="86"/>
      <c r="V57" s="86"/>
      <c r="W57" s="86"/>
      <c r="X57" s="86"/>
      <c r="Y57" s="86"/>
      <c r="Z57" s="86"/>
    </row>
    <row r="58" spans="1:26" ht="15.75" customHeight="1">
      <c r="A58" s="86"/>
      <c r="B58" s="86"/>
      <c r="C58" s="86"/>
      <c r="D58" s="86"/>
      <c r="E58" s="86"/>
      <c r="F58" s="86"/>
      <c r="G58" s="86"/>
      <c r="H58" s="86"/>
      <c r="I58" s="86"/>
      <c r="J58" s="94"/>
      <c r="K58" s="94"/>
      <c r="L58" s="94"/>
      <c r="M58" s="94"/>
      <c r="N58" s="94"/>
      <c r="O58" s="94"/>
      <c r="P58" s="165"/>
      <c r="Q58" s="165"/>
      <c r="R58" s="86"/>
      <c r="S58" s="86"/>
      <c r="T58" s="86"/>
      <c r="U58" s="86"/>
      <c r="V58" s="86"/>
      <c r="W58" s="86"/>
      <c r="X58" s="86"/>
      <c r="Y58" s="86"/>
      <c r="Z58" s="86"/>
    </row>
    <row r="59" spans="1:26" ht="15.75" customHeight="1">
      <c r="A59" s="86"/>
      <c r="B59" s="86"/>
      <c r="C59" s="86"/>
      <c r="D59" s="86"/>
      <c r="E59" s="86"/>
      <c r="F59" s="86"/>
      <c r="G59" s="86"/>
      <c r="H59" s="86"/>
      <c r="I59" s="86"/>
      <c r="J59" s="94"/>
      <c r="K59" s="94"/>
      <c r="L59" s="94"/>
      <c r="M59" s="94"/>
      <c r="N59" s="94"/>
      <c r="O59" s="94"/>
      <c r="P59" s="165"/>
      <c r="Q59" s="165"/>
      <c r="R59" s="86"/>
      <c r="S59" s="86"/>
      <c r="T59" s="86"/>
      <c r="U59" s="86"/>
      <c r="V59" s="86"/>
      <c r="W59" s="86"/>
      <c r="X59" s="86"/>
      <c r="Y59" s="86"/>
      <c r="Z59" s="86"/>
    </row>
    <row r="60" spans="1:26" ht="15.75" customHeight="1">
      <c r="A60" s="86"/>
      <c r="B60" s="86"/>
      <c r="C60" s="86"/>
      <c r="D60" s="86"/>
      <c r="E60" s="86"/>
      <c r="F60" s="86"/>
      <c r="G60" s="86"/>
      <c r="H60" s="86"/>
      <c r="I60" s="86"/>
      <c r="J60" s="94"/>
      <c r="K60" s="94"/>
      <c r="L60" s="94"/>
      <c r="M60" s="94"/>
      <c r="N60" s="94"/>
      <c r="O60" s="94"/>
      <c r="P60" s="165"/>
      <c r="Q60" s="165"/>
      <c r="R60" s="86"/>
      <c r="S60" s="86"/>
      <c r="T60" s="86"/>
      <c r="U60" s="86"/>
      <c r="V60" s="86"/>
      <c r="W60" s="86"/>
      <c r="X60" s="86"/>
      <c r="Y60" s="86"/>
      <c r="Z60" s="86"/>
    </row>
    <row r="61" spans="1:26" ht="15.75" customHeight="1">
      <c r="A61" s="86"/>
      <c r="B61" s="86"/>
      <c r="C61" s="86"/>
      <c r="D61" s="86"/>
      <c r="E61" s="86"/>
      <c r="F61" s="86"/>
      <c r="G61" s="86"/>
      <c r="H61" s="86"/>
      <c r="I61" s="86"/>
      <c r="J61" s="94"/>
      <c r="K61" s="94"/>
      <c r="L61" s="94"/>
      <c r="M61" s="94"/>
      <c r="N61" s="94"/>
      <c r="O61" s="94"/>
      <c r="P61" s="165"/>
      <c r="Q61" s="165"/>
      <c r="R61" s="86"/>
      <c r="S61" s="86"/>
      <c r="T61" s="86"/>
      <c r="U61" s="86"/>
      <c r="V61" s="86"/>
      <c r="W61" s="86"/>
      <c r="X61" s="86"/>
      <c r="Y61" s="86"/>
      <c r="Z61" s="86"/>
    </row>
    <row r="62" spans="1:26" ht="15.75" customHeight="1">
      <c r="A62" s="86"/>
      <c r="B62" s="86"/>
      <c r="C62" s="86"/>
      <c r="D62" s="86"/>
      <c r="E62" s="86"/>
      <c r="F62" s="86"/>
      <c r="G62" s="86"/>
      <c r="H62" s="86"/>
      <c r="I62" s="86"/>
      <c r="J62" s="94"/>
      <c r="K62" s="94"/>
      <c r="L62" s="94"/>
      <c r="M62" s="94"/>
      <c r="N62" s="94"/>
      <c r="O62" s="94"/>
      <c r="P62" s="165"/>
      <c r="Q62" s="165"/>
      <c r="R62" s="86"/>
      <c r="S62" s="86"/>
      <c r="T62" s="86"/>
      <c r="U62" s="86"/>
      <c r="V62" s="86"/>
      <c r="W62" s="86"/>
      <c r="X62" s="86"/>
      <c r="Y62" s="86"/>
      <c r="Z62" s="86"/>
    </row>
    <row r="63" spans="1:26" ht="15.75" customHeight="1">
      <c r="A63" s="86"/>
      <c r="B63" s="86"/>
      <c r="C63" s="86"/>
      <c r="D63" s="86"/>
      <c r="E63" s="86"/>
      <c r="F63" s="86"/>
      <c r="G63" s="86"/>
      <c r="H63" s="86"/>
      <c r="I63" s="86"/>
      <c r="J63" s="94"/>
      <c r="K63" s="94"/>
      <c r="L63" s="94"/>
      <c r="M63" s="94"/>
      <c r="N63" s="94"/>
      <c r="O63" s="94"/>
      <c r="P63" s="165"/>
      <c r="Q63" s="165"/>
      <c r="R63" s="86"/>
      <c r="S63" s="86"/>
      <c r="T63" s="86"/>
      <c r="U63" s="86"/>
      <c r="V63" s="86"/>
      <c r="W63" s="86"/>
      <c r="X63" s="86"/>
      <c r="Y63" s="86"/>
      <c r="Z63" s="86"/>
    </row>
    <row r="64" spans="1:26" ht="15.75" customHeight="1">
      <c r="A64" s="86"/>
      <c r="B64" s="86"/>
      <c r="C64" s="86"/>
      <c r="D64" s="86"/>
      <c r="E64" s="86"/>
      <c r="F64" s="86"/>
      <c r="G64" s="86"/>
      <c r="H64" s="86"/>
      <c r="I64" s="86"/>
      <c r="J64" s="94"/>
      <c r="K64" s="94"/>
      <c r="L64" s="94"/>
      <c r="M64" s="94"/>
      <c r="N64" s="94"/>
      <c r="O64" s="94"/>
      <c r="P64" s="165"/>
      <c r="Q64" s="165"/>
      <c r="R64" s="86"/>
      <c r="S64" s="86"/>
      <c r="T64" s="86"/>
      <c r="U64" s="86"/>
      <c r="V64" s="86"/>
      <c r="W64" s="86"/>
      <c r="X64" s="86"/>
      <c r="Y64" s="86"/>
      <c r="Z64" s="86"/>
    </row>
    <row r="65" spans="1:26" ht="15.75" customHeight="1">
      <c r="A65" s="86"/>
      <c r="B65" s="86"/>
      <c r="C65" s="86"/>
      <c r="D65" s="86"/>
      <c r="E65" s="86"/>
      <c r="F65" s="86"/>
      <c r="G65" s="86"/>
      <c r="H65" s="86"/>
      <c r="I65" s="86"/>
      <c r="J65" s="94"/>
      <c r="K65" s="94"/>
      <c r="L65" s="94"/>
      <c r="M65" s="94"/>
      <c r="N65" s="94"/>
      <c r="O65" s="94"/>
      <c r="P65" s="165"/>
      <c r="Q65" s="165"/>
      <c r="R65" s="86"/>
      <c r="S65" s="86"/>
      <c r="T65" s="86"/>
      <c r="U65" s="86"/>
      <c r="V65" s="86"/>
      <c r="W65" s="86"/>
      <c r="X65" s="86"/>
      <c r="Y65" s="86"/>
      <c r="Z65" s="86"/>
    </row>
    <row r="66" spans="1:26" ht="15.75" customHeight="1">
      <c r="A66" s="86"/>
      <c r="B66" s="86"/>
      <c r="C66" s="86"/>
      <c r="D66" s="86"/>
      <c r="E66" s="86"/>
      <c r="F66" s="86"/>
      <c r="G66" s="86"/>
      <c r="H66" s="86"/>
      <c r="I66" s="86"/>
      <c r="J66" s="94"/>
      <c r="K66" s="94"/>
      <c r="L66" s="94"/>
      <c r="M66" s="94"/>
      <c r="N66" s="94"/>
      <c r="O66" s="94"/>
      <c r="P66" s="165"/>
      <c r="Q66" s="165"/>
      <c r="R66" s="86"/>
      <c r="S66" s="86"/>
      <c r="T66" s="86"/>
      <c r="U66" s="86"/>
      <c r="V66" s="86"/>
      <c r="W66" s="86"/>
      <c r="X66" s="86"/>
      <c r="Y66" s="86"/>
      <c r="Z66" s="86"/>
    </row>
    <row r="67" spans="1:26" ht="15.75" customHeight="1">
      <c r="A67" s="86"/>
      <c r="B67" s="86"/>
      <c r="C67" s="86"/>
      <c r="D67" s="86"/>
      <c r="E67" s="86"/>
      <c r="F67" s="86"/>
      <c r="G67" s="86"/>
      <c r="H67" s="86"/>
      <c r="I67" s="86"/>
      <c r="J67" s="94"/>
      <c r="K67" s="94"/>
      <c r="L67" s="94"/>
      <c r="M67" s="94"/>
      <c r="N67" s="94"/>
      <c r="O67" s="94"/>
      <c r="P67" s="165"/>
      <c r="Q67" s="165"/>
      <c r="R67" s="86"/>
      <c r="S67" s="86"/>
      <c r="T67" s="86"/>
      <c r="U67" s="86"/>
      <c r="V67" s="86"/>
      <c r="W67" s="86"/>
      <c r="X67" s="86"/>
      <c r="Y67" s="86"/>
      <c r="Z67" s="86"/>
    </row>
    <row r="68" spans="1:26" ht="15.75" customHeight="1">
      <c r="A68" s="86"/>
      <c r="B68" s="86"/>
      <c r="C68" s="86"/>
      <c r="D68" s="86"/>
      <c r="E68" s="86"/>
      <c r="F68" s="86"/>
      <c r="G68" s="86"/>
      <c r="H68" s="86"/>
      <c r="I68" s="86"/>
      <c r="J68" s="94"/>
      <c r="K68" s="94"/>
      <c r="L68" s="94"/>
      <c r="M68" s="94"/>
      <c r="N68" s="94"/>
      <c r="O68" s="94"/>
      <c r="P68" s="165"/>
      <c r="Q68" s="165"/>
      <c r="R68" s="86"/>
      <c r="S68" s="86"/>
      <c r="T68" s="86"/>
      <c r="U68" s="86"/>
      <c r="V68" s="86"/>
      <c r="W68" s="86"/>
      <c r="X68" s="86"/>
      <c r="Y68" s="86"/>
      <c r="Z68" s="86"/>
    </row>
    <row r="69" spans="1:26" ht="15.75" customHeight="1">
      <c r="A69" s="86"/>
      <c r="B69" s="86"/>
      <c r="C69" s="86"/>
      <c r="D69" s="86"/>
      <c r="E69" s="86"/>
      <c r="F69" s="86"/>
      <c r="G69" s="86"/>
      <c r="H69" s="86"/>
      <c r="I69" s="86"/>
      <c r="J69" s="94"/>
      <c r="K69" s="94"/>
      <c r="L69" s="94"/>
      <c r="M69" s="94"/>
      <c r="N69" s="94"/>
      <c r="O69" s="94"/>
      <c r="P69" s="165"/>
      <c r="Q69" s="165"/>
      <c r="R69" s="86"/>
      <c r="S69" s="86"/>
      <c r="T69" s="86"/>
      <c r="U69" s="86"/>
      <c r="V69" s="86"/>
      <c r="W69" s="86"/>
      <c r="X69" s="86"/>
      <c r="Y69" s="86"/>
      <c r="Z69" s="86"/>
    </row>
    <row r="70" spans="1:26" ht="15.75" customHeight="1">
      <c r="A70" s="86"/>
      <c r="B70" s="86"/>
      <c r="C70" s="86"/>
      <c r="D70" s="86"/>
      <c r="E70" s="86"/>
      <c r="F70" s="86"/>
      <c r="G70" s="86"/>
      <c r="H70" s="86"/>
      <c r="I70" s="86"/>
      <c r="J70" s="94"/>
      <c r="K70" s="94"/>
      <c r="L70" s="94"/>
      <c r="M70" s="94"/>
      <c r="N70" s="94"/>
      <c r="O70" s="94"/>
      <c r="P70" s="165"/>
      <c r="Q70" s="165"/>
      <c r="R70" s="86"/>
      <c r="S70" s="86"/>
      <c r="T70" s="86"/>
      <c r="U70" s="86"/>
      <c r="V70" s="86"/>
      <c r="W70" s="86"/>
      <c r="X70" s="86"/>
      <c r="Y70" s="86"/>
      <c r="Z70" s="86"/>
    </row>
    <row r="71" spans="1:26" ht="15.75" customHeight="1">
      <c r="A71" s="86"/>
      <c r="B71" s="86"/>
      <c r="C71" s="86"/>
      <c r="D71" s="86"/>
      <c r="E71" s="86"/>
      <c r="F71" s="86"/>
      <c r="G71" s="86"/>
      <c r="H71" s="86"/>
      <c r="I71" s="86"/>
      <c r="J71" s="94"/>
      <c r="K71" s="94"/>
      <c r="L71" s="94"/>
      <c r="M71" s="94"/>
      <c r="N71" s="94"/>
      <c r="O71" s="94"/>
      <c r="P71" s="165"/>
      <c r="Q71" s="165"/>
      <c r="R71" s="86"/>
      <c r="S71" s="86"/>
      <c r="T71" s="86"/>
      <c r="U71" s="86"/>
      <c r="V71" s="86"/>
      <c r="W71" s="86"/>
      <c r="X71" s="86"/>
      <c r="Y71" s="86"/>
      <c r="Z71" s="86"/>
    </row>
    <row r="72" spans="1:26" ht="15.75" customHeight="1">
      <c r="A72" s="86"/>
      <c r="B72" s="86"/>
      <c r="C72" s="86"/>
      <c r="D72" s="86"/>
      <c r="E72" s="86"/>
      <c r="F72" s="86"/>
      <c r="G72" s="86"/>
      <c r="H72" s="86"/>
      <c r="I72" s="86"/>
      <c r="J72" s="94"/>
      <c r="K72" s="94"/>
      <c r="L72" s="94"/>
      <c r="M72" s="94"/>
      <c r="N72" s="94"/>
      <c r="O72" s="94"/>
      <c r="P72" s="165"/>
      <c r="Q72" s="165"/>
      <c r="R72" s="86"/>
      <c r="S72" s="86"/>
      <c r="T72" s="86"/>
      <c r="U72" s="86"/>
      <c r="V72" s="86"/>
      <c r="W72" s="86"/>
      <c r="X72" s="86"/>
      <c r="Y72" s="86"/>
      <c r="Z72" s="86"/>
    </row>
    <row r="73" spans="1:26" ht="15.75" customHeight="1">
      <c r="A73" s="86"/>
      <c r="B73" s="86"/>
      <c r="C73" s="86"/>
      <c r="D73" s="86"/>
      <c r="E73" s="86"/>
      <c r="F73" s="86"/>
      <c r="G73" s="86"/>
      <c r="H73" s="86"/>
      <c r="I73" s="86"/>
      <c r="J73" s="94"/>
      <c r="K73" s="94"/>
      <c r="L73" s="94"/>
      <c r="M73" s="94"/>
      <c r="N73" s="94"/>
      <c r="O73" s="94"/>
      <c r="P73" s="165"/>
      <c r="Q73" s="165"/>
      <c r="R73" s="86"/>
      <c r="S73" s="86"/>
      <c r="T73" s="86"/>
      <c r="U73" s="86"/>
      <c r="V73" s="86"/>
      <c r="W73" s="86"/>
      <c r="X73" s="86"/>
      <c r="Y73" s="86"/>
      <c r="Z73" s="86"/>
    </row>
    <row r="74" spans="1:26" ht="15.75" customHeight="1">
      <c r="A74" s="86"/>
      <c r="B74" s="86"/>
      <c r="C74" s="86"/>
      <c r="D74" s="86"/>
      <c r="E74" s="86"/>
      <c r="F74" s="86"/>
      <c r="G74" s="86"/>
      <c r="H74" s="86"/>
      <c r="I74" s="86"/>
      <c r="J74" s="94"/>
      <c r="K74" s="94"/>
      <c r="L74" s="94"/>
      <c r="M74" s="94"/>
      <c r="N74" s="94"/>
      <c r="O74" s="94"/>
      <c r="P74" s="165"/>
      <c r="Q74" s="165"/>
      <c r="R74" s="86"/>
      <c r="S74" s="86"/>
      <c r="T74" s="86"/>
      <c r="U74" s="86"/>
      <c r="V74" s="86"/>
      <c r="W74" s="86"/>
      <c r="X74" s="86"/>
      <c r="Y74" s="86"/>
      <c r="Z74" s="86"/>
    </row>
    <row r="75" spans="1:26" ht="15.75" customHeight="1">
      <c r="A75" s="86"/>
      <c r="B75" s="86"/>
      <c r="C75" s="86"/>
      <c r="D75" s="86"/>
      <c r="E75" s="86"/>
      <c r="F75" s="86"/>
      <c r="G75" s="86"/>
      <c r="H75" s="86"/>
      <c r="I75" s="86"/>
      <c r="J75" s="94"/>
      <c r="K75" s="94"/>
      <c r="L75" s="94"/>
      <c r="M75" s="94"/>
      <c r="N75" s="94"/>
      <c r="O75" s="94"/>
      <c r="P75" s="165"/>
      <c r="Q75" s="165"/>
      <c r="R75" s="86"/>
      <c r="S75" s="86"/>
      <c r="T75" s="86"/>
      <c r="U75" s="86"/>
      <c r="V75" s="86"/>
      <c r="W75" s="86"/>
      <c r="X75" s="86"/>
      <c r="Y75" s="86"/>
      <c r="Z75" s="86"/>
    </row>
    <row r="76" spans="1:26" ht="15.75" customHeight="1">
      <c r="A76" s="86"/>
      <c r="B76" s="86"/>
      <c r="C76" s="86"/>
      <c r="D76" s="86"/>
      <c r="E76" s="86"/>
      <c r="F76" s="86"/>
      <c r="G76" s="86"/>
      <c r="H76" s="86"/>
      <c r="I76" s="86"/>
      <c r="J76" s="94"/>
      <c r="K76" s="94"/>
      <c r="L76" s="94"/>
      <c r="M76" s="94"/>
      <c r="N76" s="94"/>
      <c r="O76" s="94"/>
      <c r="P76" s="165"/>
      <c r="Q76" s="165"/>
      <c r="R76" s="86"/>
      <c r="S76" s="86"/>
      <c r="T76" s="86"/>
      <c r="U76" s="86"/>
      <c r="V76" s="86"/>
      <c r="W76" s="86"/>
      <c r="X76" s="86"/>
      <c r="Y76" s="86"/>
      <c r="Z76" s="86"/>
    </row>
    <row r="77" spans="1:26" ht="15.75" customHeight="1">
      <c r="A77" s="86"/>
      <c r="B77" s="86"/>
      <c r="C77" s="86"/>
      <c r="D77" s="86"/>
      <c r="E77" s="86"/>
      <c r="F77" s="86"/>
      <c r="G77" s="86"/>
      <c r="H77" s="86"/>
      <c r="I77" s="86"/>
      <c r="J77" s="94"/>
      <c r="K77" s="94"/>
      <c r="L77" s="94"/>
      <c r="M77" s="94"/>
      <c r="N77" s="94"/>
      <c r="O77" s="94"/>
      <c r="P77" s="165"/>
      <c r="Q77" s="165"/>
      <c r="R77" s="86"/>
      <c r="S77" s="86"/>
      <c r="T77" s="86"/>
      <c r="U77" s="86"/>
      <c r="V77" s="86"/>
      <c r="W77" s="86"/>
      <c r="X77" s="86"/>
      <c r="Y77" s="86"/>
      <c r="Z77" s="86"/>
    </row>
    <row r="78" spans="1:26" ht="15.75" customHeight="1">
      <c r="A78" s="86"/>
      <c r="B78" s="86"/>
      <c r="C78" s="86"/>
      <c r="D78" s="86"/>
      <c r="E78" s="86"/>
      <c r="F78" s="86"/>
      <c r="G78" s="86"/>
      <c r="H78" s="86"/>
      <c r="I78" s="86"/>
      <c r="J78" s="94"/>
      <c r="K78" s="94"/>
      <c r="L78" s="94"/>
      <c r="M78" s="94"/>
      <c r="N78" s="94"/>
      <c r="O78" s="94"/>
      <c r="P78" s="165"/>
      <c r="Q78" s="165"/>
      <c r="R78" s="86"/>
      <c r="S78" s="86"/>
      <c r="T78" s="86"/>
      <c r="U78" s="86"/>
      <c r="V78" s="86"/>
      <c r="W78" s="86"/>
      <c r="X78" s="86"/>
      <c r="Y78" s="86"/>
      <c r="Z78" s="86"/>
    </row>
    <row r="79" spans="1:26" ht="15.75" customHeight="1">
      <c r="A79" s="86"/>
      <c r="B79" s="86"/>
      <c r="C79" s="86"/>
      <c r="D79" s="86"/>
      <c r="E79" s="86"/>
      <c r="F79" s="86"/>
      <c r="G79" s="86"/>
      <c r="H79" s="86"/>
      <c r="I79" s="86"/>
      <c r="J79" s="94"/>
      <c r="K79" s="94"/>
      <c r="L79" s="94"/>
      <c r="M79" s="94"/>
      <c r="N79" s="94"/>
      <c r="O79" s="94"/>
      <c r="P79" s="165"/>
      <c r="Q79" s="165"/>
      <c r="R79" s="86"/>
      <c r="S79" s="86"/>
      <c r="T79" s="86"/>
      <c r="U79" s="86"/>
      <c r="V79" s="86"/>
      <c r="W79" s="86"/>
      <c r="X79" s="86"/>
      <c r="Y79" s="86"/>
      <c r="Z79" s="86"/>
    </row>
    <row r="80" spans="1:26" ht="15.75" customHeight="1">
      <c r="A80" s="86"/>
      <c r="B80" s="86"/>
      <c r="C80" s="86"/>
      <c r="D80" s="86"/>
      <c r="E80" s="86"/>
      <c r="F80" s="86"/>
      <c r="G80" s="86"/>
      <c r="H80" s="86"/>
      <c r="I80" s="86"/>
      <c r="J80" s="94"/>
      <c r="K80" s="94"/>
      <c r="L80" s="94"/>
      <c r="M80" s="94"/>
      <c r="N80" s="94"/>
      <c r="O80" s="94"/>
      <c r="P80" s="165"/>
      <c r="Q80" s="165"/>
      <c r="R80" s="86"/>
      <c r="S80" s="86"/>
      <c r="T80" s="86"/>
      <c r="U80" s="86"/>
      <c r="V80" s="86"/>
      <c r="W80" s="86"/>
      <c r="X80" s="86"/>
      <c r="Y80" s="86"/>
      <c r="Z80" s="86"/>
    </row>
    <row r="81" spans="1:26" ht="15.75" customHeight="1">
      <c r="A81" s="86"/>
      <c r="B81" s="86"/>
      <c r="C81" s="86"/>
      <c r="D81" s="86"/>
      <c r="E81" s="86"/>
      <c r="F81" s="86"/>
      <c r="G81" s="86"/>
      <c r="H81" s="86"/>
      <c r="I81" s="86"/>
      <c r="J81" s="94"/>
      <c r="K81" s="94"/>
      <c r="L81" s="94"/>
      <c r="M81" s="94"/>
      <c r="N81" s="94"/>
      <c r="O81" s="94"/>
      <c r="P81" s="165"/>
      <c r="Q81" s="165"/>
      <c r="R81" s="86"/>
      <c r="S81" s="86"/>
      <c r="T81" s="86"/>
      <c r="U81" s="86"/>
      <c r="V81" s="86"/>
      <c r="W81" s="86"/>
      <c r="X81" s="86"/>
      <c r="Y81" s="86"/>
      <c r="Z81" s="86"/>
    </row>
    <row r="82" spans="1:26" ht="15.75" customHeight="1">
      <c r="A82" s="86"/>
      <c r="B82" s="86"/>
      <c r="C82" s="86"/>
      <c r="D82" s="86"/>
      <c r="E82" s="86"/>
      <c r="F82" s="86"/>
      <c r="G82" s="86"/>
      <c r="H82" s="86"/>
      <c r="I82" s="86"/>
      <c r="J82" s="94"/>
      <c r="K82" s="94"/>
      <c r="L82" s="94"/>
      <c r="M82" s="94"/>
      <c r="N82" s="94"/>
      <c r="O82" s="94"/>
      <c r="P82" s="165"/>
      <c r="Q82" s="165"/>
      <c r="R82" s="86"/>
      <c r="S82" s="86"/>
      <c r="T82" s="86"/>
      <c r="U82" s="86"/>
      <c r="V82" s="86"/>
      <c r="W82" s="86"/>
      <c r="X82" s="86"/>
      <c r="Y82" s="86"/>
      <c r="Z82" s="86"/>
    </row>
    <row r="83" spans="1:26" ht="15.75" customHeight="1">
      <c r="A83" s="86"/>
      <c r="B83" s="86"/>
      <c r="C83" s="86"/>
      <c r="D83" s="86"/>
      <c r="E83" s="86"/>
      <c r="F83" s="86"/>
      <c r="G83" s="86"/>
      <c r="H83" s="86"/>
      <c r="I83" s="86"/>
      <c r="J83" s="94"/>
      <c r="K83" s="94"/>
      <c r="L83" s="94"/>
      <c r="M83" s="94"/>
      <c r="N83" s="94"/>
      <c r="O83" s="94"/>
      <c r="P83" s="165"/>
      <c r="Q83" s="165"/>
      <c r="R83" s="86"/>
      <c r="S83" s="86"/>
      <c r="T83" s="86"/>
      <c r="U83" s="86"/>
      <c r="V83" s="86"/>
      <c r="W83" s="86"/>
      <c r="X83" s="86"/>
      <c r="Y83" s="86"/>
      <c r="Z83" s="86"/>
    </row>
    <row r="84" spans="1:26" ht="15.75" customHeight="1">
      <c r="A84" s="86"/>
      <c r="B84" s="86"/>
      <c r="C84" s="86"/>
      <c r="D84" s="86"/>
      <c r="E84" s="86"/>
      <c r="F84" s="86"/>
      <c r="G84" s="86"/>
      <c r="H84" s="86"/>
      <c r="I84" s="86"/>
      <c r="J84" s="94"/>
      <c r="K84" s="94"/>
      <c r="L84" s="94"/>
      <c r="M84" s="94"/>
      <c r="N84" s="94"/>
      <c r="O84" s="94"/>
      <c r="P84" s="165"/>
      <c r="Q84" s="165"/>
      <c r="R84" s="86"/>
      <c r="S84" s="86"/>
      <c r="T84" s="86"/>
      <c r="U84" s="86"/>
      <c r="V84" s="86"/>
      <c r="W84" s="86"/>
      <c r="X84" s="86"/>
      <c r="Y84" s="86"/>
      <c r="Z84" s="86"/>
    </row>
    <row r="85" spans="1:26" ht="15.75" customHeight="1">
      <c r="A85" s="86"/>
      <c r="B85" s="86"/>
      <c r="C85" s="86"/>
      <c r="D85" s="86"/>
      <c r="E85" s="86"/>
      <c r="F85" s="86"/>
      <c r="G85" s="86"/>
      <c r="H85" s="86"/>
      <c r="I85" s="86"/>
      <c r="J85" s="94"/>
      <c r="K85" s="94"/>
      <c r="L85" s="94"/>
      <c r="M85" s="94"/>
      <c r="N85" s="94"/>
      <c r="O85" s="94"/>
      <c r="P85" s="165"/>
      <c r="Q85" s="165"/>
      <c r="R85" s="86"/>
      <c r="S85" s="86"/>
      <c r="T85" s="86"/>
      <c r="U85" s="86"/>
      <c r="V85" s="86"/>
      <c r="W85" s="86"/>
      <c r="X85" s="86"/>
      <c r="Y85" s="86"/>
      <c r="Z85" s="86"/>
    </row>
    <row r="86" spans="1:26" ht="15.75" customHeight="1">
      <c r="A86" s="86"/>
      <c r="B86" s="86"/>
      <c r="C86" s="86"/>
      <c r="D86" s="86"/>
      <c r="E86" s="86"/>
      <c r="F86" s="86"/>
      <c r="G86" s="86"/>
      <c r="H86" s="86"/>
      <c r="I86" s="86"/>
      <c r="J86" s="94"/>
      <c r="K86" s="94"/>
      <c r="L86" s="94"/>
      <c r="M86" s="94"/>
      <c r="N86" s="94"/>
      <c r="O86" s="94"/>
      <c r="P86" s="165"/>
      <c r="Q86" s="165"/>
      <c r="R86" s="86"/>
      <c r="S86" s="86"/>
      <c r="T86" s="86"/>
      <c r="U86" s="86"/>
      <c r="V86" s="86"/>
      <c r="W86" s="86"/>
      <c r="X86" s="86"/>
      <c r="Y86" s="86"/>
      <c r="Z86" s="86"/>
    </row>
    <row r="87" spans="1:26" ht="15.75" customHeight="1">
      <c r="A87" s="86"/>
      <c r="B87" s="86"/>
      <c r="C87" s="86"/>
      <c r="D87" s="86"/>
      <c r="E87" s="86"/>
      <c r="F87" s="86"/>
      <c r="G87" s="86"/>
      <c r="H87" s="86"/>
      <c r="I87" s="86"/>
      <c r="J87" s="94"/>
      <c r="K87" s="94"/>
      <c r="L87" s="94"/>
      <c r="M87" s="94"/>
      <c r="N87" s="94"/>
      <c r="O87" s="94"/>
      <c r="P87" s="165"/>
      <c r="Q87" s="165"/>
      <c r="R87" s="86"/>
      <c r="S87" s="86"/>
      <c r="T87" s="86"/>
      <c r="U87" s="86"/>
      <c r="V87" s="86"/>
      <c r="W87" s="86"/>
      <c r="X87" s="86"/>
      <c r="Y87" s="86"/>
      <c r="Z87" s="86"/>
    </row>
    <row r="88" spans="1:26" ht="15.75" customHeight="1">
      <c r="A88" s="86"/>
      <c r="B88" s="86"/>
      <c r="C88" s="86"/>
      <c r="D88" s="86"/>
      <c r="E88" s="86"/>
      <c r="F88" s="86"/>
      <c r="G88" s="86"/>
      <c r="H88" s="86"/>
      <c r="I88" s="86"/>
      <c r="J88" s="94"/>
      <c r="K88" s="94"/>
      <c r="L88" s="94"/>
      <c r="M88" s="94"/>
      <c r="N88" s="94"/>
      <c r="O88" s="94"/>
      <c r="P88" s="165"/>
      <c r="Q88" s="165"/>
      <c r="R88" s="86"/>
      <c r="S88" s="86"/>
      <c r="T88" s="86"/>
      <c r="U88" s="86"/>
      <c r="V88" s="86"/>
      <c r="W88" s="86"/>
      <c r="X88" s="86"/>
      <c r="Y88" s="86"/>
      <c r="Z88" s="86"/>
    </row>
    <row r="89" spans="1:26" ht="15.75" customHeight="1">
      <c r="A89" s="86"/>
      <c r="B89" s="86"/>
      <c r="C89" s="86"/>
      <c r="D89" s="86"/>
      <c r="E89" s="86"/>
      <c r="F89" s="86"/>
      <c r="G89" s="86"/>
      <c r="H89" s="86"/>
      <c r="I89" s="86"/>
      <c r="J89" s="94"/>
      <c r="K89" s="94"/>
      <c r="L89" s="94"/>
      <c r="M89" s="94"/>
      <c r="N89" s="94"/>
      <c r="O89" s="94"/>
      <c r="P89" s="165"/>
      <c r="Q89" s="165"/>
      <c r="R89" s="86"/>
      <c r="S89" s="86"/>
      <c r="T89" s="86"/>
      <c r="U89" s="86"/>
      <c r="V89" s="86"/>
      <c r="W89" s="86"/>
      <c r="X89" s="86"/>
      <c r="Y89" s="86"/>
      <c r="Z89" s="86"/>
    </row>
    <row r="90" spans="1:26" ht="15.75" customHeight="1">
      <c r="A90" s="86"/>
      <c r="B90" s="86"/>
      <c r="C90" s="86"/>
      <c r="D90" s="86"/>
      <c r="E90" s="86"/>
      <c r="F90" s="86"/>
      <c r="G90" s="86"/>
      <c r="H90" s="86"/>
      <c r="I90" s="86"/>
      <c r="J90" s="94"/>
      <c r="K90" s="94"/>
      <c r="L90" s="94"/>
      <c r="M90" s="94"/>
      <c r="N90" s="94"/>
      <c r="O90" s="94"/>
      <c r="P90" s="165"/>
      <c r="Q90" s="165"/>
      <c r="R90" s="86"/>
      <c r="S90" s="86"/>
      <c r="T90" s="86"/>
      <c r="U90" s="86"/>
      <c r="V90" s="86"/>
      <c r="W90" s="86"/>
      <c r="X90" s="86"/>
      <c r="Y90" s="86"/>
      <c r="Z90" s="86"/>
    </row>
    <row r="91" spans="1:26" ht="15.75" customHeight="1">
      <c r="A91" s="86"/>
      <c r="B91" s="86"/>
      <c r="C91" s="86"/>
      <c r="D91" s="86"/>
      <c r="E91" s="86"/>
      <c r="F91" s="86"/>
      <c r="G91" s="86"/>
      <c r="H91" s="86"/>
      <c r="I91" s="86"/>
      <c r="J91" s="94"/>
      <c r="K91" s="94"/>
      <c r="L91" s="94"/>
      <c r="M91" s="94"/>
      <c r="N91" s="94"/>
      <c r="O91" s="94"/>
      <c r="P91" s="165"/>
      <c r="Q91" s="165"/>
      <c r="R91" s="86"/>
      <c r="S91" s="86"/>
      <c r="T91" s="86"/>
      <c r="U91" s="86"/>
      <c r="V91" s="86"/>
      <c r="W91" s="86"/>
      <c r="X91" s="86"/>
      <c r="Y91" s="86"/>
      <c r="Z91" s="86"/>
    </row>
    <row r="92" spans="1:26" ht="15.75" customHeight="1">
      <c r="A92" s="86"/>
      <c r="B92" s="86"/>
      <c r="C92" s="86"/>
      <c r="D92" s="86"/>
      <c r="E92" s="86"/>
      <c r="F92" s="86"/>
      <c r="G92" s="86"/>
      <c r="H92" s="86"/>
      <c r="I92" s="86"/>
      <c r="J92" s="94"/>
      <c r="K92" s="94"/>
      <c r="L92" s="94"/>
      <c r="M92" s="94"/>
      <c r="N92" s="94"/>
      <c r="O92" s="94"/>
      <c r="P92" s="165"/>
      <c r="Q92" s="165"/>
      <c r="R92" s="86"/>
      <c r="S92" s="86"/>
      <c r="T92" s="86"/>
      <c r="U92" s="86"/>
      <c r="V92" s="86"/>
      <c r="W92" s="86"/>
      <c r="X92" s="86"/>
      <c r="Y92" s="86"/>
      <c r="Z92" s="86"/>
    </row>
    <row r="93" spans="1:26" ht="15.75" customHeight="1">
      <c r="A93" s="86"/>
      <c r="B93" s="86"/>
      <c r="C93" s="86"/>
      <c r="D93" s="86"/>
      <c r="E93" s="86"/>
      <c r="F93" s="86"/>
      <c r="G93" s="86"/>
      <c r="H93" s="86"/>
      <c r="I93" s="86"/>
      <c r="J93" s="94"/>
      <c r="K93" s="94"/>
      <c r="L93" s="94"/>
      <c r="M93" s="94"/>
      <c r="N93" s="94"/>
      <c r="O93" s="94"/>
      <c r="P93" s="165"/>
      <c r="Q93" s="165"/>
      <c r="R93" s="86"/>
      <c r="S93" s="86"/>
      <c r="T93" s="86"/>
      <c r="U93" s="86"/>
      <c r="V93" s="86"/>
      <c r="W93" s="86"/>
      <c r="X93" s="86"/>
      <c r="Y93" s="86"/>
      <c r="Z93" s="86"/>
    </row>
    <row r="94" spans="1:26" ht="15.75" customHeight="1">
      <c r="A94" s="86"/>
      <c r="B94" s="86"/>
      <c r="C94" s="86"/>
      <c r="D94" s="86"/>
      <c r="E94" s="86"/>
      <c r="F94" s="86"/>
      <c r="G94" s="86"/>
      <c r="H94" s="86"/>
      <c r="I94" s="86"/>
      <c r="J94" s="94"/>
      <c r="K94" s="94"/>
      <c r="L94" s="94"/>
      <c r="M94" s="94"/>
      <c r="N94" s="94"/>
      <c r="O94" s="94"/>
      <c r="P94" s="165"/>
      <c r="Q94" s="165"/>
      <c r="R94" s="86"/>
      <c r="S94" s="86"/>
      <c r="T94" s="86"/>
      <c r="U94" s="86"/>
      <c r="V94" s="86"/>
      <c r="W94" s="86"/>
      <c r="X94" s="86"/>
      <c r="Y94" s="86"/>
      <c r="Z94" s="86"/>
    </row>
    <row r="95" spans="1:26" ht="15.75" customHeight="1">
      <c r="A95" s="86"/>
      <c r="B95" s="86"/>
      <c r="C95" s="86"/>
      <c r="D95" s="86"/>
      <c r="E95" s="86"/>
      <c r="F95" s="86"/>
      <c r="G95" s="86"/>
      <c r="H95" s="86"/>
      <c r="I95" s="86"/>
      <c r="J95" s="94"/>
      <c r="K95" s="94"/>
      <c r="L95" s="94"/>
      <c r="M95" s="94"/>
      <c r="N95" s="94"/>
      <c r="O95" s="94"/>
      <c r="P95" s="165"/>
      <c r="Q95" s="165"/>
      <c r="R95" s="86"/>
      <c r="S95" s="86"/>
      <c r="T95" s="86"/>
      <c r="U95" s="86"/>
      <c r="V95" s="86"/>
      <c r="W95" s="86"/>
      <c r="X95" s="86"/>
      <c r="Y95" s="86"/>
      <c r="Z95" s="86"/>
    </row>
    <row r="96" spans="1:26" ht="15.75" customHeight="1">
      <c r="A96" s="86"/>
      <c r="B96" s="86"/>
      <c r="C96" s="86"/>
      <c r="D96" s="86"/>
      <c r="E96" s="86"/>
      <c r="F96" s="86"/>
      <c r="G96" s="86"/>
      <c r="H96" s="86"/>
      <c r="I96" s="86"/>
      <c r="J96" s="94"/>
      <c r="K96" s="94"/>
      <c r="L96" s="94"/>
      <c r="M96" s="94"/>
      <c r="N96" s="94"/>
      <c r="O96" s="94"/>
      <c r="P96" s="165"/>
      <c r="Q96" s="165"/>
      <c r="R96" s="86"/>
      <c r="S96" s="86"/>
      <c r="T96" s="86"/>
      <c r="U96" s="86"/>
      <c r="V96" s="86"/>
      <c r="W96" s="86"/>
      <c r="X96" s="86"/>
      <c r="Y96" s="86"/>
      <c r="Z96" s="86"/>
    </row>
    <row r="97" spans="1:26" ht="15.75" customHeight="1">
      <c r="A97" s="86"/>
      <c r="B97" s="86"/>
      <c r="C97" s="86"/>
      <c r="D97" s="86"/>
      <c r="E97" s="86"/>
      <c r="F97" s="86"/>
      <c r="G97" s="86"/>
      <c r="H97" s="86"/>
      <c r="I97" s="86"/>
      <c r="J97" s="94"/>
      <c r="K97" s="94"/>
      <c r="L97" s="94"/>
      <c r="M97" s="94"/>
      <c r="N97" s="94"/>
      <c r="O97" s="94"/>
      <c r="P97" s="165"/>
      <c r="Q97" s="165"/>
      <c r="R97" s="86"/>
      <c r="S97" s="86"/>
      <c r="T97" s="86"/>
      <c r="U97" s="86"/>
      <c r="V97" s="86"/>
      <c r="W97" s="86"/>
      <c r="X97" s="86"/>
      <c r="Y97" s="86"/>
      <c r="Z97" s="86"/>
    </row>
    <row r="98" spans="1:26" ht="15.75" customHeight="1">
      <c r="A98" s="86"/>
      <c r="B98" s="86"/>
      <c r="C98" s="86"/>
      <c r="D98" s="86"/>
      <c r="E98" s="86"/>
      <c r="F98" s="86"/>
      <c r="G98" s="86"/>
      <c r="H98" s="86"/>
      <c r="I98" s="86"/>
      <c r="J98" s="94"/>
      <c r="K98" s="94"/>
      <c r="L98" s="94"/>
      <c r="M98" s="94"/>
      <c r="N98" s="94"/>
      <c r="O98" s="94"/>
      <c r="P98" s="165"/>
      <c r="Q98" s="165"/>
      <c r="R98" s="86"/>
      <c r="S98" s="86"/>
      <c r="T98" s="86"/>
      <c r="U98" s="86"/>
      <c r="V98" s="86"/>
      <c r="W98" s="86"/>
      <c r="X98" s="86"/>
      <c r="Y98" s="86"/>
      <c r="Z98" s="86"/>
    </row>
    <row r="99" spans="1:26" ht="15.75" customHeight="1">
      <c r="A99" s="86"/>
      <c r="B99" s="86"/>
      <c r="C99" s="86"/>
      <c r="D99" s="86"/>
      <c r="E99" s="86"/>
      <c r="F99" s="86"/>
      <c r="G99" s="86"/>
      <c r="H99" s="86"/>
      <c r="I99" s="86"/>
      <c r="J99" s="94"/>
      <c r="K99" s="94"/>
      <c r="L99" s="94"/>
      <c r="M99" s="94"/>
      <c r="N99" s="94"/>
      <c r="O99" s="94"/>
      <c r="P99" s="165"/>
      <c r="Q99" s="165"/>
      <c r="R99" s="86"/>
      <c r="S99" s="86"/>
      <c r="T99" s="86"/>
      <c r="U99" s="86"/>
      <c r="V99" s="86"/>
      <c r="W99" s="86"/>
      <c r="X99" s="86"/>
      <c r="Y99" s="86"/>
      <c r="Z99" s="86"/>
    </row>
    <row r="100" spans="1:26" ht="15.75" customHeight="1">
      <c r="A100" s="86"/>
      <c r="B100" s="86"/>
      <c r="C100" s="86"/>
      <c r="D100" s="86"/>
      <c r="E100" s="86"/>
      <c r="F100" s="86"/>
      <c r="G100" s="86"/>
      <c r="H100" s="86"/>
      <c r="I100" s="86"/>
      <c r="J100" s="94"/>
      <c r="K100" s="94"/>
      <c r="L100" s="94"/>
      <c r="M100" s="94"/>
      <c r="N100" s="94"/>
      <c r="O100" s="94"/>
      <c r="P100" s="165"/>
      <c r="Q100" s="165"/>
      <c r="R100" s="86"/>
      <c r="S100" s="86"/>
      <c r="T100" s="86"/>
      <c r="U100" s="86"/>
      <c r="V100" s="86"/>
      <c r="W100" s="86"/>
      <c r="X100" s="86"/>
      <c r="Y100" s="86"/>
      <c r="Z100" s="86"/>
    </row>
    <row r="101" spans="1:26" ht="15.75" customHeight="1">
      <c r="A101" s="86"/>
      <c r="B101" s="86"/>
      <c r="C101" s="86"/>
      <c r="D101" s="86"/>
      <c r="E101" s="86"/>
      <c r="F101" s="86"/>
      <c r="G101" s="86"/>
      <c r="H101" s="86"/>
      <c r="I101" s="86"/>
      <c r="J101" s="94"/>
      <c r="K101" s="94"/>
      <c r="L101" s="94"/>
      <c r="M101" s="94"/>
      <c r="N101" s="94"/>
      <c r="O101" s="94"/>
      <c r="P101" s="165"/>
      <c r="Q101" s="165"/>
      <c r="R101" s="86"/>
      <c r="S101" s="86"/>
      <c r="T101" s="86"/>
      <c r="U101" s="86"/>
      <c r="V101" s="86"/>
      <c r="W101" s="86"/>
      <c r="X101" s="86"/>
      <c r="Y101" s="86"/>
      <c r="Z101" s="86"/>
    </row>
    <row r="102" spans="1:26" ht="15.75" customHeight="1">
      <c r="A102" s="86"/>
      <c r="B102" s="86"/>
      <c r="C102" s="86"/>
      <c r="D102" s="86"/>
      <c r="E102" s="86"/>
      <c r="F102" s="86"/>
      <c r="G102" s="86"/>
      <c r="H102" s="86"/>
      <c r="I102" s="86"/>
      <c r="J102" s="94"/>
      <c r="K102" s="94"/>
      <c r="L102" s="94"/>
      <c r="M102" s="94"/>
      <c r="N102" s="94"/>
      <c r="O102" s="94"/>
      <c r="P102" s="165"/>
      <c r="Q102" s="165"/>
      <c r="R102" s="86"/>
      <c r="S102" s="86"/>
      <c r="T102" s="86"/>
      <c r="U102" s="86"/>
      <c r="V102" s="86"/>
      <c r="W102" s="86"/>
      <c r="X102" s="86"/>
      <c r="Y102" s="86"/>
      <c r="Z102" s="86"/>
    </row>
    <row r="103" spans="1:26" ht="15.75" customHeight="1">
      <c r="A103" s="86"/>
      <c r="B103" s="86"/>
      <c r="C103" s="86"/>
      <c r="D103" s="86"/>
      <c r="E103" s="86"/>
      <c r="F103" s="86"/>
      <c r="G103" s="86"/>
      <c r="H103" s="86"/>
      <c r="I103" s="86"/>
      <c r="J103" s="94"/>
      <c r="K103" s="94"/>
      <c r="L103" s="94"/>
      <c r="M103" s="94"/>
      <c r="N103" s="94"/>
      <c r="O103" s="94"/>
      <c r="P103" s="165"/>
      <c r="Q103" s="165"/>
      <c r="R103" s="86"/>
      <c r="S103" s="86"/>
      <c r="T103" s="86"/>
      <c r="U103" s="86"/>
      <c r="V103" s="86"/>
      <c r="W103" s="86"/>
      <c r="X103" s="86"/>
      <c r="Y103" s="86"/>
      <c r="Z103" s="86"/>
    </row>
    <row r="104" spans="1:26" ht="15.75" customHeight="1">
      <c r="A104" s="86"/>
      <c r="B104" s="86"/>
      <c r="C104" s="86"/>
      <c r="D104" s="86"/>
      <c r="E104" s="86"/>
      <c r="F104" s="86"/>
      <c r="G104" s="86"/>
      <c r="H104" s="86"/>
      <c r="I104" s="86"/>
      <c r="J104" s="94"/>
      <c r="K104" s="94"/>
      <c r="L104" s="94"/>
      <c r="M104" s="94"/>
      <c r="N104" s="94"/>
      <c r="O104" s="94"/>
      <c r="P104" s="165"/>
      <c r="Q104" s="165"/>
      <c r="R104" s="86"/>
      <c r="S104" s="86"/>
      <c r="T104" s="86"/>
      <c r="U104" s="86"/>
      <c r="V104" s="86"/>
      <c r="W104" s="86"/>
      <c r="X104" s="86"/>
      <c r="Y104" s="86"/>
      <c r="Z104" s="86"/>
    </row>
    <row r="105" spans="1:26" ht="15.75" customHeight="1">
      <c r="A105" s="86"/>
      <c r="B105" s="86"/>
      <c r="C105" s="86"/>
      <c r="D105" s="86"/>
      <c r="E105" s="86"/>
      <c r="F105" s="86"/>
      <c r="G105" s="86"/>
      <c r="H105" s="86"/>
      <c r="I105" s="86"/>
      <c r="J105" s="94"/>
      <c r="K105" s="94"/>
      <c r="L105" s="94"/>
      <c r="M105" s="94"/>
      <c r="N105" s="94"/>
      <c r="O105" s="94"/>
      <c r="P105" s="165"/>
      <c r="Q105" s="165"/>
      <c r="R105" s="86"/>
      <c r="S105" s="86"/>
      <c r="T105" s="86"/>
      <c r="U105" s="86"/>
      <c r="V105" s="86"/>
      <c r="W105" s="86"/>
      <c r="X105" s="86"/>
      <c r="Y105" s="86"/>
      <c r="Z105" s="86"/>
    </row>
    <row r="106" spans="1:26" ht="15.75" customHeight="1">
      <c r="A106" s="86"/>
      <c r="B106" s="86"/>
      <c r="C106" s="86"/>
      <c r="D106" s="86"/>
      <c r="E106" s="86"/>
      <c r="F106" s="86"/>
      <c r="G106" s="86"/>
      <c r="H106" s="86"/>
      <c r="I106" s="86"/>
      <c r="J106" s="94"/>
      <c r="K106" s="94"/>
      <c r="L106" s="94"/>
      <c r="M106" s="94"/>
      <c r="N106" s="94"/>
      <c r="O106" s="94"/>
      <c r="P106" s="165"/>
      <c r="Q106" s="165"/>
      <c r="R106" s="86"/>
      <c r="S106" s="86"/>
      <c r="T106" s="86"/>
      <c r="U106" s="86"/>
      <c r="V106" s="86"/>
      <c r="W106" s="86"/>
      <c r="X106" s="86"/>
      <c r="Y106" s="86"/>
      <c r="Z106" s="86"/>
    </row>
    <row r="107" spans="1:26" ht="15.75" customHeight="1">
      <c r="A107" s="86"/>
      <c r="B107" s="86"/>
      <c r="C107" s="86"/>
      <c r="D107" s="86"/>
      <c r="E107" s="86"/>
      <c r="F107" s="86"/>
      <c r="G107" s="86"/>
      <c r="H107" s="86"/>
      <c r="I107" s="86"/>
      <c r="J107" s="94"/>
      <c r="K107" s="94"/>
      <c r="L107" s="94"/>
      <c r="M107" s="94"/>
      <c r="N107" s="94"/>
      <c r="O107" s="94"/>
      <c r="P107" s="165"/>
      <c r="Q107" s="165"/>
      <c r="R107" s="86"/>
      <c r="S107" s="86"/>
      <c r="T107" s="86"/>
      <c r="U107" s="86"/>
      <c r="V107" s="86"/>
      <c r="W107" s="86"/>
      <c r="X107" s="86"/>
      <c r="Y107" s="86"/>
      <c r="Z107" s="86"/>
    </row>
    <row r="108" spans="1:26" ht="15.75" customHeight="1">
      <c r="A108" s="86"/>
      <c r="B108" s="86"/>
      <c r="C108" s="86"/>
      <c r="D108" s="86"/>
      <c r="E108" s="86"/>
      <c r="F108" s="86"/>
      <c r="G108" s="86"/>
      <c r="H108" s="86"/>
      <c r="I108" s="86"/>
      <c r="J108" s="94"/>
      <c r="K108" s="94"/>
      <c r="L108" s="94"/>
      <c r="M108" s="94"/>
      <c r="N108" s="94"/>
      <c r="O108" s="94"/>
      <c r="P108" s="165"/>
      <c r="Q108" s="165"/>
      <c r="R108" s="86"/>
      <c r="S108" s="86"/>
      <c r="T108" s="86"/>
      <c r="U108" s="86"/>
      <c r="V108" s="86"/>
      <c r="W108" s="86"/>
      <c r="X108" s="86"/>
      <c r="Y108" s="86"/>
      <c r="Z108" s="86"/>
    </row>
    <row r="109" spans="1:26" ht="15.75" customHeight="1">
      <c r="A109" s="86"/>
      <c r="B109" s="86"/>
      <c r="C109" s="86"/>
      <c r="D109" s="86"/>
      <c r="E109" s="86"/>
      <c r="F109" s="86"/>
      <c r="G109" s="86"/>
      <c r="H109" s="86"/>
      <c r="I109" s="86"/>
      <c r="J109" s="94"/>
      <c r="K109" s="94"/>
      <c r="L109" s="94"/>
      <c r="M109" s="94"/>
      <c r="N109" s="94"/>
      <c r="O109" s="94"/>
      <c r="P109" s="165"/>
      <c r="Q109" s="165"/>
      <c r="R109" s="86"/>
      <c r="S109" s="86"/>
      <c r="T109" s="86"/>
      <c r="U109" s="86"/>
      <c r="V109" s="86"/>
      <c r="W109" s="86"/>
      <c r="X109" s="86"/>
      <c r="Y109" s="86"/>
      <c r="Z109" s="86"/>
    </row>
    <row r="110" spans="1:26" ht="15.75" customHeight="1">
      <c r="A110" s="86"/>
      <c r="B110" s="86"/>
      <c r="C110" s="86"/>
      <c r="D110" s="86"/>
      <c r="E110" s="86"/>
      <c r="F110" s="86"/>
      <c r="G110" s="86"/>
      <c r="H110" s="86"/>
      <c r="I110" s="86"/>
      <c r="J110" s="94"/>
      <c r="K110" s="94"/>
      <c r="L110" s="94"/>
      <c r="M110" s="94"/>
      <c r="N110" s="94"/>
      <c r="O110" s="94"/>
      <c r="P110" s="165"/>
      <c r="Q110" s="165"/>
      <c r="R110" s="86"/>
      <c r="S110" s="86"/>
      <c r="T110" s="86"/>
      <c r="U110" s="86"/>
      <c r="V110" s="86"/>
      <c r="W110" s="86"/>
      <c r="X110" s="86"/>
      <c r="Y110" s="86"/>
      <c r="Z110" s="86"/>
    </row>
    <row r="111" spans="1:26" ht="15.75" customHeight="1">
      <c r="A111" s="86"/>
      <c r="B111" s="86"/>
      <c r="C111" s="86"/>
      <c r="D111" s="86"/>
      <c r="E111" s="86"/>
      <c r="F111" s="86"/>
      <c r="G111" s="86"/>
      <c r="H111" s="86"/>
      <c r="I111" s="86"/>
      <c r="J111" s="94"/>
      <c r="K111" s="94"/>
      <c r="L111" s="94"/>
      <c r="M111" s="94"/>
      <c r="N111" s="94"/>
      <c r="O111" s="94"/>
      <c r="P111" s="165"/>
      <c r="Q111" s="165"/>
      <c r="R111" s="86"/>
      <c r="S111" s="86"/>
      <c r="T111" s="86"/>
      <c r="U111" s="86"/>
      <c r="V111" s="86"/>
      <c r="W111" s="86"/>
      <c r="X111" s="86"/>
      <c r="Y111" s="86"/>
      <c r="Z111" s="86"/>
    </row>
    <row r="112" spans="1:26" ht="15.75" customHeight="1">
      <c r="A112" s="86"/>
      <c r="B112" s="86"/>
      <c r="C112" s="86"/>
      <c r="D112" s="86"/>
      <c r="E112" s="86"/>
      <c r="F112" s="86"/>
      <c r="G112" s="86"/>
      <c r="H112" s="86"/>
      <c r="I112" s="86"/>
      <c r="J112" s="94"/>
      <c r="K112" s="94"/>
      <c r="L112" s="94"/>
      <c r="M112" s="94"/>
      <c r="N112" s="94"/>
      <c r="O112" s="94"/>
      <c r="P112" s="165"/>
      <c r="Q112" s="165"/>
      <c r="R112" s="86"/>
      <c r="S112" s="86"/>
      <c r="T112" s="86"/>
      <c r="U112" s="86"/>
      <c r="V112" s="86"/>
      <c r="W112" s="86"/>
      <c r="X112" s="86"/>
      <c r="Y112" s="86"/>
      <c r="Z112" s="86"/>
    </row>
    <row r="113" spans="1:26" ht="15.75" customHeight="1">
      <c r="A113" s="86"/>
      <c r="B113" s="86"/>
      <c r="C113" s="86"/>
      <c r="D113" s="86"/>
      <c r="E113" s="86"/>
      <c r="F113" s="86"/>
      <c r="G113" s="86"/>
      <c r="H113" s="86"/>
      <c r="I113" s="86"/>
      <c r="J113" s="94"/>
      <c r="K113" s="94"/>
      <c r="L113" s="94"/>
      <c r="M113" s="94"/>
      <c r="N113" s="94"/>
      <c r="O113" s="94"/>
      <c r="P113" s="165"/>
      <c r="Q113" s="165"/>
      <c r="R113" s="86"/>
      <c r="S113" s="86"/>
      <c r="T113" s="86"/>
      <c r="U113" s="86"/>
      <c r="V113" s="86"/>
      <c r="W113" s="86"/>
      <c r="X113" s="86"/>
      <c r="Y113" s="86"/>
      <c r="Z113" s="86"/>
    </row>
    <row r="114" spans="1:26" ht="15.75" customHeight="1">
      <c r="A114" s="86"/>
      <c r="B114" s="86"/>
      <c r="C114" s="86"/>
      <c r="D114" s="86"/>
      <c r="E114" s="86"/>
      <c r="F114" s="86"/>
      <c r="G114" s="86"/>
      <c r="H114" s="86"/>
      <c r="I114" s="86"/>
      <c r="J114" s="94"/>
      <c r="K114" s="94"/>
      <c r="L114" s="94"/>
      <c r="M114" s="94"/>
      <c r="N114" s="94"/>
      <c r="O114" s="94"/>
      <c r="P114" s="165"/>
      <c r="Q114" s="165"/>
      <c r="R114" s="86"/>
      <c r="S114" s="86"/>
      <c r="T114" s="86"/>
      <c r="U114" s="86"/>
      <c r="V114" s="86"/>
      <c r="W114" s="86"/>
      <c r="X114" s="86"/>
      <c r="Y114" s="86"/>
      <c r="Z114" s="86"/>
    </row>
    <row r="115" spans="1:26" ht="15.75" customHeight="1">
      <c r="A115" s="86"/>
      <c r="B115" s="86"/>
      <c r="C115" s="86"/>
      <c r="D115" s="86"/>
      <c r="E115" s="86"/>
      <c r="F115" s="86"/>
      <c r="G115" s="86"/>
      <c r="H115" s="86"/>
      <c r="I115" s="86"/>
      <c r="J115" s="94"/>
      <c r="K115" s="94"/>
      <c r="L115" s="94"/>
      <c r="M115" s="94"/>
      <c r="N115" s="94"/>
      <c r="O115" s="94"/>
      <c r="P115" s="165"/>
      <c r="Q115" s="165"/>
      <c r="R115" s="86"/>
      <c r="S115" s="86"/>
      <c r="T115" s="86"/>
      <c r="U115" s="86"/>
      <c r="V115" s="86"/>
      <c r="W115" s="86"/>
      <c r="X115" s="86"/>
      <c r="Y115" s="86"/>
      <c r="Z115" s="86"/>
    </row>
    <row r="116" spans="1:26" ht="15.75" customHeight="1">
      <c r="A116" s="86"/>
      <c r="B116" s="86"/>
      <c r="C116" s="86"/>
      <c r="D116" s="86"/>
      <c r="E116" s="86"/>
      <c r="F116" s="86"/>
      <c r="G116" s="86"/>
      <c r="H116" s="86"/>
      <c r="I116" s="86"/>
      <c r="J116" s="94"/>
      <c r="K116" s="94"/>
      <c r="L116" s="94"/>
      <c r="M116" s="94"/>
      <c r="N116" s="94"/>
      <c r="O116" s="94"/>
      <c r="P116" s="165"/>
      <c r="Q116" s="165"/>
      <c r="R116" s="86"/>
      <c r="S116" s="86"/>
      <c r="T116" s="86"/>
      <c r="U116" s="86"/>
      <c r="V116" s="86"/>
      <c r="W116" s="86"/>
      <c r="X116" s="86"/>
      <c r="Y116" s="86"/>
      <c r="Z116" s="86"/>
    </row>
    <row r="117" spans="1:26" ht="15.75" customHeight="1">
      <c r="A117" s="86"/>
      <c r="B117" s="86"/>
      <c r="C117" s="86"/>
      <c r="D117" s="86"/>
      <c r="E117" s="86"/>
      <c r="F117" s="86"/>
      <c r="G117" s="86"/>
      <c r="H117" s="86"/>
      <c r="I117" s="86"/>
      <c r="J117" s="94"/>
      <c r="K117" s="94"/>
      <c r="L117" s="94"/>
      <c r="M117" s="94"/>
      <c r="N117" s="94"/>
      <c r="O117" s="94"/>
      <c r="P117" s="165"/>
      <c r="Q117" s="165"/>
      <c r="R117" s="86"/>
      <c r="S117" s="86"/>
      <c r="T117" s="86"/>
      <c r="U117" s="86"/>
      <c r="V117" s="86"/>
      <c r="W117" s="86"/>
      <c r="X117" s="86"/>
      <c r="Y117" s="86"/>
      <c r="Z117" s="86"/>
    </row>
    <row r="118" spans="1:26" ht="15.75" customHeight="1">
      <c r="A118" s="86"/>
      <c r="B118" s="86"/>
      <c r="C118" s="86"/>
      <c r="D118" s="86"/>
      <c r="E118" s="86"/>
      <c r="F118" s="86"/>
      <c r="G118" s="86"/>
      <c r="H118" s="86"/>
      <c r="I118" s="86"/>
      <c r="J118" s="94"/>
      <c r="K118" s="94"/>
      <c r="L118" s="94"/>
      <c r="M118" s="94"/>
      <c r="N118" s="94"/>
      <c r="O118" s="94"/>
      <c r="P118" s="165"/>
      <c r="Q118" s="165"/>
      <c r="R118" s="86"/>
      <c r="S118" s="86"/>
      <c r="T118" s="86"/>
      <c r="U118" s="86"/>
      <c r="V118" s="86"/>
      <c r="W118" s="86"/>
      <c r="X118" s="86"/>
      <c r="Y118" s="86"/>
      <c r="Z118" s="86"/>
    </row>
    <row r="119" spans="1:26" ht="15.75" customHeight="1">
      <c r="A119" s="86"/>
      <c r="B119" s="86"/>
      <c r="C119" s="86"/>
      <c r="D119" s="86"/>
      <c r="E119" s="86"/>
      <c r="F119" s="86"/>
      <c r="G119" s="86"/>
      <c r="H119" s="86"/>
      <c r="I119" s="86"/>
      <c r="J119" s="94"/>
      <c r="K119" s="94"/>
      <c r="L119" s="94"/>
      <c r="M119" s="94"/>
      <c r="N119" s="94"/>
      <c r="O119" s="94"/>
      <c r="P119" s="165"/>
      <c r="Q119" s="165"/>
      <c r="R119" s="86"/>
      <c r="S119" s="86"/>
      <c r="T119" s="86"/>
      <c r="U119" s="86"/>
      <c r="V119" s="86"/>
      <c r="W119" s="86"/>
      <c r="X119" s="86"/>
      <c r="Y119" s="86"/>
      <c r="Z119" s="86"/>
    </row>
    <row r="120" spans="1:26" ht="15.75" customHeight="1">
      <c r="A120" s="86"/>
      <c r="B120" s="86"/>
      <c r="C120" s="86"/>
      <c r="D120" s="86"/>
      <c r="E120" s="86"/>
      <c r="F120" s="86"/>
      <c r="G120" s="86"/>
      <c r="H120" s="86"/>
      <c r="I120" s="86"/>
      <c r="J120" s="94"/>
      <c r="K120" s="94"/>
      <c r="L120" s="94"/>
      <c r="M120" s="94"/>
      <c r="N120" s="94"/>
      <c r="O120" s="94"/>
      <c r="P120" s="165"/>
      <c r="Q120" s="165"/>
      <c r="R120" s="86"/>
      <c r="S120" s="86"/>
      <c r="T120" s="86"/>
      <c r="U120" s="86"/>
      <c r="V120" s="86"/>
      <c r="W120" s="86"/>
      <c r="X120" s="86"/>
      <c r="Y120" s="86"/>
      <c r="Z120" s="86"/>
    </row>
    <row r="121" spans="1:26" ht="15.75" customHeight="1">
      <c r="A121" s="86"/>
      <c r="B121" s="86"/>
      <c r="C121" s="86"/>
      <c r="D121" s="86"/>
      <c r="E121" s="86"/>
      <c r="F121" s="86"/>
      <c r="G121" s="86"/>
      <c r="H121" s="86"/>
      <c r="I121" s="86"/>
      <c r="J121" s="94"/>
      <c r="K121" s="94"/>
      <c r="L121" s="94"/>
      <c r="M121" s="94"/>
      <c r="N121" s="94"/>
      <c r="O121" s="94"/>
      <c r="P121" s="165"/>
      <c r="Q121" s="165"/>
      <c r="R121" s="86"/>
      <c r="S121" s="86"/>
      <c r="T121" s="86"/>
      <c r="U121" s="86"/>
      <c r="V121" s="86"/>
      <c r="W121" s="86"/>
      <c r="X121" s="86"/>
      <c r="Y121" s="86"/>
      <c r="Z121" s="86"/>
    </row>
    <row r="122" spans="1:26" ht="15.75" customHeight="1">
      <c r="A122" s="86"/>
      <c r="B122" s="86"/>
      <c r="C122" s="86"/>
      <c r="D122" s="86"/>
      <c r="E122" s="86"/>
      <c r="F122" s="86"/>
      <c r="G122" s="86"/>
      <c r="H122" s="86"/>
      <c r="I122" s="86"/>
      <c r="J122" s="94"/>
      <c r="K122" s="94"/>
      <c r="L122" s="94"/>
      <c r="M122" s="94"/>
      <c r="N122" s="94"/>
      <c r="O122" s="94"/>
      <c r="P122" s="165"/>
      <c r="Q122" s="165"/>
      <c r="R122" s="86"/>
      <c r="S122" s="86"/>
      <c r="T122" s="86"/>
      <c r="U122" s="86"/>
      <c r="V122" s="86"/>
      <c r="W122" s="86"/>
      <c r="X122" s="86"/>
      <c r="Y122" s="86"/>
      <c r="Z122" s="86"/>
    </row>
    <row r="123" spans="1:26" ht="15.75" customHeight="1">
      <c r="A123" s="86"/>
      <c r="B123" s="86"/>
      <c r="C123" s="86"/>
      <c r="D123" s="86"/>
      <c r="E123" s="86"/>
      <c r="F123" s="86"/>
      <c r="G123" s="86"/>
      <c r="H123" s="86"/>
      <c r="I123" s="86"/>
      <c r="J123" s="94"/>
      <c r="K123" s="94"/>
      <c r="L123" s="94"/>
      <c r="M123" s="94"/>
      <c r="N123" s="94"/>
      <c r="O123" s="94"/>
      <c r="P123" s="165"/>
      <c r="Q123" s="165"/>
      <c r="R123" s="86"/>
      <c r="S123" s="86"/>
      <c r="T123" s="86"/>
      <c r="U123" s="86"/>
      <c r="V123" s="86"/>
      <c r="W123" s="86"/>
      <c r="X123" s="86"/>
      <c r="Y123" s="86"/>
      <c r="Z123" s="86"/>
    </row>
    <row r="124" spans="1:26" ht="15.75" customHeight="1">
      <c r="A124" s="86"/>
      <c r="B124" s="86"/>
      <c r="C124" s="86"/>
      <c r="D124" s="86"/>
      <c r="E124" s="86"/>
      <c r="F124" s="86"/>
      <c r="G124" s="86"/>
      <c r="H124" s="86"/>
      <c r="I124" s="86"/>
      <c r="J124" s="94"/>
      <c r="K124" s="94"/>
      <c r="L124" s="94"/>
      <c r="M124" s="94"/>
      <c r="N124" s="94"/>
      <c r="O124" s="94"/>
      <c r="P124" s="165"/>
      <c r="Q124" s="165"/>
      <c r="R124" s="86"/>
      <c r="S124" s="86"/>
      <c r="T124" s="86"/>
      <c r="U124" s="86"/>
      <c r="V124" s="86"/>
      <c r="W124" s="86"/>
      <c r="X124" s="86"/>
      <c r="Y124" s="86"/>
      <c r="Z124" s="86"/>
    </row>
    <row r="125" spans="1:26" ht="15.75" customHeight="1">
      <c r="A125" s="86"/>
      <c r="B125" s="86"/>
      <c r="C125" s="86"/>
      <c r="D125" s="86"/>
      <c r="E125" s="86"/>
      <c r="F125" s="86"/>
      <c r="G125" s="86"/>
      <c r="H125" s="86"/>
      <c r="I125" s="86"/>
      <c r="J125" s="94"/>
      <c r="K125" s="94"/>
      <c r="L125" s="94"/>
      <c r="M125" s="94"/>
      <c r="N125" s="94"/>
      <c r="O125" s="94"/>
      <c r="P125" s="165"/>
      <c r="Q125" s="165"/>
      <c r="R125" s="86"/>
      <c r="S125" s="86"/>
      <c r="T125" s="86"/>
      <c r="U125" s="86"/>
      <c r="V125" s="86"/>
      <c r="W125" s="86"/>
      <c r="X125" s="86"/>
      <c r="Y125" s="86"/>
      <c r="Z125" s="86"/>
    </row>
    <row r="126" spans="1:26" ht="15.75" customHeight="1">
      <c r="A126" s="86"/>
      <c r="B126" s="86"/>
      <c r="C126" s="86"/>
      <c r="D126" s="86"/>
      <c r="E126" s="86"/>
      <c r="F126" s="86"/>
      <c r="G126" s="86"/>
      <c r="H126" s="86"/>
      <c r="I126" s="86"/>
      <c r="J126" s="94"/>
      <c r="K126" s="94"/>
      <c r="L126" s="94"/>
      <c r="M126" s="94"/>
      <c r="N126" s="94"/>
      <c r="O126" s="94"/>
      <c r="P126" s="165"/>
      <c r="Q126" s="165"/>
      <c r="R126" s="86"/>
      <c r="S126" s="86"/>
      <c r="T126" s="86"/>
      <c r="U126" s="86"/>
      <c r="V126" s="86"/>
      <c r="W126" s="86"/>
      <c r="X126" s="86"/>
      <c r="Y126" s="86"/>
      <c r="Z126" s="86"/>
    </row>
    <row r="127" spans="1:26" ht="15.75" customHeight="1">
      <c r="A127" s="86"/>
      <c r="B127" s="86"/>
      <c r="C127" s="86"/>
      <c r="D127" s="86"/>
      <c r="E127" s="86"/>
      <c r="F127" s="86"/>
      <c r="G127" s="86"/>
      <c r="H127" s="86"/>
      <c r="I127" s="86"/>
      <c r="J127" s="94"/>
      <c r="K127" s="94"/>
      <c r="L127" s="94"/>
      <c r="M127" s="94"/>
      <c r="N127" s="94"/>
      <c r="O127" s="94"/>
      <c r="P127" s="165"/>
      <c r="Q127" s="165"/>
      <c r="R127" s="86"/>
      <c r="S127" s="86"/>
      <c r="T127" s="86"/>
      <c r="U127" s="86"/>
      <c r="V127" s="86"/>
      <c r="W127" s="86"/>
      <c r="X127" s="86"/>
      <c r="Y127" s="86"/>
      <c r="Z127" s="86"/>
    </row>
    <row r="128" spans="1:26" ht="15.75" customHeight="1">
      <c r="A128" s="86"/>
      <c r="B128" s="86"/>
      <c r="C128" s="86"/>
      <c r="D128" s="86"/>
      <c r="E128" s="86"/>
      <c r="F128" s="86"/>
      <c r="G128" s="86"/>
      <c r="H128" s="86"/>
      <c r="I128" s="86"/>
      <c r="J128" s="94"/>
      <c r="K128" s="94"/>
      <c r="L128" s="94"/>
      <c r="M128" s="94"/>
      <c r="N128" s="94"/>
      <c r="O128" s="94"/>
      <c r="P128" s="165"/>
      <c r="Q128" s="165"/>
      <c r="R128" s="86"/>
      <c r="S128" s="86"/>
      <c r="T128" s="86"/>
      <c r="U128" s="86"/>
      <c r="V128" s="86"/>
      <c r="W128" s="86"/>
      <c r="X128" s="86"/>
      <c r="Y128" s="86"/>
      <c r="Z128" s="86"/>
    </row>
    <row r="129" spans="1:26" ht="15.75" customHeight="1">
      <c r="A129" s="86"/>
      <c r="B129" s="86"/>
      <c r="C129" s="86"/>
      <c r="D129" s="86"/>
      <c r="E129" s="86"/>
      <c r="F129" s="86"/>
      <c r="G129" s="86"/>
      <c r="H129" s="86"/>
      <c r="I129" s="86"/>
      <c r="J129" s="94"/>
      <c r="K129" s="94"/>
      <c r="L129" s="94"/>
      <c r="M129" s="94"/>
      <c r="N129" s="94"/>
      <c r="O129" s="94"/>
      <c r="P129" s="165"/>
      <c r="Q129" s="165"/>
      <c r="R129" s="86"/>
      <c r="S129" s="86"/>
      <c r="T129" s="86"/>
      <c r="U129" s="86"/>
      <c r="V129" s="86"/>
      <c r="W129" s="86"/>
      <c r="X129" s="86"/>
      <c r="Y129" s="86"/>
      <c r="Z129" s="86"/>
    </row>
    <row r="130" spans="1:26" ht="15.75" customHeight="1">
      <c r="A130" s="86"/>
      <c r="B130" s="86"/>
      <c r="C130" s="86"/>
      <c r="D130" s="86"/>
      <c r="E130" s="86"/>
      <c r="F130" s="86"/>
      <c r="G130" s="86"/>
      <c r="H130" s="86"/>
      <c r="I130" s="86"/>
      <c r="J130" s="94"/>
      <c r="K130" s="94"/>
      <c r="L130" s="94"/>
      <c r="M130" s="94"/>
      <c r="N130" s="94"/>
      <c r="O130" s="94"/>
      <c r="P130" s="165"/>
      <c r="Q130" s="165"/>
      <c r="R130" s="86"/>
      <c r="S130" s="86"/>
      <c r="T130" s="86"/>
      <c r="U130" s="86"/>
      <c r="V130" s="86"/>
      <c r="W130" s="86"/>
      <c r="X130" s="86"/>
      <c r="Y130" s="86"/>
      <c r="Z130" s="86"/>
    </row>
    <row r="131" spans="1:26" ht="15.75" customHeight="1">
      <c r="A131" s="86"/>
      <c r="B131" s="86"/>
      <c r="C131" s="86"/>
      <c r="D131" s="86"/>
      <c r="E131" s="86"/>
      <c r="F131" s="86"/>
      <c r="G131" s="86"/>
      <c r="H131" s="86"/>
      <c r="I131" s="86"/>
      <c r="J131" s="94"/>
      <c r="K131" s="94"/>
      <c r="L131" s="94"/>
      <c r="M131" s="94"/>
      <c r="N131" s="94"/>
      <c r="O131" s="94"/>
      <c r="P131" s="165"/>
      <c r="Q131" s="165"/>
      <c r="R131" s="86"/>
      <c r="S131" s="86"/>
      <c r="T131" s="86"/>
      <c r="U131" s="86"/>
      <c r="V131" s="86"/>
      <c r="W131" s="86"/>
      <c r="X131" s="86"/>
      <c r="Y131" s="86"/>
      <c r="Z131" s="86"/>
    </row>
    <row r="132" spans="1:26" ht="15.75" customHeight="1">
      <c r="A132" s="86"/>
      <c r="B132" s="86"/>
      <c r="C132" s="86"/>
      <c r="D132" s="86"/>
      <c r="E132" s="86"/>
      <c r="F132" s="86"/>
      <c r="G132" s="86"/>
      <c r="H132" s="86"/>
      <c r="I132" s="86"/>
      <c r="J132" s="94"/>
      <c r="K132" s="94"/>
      <c r="L132" s="94"/>
      <c r="M132" s="94"/>
      <c r="N132" s="94"/>
      <c r="O132" s="94"/>
      <c r="P132" s="165"/>
      <c r="Q132" s="165"/>
      <c r="R132" s="86"/>
      <c r="S132" s="86"/>
      <c r="T132" s="86"/>
      <c r="U132" s="86"/>
      <c r="V132" s="86"/>
      <c r="W132" s="86"/>
      <c r="X132" s="86"/>
      <c r="Y132" s="86"/>
      <c r="Z132" s="86"/>
    </row>
    <row r="133" spans="1:26" ht="15.75" customHeight="1">
      <c r="A133" s="86"/>
      <c r="B133" s="86"/>
      <c r="C133" s="86"/>
      <c r="D133" s="86"/>
      <c r="E133" s="86"/>
      <c r="F133" s="86"/>
      <c r="G133" s="86"/>
      <c r="H133" s="86"/>
      <c r="I133" s="86"/>
      <c r="J133" s="94"/>
      <c r="K133" s="94"/>
      <c r="L133" s="94"/>
      <c r="M133" s="94"/>
      <c r="N133" s="94"/>
      <c r="O133" s="94"/>
      <c r="P133" s="165"/>
      <c r="Q133" s="165"/>
      <c r="R133" s="86"/>
      <c r="S133" s="86"/>
      <c r="T133" s="86"/>
      <c r="U133" s="86"/>
      <c r="V133" s="86"/>
      <c r="W133" s="86"/>
      <c r="X133" s="86"/>
      <c r="Y133" s="86"/>
      <c r="Z133" s="86"/>
    </row>
    <row r="134" spans="1:26" ht="15.75" customHeight="1">
      <c r="A134" s="86"/>
      <c r="B134" s="86"/>
      <c r="C134" s="86"/>
      <c r="D134" s="86"/>
      <c r="E134" s="86"/>
      <c r="F134" s="86"/>
      <c r="G134" s="86"/>
      <c r="H134" s="86"/>
      <c r="I134" s="86"/>
      <c r="J134" s="94"/>
      <c r="K134" s="94"/>
      <c r="L134" s="94"/>
      <c r="M134" s="94"/>
      <c r="N134" s="94"/>
      <c r="O134" s="94"/>
      <c r="P134" s="165"/>
      <c r="Q134" s="165"/>
      <c r="R134" s="86"/>
      <c r="S134" s="86"/>
      <c r="T134" s="86"/>
      <c r="U134" s="86"/>
      <c r="V134" s="86"/>
      <c r="W134" s="86"/>
      <c r="X134" s="86"/>
      <c r="Y134" s="86"/>
      <c r="Z134" s="86"/>
    </row>
    <row r="135" spans="1:26" ht="15.75" customHeight="1">
      <c r="A135" s="86"/>
      <c r="B135" s="86"/>
      <c r="C135" s="86"/>
      <c r="D135" s="86"/>
      <c r="E135" s="86"/>
      <c r="F135" s="86"/>
      <c r="G135" s="86"/>
      <c r="H135" s="86"/>
      <c r="I135" s="86"/>
      <c r="J135" s="94"/>
      <c r="K135" s="94"/>
      <c r="L135" s="94"/>
      <c r="M135" s="94"/>
      <c r="N135" s="94"/>
      <c r="O135" s="94"/>
      <c r="P135" s="165"/>
      <c r="Q135" s="165"/>
      <c r="R135" s="86"/>
      <c r="S135" s="86"/>
      <c r="T135" s="86"/>
      <c r="U135" s="86"/>
      <c r="V135" s="86"/>
      <c r="W135" s="86"/>
      <c r="X135" s="86"/>
      <c r="Y135" s="86"/>
      <c r="Z135" s="86"/>
    </row>
    <row r="136" spans="1:26" ht="15.75" customHeight="1">
      <c r="A136" s="86"/>
      <c r="B136" s="86"/>
      <c r="C136" s="86"/>
      <c r="D136" s="86"/>
      <c r="E136" s="86"/>
      <c r="F136" s="86"/>
      <c r="G136" s="86"/>
      <c r="H136" s="86"/>
      <c r="I136" s="86"/>
      <c r="J136" s="94"/>
      <c r="K136" s="94"/>
      <c r="L136" s="94"/>
      <c r="M136" s="94"/>
      <c r="N136" s="94"/>
      <c r="O136" s="94"/>
      <c r="P136" s="165"/>
      <c r="Q136" s="165"/>
      <c r="R136" s="86"/>
      <c r="S136" s="86"/>
      <c r="T136" s="86"/>
      <c r="U136" s="86"/>
      <c r="V136" s="86"/>
      <c r="W136" s="86"/>
      <c r="X136" s="86"/>
      <c r="Y136" s="86"/>
      <c r="Z136" s="86"/>
    </row>
    <row r="137" spans="1:26" ht="15.75" customHeight="1">
      <c r="A137" s="86"/>
      <c r="B137" s="86"/>
      <c r="C137" s="86"/>
      <c r="D137" s="86"/>
      <c r="E137" s="86"/>
      <c r="F137" s="86"/>
      <c r="G137" s="86"/>
      <c r="H137" s="86"/>
      <c r="I137" s="86"/>
      <c r="J137" s="94"/>
      <c r="K137" s="94"/>
      <c r="L137" s="94"/>
      <c r="M137" s="94"/>
      <c r="N137" s="94"/>
      <c r="O137" s="94"/>
      <c r="P137" s="165"/>
      <c r="Q137" s="165"/>
      <c r="R137" s="86"/>
      <c r="S137" s="86"/>
      <c r="T137" s="86"/>
      <c r="U137" s="86"/>
      <c r="V137" s="86"/>
      <c r="W137" s="86"/>
      <c r="X137" s="86"/>
      <c r="Y137" s="86"/>
      <c r="Z137" s="86"/>
    </row>
    <row r="138" spans="1:26" ht="15.75" customHeight="1">
      <c r="A138" s="86"/>
      <c r="B138" s="86"/>
      <c r="C138" s="86"/>
      <c r="D138" s="86"/>
      <c r="E138" s="86"/>
      <c r="F138" s="86"/>
      <c r="G138" s="86"/>
      <c r="H138" s="86"/>
      <c r="I138" s="86"/>
      <c r="J138" s="94"/>
      <c r="K138" s="94"/>
      <c r="L138" s="94"/>
      <c r="M138" s="94"/>
      <c r="N138" s="94"/>
      <c r="O138" s="94"/>
      <c r="P138" s="165"/>
      <c r="Q138" s="165"/>
      <c r="R138" s="86"/>
      <c r="S138" s="86"/>
      <c r="T138" s="86"/>
      <c r="U138" s="86"/>
      <c r="V138" s="86"/>
      <c r="W138" s="86"/>
      <c r="X138" s="86"/>
      <c r="Y138" s="86"/>
      <c r="Z138" s="86"/>
    </row>
    <row r="139" spans="1:26" ht="15.75" customHeight="1">
      <c r="A139" s="86"/>
      <c r="B139" s="86"/>
      <c r="C139" s="86"/>
      <c r="D139" s="86"/>
      <c r="E139" s="86"/>
      <c r="F139" s="86"/>
      <c r="G139" s="86"/>
      <c r="H139" s="86"/>
      <c r="I139" s="86"/>
      <c r="J139" s="94"/>
      <c r="K139" s="94"/>
      <c r="L139" s="94"/>
      <c r="M139" s="94"/>
      <c r="N139" s="94"/>
      <c r="O139" s="94"/>
      <c r="P139" s="165"/>
      <c r="Q139" s="165"/>
      <c r="R139" s="86"/>
      <c r="S139" s="86"/>
      <c r="T139" s="86"/>
      <c r="U139" s="86"/>
      <c r="V139" s="86"/>
      <c r="W139" s="86"/>
      <c r="X139" s="86"/>
      <c r="Y139" s="86"/>
      <c r="Z139" s="86"/>
    </row>
    <row r="140" spans="1:26" ht="15.75" customHeight="1">
      <c r="A140" s="86"/>
      <c r="B140" s="86"/>
      <c r="C140" s="86"/>
      <c r="D140" s="86"/>
      <c r="E140" s="86"/>
      <c r="F140" s="86"/>
      <c r="G140" s="86"/>
      <c r="H140" s="86"/>
      <c r="I140" s="86"/>
      <c r="J140" s="94"/>
      <c r="K140" s="94"/>
      <c r="L140" s="94"/>
      <c r="M140" s="94"/>
      <c r="N140" s="94"/>
      <c r="O140" s="94"/>
      <c r="P140" s="165"/>
      <c r="Q140" s="165"/>
      <c r="R140" s="86"/>
      <c r="S140" s="86"/>
      <c r="T140" s="86"/>
      <c r="U140" s="86"/>
      <c r="V140" s="86"/>
      <c r="W140" s="86"/>
      <c r="X140" s="86"/>
      <c r="Y140" s="86"/>
      <c r="Z140" s="86"/>
    </row>
    <row r="141" spans="1:26" ht="15.75" customHeight="1">
      <c r="A141" s="86"/>
      <c r="B141" s="86"/>
      <c r="C141" s="86"/>
      <c r="D141" s="86"/>
      <c r="E141" s="86"/>
      <c r="F141" s="86"/>
      <c r="G141" s="86"/>
      <c r="H141" s="86"/>
      <c r="I141" s="86"/>
      <c r="J141" s="94"/>
      <c r="K141" s="94"/>
      <c r="L141" s="94"/>
      <c r="M141" s="94"/>
      <c r="N141" s="94"/>
      <c r="O141" s="94"/>
      <c r="P141" s="165"/>
      <c r="Q141" s="165"/>
      <c r="R141" s="86"/>
      <c r="S141" s="86"/>
      <c r="T141" s="86"/>
      <c r="U141" s="86"/>
      <c r="V141" s="86"/>
      <c r="W141" s="86"/>
      <c r="X141" s="86"/>
      <c r="Y141" s="86"/>
      <c r="Z141" s="86"/>
    </row>
    <row r="142" spans="1:26" ht="15.75" customHeight="1">
      <c r="A142" s="86"/>
      <c r="B142" s="86"/>
      <c r="C142" s="86"/>
      <c r="D142" s="86"/>
      <c r="E142" s="86"/>
      <c r="F142" s="86"/>
      <c r="G142" s="86"/>
      <c r="H142" s="86"/>
      <c r="I142" s="86"/>
      <c r="J142" s="94"/>
      <c r="K142" s="94"/>
      <c r="L142" s="94"/>
      <c r="M142" s="94"/>
      <c r="N142" s="94"/>
      <c r="O142" s="94"/>
      <c r="P142" s="165"/>
      <c r="Q142" s="165"/>
      <c r="R142" s="86"/>
      <c r="S142" s="86"/>
      <c r="T142" s="86"/>
      <c r="U142" s="86"/>
      <c r="V142" s="86"/>
      <c r="W142" s="86"/>
      <c r="X142" s="86"/>
      <c r="Y142" s="86"/>
      <c r="Z142" s="86"/>
    </row>
    <row r="143" spans="1:26" ht="15.75" customHeight="1">
      <c r="A143" s="86"/>
      <c r="B143" s="86"/>
      <c r="C143" s="86"/>
      <c r="D143" s="86"/>
      <c r="E143" s="86"/>
      <c r="F143" s="86"/>
      <c r="G143" s="86"/>
      <c r="H143" s="86"/>
      <c r="I143" s="86"/>
      <c r="J143" s="94"/>
      <c r="K143" s="94"/>
      <c r="L143" s="94"/>
      <c r="M143" s="94"/>
      <c r="N143" s="94"/>
      <c r="O143" s="94"/>
      <c r="P143" s="165"/>
      <c r="Q143" s="165"/>
      <c r="R143" s="86"/>
      <c r="S143" s="86"/>
      <c r="T143" s="86"/>
      <c r="U143" s="86"/>
      <c r="V143" s="86"/>
      <c r="W143" s="86"/>
      <c r="X143" s="86"/>
      <c r="Y143" s="86"/>
      <c r="Z143" s="86"/>
    </row>
    <row r="144" spans="1:26" ht="15.75" customHeight="1">
      <c r="A144" s="86"/>
      <c r="B144" s="86"/>
      <c r="C144" s="86"/>
      <c r="D144" s="86"/>
      <c r="E144" s="86"/>
      <c r="F144" s="86"/>
      <c r="G144" s="86"/>
      <c r="H144" s="86"/>
      <c r="I144" s="86"/>
      <c r="J144" s="94"/>
      <c r="K144" s="94"/>
      <c r="L144" s="94"/>
      <c r="M144" s="94"/>
      <c r="N144" s="94"/>
      <c r="O144" s="94"/>
      <c r="P144" s="165"/>
      <c r="Q144" s="165"/>
      <c r="R144" s="86"/>
      <c r="S144" s="86"/>
      <c r="T144" s="86"/>
      <c r="U144" s="86"/>
      <c r="V144" s="86"/>
      <c r="W144" s="86"/>
      <c r="X144" s="86"/>
      <c r="Y144" s="86"/>
      <c r="Z144" s="86"/>
    </row>
    <row r="145" spans="1:26" ht="15.75" customHeight="1">
      <c r="A145" s="86"/>
      <c r="B145" s="86"/>
      <c r="C145" s="86"/>
      <c r="D145" s="86"/>
      <c r="E145" s="86"/>
      <c r="F145" s="86"/>
      <c r="G145" s="86"/>
      <c r="H145" s="86"/>
      <c r="I145" s="86"/>
      <c r="J145" s="94"/>
      <c r="K145" s="94"/>
      <c r="L145" s="94"/>
      <c r="M145" s="94"/>
      <c r="N145" s="94"/>
      <c r="O145" s="94"/>
      <c r="P145" s="165"/>
      <c r="Q145" s="165"/>
      <c r="R145" s="86"/>
      <c r="S145" s="86"/>
      <c r="T145" s="86"/>
      <c r="U145" s="86"/>
      <c r="V145" s="86"/>
      <c r="W145" s="86"/>
      <c r="X145" s="86"/>
      <c r="Y145" s="86"/>
      <c r="Z145" s="86"/>
    </row>
    <row r="146" spans="1:26" ht="15.75" customHeight="1">
      <c r="A146" s="86"/>
      <c r="B146" s="86"/>
      <c r="C146" s="86"/>
      <c r="D146" s="86"/>
      <c r="E146" s="86"/>
      <c r="F146" s="86"/>
      <c r="G146" s="86"/>
      <c r="H146" s="86"/>
      <c r="I146" s="86"/>
      <c r="J146" s="94"/>
      <c r="K146" s="94"/>
      <c r="L146" s="94"/>
      <c r="M146" s="94"/>
      <c r="N146" s="94"/>
      <c r="O146" s="94"/>
      <c r="P146" s="165"/>
      <c r="Q146" s="165"/>
      <c r="R146" s="86"/>
      <c r="S146" s="86"/>
      <c r="T146" s="86"/>
      <c r="U146" s="86"/>
      <c r="V146" s="86"/>
      <c r="W146" s="86"/>
      <c r="X146" s="86"/>
      <c r="Y146" s="86"/>
      <c r="Z146" s="86"/>
    </row>
    <row r="147" spans="1:26" ht="15.75" customHeight="1">
      <c r="A147" s="86"/>
      <c r="B147" s="86"/>
      <c r="C147" s="86"/>
      <c r="D147" s="86"/>
      <c r="E147" s="86"/>
      <c r="F147" s="86"/>
      <c r="G147" s="86"/>
      <c r="H147" s="86"/>
      <c r="I147" s="86"/>
      <c r="J147" s="94"/>
      <c r="K147" s="94"/>
      <c r="L147" s="94"/>
      <c r="M147" s="94"/>
      <c r="N147" s="94"/>
      <c r="O147" s="94"/>
      <c r="P147" s="165"/>
      <c r="Q147" s="165"/>
      <c r="R147" s="86"/>
      <c r="S147" s="86"/>
      <c r="T147" s="86"/>
      <c r="U147" s="86"/>
      <c r="V147" s="86"/>
      <c r="W147" s="86"/>
      <c r="X147" s="86"/>
      <c r="Y147" s="86"/>
      <c r="Z147" s="86"/>
    </row>
    <row r="148" spans="1:26" ht="15.75" customHeight="1">
      <c r="A148" s="86"/>
      <c r="B148" s="86"/>
      <c r="C148" s="86"/>
      <c r="D148" s="86"/>
      <c r="E148" s="86"/>
      <c r="F148" s="86"/>
      <c r="G148" s="86"/>
      <c r="H148" s="86"/>
      <c r="I148" s="86"/>
      <c r="J148" s="94"/>
      <c r="K148" s="94"/>
      <c r="L148" s="94"/>
      <c r="M148" s="94"/>
      <c r="N148" s="94"/>
      <c r="O148" s="94"/>
      <c r="P148" s="165"/>
      <c r="Q148" s="165"/>
      <c r="R148" s="86"/>
      <c r="S148" s="86"/>
      <c r="T148" s="86"/>
      <c r="U148" s="86"/>
      <c r="V148" s="86"/>
      <c r="W148" s="86"/>
      <c r="X148" s="86"/>
      <c r="Y148" s="86"/>
      <c r="Z148" s="86"/>
    </row>
    <row r="149" spans="1:26" ht="15.75" customHeight="1">
      <c r="A149" s="86"/>
      <c r="B149" s="86"/>
      <c r="C149" s="86"/>
      <c r="D149" s="86"/>
      <c r="E149" s="86"/>
      <c r="F149" s="86"/>
      <c r="G149" s="86"/>
      <c r="H149" s="86"/>
      <c r="I149" s="86"/>
      <c r="J149" s="94"/>
      <c r="K149" s="94"/>
      <c r="L149" s="94"/>
      <c r="M149" s="94"/>
      <c r="N149" s="94"/>
      <c r="O149" s="94"/>
      <c r="P149" s="165"/>
      <c r="Q149" s="165"/>
      <c r="R149" s="86"/>
      <c r="S149" s="86"/>
      <c r="T149" s="86"/>
      <c r="U149" s="86"/>
      <c r="V149" s="86"/>
      <c r="W149" s="86"/>
      <c r="X149" s="86"/>
      <c r="Y149" s="86"/>
      <c r="Z149" s="86"/>
    </row>
    <row r="150" spans="1:26" ht="15.75" customHeight="1">
      <c r="A150" s="86"/>
      <c r="B150" s="86"/>
      <c r="C150" s="86"/>
      <c r="D150" s="86"/>
      <c r="E150" s="86"/>
      <c r="F150" s="86"/>
      <c r="G150" s="86"/>
      <c r="H150" s="86"/>
      <c r="I150" s="86"/>
      <c r="J150" s="94"/>
      <c r="K150" s="94"/>
      <c r="L150" s="94"/>
      <c r="M150" s="94"/>
      <c r="N150" s="94"/>
      <c r="O150" s="94"/>
      <c r="P150" s="165"/>
      <c r="Q150" s="165"/>
      <c r="R150" s="86"/>
      <c r="S150" s="86"/>
      <c r="T150" s="86"/>
      <c r="U150" s="86"/>
      <c r="V150" s="86"/>
      <c r="W150" s="86"/>
      <c r="X150" s="86"/>
      <c r="Y150" s="86"/>
      <c r="Z150" s="86"/>
    </row>
    <row r="151" spans="1:26" ht="15.75" customHeight="1">
      <c r="A151" s="86"/>
      <c r="B151" s="86"/>
      <c r="C151" s="86"/>
      <c r="D151" s="86"/>
      <c r="E151" s="86"/>
      <c r="F151" s="86"/>
      <c r="G151" s="86"/>
      <c r="H151" s="86"/>
      <c r="I151" s="86"/>
      <c r="J151" s="94"/>
      <c r="K151" s="94"/>
      <c r="L151" s="94"/>
      <c r="M151" s="94"/>
      <c r="N151" s="94"/>
      <c r="O151" s="94"/>
      <c r="P151" s="165"/>
      <c r="Q151" s="165"/>
      <c r="R151" s="86"/>
      <c r="S151" s="86"/>
      <c r="T151" s="86"/>
      <c r="U151" s="86"/>
      <c r="V151" s="86"/>
      <c r="W151" s="86"/>
      <c r="X151" s="86"/>
      <c r="Y151" s="86"/>
      <c r="Z151" s="86"/>
    </row>
    <row r="152" spans="1:26" ht="15.75" customHeight="1">
      <c r="A152" s="86"/>
      <c r="B152" s="86"/>
      <c r="C152" s="86"/>
      <c r="D152" s="86"/>
      <c r="E152" s="86"/>
      <c r="F152" s="86"/>
      <c r="G152" s="86"/>
      <c r="H152" s="86"/>
      <c r="I152" s="86"/>
      <c r="J152" s="94"/>
      <c r="K152" s="94"/>
      <c r="L152" s="94"/>
      <c r="M152" s="94"/>
      <c r="N152" s="94"/>
      <c r="O152" s="94"/>
      <c r="P152" s="165"/>
      <c r="Q152" s="165"/>
      <c r="R152" s="86"/>
      <c r="S152" s="86"/>
      <c r="T152" s="86"/>
      <c r="U152" s="86"/>
      <c r="V152" s="86"/>
      <c r="W152" s="86"/>
      <c r="X152" s="86"/>
      <c r="Y152" s="86"/>
      <c r="Z152" s="86"/>
    </row>
    <row r="153" spans="1:26" ht="15.75" customHeight="1">
      <c r="A153" s="86"/>
      <c r="B153" s="86"/>
      <c r="C153" s="86"/>
      <c r="D153" s="86"/>
      <c r="E153" s="86"/>
      <c r="F153" s="86"/>
      <c r="G153" s="86"/>
      <c r="H153" s="86"/>
      <c r="I153" s="86"/>
      <c r="J153" s="94"/>
      <c r="K153" s="94"/>
      <c r="L153" s="94"/>
      <c r="M153" s="94"/>
      <c r="N153" s="94"/>
      <c r="O153" s="94"/>
      <c r="P153" s="165"/>
      <c r="Q153" s="165"/>
      <c r="R153" s="86"/>
      <c r="S153" s="86"/>
      <c r="T153" s="86"/>
      <c r="U153" s="86"/>
      <c r="V153" s="86"/>
      <c r="W153" s="86"/>
      <c r="X153" s="86"/>
      <c r="Y153" s="86"/>
      <c r="Z153" s="86"/>
    </row>
    <row r="154" spans="1:26" ht="15.75" customHeight="1">
      <c r="A154" s="86"/>
      <c r="B154" s="86"/>
      <c r="C154" s="86"/>
      <c r="D154" s="86"/>
      <c r="E154" s="86"/>
      <c r="F154" s="86"/>
      <c r="G154" s="86"/>
      <c r="H154" s="86"/>
      <c r="I154" s="86"/>
      <c r="J154" s="94"/>
      <c r="K154" s="94"/>
      <c r="L154" s="94"/>
      <c r="M154" s="94"/>
      <c r="N154" s="94"/>
      <c r="O154" s="94"/>
      <c r="P154" s="165"/>
      <c r="Q154" s="165"/>
      <c r="R154" s="86"/>
      <c r="S154" s="86"/>
      <c r="T154" s="86"/>
      <c r="U154" s="86"/>
      <c r="V154" s="86"/>
      <c r="W154" s="86"/>
      <c r="X154" s="86"/>
      <c r="Y154" s="86"/>
      <c r="Z154" s="86"/>
    </row>
    <row r="155" spans="1:26" ht="15.75" customHeight="1">
      <c r="A155" s="86"/>
      <c r="B155" s="86"/>
      <c r="C155" s="86"/>
      <c r="D155" s="86"/>
      <c r="E155" s="86"/>
      <c r="F155" s="86"/>
      <c r="G155" s="86"/>
      <c r="H155" s="86"/>
      <c r="I155" s="86"/>
      <c r="J155" s="94"/>
      <c r="K155" s="94"/>
      <c r="L155" s="94"/>
      <c r="M155" s="94"/>
      <c r="N155" s="94"/>
      <c r="O155" s="94"/>
      <c r="P155" s="165"/>
      <c r="Q155" s="165"/>
      <c r="R155" s="86"/>
      <c r="S155" s="86"/>
      <c r="T155" s="86"/>
      <c r="U155" s="86"/>
      <c r="V155" s="86"/>
      <c r="W155" s="86"/>
      <c r="X155" s="86"/>
      <c r="Y155" s="86"/>
      <c r="Z155" s="86"/>
    </row>
    <row r="156" spans="1:26" ht="15.75" customHeight="1">
      <c r="A156" s="86"/>
      <c r="B156" s="86"/>
      <c r="C156" s="86"/>
      <c r="D156" s="86"/>
      <c r="E156" s="86"/>
      <c r="F156" s="86"/>
      <c r="G156" s="86"/>
      <c r="H156" s="86"/>
      <c r="I156" s="86"/>
      <c r="J156" s="94"/>
      <c r="K156" s="94"/>
      <c r="L156" s="94"/>
      <c r="M156" s="94"/>
      <c r="N156" s="94"/>
      <c r="O156" s="94"/>
      <c r="P156" s="165"/>
      <c r="Q156" s="165"/>
      <c r="R156" s="86"/>
      <c r="S156" s="86"/>
      <c r="T156" s="86"/>
      <c r="U156" s="86"/>
      <c r="V156" s="86"/>
      <c r="W156" s="86"/>
      <c r="X156" s="86"/>
      <c r="Y156" s="86"/>
      <c r="Z156" s="86"/>
    </row>
    <row r="157" spans="1:26" ht="15.75" customHeight="1">
      <c r="A157" s="86"/>
      <c r="B157" s="86"/>
      <c r="C157" s="86"/>
      <c r="D157" s="86"/>
      <c r="E157" s="86"/>
      <c r="F157" s="86"/>
      <c r="G157" s="86"/>
      <c r="H157" s="86"/>
      <c r="I157" s="86"/>
      <c r="J157" s="94"/>
      <c r="K157" s="94"/>
      <c r="L157" s="94"/>
      <c r="M157" s="94"/>
      <c r="N157" s="94"/>
      <c r="O157" s="94"/>
      <c r="P157" s="165"/>
      <c r="Q157" s="165"/>
      <c r="R157" s="86"/>
      <c r="S157" s="86"/>
      <c r="T157" s="86"/>
      <c r="U157" s="86"/>
      <c r="V157" s="86"/>
      <c r="W157" s="86"/>
      <c r="X157" s="86"/>
      <c r="Y157" s="86"/>
      <c r="Z157" s="86"/>
    </row>
    <row r="158" spans="1:26" ht="15.75" customHeight="1">
      <c r="A158" s="86"/>
      <c r="B158" s="86"/>
      <c r="C158" s="86"/>
      <c r="D158" s="86"/>
      <c r="E158" s="86"/>
      <c r="F158" s="86"/>
      <c r="G158" s="86"/>
      <c r="H158" s="86"/>
      <c r="I158" s="86"/>
      <c r="J158" s="94"/>
      <c r="K158" s="94"/>
      <c r="L158" s="94"/>
      <c r="M158" s="94"/>
      <c r="N158" s="94"/>
      <c r="O158" s="94"/>
      <c r="P158" s="165"/>
      <c r="Q158" s="165"/>
      <c r="R158" s="86"/>
      <c r="S158" s="86"/>
      <c r="T158" s="86"/>
      <c r="U158" s="86"/>
      <c r="V158" s="86"/>
      <c r="W158" s="86"/>
      <c r="X158" s="86"/>
      <c r="Y158" s="86"/>
      <c r="Z158" s="86"/>
    </row>
    <row r="159" spans="1:26" ht="15.75" customHeight="1">
      <c r="A159" s="86"/>
      <c r="B159" s="86"/>
      <c r="C159" s="86"/>
      <c r="D159" s="86"/>
      <c r="E159" s="86"/>
      <c r="F159" s="86"/>
      <c r="G159" s="86"/>
      <c r="H159" s="86"/>
      <c r="I159" s="86"/>
      <c r="J159" s="94"/>
      <c r="K159" s="94"/>
      <c r="L159" s="94"/>
      <c r="M159" s="94"/>
      <c r="N159" s="94"/>
      <c r="O159" s="94"/>
      <c r="P159" s="165"/>
      <c r="Q159" s="165"/>
      <c r="R159" s="86"/>
      <c r="S159" s="86"/>
      <c r="T159" s="86"/>
      <c r="U159" s="86"/>
      <c r="V159" s="86"/>
      <c r="W159" s="86"/>
      <c r="X159" s="86"/>
      <c r="Y159" s="86"/>
      <c r="Z159" s="86"/>
    </row>
    <row r="160" spans="1:26" ht="15.75" customHeight="1">
      <c r="A160" s="86"/>
      <c r="B160" s="86"/>
      <c r="C160" s="86"/>
      <c r="D160" s="86"/>
      <c r="E160" s="86"/>
      <c r="F160" s="86"/>
      <c r="G160" s="86"/>
      <c r="H160" s="86"/>
      <c r="I160" s="86"/>
      <c r="J160" s="94"/>
      <c r="K160" s="94"/>
      <c r="L160" s="94"/>
      <c r="M160" s="94"/>
      <c r="N160" s="94"/>
      <c r="O160" s="94"/>
      <c r="P160" s="165"/>
      <c r="Q160" s="165"/>
      <c r="R160" s="86"/>
      <c r="S160" s="86"/>
      <c r="T160" s="86"/>
      <c r="U160" s="86"/>
      <c r="V160" s="86"/>
      <c r="W160" s="86"/>
      <c r="X160" s="86"/>
      <c r="Y160" s="86"/>
      <c r="Z160" s="86"/>
    </row>
    <row r="161" spans="1:26" ht="15.75" customHeight="1">
      <c r="A161" s="86"/>
      <c r="B161" s="86"/>
      <c r="C161" s="86"/>
      <c r="D161" s="86"/>
      <c r="E161" s="86"/>
      <c r="F161" s="86"/>
      <c r="G161" s="86"/>
      <c r="H161" s="86"/>
      <c r="I161" s="86"/>
      <c r="J161" s="94"/>
      <c r="K161" s="94"/>
      <c r="L161" s="94"/>
      <c r="M161" s="94"/>
      <c r="N161" s="94"/>
      <c r="O161" s="94"/>
      <c r="P161" s="165"/>
      <c r="Q161" s="165"/>
      <c r="R161" s="86"/>
      <c r="S161" s="86"/>
      <c r="T161" s="86"/>
      <c r="U161" s="86"/>
      <c r="V161" s="86"/>
      <c r="W161" s="86"/>
      <c r="X161" s="86"/>
      <c r="Y161" s="86"/>
      <c r="Z161" s="86"/>
    </row>
    <row r="162" spans="1:26" ht="15.75" customHeight="1">
      <c r="A162" s="86"/>
      <c r="B162" s="86"/>
      <c r="C162" s="86"/>
      <c r="D162" s="86"/>
      <c r="E162" s="86"/>
      <c r="F162" s="86"/>
      <c r="G162" s="86"/>
      <c r="H162" s="86"/>
      <c r="I162" s="86"/>
      <c r="J162" s="94"/>
      <c r="K162" s="94"/>
      <c r="L162" s="94"/>
      <c r="M162" s="94"/>
      <c r="N162" s="94"/>
      <c r="O162" s="94"/>
      <c r="P162" s="165"/>
      <c r="Q162" s="165"/>
      <c r="R162" s="86"/>
      <c r="S162" s="86"/>
      <c r="T162" s="86"/>
      <c r="U162" s="86"/>
      <c r="V162" s="86"/>
      <c r="W162" s="86"/>
      <c r="X162" s="86"/>
      <c r="Y162" s="86"/>
      <c r="Z162" s="86"/>
    </row>
    <row r="163" spans="1:26" ht="15.75" customHeight="1">
      <c r="A163" s="86"/>
      <c r="B163" s="86"/>
      <c r="C163" s="86"/>
      <c r="D163" s="86"/>
      <c r="E163" s="86"/>
      <c r="F163" s="86"/>
      <c r="G163" s="86"/>
      <c r="H163" s="86"/>
      <c r="I163" s="86"/>
      <c r="J163" s="94"/>
      <c r="K163" s="94"/>
      <c r="L163" s="94"/>
      <c r="M163" s="94"/>
      <c r="N163" s="94"/>
      <c r="O163" s="94"/>
      <c r="P163" s="165"/>
      <c r="Q163" s="165"/>
      <c r="R163" s="86"/>
      <c r="S163" s="86"/>
      <c r="T163" s="86"/>
      <c r="U163" s="86"/>
      <c r="V163" s="86"/>
      <c r="W163" s="86"/>
      <c r="X163" s="86"/>
      <c r="Y163" s="86"/>
      <c r="Z163" s="86"/>
    </row>
    <row r="164" spans="1:26" ht="15.75" customHeight="1">
      <c r="A164" s="86"/>
      <c r="B164" s="86"/>
      <c r="C164" s="86"/>
      <c r="D164" s="86"/>
      <c r="E164" s="86"/>
      <c r="F164" s="86"/>
      <c r="G164" s="86"/>
      <c r="H164" s="86"/>
      <c r="I164" s="86"/>
      <c r="J164" s="94"/>
      <c r="K164" s="94"/>
      <c r="L164" s="94"/>
      <c r="M164" s="94"/>
      <c r="N164" s="94"/>
      <c r="O164" s="94"/>
      <c r="P164" s="165"/>
      <c r="Q164" s="165"/>
      <c r="R164" s="86"/>
      <c r="S164" s="86"/>
      <c r="T164" s="86"/>
      <c r="U164" s="86"/>
      <c r="V164" s="86"/>
      <c r="W164" s="86"/>
      <c r="X164" s="86"/>
      <c r="Y164" s="86"/>
      <c r="Z164" s="86"/>
    </row>
    <row r="165" spans="1:26" ht="15.75" customHeight="1">
      <c r="A165" s="86"/>
      <c r="B165" s="86"/>
      <c r="C165" s="86"/>
      <c r="D165" s="86"/>
      <c r="E165" s="86"/>
      <c r="F165" s="86"/>
      <c r="G165" s="86"/>
      <c r="H165" s="86"/>
      <c r="I165" s="86"/>
      <c r="J165" s="94"/>
      <c r="K165" s="94"/>
      <c r="L165" s="94"/>
      <c r="M165" s="94"/>
      <c r="N165" s="94"/>
      <c r="O165" s="94"/>
      <c r="P165" s="165"/>
      <c r="Q165" s="165"/>
      <c r="R165" s="86"/>
      <c r="S165" s="86"/>
      <c r="T165" s="86"/>
      <c r="U165" s="86"/>
      <c r="V165" s="86"/>
      <c r="W165" s="86"/>
      <c r="X165" s="86"/>
      <c r="Y165" s="86"/>
      <c r="Z165" s="86"/>
    </row>
    <row r="166" spans="1:26" ht="15.75" customHeight="1">
      <c r="A166" s="86"/>
      <c r="B166" s="86"/>
      <c r="C166" s="86"/>
      <c r="D166" s="86"/>
      <c r="E166" s="86"/>
      <c r="F166" s="86"/>
      <c r="G166" s="86"/>
      <c r="H166" s="86"/>
      <c r="I166" s="86"/>
      <c r="J166" s="94"/>
      <c r="K166" s="94"/>
      <c r="L166" s="94"/>
      <c r="M166" s="94"/>
      <c r="N166" s="94"/>
      <c r="O166" s="94"/>
      <c r="P166" s="165"/>
      <c r="Q166" s="165"/>
      <c r="R166" s="86"/>
      <c r="S166" s="86"/>
      <c r="T166" s="86"/>
      <c r="U166" s="86"/>
      <c r="V166" s="86"/>
      <c r="W166" s="86"/>
      <c r="X166" s="86"/>
      <c r="Y166" s="86"/>
      <c r="Z166" s="86"/>
    </row>
    <row r="167" spans="1:26" ht="15.75" customHeight="1">
      <c r="A167" s="86"/>
      <c r="B167" s="86"/>
      <c r="C167" s="86"/>
      <c r="D167" s="86"/>
      <c r="E167" s="86"/>
      <c r="F167" s="86"/>
      <c r="G167" s="86"/>
      <c r="H167" s="86"/>
      <c r="I167" s="86"/>
      <c r="J167" s="94"/>
      <c r="K167" s="94"/>
      <c r="L167" s="94"/>
      <c r="M167" s="94"/>
      <c r="N167" s="94"/>
      <c r="O167" s="94"/>
      <c r="P167" s="165"/>
      <c r="Q167" s="165"/>
      <c r="R167" s="86"/>
      <c r="S167" s="86"/>
      <c r="T167" s="86"/>
      <c r="U167" s="86"/>
      <c r="V167" s="86"/>
      <c r="W167" s="86"/>
      <c r="X167" s="86"/>
      <c r="Y167" s="86"/>
      <c r="Z167" s="86"/>
    </row>
    <row r="168" spans="1:26" ht="15.75" customHeight="1">
      <c r="A168" s="86"/>
      <c r="B168" s="86"/>
      <c r="C168" s="86"/>
      <c r="D168" s="86"/>
      <c r="E168" s="86"/>
      <c r="F168" s="86"/>
      <c r="G168" s="86"/>
      <c r="H168" s="86"/>
      <c r="I168" s="86"/>
      <c r="J168" s="94"/>
      <c r="K168" s="94"/>
      <c r="L168" s="94"/>
      <c r="M168" s="94"/>
      <c r="N168" s="94"/>
      <c r="O168" s="94"/>
      <c r="P168" s="165"/>
      <c r="Q168" s="165"/>
      <c r="R168" s="86"/>
      <c r="S168" s="86"/>
      <c r="T168" s="86"/>
      <c r="U168" s="86"/>
      <c r="V168" s="86"/>
      <c r="W168" s="86"/>
      <c r="X168" s="86"/>
      <c r="Y168" s="86"/>
      <c r="Z168" s="86"/>
    </row>
    <row r="169" spans="1:26" ht="15.75" customHeight="1">
      <c r="A169" s="86"/>
      <c r="B169" s="86"/>
      <c r="C169" s="86"/>
      <c r="D169" s="86"/>
      <c r="E169" s="86"/>
      <c r="F169" s="86"/>
      <c r="G169" s="86"/>
      <c r="H169" s="86"/>
      <c r="I169" s="86"/>
      <c r="J169" s="94"/>
      <c r="K169" s="94"/>
      <c r="L169" s="94"/>
      <c r="M169" s="94"/>
      <c r="N169" s="94"/>
      <c r="O169" s="94"/>
      <c r="P169" s="165"/>
      <c r="Q169" s="165"/>
      <c r="R169" s="86"/>
      <c r="S169" s="86"/>
      <c r="T169" s="86"/>
      <c r="U169" s="86"/>
      <c r="V169" s="86"/>
      <c r="W169" s="86"/>
      <c r="X169" s="86"/>
      <c r="Y169" s="86"/>
      <c r="Z169" s="86"/>
    </row>
    <row r="170" spans="1:26" ht="15.75" customHeight="1">
      <c r="A170" s="86"/>
      <c r="B170" s="86"/>
      <c r="C170" s="86"/>
      <c r="D170" s="86"/>
      <c r="E170" s="86"/>
      <c r="F170" s="86"/>
      <c r="G170" s="86"/>
      <c r="H170" s="86"/>
      <c r="I170" s="86"/>
      <c r="J170" s="94"/>
      <c r="K170" s="94"/>
      <c r="L170" s="94"/>
      <c r="M170" s="94"/>
      <c r="N170" s="94"/>
      <c r="O170" s="94"/>
      <c r="P170" s="165"/>
      <c r="Q170" s="165"/>
      <c r="R170" s="86"/>
      <c r="S170" s="86"/>
      <c r="T170" s="86"/>
      <c r="U170" s="86"/>
      <c r="V170" s="86"/>
      <c r="W170" s="86"/>
      <c r="X170" s="86"/>
      <c r="Y170" s="86"/>
      <c r="Z170" s="86"/>
    </row>
    <row r="171" spans="1:26" ht="15.75" customHeight="1">
      <c r="A171" s="86"/>
      <c r="B171" s="86"/>
      <c r="C171" s="86"/>
      <c r="D171" s="86"/>
      <c r="E171" s="86"/>
      <c r="F171" s="86"/>
      <c r="G171" s="86"/>
      <c r="H171" s="86"/>
      <c r="I171" s="86"/>
      <c r="J171" s="94"/>
      <c r="K171" s="94"/>
      <c r="L171" s="94"/>
      <c r="M171" s="94"/>
      <c r="N171" s="94"/>
      <c r="O171" s="94"/>
      <c r="P171" s="165"/>
      <c r="Q171" s="165"/>
      <c r="R171" s="86"/>
      <c r="S171" s="86"/>
      <c r="T171" s="86"/>
      <c r="U171" s="86"/>
      <c r="V171" s="86"/>
      <c r="W171" s="86"/>
      <c r="X171" s="86"/>
      <c r="Y171" s="86"/>
      <c r="Z171" s="86"/>
    </row>
    <row r="172" spans="1:26" ht="15.75" customHeight="1">
      <c r="A172" s="86"/>
      <c r="B172" s="86"/>
      <c r="C172" s="86"/>
      <c r="D172" s="86"/>
      <c r="E172" s="86"/>
      <c r="F172" s="86"/>
      <c r="G172" s="86"/>
      <c r="H172" s="86"/>
      <c r="I172" s="86"/>
      <c r="J172" s="94"/>
      <c r="K172" s="94"/>
      <c r="L172" s="94"/>
      <c r="M172" s="94"/>
      <c r="N172" s="94"/>
      <c r="O172" s="94"/>
      <c r="P172" s="165"/>
      <c r="Q172" s="165"/>
      <c r="R172" s="86"/>
      <c r="S172" s="86"/>
      <c r="T172" s="86"/>
      <c r="U172" s="86"/>
      <c r="V172" s="86"/>
      <c r="W172" s="86"/>
      <c r="X172" s="86"/>
      <c r="Y172" s="86"/>
      <c r="Z172" s="86"/>
    </row>
    <row r="173" spans="1:26" ht="15.75" customHeight="1">
      <c r="A173" s="86"/>
      <c r="B173" s="86"/>
      <c r="C173" s="86"/>
      <c r="D173" s="86"/>
      <c r="E173" s="86"/>
      <c r="F173" s="86"/>
      <c r="G173" s="86"/>
      <c r="H173" s="86"/>
      <c r="I173" s="86"/>
      <c r="J173" s="94"/>
      <c r="K173" s="94"/>
      <c r="L173" s="94"/>
      <c r="M173" s="94"/>
      <c r="N173" s="94"/>
      <c r="O173" s="94"/>
      <c r="P173" s="165"/>
      <c r="Q173" s="165"/>
      <c r="R173" s="86"/>
      <c r="S173" s="86"/>
      <c r="T173" s="86"/>
      <c r="U173" s="86"/>
      <c r="V173" s="86"/>
      <c r="W173" s="86"/>
      <c r="X173" s="86"/>
      <c r="Y173" s="86"/>
      <c r="Z173" s="86"/>
    </row>
    <row r="174" spans="1:26" ht="15.75" customHeight="1">
      <c r="A174" s="86"/>
      <c r="B174" s="86"/>
      <c r="C174" s="86"/>
      <c r="D174" s="86"/>
      <c r="E174" s="86"/>
      <c r="F174" s="86"/>
      <c r="G174" s="86"/>
      <c r="H174" s="86"/>
      <c r="I174" s="86"/>
      <c r="J174" s="94"/>
      <c r="K174" s="94"/>
      <c r="L174" s="94"/>
      <c r="M174" s="94"/>
      <c r="N174" s="94"/>
      <c r="O174" s="94"/>
      <c r="P174" s="165"/>
      <c r="Q174" s="165"/>
      <c r="R174" s="86"/>
      <c r="S174" s="86"/>
      <c r="T174" s="86"/>
      <c r="U174" s="86"/>
      <c r="V174" s="86"/>
      <c r="W174" s="86"/>
      <c r="X174" s="86"/>
      <c r="Y174" s="86"/>
      <c r="Z174" s="86"/>
    </row>
    <row r="175" spans="1:26" ht="15.75" customHeight="1">
      <c r="A175" s="86"/>
      <c r="B175" s="86"/>
      <c r="C175" s="86"/>
      <c r="D175" s="86"/>
      <c r="E175" s="86"/>
      <c r="F175" s="86"/>
      <c r="G175" s="86"/>
      <c r="H175" s="86"/>
      <c r="I175" s="86"/>
      <c r="J175" s="94"/>
      <c r="K175" s="94"/>
      <c r="L175" s="94"/>
      <c r="M175" s="94"/>
      <c r="N175" s="94"/>
      <c r="O175" s="94"/>
      <c r="P175" s="165"/>
      <c r="Q175" s="165"/>
      <c r="R175" s="86"/>
      <c r="S175" s="86"/>
      <c r="T175" s="86"/>
      <c r="U175" s="86"/>
      <c r="V175" s="86"/>
      <c r="W175" s="86"/>
      <c r="X175" s="86"/>
      <c r="Y175" s="86"/>
      <c r="Z175" s="86"/>
    </row>
    <row r="176" spans="1:26" ht="15.75" customHeight="1">
      <c r="A176" s="86"/>
      <c r="B176" s="86"/>
      <c r="C176" s="86"/>
      <c r="D176" s="86"/>
      <c r="E176" s="86"/>
      <c r="F176" s="86"/>
      <c r="G176" s="86"/>
      <c r="H176" s="86"/>
      <c r="I176" s="86"/>
      <c r="J176" s="94"/>
      <c r="K176" s="94"/>
      <c r="L176" s="94"/>
      <c r="M176" s="94"/>
      <c r="N176" s="94"/>
      <c r="O176" s="94"/>
      <c r="P176" s="165"/>
      <c r="Q176" s="165"/>
      <c r="R176" s="86"/>
      <c r="S176" s="86"/>
      <c r="T176" s="86"/>
      <c r="U176" s="86"/>
      <c r="V176" s="86"/>
      <c r="W176" s="86"/>
      <c r="X176" s="86"/>
      <c r="Y176" s="86"/>
      <c r="Z176" s="86"/>
    </row>
    <row r="177" spans="1:26" ht="15.75" customHeight="1">
      <c r="A177" s="86"/>
      <c r="B177" s="86"/>
      <c r="C177" s="86"/>
      <c r="D177" s="86"/>
      <c r="E177" s="86"/>
      <c r="F177" s="86"/>
      <c r="G177" s="86"/>
      <c r="H177" s="86"/>
      <c r="I177" s="86"/>
      <c r="J177" s="94"/>
      <c r="K177" s="94"/>
      <c r="L177" s="94"/>
      <c r="M177" s="94"/>
      <c r="N177" s="94"/>
      <c r="O177" s="94"/>
      <c r="P177" s="165"/>
      <c r="Q177" s="165"/>
      <c r="R177" s="86"/>
      <c r="S177" s="86"/>
      <c r="T177" s="86"/>
      <c r="U177" s="86"/>
      <c r="V177" s="86"/>
      <c r="W177" s="86"/>
      <c r="X177" s="86"/>
      <c r="Y177" s="86"/>
      <c r="Z177" s="86"/>
    </row>
    <row r="178" spans="1:26" ht="15.75" customHeight="1">
      <c r="A178" s="86"/>
      <c r="B178" s="86"/>
      <c r="C178" s="86"/>
      <c r="D178" s="86"/>
      <c r="E178" s="86"/>
      <c r="F178" s="86"/>
      <c r="G178" s="86"/>
      <c r="H178" s="86"/>
      <c r="I178" s="86"/>
      <c r="J178" s="94"/>
      <c r="K178" s="94"/>
      <c r="L178" s="94"/>
      <c r="M178" s="94"/>
      <c r="N178" s="94"/>
      <c r="O178" s="94"/>
      <c r="P178" s="165"/>
      <c r="Q178" s="165"/>
      <c r="R178" s="86"/>
      <c r="S178" s="86"/>
      <c r="T178" s="86"/>
      <c r="U178" s="86"/>
      <c r="V178" s="86"/>
      <c r="W178" s="86"/>
      <c r="X178" s="86"/>
      <c r="Y178" s="86"/>
      <c r="Z178" s="86"/>
    </row>
    <row r="179" spans="1:26" ht="15.75" customHeight="1">
      <c r="A179" s="86"/>
      <c r="B179" s="86"/>
      <c r="C179" s="86"/>
      <c r="D179" s="86"/>
      <c r="E179" s="86"/>
      <c r="F179" s="86"/>
      <c r="G179" s="86"/>
      <c r="H179" s="86"/>
      <c r="I179" s="86"/>
      <c r="J179" s="94"/>
      <c r="K179" s="94"/>
      <c r="L179" s="94"/>
      <c r="M179" s="94"/>
      <c r="N179" s="94"/>
      <c r="O179" s="94"/>
      <c r="P179" s="165"/>
      <c r="Q179" s="165"/>
      <c r="R179" s="86"/>
      <c r="S179" s="86"/>
      <c r="T179" s="86"/>
      <c r="U179" s="86"/>
      <c r="V179" s="86"/>
      <c r="W179" s="86"/>
      <c r="X179" s="86"/>
      <c r="Y179" s="86"/>
      <c r="Z179" s="86"/>
    </row>
    <row r="180" spans="1:26" ht="15.75" customHeight="1">
      <c r="A180" s="86"/>
      <c r="B180" s="86"/>
      <c r="C180" s="86"/>
      <c r="D180" s="86"/>
      <c r="E180" s="86"/>
      <c r="F180" s="86"/>
      <c r="G180" s="86"/>
      <c r="H180" s="86"/>
      <c r="I180" s="86"/>
      <c r="J180" s="94"/>
      <c r="K180" s="94"/>
      <c r="L180" s="94"/>
      <c r="M180" s="94"/>
      <c r="N180" s="94"/>
      <c r="O180" s="94"/>
      <c r="P180" s="165"/>
      <c r="Q180" s="165"/>
      <c r="R180" s="86"/>
      <c r="S180" s="86"/>
      <c r="T180" s="86"/>
      <c r="U180" s="86"/>
      <c r="V180" s="86"/>
      <c r="W180" s="86"/>
      <c r="X180" s="86"/>
      <c r="Y180" s="86"/>
      <c r="Z180" s="86"/>
    </row>
    <row r="181" spans="1:26" ht="15.75" customHeight="1">
      <c r="A181" s="86"/>
      <c r="B181" s="86"/>
      <c r="C181" s="86"/>
      <c r="D181" s="86"/>
      <c r="E181" s="86"/>
      <c r="F181" s="86"/>
      <c r="G181" s="86"/>
      <c r="H181" s="86"/>
      <c r="I181" s="86"/>
      <c r="J181" s="94"/>
      <c r="K181" s="94"/>
      <c r="L181" s="94"/>
      <c r="M181" s="94"/>
      <c r="N181" s="94"/>
      <c r="O181" s="94"/>
      <c r="P181" s="165"/>
      <c r="Q181" s="165"/>
      <c r="R181" s="86"/>
      <c r="S181" s="86"/>
      <c r="T181" s="86"/>
      <c r="U181" s="86"/>
      <c r="V181" s="86"/>
      <c r="W181" s="86"/>
      <c r="X181" s="86"/>
      <c r="Y181" s="86"/>
      <c r="Z181" s="86"/>
    </row>
    <row r="182" spans="1:26" ht="15.75" customHeight="1">
      <c r="A182" s="86"/>
      <c r="B182" s="86"/>
      <c r="C182" s="86"/>
      <c r="D182" s="86"/>
      <c r="E182" s="86"/>
      <c r="F182" s="86"/>
      <c r="G182" s="86"/>
      <c r="H182" s="86"/>
      <c r="I182" s="86"/>
      <c r="J182" s="94"/>
      <c r="K182" s="94"/>
      <c r="L182" s="94"/>
      <c r="M182" s="94"/>
      <c r="N182" s="94"/>
      <c r="O182" s="94"/>
      <c r="P182" s="165"/>
      <c r="Q182" s="165"/>
      <c r="R182" s="86"/>
      <c r="S182" s="86"/>
      <c r="T182" s="86"/>
      <c r="U182" s="86"/>
      <c r="V182" s="86"/>
      <c r="W182" s="86"/>
      <c r="X182" s="86"/>
      <c r="Y182" s="86"/>
      <c r="Z182" s="86"/>
    </row>
    <row r="183" spans="1:26" ht="15.75" customHeight="1">
      <c r="A183" s="86"/>
      <c r="B183" s="86"/>
      <c r="C183" s="86"/>
      <c r="D183" s="86"/>
      <c r="E183" s="86"/>
      <c r="F183" s="86"/>
      <c r="G183" s="86"/>
      <c r="H183" s="86"/>
      <c r="I183" s="86"/>
      <c r="J183" s="94"/>
      <c r="K183" s="94"/>
      <c r="L183" s="94"/>
      <c r="M183" s="94"/>
      <c r="N183" s="94"/>
      <c r="O183" s="94"/>
      <c r="P183" s="165"/>
      <c r="Q183" s="165"/>
      <c r="R183" s="86"/>
      <c r="S183" s="86"/>
      <c r="T183" s="86"/>
      <c r="U183" s="86"/>
      <c r="V183" s="86"/>
      <c r="W183" s="86"/>
      <c r="X183" s="86"/>
      <c r="Y183" s="86"/>
      <c r="Z183" s="86"/>
    </row>
    <row r="184" spans="1:26" ht="15.75" customHeight="1">
      <c r="A184" s="86"/>
      <c r="B184" s="86"/>
      <c r="C184" s="86"/>
      <c r="D184" s="86"/>
      <c r="E184" s="86"/>
      <c r="F184" s="86"/>
      <c r="G184" s="86"/>
      <c r="H184" s="86"/>
      <c r="I184" s="86"/>
      <c r="J184" s="94"/>
      <c r="K184" s="94"/>
      <c r="L184" s="94"/>
      <c r="M184" s="94"/>
      <c r="N184" s="94"/>
      <c r="O184" s="94"/>
      <c r="P184" s="165"/>
      <c r="Q184" s="165"/>
      <c r="R184" s="86"/>
      <c r="S184" s="86"/>
      <c r="T184" s="86"/>
      <c r="U184" s="86"/>
      <c r="V184" s="86"/>
      <c r="W184" s="86"/>
      <c r="X184" s="86"/>
      <c r="Y184" s="86"/>
      <c r="Z184" s="86"/>
    </row>
    <row r="185" spans="1:26" ht="15.75" customHeight="1">
      <c r="A185" s="86"/>
      <c r="B185" s="86"/>
      <c r="C185" s="86"/>
      <c r="D185" s="86"/>
      <c r="E185" s="86"/>
      <c r="F185" s="86"/>
      <c r="G185" s="86"/>
      <c r="H185" s="86"/>
      <c r="I185" s="86"/>
      <c r="J185" s="94"/>
      <c r="K185" s="94"/>
      <c r="L185" s="94"/>
      <c r="M185" s="94"/>
      <c r="N185" s="94"/>
      <c r="O185" s="94"/>
      <c r="P185" s="165"/>
      <c r="Q185" s="165"/>
      <c r="R185" s="86"/>
      <c r="S185" s="86"/>
      <c r="T185" s="86"/>
      <c r="U185" s="86"/>
      <c r="V185" s="86"/>
      <c r="W185" s="86"/>
      <c r="X185" s="86"/>
      <c r="Y185" s="86"/>
      <c r="Z185" s="86"/>
    </row>
    <row r="186" spans="1:26" ht="15.75" customHeight="1">
      <c r="A186" s="86"/>
      <c r="B186" s="86"/>
      <c r="C186" s="86"/>
      <c r="D186" s="86"/>
      <c r="E186" s="86"/>
      <c r="F186" s="86"/>
      <c r="G186" s="86"/>
      <c r="H186" s="86"/>
      <c r="I186" s="86"/>
      <c r="J186" s="94"/>
      <c r="K186" s="94"/>
      <c r="L186" s="94"/>
      <c r="M186" s="94"/>
      <c r="N186" s="94"/>
      <c r="O186" s="94"/>
      <c r="P186" s="165"/>
      <c r="Q186" s="165"/>
      <c r="R186" s="86"/>
      <c r="S186" s="86"/>
      <c r="T186" s="86"/>
      <c r="U186" s="86"/>
      <c r="V186" s="86"/>
      <c r="W186" s="86"/>
      <c r="X186" s="86"/>
      <c r="Y186" s="86"/>
      <c r="Z186" s="86"/>
    </row>
    <row r="187" spans="1:26" ht="15.75" customHeight="1">
      <c r="A187" s="86"/>
      <c r="B187" s="86"/>
      <c r="C187" s="86"/>
      <c r="D187" s="86"/>
      <c r="E187" s="86"/>
      <c r="F187" s="86"/>
      <c r="G187" s="86"/>
      <c r="H187" s="86"/>
      <c r="I187" s="86"/>
      <c r="J187" s="94"/>
      <c r="K187" s="94"/>
      <c r="L187" s="94"/>
      <c r="M187" s="94"/>
      <c r="N187" s="94"/>
      <c r="O187" s="94"/>
      <c r="P187" s="165"/>
      <c r="Q187" s="165"/>
      <c r="R187" s="86"/>
      <c r="S187" s="86"/>
      <c r="T187" s="86"/>
      <c r="U187" s="86"/>
      <c r="V187" s="86"/>
      <c r="W187" s="86"/>
      <c r="X187" s="86"/>
      <c r="Y187" s="86"/>
      <c r="Z187" s="86"/>
    </row>
    <row r="188" spans="1:26" ht="15.75" customHeight="1">
      <c r="A188" s="86"/>
      <c r="B188" s="86"/>
      <c r="C188" s="86"/>
      <c r="D188" s="86"/>
      <c r="E188" s="86"/>
      <c r="F188" s="86"/>
      <c r="G188" s="86"/>
      <c r="H188" s="86"/>
      <c r="I188" s="86"/>
      <c r="J188" s="94"/>
      <c r="K188" s="94"/>
      <c r="L188" s="94"/>
      <c r="M188" s="94"/>
      <c r="N188" s="94"/>
      <c r="O188" s="94"/>
      <c r="P188" s="165"/>
      <c r="Q188" s="165"/>
      <c r="R188" s="86"/>
      <c r="S188" s="86"/>
      <c r="T188" s="86"/>
      <c r="U188" s="86"/>
      <c r="V188" s="86"/>
      <c r="W188" s="86"/>
      <c r="X188" s="86"/>
      <c r="Y188" s="86"/>
      <c r="Z188" s="86"/>
    </row>
    <row r="189" spans="1:26" ht="15.75" customHeight="1">
      <c r="A189" s="86"/>
      <c r="B189" s="86"/>
      <c r="C189" s="86"/>
      <c r="D189" s="86"/>
      <c r="E189" s="86"/>
      <c r="F189" s="86"/>
      <c r="G189" s="86"/>
      <c r="H189" s="86"/>
      <c r="I189" s="86"/>
      <c r="J189" s="94"/>
      <c r="K189" s="94"/>
      <c r="L189" s="94"/>
      <c r="M189" s="94"/>
      <c r="N189" s="94"/>
      <c r="O189" s="94"/>
      <c r="P189" s="165"/>
      <c r="Q189" s="165"/>
      <c r="R189" s="86"/>
      <c r="S189" s="86"/>
      <c r="T189" s="86"/>
      <c r="U189" s="86"/>
      <c r="V189" s="86"/>
      <c r="W189" s="86"/>
      <c r="X189" s="86"/>
      <c r="Y189" s="86"/>
      <c r="Z189" s="86"/>
    </row>
    <row r="190" spans="1:26" ht="15.75" customHeight="1">
      <c r="A190" s="86"/>
      <c r="B190" s="86"/>
      <c r="C190" s="86"/>
      <c r="D190" s="86"/>
      <c r="E190" s="86"/>
      <c r="F190" s="86"/>
      <c r="G190" s="86"/>
      <c r="H190" s="86"/>
      <c r="I190" s="86"/>
      <c r="J190" s="94"/>
      <c r="K190" s="94"/>
      <c r="L190" s="94"/>
      <c r="M190" s="94"/>
      <c r="N190" s="94"/>
      <c r="O190" s="94"/>
      <c r="P190" s="165"/>
      <c r="Q190" s="165"/>
      <c r="R190" s="86"/>
      <c r="S190" s="86"/>
      <c r="T190" s="86"/>
      <c r="U190" s="86"/>
      <c r="V190" s="86"/>
      <c r="W190" s="86"/>
      <c r="X190" s="86"/>
      <c r="Y190" s="86"/>
      <c r="Z190" s="86"/>
    </row>
    <row r="191" spans="1:26" ht="15.75" customHeight="1">
      <c r="A191" s="86"/>
      <c r="B191" s="86"/>
      <c r="C191" s="86"/>
      <c r="D191" s="86"/>
      <c r="E191" s="86"/>
      <c r="F191" s="86"/>
      <c r="G191" s="86"/>
      <c r="H191" s="86"/>
      <c r="I191" s="86"/>
      <c r="J191" s="94"/>
      <c r="K191" s="94"/>
      <c r="L191" s="94"/>
      <c r="M191" s="94"/>
      <c r="N191" s="94"/>
      <c r="O191" s="94"/>
      <c r="P191" s="165"/>
      <c r="Q191" s="165"/>
      <c r="R191" s="86"/>
      <c r="S191" s="86"/>
      <c r="T191" s="86"/>
      <c r="U191" s="86"/>
      <c r="V191" s="86"/>
      <c r="W191" s="86"/>
      <c r="X191" s="86"/>
      <c r="Y191" s="86"/>
      <c r="Z191" s="86"/>
    </row>
    <row r="192" spans="1:26" ht="15.75" customHeight="1">
      <c r="A192" s="86"/>
      <c r="B192" s="86"/>
      <c r="C192" s="86"/>
      <c r="D192" s="86"/>
      <c r="E192" s="86"/>
      <c r="F192" s="86"/>
      <c r="G192" s="86"/>
      <c r="H192" s="86"/>
      <c r="I192" s="86"/>
      <c r="J192" s="94"/>
      <c r="K192" s="94"/>
      <c r="L192" s="94"/>
      <c r="M192" s="94"/>
      <c r="N192" s="94"/>
      <c r="O192" s="94"/>
      <c r="P192" s="165"/>
      <c r="Q192" s="165"/>
      <c r="R192" s="86"/>
      <c r="S192" s="86"/>
      <c r="T192" s="86"/>
      <c r="U192" s="86"/>
      <c r="V192" s="86"/>
      <c r="W192" s="86"/>
      <c r="X192" s="86"/>
      <c r="Y192" s="86"/>
      <c r="Z192" s="86"/>
    </row>
    <row r="193" spans="1:26" ht="15.75" customHeight="1">
      <c r="A193" s="86"/>
      <c r="B193" s="86"/>
      <c r="C193" s="86"/>
      <c r="D193" s="86"/>
      <c r="E193" s="86"/>
      <c r="F193" s="86"/>
      <c r="G193" s="86"/>
      <c r="H193" s="86"/>
      <c r="I193" s="86"/>
      <c r="J193" s="94"/>
      <c r="K193" s="94"/>
      <c r="L193" s="94"/>
      <c r="M193" s="94"/>
      <c r="N193" s="94"/>
      <c r="O193" s="94"/>
      <c r="P193" s="165"/>
      <c r="Q193" s="165"/>
      <c r="R193" s="86"/>
      <c r="S193" s="86"/>
      <c r="T193" s="86"/>
      <c r="U193" s="86"/>
      <c r="V193" s="86"/>
      <c r="W193" s="86"/>
      <c r="X193" s="86"/>
      <c r="Y193" s="86"/>
      <c r="Z193" s="86"/>
    </row>
    <row r="194" spans="1:26" ht="15.75" customHeight="1">
      <c r="A194" s="86"/>
      <c r="B194" s="86"/>
      <c r="C194" s="86"/>
      <c r="D194" s="86"/>
      <c r="E194" s="86"/>
      <c r="F194" s="86"/>
      <c r="G194" s="86"/>
      <c r="H194" s="86"/>
      <c r="I194" s="86"/>
      <c r="J194" s="94"/>
      <c r="K194" s="94"/>
      <c r="L194" s="94"/>
      <c r="M194" s="94"/>
      <c r="N194" s="94"/>
      <c r="O194" s="94"/>
      <c r="P194" s="165"/>
      <c r="Q194" s="165"/>
      <c r="R194" s="86"/>
      <c r="S194" s="86"/>
      <c r="T194" s="86"/>
      <c r="U194" s="86"/>
      <c r="V194" s="86"/>
      <c r="W194" s="86"/>
      <c r="X194" s="86"/>
      <c r="Y194" s="86"/>
      <c r="Z194" s="86"/>
    </row>
    <row r="195" spans="1:26" ht="15.75" customHeight="1">
      <c r="A195" s="86"/>
      <c r="B195" s="86"/>
      <c r="C195" s="86"/>
      <c r="D195" s="86"/>
      <c r="E195" s="86"/>
      <c r="F195" s="86"/>
      <c r="G195" s="86"/>
      <c r="H195" s="86"/>
      <c r="I195" s="86"/>
      <c r="J195" s="94"/>
      <c r="K195" s="94"/>
      <c r="L195" s="94"/>
      <c r="M195" s="94"/>
      <c r="N195" s="94"/>
      <c r="O195" s="94"/>
      <c r="P195" s="165"/>
      <c r="Q195" s="165"/>
      <c r="R195" s="86"/>
      <c r="S195" s="86"/>
      <c r="T195" s="86"/>
      <c r="U195" s="86"/>
      <c r="V195" s="86"/>
      <c r="W195" s="86"/>
      <c r="X195" s="86"/>
      <c r="Y195" s="86"/>
      <c r="Z195" s="86"/>
    </row>
    <row r="196" spans="1:26" ht="15.75" customHeight="1">
      <c r="A196" s="86"/>
      <c r="B196" s="86"/>
      <c r="C196" s="86"/>
      <c r="D196" s="86"/>
      <c r="E196" s="86"/>
      <c r="F196" s="86"/>
      <c r="G196" s="86"/>
      <c r="H196" s="86"/>
      <c r="I196" s="86"/>
      <c r="J196" s="94"/>
      <c r="K196" s="94"/>
      <c r="L196" s="94"/>
      <c r="M196" s="94"/>
      <c r="N196" s="94"/>
      <c r="O196" s="94"/>
      <c r="P196" s="165"/>
      <c r="Q196" s="165"/>
      <c r="R196" s="86"/>
      <c r="S196" s="86"/>
      <c r="T196" s="86"/>
      <c r="U196" s="86"/>
      <c r="V196" s="86"/>
      <c r="W196" s="86"/>
      <c r="X196" s="86"/>
      <c r="Y196" s="86"/>
      <c r="Z196" s="86"/>
    </row>
    <row r="197" spans="1:26" ht="15.75" customHeight="1">
      <c r="A197" s="86"/>
      <c r="B197" s="86"/>
      <c r="C197" s="86"/>
      <c r="D197" s="86"/>
      <c r="E197" s="86"/>
      <c r="F197" s="86"/>
      <c r="G197" s="86"/>
      <c r="H197" s="86"/>
      <c r="I197" s="86"/>
      <c r="J197" s="94"/>
      <c r="K197" s="94"/>
      <c r="L197" s="94"/>
      <c r="M197" s="94"/>
      <c r="N197" s="94"/>
      <c r="O197" s="94"/>
      <c r="P197" s="165"/>
      <c r="Q197" s="165"/>
      <c r="R197" s="86"/>
      <c r="S197" s="86"/>
      <c r="T197" s="86"/>
      <c r="U197" s="86"/>
      <c r="V197" s="86"/>
      <c r="W197" s="86"/>
      <c r="X197" s="86"/>
      <c r="Y197" s="86"/>
      <c r="Z197" s="86"/>
    </row>
    <row r="198" spans="1:26" ht="15.75" customHeight="1">
      <c r="A198" s="86"/>
      <c r="B198" s="86"/>
      <c r="C198" s="86"/>
      <c r="D198" s="86"/>
      <c r="E198" s="86"/>
      <c r="F198" s="86"/>
      <c r="G198" s="86"/>
      <c r="H198" s="86"/>
      <c r="I198" s="86"/>
      <c r="J198" s="94"/>
      <c r="K198" s="94"/>
      <c r="L198" s="94"/>
      <c r="M198" s="94"/>
      <c r="N198" s="94"/>
      <c r="O198" s="94"/>
      <c r="P198" s="165"/>
      <c r="Q198" s="165"/>
      <c r="R198" s="86"/>
      <c r="S198" s="86"/>
      <c r="T198" s="86"/>
      <c r="U198" s="86"/>
      <c r="V198" s="86"/>
      <c r="W198" s="86"/>
      <c r="X198" s="86"/>
      <c r="Y198" s="86"/>
      <c r="Z198" s="86"/>
    </row>
    <row r="199" spans="1:26" ht="15.75" customHeight="1">
      <c r="A199" s="86"/>
      <c r="B199" s="86"/>
      <c r="C199" s="86"/>
      <c r="D199" s="86"/>
      <c r="E199" s="86"/>
      <c r="F199" s="86"/>
      <c r="G199" s="86"/>
      <c r="H199" s="86"/>
      <c r="I199" s="86"/>
      <c r="J199" s="94"/>
      <c r="K199" s="94"/>
      <c r="L199" s="94"/>
      <c r="M199" s="94"/>
      <c r="N199" s="94"/>
      <c r="O199" s="94"/>
      <c r="P199" s="165"/>
      <c r="Q199" s="165"/>
      <c r="R199" s="86"/>
      <c r="S199" s="86"/>
      <c r="T199" s="86"/>
      <c r="U199" s="86"/>
      <c r="V199" s="86"/>
      <c r="W199" s="86"/>
      <c r="X199" s="86"/>
      <c r="Y199" s="86"/>
      <c r="Z199" s="86"/>
    </row>
    <row r="200" spans="1:26" ht="15.75" customHeight="1">
      <c r="A200" s="86"/>
      <c r="B200" s="86"/>
      <c r="C200" s="86"/>
      <c r="D200" s="86"/>
      <c r="E200" s="86"/>
      <c r="F200" s="86"/>
      <c r="G200" s="86"/>
      <c r="H200" s="86"/>
      <c r="I200" s="86"/>
      <c r="J200" s="94"/>
      <c r="K200" s="94"/>
      <c r="L200" s="94"/>
      <c r="M200" s="94"/>
      <c r="N200" s="94"/>
      <c r="O200" s="94"/>
      <c r="P200" s="165"/>
      <c r="Q200" s="165"/>
      <c r="R200" s="86"/>
      <c r="S200" s="86"/>
      <c r="T200" s="86"/>
      <c r="U200" s="86"/>
      <c r="V200" s="86"/>
      <c r="W200" s="86"/>
      <c r="X200" s="86"/>
      <c r="Y200" s="86"/>
      <c r="Z200" s="86"/>
    </row>
    <row r="201" spans="1:26" ht="15.75" customHeight="1">
      <c r="A201" s="86"/>
      <c r="B201" s="86"/>
      <c r="C201" s="86"/>
      <c r="D201" s="86"/>
      <c r="E201" s="86"/>
      <c r="F201" s="86"/>
      <c r="G201" s="86"/>
      <c r="H201" s="86"/>
      <c r="I201" s="86"/>
      <c r="J201" s="94"/>
      <c r="K201" s="94"/>
      <c r="L201" s="94"/>
      <c r="M201" s="94"/>
      <c r="N201" s="94"/>
      <c r="O201" s="94"/>
      <c r="P201" s="165"/>
      <c r="Q201" s="165"/>
      <c r="R201" s="86"/>
      <c r="S201" s="86"/>
      <c r="T201" s="86"/>
      <c r="U201" s="86"/>
      <c r="V201" s="86"/>
      <c r="W201" s="86"/>
      <c r="X201" s="86"/>
      <c r="Y201" s="86"/>
      <c r="Z201" s="86"/>
    </row>
    <row r="202" spans="1:26" ht="15.75" customHeight="1">
      <c r="A202" s="86"/>
      <c r="B202" s="86"/>
      <c r="C202" s="86"/>
      <c r="D202" s="86"/>
      <c r="E202" s="86"/>
      <c r="F202" s="86"/>
      <c r="G202" s="86"/>
      <c r="H202" s="86"/>
      <c r="I202" s="86"/>
      <c r="J202" s="94"/>
      <c r="K202" s="94"/>
      <c r="L202" s="94"/>
      <c r="M202" s="94"/>
      <c r="N202" s="94"/>
      <c r="O202" s="94"/>
      <c r="P202" s="165"/>
      <c r="Q202" s="165"/>
      <c r="R202" s="86"/>
      <c r="S202" s="86"/>
      <c r="T202" s="86"/>
      <c r="U202" s="86"/>
      <c r="V202" s="86"/>
      <c r="W202" s="86"/>
      <c r="X202" s="86"/>
      <c r="Y202" s="86"/>
      <c r="Z202" s="86"/>
    </row>
    <row r="203" spans="1:26" ht="15.75" customHeight="1">
      <c r="A203" s="86"/>
      <c r="B203" s="86"/>
      <c r="C203" s="86"/>
      <c r="D203" s="86"/>
      <c r="E203" s="86"/>
      <c r="F203" s="86"/>
      <c r="G203" s="86"/>
      <c r="H203" s="86"/>
      <c r="I203" s="86"/>
      <c r="J203" s="94"/>
      <c r="K203" s="94"/>
      <c r="L203" s="94"/>
      <c r="M203" s="94"/>
      <c r="N203" s="94"/>
      <c r="O203" s="94"/>
      <c r="P203" s="165"/>
      <c r="Q203" s="165"/>
      <c r="R203" s="86"/>
      <c r="S203" s="86"/>
      <c r="T203" s="86"/>
      <c r="U203" s="86"/>
      <c r="V203" s="86"/>
      <c r="W203" s="86"/>
      <c r="X203" s="86"/>
      <c r="Y203" s="86"/>
      <c r="Z203" s="86"/>
    </row>
    <row r="204" spans="1:26" ht="15.75" customHeight="1">
      <c r="A204" s="86"/>
      <c r="B204" s="86"/>
      <c r="C204" s="86"/>
      <c r="D204" s="86"/>
      <c r="E204" s="86"/>
      <c r="F204" s="86"/>
      <c r="G204" s="86"/>
      <c r="H204" s="86"/>
      <c r="I204" s="86"/>
      <c r="J204" s="94"/>
      <c r="K204" s="94"/>
      <c r="L204" s="94"/>
      <c r="M204" s="94"/>
      <c r="N204" s="94"/>
      <c r="O204" s="94"/>
      <c r="P204" s="165"/>
      <c r="Q204" s="165"/>
      <c r="R204" s="86"/>
      <c r="S204" s="86"/>
      <c r="T204" s="86"/>
      <c r="U204" s="86"/>
      <c r="V204" s="86"/>
      <c r="W204" s="86"/>
      <c r="X204" s="86"/>
      <c r="Y204" s="86"/>
      <c r="Z204" s="86"/>
    </row>
    <row r="205" spans="1:26" ht="15.75" customHeight="1">
      <c r="A205" s="86"/>
      <c r="B205" s="86"/>
      <c r="C205" s="86"/>
      <c r="D205" s="86"/>
      <c r="E205" s="86"/>
      <c r="F205" s="86"/>
      <c r="G205" s="86"/>
      <c r="H205" s="86"/>
      <c r="I205" s="86"/>
      <c r="J205" s="94"/>
      <c r="K205" s="94"/>
      <c r="L205" s="94"/>
      <c r="M205" s="94"/>
      <c r="N205" s="94"/>
      <c r="O205" s="94"/>
      <c r="P205" s="165"/>
      <c r="Q205" s="165"/>
      <c r="R205" s="86"/>
      <c r="S205" s="86"/>
      <c r="T205" s="86"/>
      <c r="U205" s="86"/>
      <c r="V205" s="86"/>
      <c r="W205" s="86"/>
      <c r="X205" s="86"/>
      <c r="Y205" s="86"/>
      <c r="Z205" s="86"/>
    </row>
    <row r="206" spans="1:26" ht="15.75" customHeight="1">
      <c r="A206" s="86"/>
      <c r="B206" s="86"/>
      <c r="C206" s="86"/>
      <c r="D206" s="86"/>
      <c r="E206" s="86"/>
      <c r="F206" s="86"/>
      <c r="G206" s="86"/>
      <c r="H206" s="86"/>
      <c r="I206" s="86"/>
      <c r="J206" s="94"/>
      <c r="K206" s="94"/>
      <c r="L206" s="94"/>
      <c r="M206" s="94"/>
      <c r="N206" s="94"/>
      <c r="O206" s="94"/>
      <c r="P206" s="165"/>
      <c r="Q206" s="165"/>
      <c r="R206" s="86"/>
      <c r="S206" s="86"/>
      <c r="T206" s="86"/>
      <c r="U206" s="86"/>
      <c r="V206" s="86"/>
      <c r="W206" s="86"/>
      <c r="X206" s="86"/>
      <c r="Y206" s="86"/>
      <c r="Z206" s="86"/>
    </row>
    <row r="207" spans="1:26" ht="15.75" customHeight="1">
      <c r="A207" s="86"/>
      <c r="B207" s="86"/>
      <c r="C207" s="86"/>
      <c r="D207" s="86"/>
      <c r="E207" s="86"/>
      <c r="F207" s="86"/>
      <c r="G207" s="86"/>
      <c r="H207" s="86"/>
      <c r="I207" s="86"/>
      <c r="J207" s="94"/>
      <c r="K207" s="94"/>
      <c r="L207" s="94"/>
      <c r="M207" s="94"/>
      <c r="N207" s="94"/>
      <c r="O207" s="94"/>
      <c r="P207" s="165"/>
      <c r="Q207" s="165"/>
      <c r="R207" s="86"/>
      <c r="S207" s="86"/>
      <c r="T207" s="86"/>
      <c r="U207" s="86"/>
      <c r="V207" s="86"/>
      <c r="W207" s="86"/>
      <c r="X207" s="86"/>
      <c r="Y207" s="86"/>
      <c r="Z207" s="86"/>
    </row>
    <row r="208" spans="1:26" ht="15.75" customHeight="1">
      <c r="A208" s="86"/>
      <c r="B208" s="86"/>
      <c r="C208" s="86"/>
      <c r="D208" s="86"/>
      <c r="E208" s="86"/>
      <c r="F208" s="86"/>
      <c r="G208" s="86"/>
      <c r="H208" s="86"/>
      <c r="I208" s="86"/>
      <c r="J208" s="94"/>
      <c r="K208" s="94"/>
      <c r="L208" s="94"/>
      <c r="M208" s="94"/>
      <c r="N208" s="94"/>
      <c r="O208" s="94"/>
      <c r="P208" s="165"/>
      <c r="Q208" s="165"/>
      <c r="R208" s="86"/>
      <c r="S208" s="86"/>
      <c r="T208" s="86"/>
      <c r="U208" s="86"/>
      <c r="V208" s="86"/>
      <c r="W208" s="86"/>
      <c r="X208" s="86"/>
      <c r="Y208" s="86"/>
      <c r="Z208" s="86"/>
    </row>
    <row r="209" spans="1:26" ht="15.75" customHeight="1">
      <c r="A209" s="86"/>
      <c r="B209" s="86"/>
      <c r="C209" s="86"/>
      <c r="D209" s="86"/>
      <c r="E209" s="86"/>
      <c r="F209" s="86"/>
      <c r="G209" s="86"/>
      <c r="H209" s="86"/>
      <c r="I209" s="86"/>
      <c r="J209" s="94"/>
      <c r="K209" s="94"/>
      <c r="L209" s="94"/>
      <c r="M209" s="94"/>
      <c r="N209" s="94"/>
      <c r="O209" s="94"/>
      <c r="P209" s="165"/>
      <c r="Q209" s="165"/>
      <c r="R209" s="86"/>
      <c r="S209" s="86"/>
      <c r="T209" s="86"/>
      <c r="U209" s="86"/>
      <c r="V209" s="86"/>
      <c r="W209" s="86"/>
      <c r="X209" s="86"/>
      <c r="Y209" s="86"/>
      <c r="Z209" s="86"/>
    </row>
    <row r="210" spans="1:26" ht="15.75" customHeight="1">
      <c r="A210" s="86"/>
      <c r="B210" s="86"/>
      <c r="C210" s="86"/>
      <c r="D210" s="86"/>
      <c r="E210" s="86"/>
      <c r="F210" s="86"/>
      <c r="G210" s="86"/>
      <c r="H210" s="86"/>
      <c r="I210" s="86"/>
      <c r="J210" s="94"/>
      <c r="K210" s="94"/>
      <c r="L210" s="94"/>
      <c r="M210" s="94"/>
      <c r="N210" s="94"/>
      <c r="O210" s="94"/>
      <c r="P210" s="165"/>
      <c r="Q210" s="165"/>
      <c r="R210" s="86"/>
      <c r="S210" s="86"/>
      <c r="T210" s="86"/>
      <c r="U210" s="86"/>
      <c r="V210" s="86"/>
      <c r="W210" s="86"/>
      <c r="X210" s="86"/>
      <c r="Y210" s="86"/>
      <c r="Z210" s="86"/>
    </row>
    <row r="211" spans="1:26" ht="15.75" customHeight="1">
      <c r="A211" s="86"/>
      <c r="B211" s="86"/>
      <c r="C211" s="86"/>
      <c r="D211" s="86"/>
      <c r="E211" s="86"/>
      <c r="F211" s="86"/>
      <c r="G211" s="86"/>
      <c r="H211" s="86"/>
      <c r="I211" s="86"/>
      <c r="J211" s="94"/>
      <c r="K211" s="94"/>
      <c r="L211" s="94"/>
      <c r="M211" s="94"/>
      <c r="N211" s="94"/>
      <c r="O211" s="94"/>
      <c r="P211" s="165"/>
      <c r="Q211" s="165"/>
      <c r="R211" s="86"/>
      <c r="S211" s="86"/>
      <c r="T211" s="86"/>
      <c r="U211" s="86"/>
      <c r="V211" s="86"/>
      <c r="W211" s="86"/>
      <c r="X211" s="86"/>
      <c r="Y211" s="86"/>
      <c r="Z211" s="86"/>
    </row>
    <row r="212" spans="1:26" ht="15.75" customHeight="1">
      <c r="A212" s="86"/>
      <c r="B212" s="86"/>
      <c r="C212" s="86"/>
      <c r="D212" s="86"/>
      <c r="E212" s="86"/>
      <c r="F212" s="86"/>
      <c r="G212" s="86"/>
      <c r="H212" s="86"/>
      <c r="I212" s="86"/>
      <c r="J212" s="94"/>
      <c r="K212" s="94"/>
      <c r="L212" s="94"/>
      <c r="M212" s="94"/>
      <c r="N212" s="94"/>
      <c r="O212" s="94"/>
      <c r="P212" s="165"/>
      <c r="Q212" s="165"/>
      <c r="R212" s="86"/>
      <c r="S212" s="86"/>
      <c r="T212" s="86"/>
      <c r="U212" s="86"/>
      <c r="V212" s="86"/>
      <c r="W212" s="86"/>
      <c r="X212" s="86"/>
      <c r="Y212" s="86"/>
      <c r="Z212" s="86"/>
    </row>
    <row r="213" spans="1:26" ht="15.75" customHeight="1">
      <c r="A213" s="86"/>
      <c r="B213" s="86"/>
      <c r="C213" s="86"/>
      <c r="D213" s="86"/>
      <c r="E213" s="86"/>
      <c r="F213" s="86"/>
      <c r="G213" s="86"/>
      <c r="H213" s="86"/>
      <c r="I213" s="86"/>
      <c r="J213" s="94"/>
      <c r="K213" s="94"/>
      <c r="L213" s="94"/>
      <c r="M213" s="94"/>
      <c r="N213" s="94"/>
      <c r="O213" s="94"/>
      <c r="P213" s="165"/>
      <c r="Q213" s="165"/>
      <c r="R213" s="86"/>
      <c r="S213" s="86"/>
      <c r="T213" s="86"/>
      <c r="U213" s="86"/>
      <c r="V213" s="86"/>
      <c r="W213" s="86"/>
      <c r="X213" s="86"/>
      <c r="Y213" s="86"/>
      <c r="Z213" s="86"/>
    </row>
    <row r="214" spans="1:26" ht="15.75" customHeight="1">
      <c r="A214" s="86"/>
      <c r="B214" s="86"/>
      <c r="C214" s="86"/>
      <c r="D214" s="86"/>
      <c r="E214" s="86"/>
      <c r="F214" s="86"/>
      <c r="G214" s="86"/>
      <c r="H214" s="86"/>
      <c r="I214" s="86"/>
      <c r="J214" s="94"/>
      <c r="K214" s="94"/>
      <c r="L214" s="94"/>
      <c r="M214" s="94"/>
      <c r="N214" s="94"/>
      <c r="O214" s="94"/>
      <c r="P214" s="165"/>
      <c r="Q214" s="165"/>
      <c r="R214" s="86"/>
      <c r="S214" s="86"/>
      <c r="T214" s="86"/>
      <c r="U214" s="86"/>
      <c r="V214" s="86"/>
      <c r="W214" s="86"/>
      <c r="X214" s="86"/>
      <c r="Y214" s="86"/>
      <c r="Z214" s="86"/>
    </row>
    <row r="215" spans="1:26" ht="15.75" customHeight="1">
      <c r="A215" s="86"/>
      <c r="B215" s="86"/>
      <c r="C215" s="86"/>
      <c r="D215" s="86"/>
      <c r="E215" s="86"/>
      <c r="F215" s="86"/>
      <c r="G215" s="86"/>
      <c r="H215" s="86"/>
      <c r="I215" s="86"/>
      <c r="J215" s="94"/>
      <c r="K215" s="94"/>
      <c r="L215" s="94"/>
      <c r="M215" s="94"/>
      <c r="N215" s="94"/>
      <c r="O215" s="94"/>
      <c r="P215" s="165"/>
      <c r="Q215" s="165"/>
      <c r="R215" s="86"/>
      <c r="S215" s="86"/>
      <c r="T215" s="86"/>
      <c r="U215" s="86"/>
      <c r="V215" s="86"/>
      <c r="W215" s="86"/>
      <c r="X215" s="86"/>
      <c r="Y215" s="86"/>
      <c r="Z215" s="86"/>
    </row>
    <row r="216" spans="1:26" ht="15.75" customHeight="1">
      <c r="A216" s="86"/>
      <c r="B216" s="86"/>
      <c r="C216" s="86"/>
      <c r="D216" s="86"/>
      <c r="E216" s="86"/>
      <c r="F216" s="86"/>
      <c r="G216" s="86"/>
      <c r="H216" s="86"/>
      <c r="I216" s="86"/>
      <c r="J216" s="94"/>
      <c r="K216" s="94"/>
      <c r="L216" s="94"/>
      <c r="M216" s="94"/>
      <c r="N216" s="94"/>
      <c r="O216" s="94"/>
      <c r="P216" s="165"/>
      <c r="Q216" s="165"/>
      <c r="R216" s="86"/>
      <c r="S216" s="86"/>
      <c r="T216" s="86"/>
      <c r="U216" s="86"/>
      <c r="V216" s="86"/>
      <c r="W216" s="86"/>
      <c r="X216" s="86"/>
      <c r="Y216" s="86"/>
      <c r="Z216" s="86"/>
    </row>
    <row r="217" spans="1:26" ht="15.75" customHeight="1">
      <c r="A217" s="86"/>
      <c r="B217" s="86"/>
      <c r="C217" s="86"/>
      <c r="D217" s="86"/>
      <c r="E217" s="86"/>
      <c r="F217" s="86"/>
      <c r="G217" s="86"/>
      <c r="H217" s="86"/>
      <c r="I217" s="86"/>
      <c r="J217" s="94"/>
      <c r="K217" s="94"/>
      <c r="L217" s="94"/>
      <c r="M217" s="94"/>
      <c r="N217" s="94"/>
      <c r="O217" s="94"/>
      <c r="P217" s="165"/>
      <c r="Q217" s="165"/>
      <c r="R217" s="86"/>
      <c r="S217" s="86"/>
      <c r="T217" s="86"/>
      <c r="U217" s="86"/>
      <c r="V217" s="86"/>
      <c r="W217" s="86"/>
      <c r="X217" s="86"/>
      <c r="Y217" s="86"/>
      <c r="Z217" s="86"/>
    </row>
    <row r="218" spans="1:26" ht="15.75" customHeight="1">
      <c r="A218" s="86"/>
      <c r="B218" s="86"/>
      <c r="C218" s="86"/>
      <c r="D218" s="86"/>
      <c r="E218" s="86"/>
      <c r="F218" s="86"/>
      <c r="G218" s="86"/>
      <c r="H218" s="86"/>
      <c r="I218" s="86"/>
      <c r="J218" s="94"/>
      <c r="K218" s="94"/>
      <c r="L218" s="94"/>
      <c r="M218" s="94"/>
      <c r="N218" s="94"/>
      <c r="O218" s="94"/>
      <c r="P218" s="165"/>
      <c r="Q218" s="165"/>
      <c r="R218" s="86"/>
      <c r="S218" s="86"/>
      <c r="T218" s="86"/>
      <c r="U218" s="86"/>
      <c r="V218" s="86"/>
      <c r="W218" s="86"/>
      <c r="X218" s="86"/>
      <c r="Y218" s="86"/>
      <c r="Z218" s="86"/>
    </row>
    <row r="219" spans="1:26" ht="15.75" customHeight="1">
      <c r="A219" s="86"/>
      <c r="B219" s="86"/>
      <c r="C219" s="86"/>
      <c r="D219" s="86"/>
      <c r="E219" s="86"/>
      <c r="F219" s="86"/>
      <c r="G219" s="86"/>
      <c r="H219" s="86"/>
      <c r="I219" s="86"/>
      <c r="J219" s="94"/>
      <c r="K219" s="94"/>
      <c r="L219" s="94"/>
      <c r="M219" s="94"/>
      <c r="N219" s="94"/>
      <c r="O219" s="94"/>
      <c r="P219" s="165"/>
      <c r="Q219" s="165"/>
      <c r="R219" s="86"/>
      <c r="S219" s="86"/>
      <c r="T219" s="86"/>
      <c r="U219" s="86"/>
      <c r="V219" s="86"/>
      <c r="W219" s="86"/>
      <c r="X219" s="86"/>
      <c r="Y219" s="86"/>
      <c r="Z219" s="86"/>
    </row>
    <row r="220" spans="1:26" ht="15.75" customHeight="1">
      <c r="A220" s="86"/>
      <c r="B220" s="86"/>
      <c r="C220" s="86"/>
      <c r="D220" s="86"/>
      <c r="E220" s="86"/>
      <c r="F220" s="86"/>
      <c r="G220" s="86"/>
      <c r="H220" s="86"/>
      <c r="I220" s="86"/>
      <c r="J220" s="94"/>
      <c r="K220" s="94"/>
      <c r="L220" s="94"/>
      <c r="M220" s="94"/>
      <c r="N220" s="94"/>
      <c r="O220" s="94"/>
      <c r="P220" s="165"/>
      <c r="Q220" s="165"/>
      <c r="R220" s="86"/>
      <c r="S220" s="86"/>
      <c r="T220" s="86"/>
      <c r="U220" s="86"/>
      <c r="V220" s="86"/>
      <c r="W220" s="86"/>
      <c r="X220" s="86"/>
      <c r="Y220" s="86"/>
      <c r="Z220" s="86"/>
    </row>
    <row r="221" spans="1:26" ht="15.75" customHeight="1">
      <c r="A221" s="86"/>
      <c r="B221" s="86"/>
      <c r="C221" s="86"/>
      <c r="D221" s="86"/>
      <c r="E221" s="86"/>
      <c r="F221" s="86"/>
      <c r="G221" s="86"/>
      <c r="H221" s="86"/>
      <c r="I221" s="86"/>
      <c r="J221" s="94"/>
      <c r="K221" s="94"/>
      <c r="L221" s="94"/>
      <c r="M221" s="94"/>
      <c r="N221" s="94"/>
      <c r="O221" s="94"/>
      <c r="P221" s="165"/>
      <c r="Q221" s="165"/>
      <c r="R221" s="86"/>
      <c r="S221" s="86"/>
      <c r="T221" s="86"/>
      <c r="U221" s="86"/>
      <c r="V221" s="86"/>
      <c r="W221" s="86"/>
      <c r="X221" s="86"/>
      <c r="Y221" s="86"/>
      <c r="Z221" s="86"/>
    </row>
    <row r="222" spans="1:26" ht="15.75" customHeight="1">
      <c r="A222" s="86"/>
      <c r="B222" s="86"/>
      <c r="C222" s="86"/>
      <c r="D222" s="86"/>
      <c r="E222" s="86"/>
      <c r="F222" s="86"/>
      <c r="G222" s="86"/>
      <c r="H222" s="86"/>
      <c r="I222" s="86"/>
      <c r="J222" s="94"/>
      <c r="K222" s="94"/>
      <c r="L222" s="94"/>
      <c r="M222" s="94"/>
      <c r="N222" s="94"/>
      <c r="O222" s="94"/>
      <c r="P222" s="165"/>
      <c r="Q222" s="165"/>
      <c r="R222" s="86"/>
      <c r="S222" s="86"/>
      <c r="T222" s="86"/>
      <c r="U222" s="86"/>
      <c r="V222" s="86"/>
      <c r="W222" s="86"/>
      <c r="X222" s="86"/>
      <c r="Y222" s="86"/>
      <c r="Z222" s="86"/>
    </row>
    <row r="223" spans="1:26" ht="15.75" customHeight="1">
      <c r="A223" s="86"/>
      <c r="B223" s="86"/>
      <c r="C223" s="86"/>
      <c r="D223" s="86"/>
      <c r="E223" s="86"/>
      <c r="F223" s="86"/>
      <c r="G223" s="86"/>
      <c r="H223" s="86"/>
      <c r="I223" s="86"/>
      <c r="J223" s="94"/>
      <c r="K223" s="94"/>
      <c r="L223" s="94"/>
      <c r="M223" s="94"/>
      <c r="N223" s="94"/>
      <c r="O223" s="94"/>
      <c r="P223" s="165"/>
      <c r="Q223" s="165"/>
      <c r="R223" s="86"/>
      <c r="S223" s="86"/>
      <c r="T223" s="86"/>
      <c r="U223" s="86"/>
      <c r="V223" s="86"/>
      <c r="W223" s="86"/>
      <c r="X223" s="86"/>
      <c r="Y223" s="86"/>
      <c r="Z223" s="86"/>
    </row>
    <row r="224" spans="1:26" ht="15.75" customHeight="1">
      <c r="A224" s="86"/>
      <c r="B224" s="86"/>
      <c r="C224" s="86"/>
      <c r="D224" s="86"/>
      <c r="E224" s="86"/>
      <c r="F224" s="86"/>
      <c r="G224" s="86"/>
      <c r="H224" s="86"/>
      <c r="I224" s="86"/>
      <c r="J224" s="94"/>
      <c r="K224" s="94"/>
      <c r="L224" s="94"/>
      <c r="M224" s="94"/>
      <c r="N224" s="94"/>
      <c r="O224" s="94"/>
      <c r="P224" s="165"/>
      <c r="Q224" s="165"/>
      <c r="R224" s="86"/>
      <c r="S224" s="86"/>
      <c r="T224" s="86"/>
      <c r="U224" s="86"/>
      <c r="V224" s="86"/>
      <c r="W224" s="86"/>
      <c r="X224" s="86"/>
      <c r="Y224" s="86"/>
      <c r="Z224" s="86"/>
    </row>
    <row r="225" spans="1:26" ht="15.75" customHeight="1">
      <c r="A225" s="86"/>
      <c r="B225" s="86"/>
      <c r="C225" s="86"/>
      <c r="D225" s="86"/>
      <c r="E225" s="86"/>
      <c r="F225" s="86"/>
      <c r="G225" s="86"/>
      <c r="H225" s="86"/>
      <c r="I225" s="86"/>
      <c r="J225" s="94"/>
      <c r="K225" s="94"/>
      <c r="L225" s="94"/>
      <c r="M225" s="94"/>
      <c r="N225" s="94"/>
      <c r="O225" s="94"/>
      <c r="P225" s="165"/>
      <c r="Q225" s="165"/>
      <c r="R225" s="86"/>
      <c r="S225" s="86"/>
      <c r="T225" s="86"/>
      <c r="U225" s="86"/>
      <c r="V225" s="86"/>
      <c r="W225" s="86"/>
      <c r="X225" s="86"/>
      <c r="Y225" s="86"/>
      <c r="Z225" s="86"/>
    </row>
    <row r="226" spans="1:26" ht="15.75" customHeight="1">
      <c r="A226" s="86"/>
      <c r="B226" s="86"/>
      <c r="C226" s="86"/>
      <c r="D226" s="86"/>
      <c r="E226" s="86"/>
      <c r="F226" s="86"/>
      <c r="G226" s="86"/>
      <c r="H226" s="86"/>
      <c r="I226" s="86"/>
      <c r="J226" s="94"/>
      <c r="K226" s="94"/>
      <c r="L226" s="94"/>
      <c r="M226" s="94"/>
      <c r="N226" s="94"/>
      <c r="O226" s="94"/>
      <c r="P226" s="165"/>
      <c r="Q226" s="165"/>
      <c r="R226" s="86"/>
      <c r="S226" s="86"/>
      <c r="T226" s="86"/>
      <c r="U226" s="86"/>
      <c r="V226" s="86"/>
      <c r="W226" s="86"/>
      <c r="X226" s="86"/>
      <c r="Y226" s="86"/>
      <c r="Z226" s="86"/>
    </row>
    <row r="227" spans="1:26" ht="15.75" customHeight="1"/>
    <row r="228" spans="1:26" ht="15.75" customHeight="1"/>
    <row r="229" spans="1:26" ht="15.75" customHeight="1"/>
    <row r="230" spans="1:26" ht="15.75" customHeight="1"/>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9">
    <mergeCell ref="A1:R1"/>
    <mergeCell ref="A2:R2"/>
    <mergeCell ref="A3:R3"/>
    <mergeCell ref="E4:I4"/>
    <mergeCell ref="J4:J6"/>
    <mergeCell ref="K4:K6"/>
    <mergeCell ref="L4:L6"/>
    <mergeCell ref="I5:I6"/>
    <mergeCell ref="R4:R6"/>
    <mergeCell ref="C5:C6"/>
    <mergeCell ref="D5:D6"/>
    <mergeCell ref="E5:E6"/>
    <mergeCell ref="F5:F6"/>
    <mergeCell ref="G5:G6"/>
    <mergeCell ref="H5:H6"/>
    <mergeCell ref="M4:M6"/>
    <mergeCell ref="N4:N6"/>
    <mergeCell ref="O4:O6"/>
    <mergeCell ref="P4:P6"/>
    <mergeCell ref="Q4:Q6"/>
    <mergeCell ref="A25:B25"/>
    <mergeCell ref="A26:B26"/>
    <mergeCell ref="A5:A6"/>
    <mergeCell ref="B5:B6"/>
    <mergeCell ref="A8:A10"/>
    <mergeCell ref="A11:B11"/>
    <mergeCell ref="A15:A18"/>
    <mergeCell ref="A19:B19"/>
    <mergeCell ref="A23:B23"/>
  </mergeCells>
  <printOptions horizontalCentered="1"/>
  <pageMargins left="0.2" right="0.2" top="0.5" bottom="0.25" header="0" footer="0"/>
  <pageSetup scale="48"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CC66"/>
  </sheetPr>
  <dimension ref="A1:Z1000"/>
  <sheetViews>
    <sheetView workbookViewId="0">
      <pane xSplit="2" ySplit="6" topLeftCell="C7" activePane="bottomRight" state="frozen"/>
      <selection pane="topRight" activeCell="C1" sqref="C1"/>
      <selection pane="bottomLeft" activeCell="A7" sqref="A7"/>
      <selection pane="bottomRight" activeCell="C7" sqref="C7"/>
    </sheetView>
  </sheetViews>
  <sheetFormatPr defaultColWidth="12.625" defaultRowHeight="15" customHeight="1"/>
  <cols>
    <col min="1" max="1" width="16" customWidth="1"/>
    <col min="2" max="2" width="22.5" customWidth="1"/>
    <col min="3" max="3" width="10.25" customWidth="1"/>
    <col min="4" max="4" width="15" customWidth="1"/>
    <col min="5" max="5" width="18.25" customWidth="1"/>
    <col min="6" max="6" width="18" customWidth="1"/>
    <col min="7" max="7" width="21.375" customWidth="1"/>
    <col min="8" max="8" width="21.5" customWidth="1"/>
    <col min="9" max="9" width="15.625" customWidth="1"/>
    <col min="10" max="15" width="7.625" customWidth="1"/>
    <col min="16" max="16" width="35.625" customWidth="1"/>
    <col min="17" max="17" width="27.125" customWidth="1"/>
    <col min="18" max="18" width="17.5" customWidth="1"/>
    <col min="19" max="19" width="8" customWidth="1"/>
    <col min="20" max="20" width="6.625" customWidth="1"/>
    <col min="21" max="21" width="12.125" customWidth="1"/>
    <col min="22" max="23" width="6.625" customWidth="1"/>
    <col min="24" max="26" width="11" customWidth="1"/>
  </cols>
  <sheetData>
    <row r="1" spans="1:26" ht="26.25" customHeight="1">
      <c r="A1" s="2046" t="s">
        <v>119</v>
      </c>
      <c r="B1" s="1874"/>
      <c r="C1" s="1874"/>
      <c r="D1" s="1874"/>
      <c r="E1" s="1874"/>
      <c r="F1" s="1874"/>
      <c r="G1" s="1874"/>
      <c r="H1" s="1874"/>
      <c r="I1" s="1874"/>
      <c r="J1" s="1874"/>
      <c r="K1" s="1874"/>
      <c r="L1" s="1874"/>
      <c r="M1" s="1874"/>
      <c r="N1" s="1874"/>
      <c r="O1" s="1874"/>
      <c r="P1" s="1874"/>
      <c r="Q1" s="1874"/>
      <c r="R1" s="1874"/>
      <c r="S1" s="564"/>
      <c r="T1" s="564"/>
      <c r="U1" s="564"/>
      <c r="V1" s="564"/>
      <c r="W1" s="564"/>
      <c r="X1" s="14"/>
      <c r="Y1" s="14"/>
      <c r="Z1" s="14"/>
    </row>
    <row r="2" spans="1:26" ht="26.25" customHeight="1">
      <c r="A2" s="2046" t="s">
        <v>2946</v>
      </c>
      <c r="B2" s="1874"/>
      <c r="C2" s="1874"/>
      <c r="D2" s="1874"/>
      <c r="E2" s="1874"/>
      <c r="F2" s="1874"/>
      <c r="G2" s="1874"/>
      <c r="H2" s="1874"/>
      <c r="I2" s="1874"/>
      <c r="J2" s="1874"/>
      <c r="K2" s="1874"/>
      <c r="L2" s="1874"/>
      <c r="M2" s="1874"/>
      <c r="N2" s="1874"/>
      <c r="O2" s="1874"/>
      <c r="P2" s="1874"/>
      <c r="Q2" s="1874"/>
      <c r="R2" s="1874"/>
      <c r="S2" s="564"/>
      <c r="T2" s="564"/>
      <c r="U2" s="564"/>
      <c r="V2" s="564"/>
      <c r="W2" s="564"/>
      <c r="X2" s="14"/>
      <c r="Y2" s="14"/>
      <c r="Z2" s="14"/>
    </row>
    <row r="3" spans="1:26" ht="26.25" customHeight="1">
      <c r="A3" s="2047" t="str">
        <f>'2014 SALINTUBIG COMPLETED'!A3:R3</f>
        <v>as of June 26, 2020</v>
      </c>
      <c r="B3" s="1874"/>
      <c r="C3" s="1874"/>
      <c r="D3" s="1874"/>
      <c r="E3" s="1874"/>
      <c r="F3" s="1874"/>
      <c r="G3" s="1874"/>
      <c r="H3" s="1874"/>
      <c r="I3" s="1874"/>
      <c r="J3" s="1874"/>
      <c r="K3" s="1874"/>
      <c r="L3" s="1874"/>
      <c r="M3" s="1874"/>
      <c r="N3" s="1874"/>
      <c r="O3" s="1874"/>
      <c r="P3" s="1874"/>
      <c r="Q3" s="1874"/>
      <c r="R3" s="1874"/>
      <c r="S3" s="561"/>
      <c r="T3" s="561"/>
      <c r="U3" s="561"/>
      <c r="V3" s="561"/>
      <c r="W3" s="561"/>
      <c r="X3" s="14"/>
      <c r="Y3" s="14"/>
      <c r="Z3" s="14"/>
    </row>
    <row r="4" spans="1:26" ht="30" customHeight="1">
      <c r="A4" s="562"/>
      <c r="B4" s="563"/>
      <c r="C4" s="563"/>
      <c r="D4" s="563"/>
      <c r="E4" s="2048" t="s">
        <v>172</v>
      </c>
      <c r="F4" s="1964"/>
      <c r="G4" s="1964"/>
      <c r="H4" s="1964"/>
      <c r="I4" s="1961"/>
      <c r="J4" s="2020" t="s">
        <v>173</v>
      </c>
      <c r="K4" s="2020" t="s">
        <v>174</v>
      </c>
      <c r="L4" s="2020" t="s">
        <v>175</v>
      </c>
      <c r="M4" s="2020" t="s">
        <v>38</v>
      </c>
      <c r="N4" s="2020" t="s">
        <v>37</v>
      </c>
      <c r="O4" s="2020" t="s">
        <v>35</v>
      </c>
      <c r="P4" s="2021" t="s">
        <v>130</v>
      </c>
      <c r="Q4" s="2022" t="s">
        <v>131</v>
      </c>
      <c r="R4" s="2022" t="s">
        <v>176</v>
      </c>
      <c r="S4" s="564"/>
      <c r="T4" s="564"/>
      <c r="U4" s="564"/>
      <c r="V4" s="564"/>
      <c r="W4" s="564"/>
      <c r="X4" s="14"/>
      <c r="Y4" s="14"/>
      <c r="Z4" s="14"/>
    </row>
    <row r="5" spans="1:26" ht="16.5" customHeight="1">
      <c r="A5" s="2037" t="s">
        <v>124</v>
      </c>
      <c r="B5" s="2037" t="s">
        <v>177</v>
      </c>
      <c r="C5" s="2015" t="s">
        <v>178</v>
      </c>
      <c r="D5" s="2015" t="s">
        <v>179</v>
      </c>
      <c r="E5" s="2023" t="s">
        <v>129</v>
      </c>
      <c r="F5" s="2024" t="s">
        <v>180</v>
      </c>
      <c r="G5" s="2153" t="s">
        <v>181</v>
      </c>
      <c r="H5" s="2153" t="s">
        <v>182</v>
      </c>
      <c r="I5" s="2027" t="s">
        <v>183</v>
      </c>
      <c r="J5" s="1856"/>
      <c r="K5" s="1856"/>
      <c r="L5" s="1856"/>
      <c r="M5" s="1856"/>
      <c r="N5" s="1856"/>
      <c r="O5" s="1856"/>
      <c r="P5" s="1939"/>
      <c r="Q5" s="1856"/>
      <c r="R5" s="1856"/>
      <c r="S5" s="561"/>
      <c r="T5" s="564"/>
      <c r="U5" s="564"/>
      <c r="V5" s="564"/>
      <c r="W5" s="564"/>
      <c r="X5" s="14"/>
      <c r="Y5" s="14"/>
      <c r="Z5" s="14"/>
    </row>
    <row r="6" spans="1:26" ht="84" customHeight="1">
      <c r="A6" s="1976"/>
      <c r="B6" s="1976"/>
      <c r="C6" s="1976"/>
      <c r="D6" s="1976"/>
      <c r="E6" s="1976"/>
      <c r="F6" s="1976"/>
      <c r="G6" s="1976"/>
      <c r="H6" s="1976"/>
      <c r="I6" s="1992"/>
      <c r="J6" s="1976"/>
      <c r="K6" s="1976"/>
      <c r="L6" s="1976"/>
      <c r="M6" s="1976"/>
      <c r="N6" s="1976"/>
      <c r="O6" s="1976"/>
      <c r="P6" s="1944"/>
      <c r="Q6" s="1976"/>
      <c r="R6" s="1976"/>
      <c r="S6" s="561"/>
      <c r="T6" s="564"/>
      <c r="U6" s="564"/>
      <c r="V6" s="564"/>
      <c r="W6" s="564"/>
      <c r="X6" s="14"/>
      <c r="Y6" s="14"/>
      <c r="Z6" s="14"/>
    </row>
    <row r="7" spans="1:26" ht="21.75" customHeight="1">
      <c r="A7" s="2016" t="s">
        <v>17</v>
      </c>
      <c r="B7" s="577" t="s">
        <v>418</v>
      </c>
      <c r="C7" s="574">
        <v>1</v>
      </c>
      <c r="D7" s="574">
        <v>7</v>
      </c>
      <c r="E7" s="575">
        <v>15</v>
      </c>
      <c r="F7" s="575" t="s">
        <v>249</v>
      </c>
      <c r="G7" s="1515"/>
      <c r="H7" s="594"/>
      <c r="I7" s="581">
        <v>15</v>
      </c>
      <c r="J7" s="1516" t="s">
        <v>249</v>
      </c>
      <c r="K7" s="1502"/>
      <c r="L7" s="651" t="s">
        <v>2</v>
      </c>
      <c r="M7" s="652"/>
      <c r="N7" s="652"/>
      <c r="O7" s="651"/>
      <c r="P7" s="407"/>
      <c r="Q7" s="407"/>
      <c r="R7" s="539"/>
      <c r="S7" s="561"/>
      <c r="T7" s="564"/>
      <c r="U7" s="564"/>
      <c r="V7" s="564"/>
      <c r="W7" s="564"/>
      <c r="X7" s="14"/>
      <c r="Y7" s="14"/>
      <c r="Z7" s="14"/>
    </row>
    <row r="8" spans="1:26" ht="21.75" customHeight="1">
      <c r="A8" s="1856"/>
      <c r="B8" s="1517" t="s">
        <v>2947</v>
      </c>
      <c r="C8" s="613"/>
      <c r="D8" s="613"/>
      <c r="E8" s="614"/>
      <c r="F8" s="614"/>
      <c r="G8" s="775">
        <v>2000000</v>
      </c>
      <c r="H8" s="775">
        <v>2000000</v>
      </c>
      <c r="I8" s="626"/>
      <c r="J8" s="1518"/>
      <c r="K8" s="1496"/>
      <c r="L8" s="597"/>
      <c r="M8" s="615"/>
      <c r="N8" s="597"/>
      <c r="O8" s="597">
        <v>1</v>
      </c>
      <c r="P8" s="413" t="s">
        <v>29</v>
      </c>
      <c r="Q8" s="407"/>
      <c r="R8" s="539"/>
      <c r="S8" s="561"/>
      <c r="T8" s="564"/>
      <c r="U8" s="564"/>
      <c r="V8" s="564"/>
      <c r="W8" s="564"/>
      <c r="X8" s="14"/>
      <c r="Y8" s="14"/>
      <c r="Z8" s="14"/>
    </row>
    <row r="9" spans="1:26" ht="21.75" customHeight="1">
      <c r="A9" s="1856"/>
      <c r="B9" s="634" t="s">
        <v>2948</v>
      </c>
      <c r="C9" s="613"/>
      <c r="D9" s="613"/>
      <c r="E9" s="614"/>
      <c r="F9" s="614"/>
      <c r="G9" s="775">
        <v>2000000</v>
      </c>
      <c r="H9" s="594">
        <v>2000000</v>
      </c>
      <c r="I9" s="626"/>
      <c r="J9" s="1518"/>
      <c r="K9" s="1496"/>
      <c r="L9" s="597"/>
      <c r="M9" s="615"/>
      <c r="N9" s="597"/>
      <c r="O9" s="597">
        <v>1</v>
      </c>
      <c r="P9" s="413" t="s">
        <v>29</v>
      </c>
      <c r="Q9" s="407"/>
      <c r="R9" s="539"/>
      <c r="S9" s="561"/>
      <c r="T9" s="564"/>
      <c r="U9" s="564"/>
      <c r="V9" s="564"/>
      <c r="W9" s="564"/>
      <c r="X9" s="14"/>
      <c r="Y9" s="14"/>
      <c r="Z9" s="14"/>
    </row>
    <row r="10" spans="1:26" ht="21.75" customHeight="1">
      <c r="A10" s="1856"/>
      <c r="B10" s="1517" t="s">
        <v>2949</v>
      </c>
      <c r="C10" s="613"/>
      <c r="D10" s="613"/>
      <c r="E10" s="614"/>
      <c r="F10" s="614"/>
      <c r="G10" s="775">
        <v>2000000</v>
      </c>
      <c r="H10" s="775">
        <v>2000000</v>
      </c>
      <c r="I10" s="626"/>
      <c r="J10" s="1518"/>
      <c r="K10" s="1496"/>
      <c r="L10" s="597"/>
      <c r="M10" s="615"/>
      <c r="N10" s="597"/>
      <c r="O10" s="597">
        <v>1</v>
      </c>
      <c r="P10" s="413" t="s">
        <v>29</v>
      </c>
      <c r="Q10" s="407"/>
      <c r="R10" s="539"/>
      <c r="S10" s="561"/>
      <c r="T10" s="564"/>
      <c r="U10" s="564"/>
      <c r="V10" s="564"/>
      <c r="W10" s="564"/>
      <c r="X10" s="14"/>
      <c r="Y10" s="14"/>
      <c r="Z10" s="14"/>
    </row>
    <row r="11" spans="1:26" ht="21.75" customHeight="1">
      <c r="A11" s="1856"/>
      <c r="B11" s="1517" t="s">
        <v>2950</v>
      </c>
      <c r="C11" s="613"/>
      <c r="D11" s="613"/>
      <c r="E11" s="614"/>
      <c r="F11" s="614"/>
      <c r="G11" s="775">
        <v>2000000</v>
      </c>
      <c r="H11" s="775">
        <v>2000000</v>
      </c>
      <c r="I11" s="626"/>
      <c r="J11" s="1518"/>
      <c r="K11" s="1496"/>
      <c r="L11" s="597"/>
      <c r="M11" s="615"/>
      <c r="N11" s="597"/>
      <c r="O11" s="597">
        <v>1</v>
      </c>
      <c r="P11" s="413" t="s">
        <v>29</v>
      </c>
      <c r="Q11" s="407"/>
      <c r="R11" s="539"/>
      <c r="S11" s="561"/>
      <c r="T11" s="564"/>
      <c r="U11" s="564"/>
      <c r="V11" s="564"/>
      <c r="W11" s="564"/>
      <c r="X11" s="14"/>
      <c r="Y11" s="14"/>
      <c r="Z11" s="14"/>
    </row>
    <row r="12" spans="1:26" ht="21.75" customHeight="1">
      <c r="A12" s="1856"/>
      <c r="B12" s="1517" t="s">
        <v>2951</v>
      </c>
      <c r="C12" s="613"/>
      <c r="D12" s="613"/>
      <c r="E12" s="614"/>
      <c r="F12" s="614"/>
      <c r="G12" s="775">
        <v>2000000</v>
      </c>
      <c r="H12" s="594">
        <v>2000000</v>
      </c>
      <c r="I12" s="626"/>
      <c r="J12" s="1518"/>
      <c r="K12" s="1496"/>
      <c r="L12" s="597"/>
      <c r="M12" s="615"/>
      <c r="N12" s="597"/>
      <c r="O12" s="597">
        <v>1</v>
      </c>
      <c r="P12" s="413" t="s">
        <v>29</v>
      </c>
      <c r="Q12" s="407"/>
      <c r="R12" s="539"/>
      <c r="S12" s="561"/>
      <c r="T12" s="564"/>
      <c r="U12" s="564"/>
      <c r="V12" s="564"/>
      <c r="W12" s="564"/>
      <c r="X12" s="14"/>
      <c r="Y12" s="14"/>
      <c r="Z12" s="14"/>
    </row>
    <row r="13" spans="1:26" ht="21.75" customHeight="1">
      <c r="A13" s="1856"/>
      <c r="B13" s="1517" t="s">
        <v>2952</v>
      </c>
      <c r="C13" s="613"/>
      <c r="D13" s="613"/>
      <c r="E13" s="614"/>
      <c r="F13" s="614"/>
      <c r="G13" s="775">
        <v>3000000</v>
      </c>
      <c r="H13" s="775">
        <v>3000000</v>
      </c>
      <c r="I13" s="626"/>
      <c r="J13" s="1518"/>
      <c r="K13" s="1496"/>
      <c r="L13" s="597"/>
      <c r="M13" s="615"/>
      <c r="N13" s="597"/>
      <c r="O13" s="597">
        <v>1</v>
      </c>
      <c r="P13" s="413" t="s">
        <v>29</v>
      </c>
      <c r="Q13" s="407"/>
      <c r="R13" s="539"/>
      <c r="S13" s="561"/>
      <c r="T13" s="564"/>
      <c r="U13" s="564"/>
      <c r="V13" s="564"/>
      <c r="W13" s="564"/>
      <c r="X13" s="14"/>
      <c r="Y13" s="14"/>
      <c r="Z13" s="14"/>
    </row>
    <row r="14" spans="1:26" ht="21.75" customHeight="1">
      <c r="A14" s="1976"/>
      <c r="B14" s="1517" t="s">
        <v>2953</v>
      </c>
      <c r="C14" s="613"/>
      <c r="D14" s="613"/>
      <c r="E14" s="614"/>
      <c r="F14" s="614"/>
      <c r="G14" s="775">
        <v>2000000</v>
      </c>
      <c r="H14" s="775">
        <v>2000000</v>
      </c>
      <c r="I14" s="626"/>
      <c r="J14" s="1518"/>
      <c r="K14" s="1496"/>
      <c r="L14" s="597"/>
      <c r="M14" s="597"/>
      <c r="N14" s="597"/>
      <c r="O14" s="597">
        <v>1</v>
      </c>
      <c r="P14" s="413" t="s">
        <v>29</v>
      </c>
      <c r="Q14" s="407"/>
      <c r="R14" s="539"/>
      <c r="S14" s="561"/>
      <c r="T14" s="564"/>
      <c r="U14" s="564"/>
      <c r="V14" s="564"/>
      <c r="W14" s="564"/>
      <c r="X14" s="14"/>
      <c r="Y14" s="14"/>
      <c r="Z14" s="14"/>
    </row>
    <row r="15" spans="1:26" ht="48" customHeight="1">
      <c r="A15" s="2016" t="s">
        <v>17</v>
      </c>
      <c r="B15" s="418" t="s">
        <v>1271</v>
      </c>
      <c r="C15" s="574">
        <v>1</v>
      </c>
      <c r="D15" s="574">
        <v>7</v>
      </c>
      <c r="E15" s="575">
        <v>13</v>
      </c>
      <c r="F15" s="575" t="s">
        <v>249</v>
      </c>
      <c r="G15" s="1515"/>
      <c r="H15" s="594"/>
      <c r="I15" s="581">
        <v>13</v>
      </c>
      <c r="J15" s="853" t="s">
        <v>249</v>
      </c>
      <c r="K15" s="1503" t="s">
        <v>2</v>
      </c>
      <c r="L15" s="576" t="s">
        <v>2</v>
      </c>
      <c r="M15" s="576"/>
      <c r="N15" s="576"/>
      <c r="O15" s="576"/>
      <c r="P15" s="407"/>
      <c r="Q15" s="407"/>
      <c r="R15" s="539"/>
      <c r="S15" s="561"/>
      <c r="T15" s="564"/>
      <c r="U15" s="564"/>
      <c r="V15" s="564"/>
      <c r="W15" s="564"/>
      <c r="X15" s="14"/>
      <c r="Y15" s="14"/>
      <c r="Z15" s="14"/>
    </row>
    <row r="16" spans="1:26" ht="21.75" customHeight="1">
      <c r="A16" s="1856"/>
      <c r="B16" s="1130" t="s">
        <v>2954</v>
      </c>
      <c r="C16" s="613"/>
      <c r="D16" s="613"/>
      <c r="E16" s="614"/>
      <c r="F16" s="614" t="s">
        <v>249</v>
      </c>
      <c r="G16" s="775">
        <v>2000000</v>
      </c>
      <c r="H16" s="594">
        <v>2000000</v>
      </c>
      <c r="I16" s="626"/>
      <c r="J16" s="1518" t="s">
        <v>249</v>
      </c>
      <c r="K16" s="1496"/>
      <c r="L16" s="597"/>
      <c r="M16" s="597"/>
      <c r="N16" s="597"/>
      <c r="O16" s="597">
        <v>1</v>
      </c>
      <c r="P16" s="413" t="s">
        <v>29</v>
      </c>
      <c r="Q16" s="407"/>
      <c r="R16" s="539"/>
      <c r="S16" s="561"/>
      <c r="T16" s="564"/>
      <c r="U16" s="564"/>
      <c r="V16" s="564"/>
      <c r="W16" s="564"/>
      <c r="X16" s="14"/>
      <c r="Y16" s="14"/>
      <c r="Z16" s="14"/>
    </row>
    <row r="17" spans="1:26" ht="21.75" customHeight="1">
      <c r="A17" s="1856"/>
      <c r="B17" s="697" t="s">
        <v>2955</v>
      </c>
      <c r="C17" s="574"/>
      <c r="D17" s="574"/>
      <c r="E17" s="575"/>
      <c r="F17" s="575" t="s">
        <v>249</v>
      </c>
      <c r="G17" s="775">
        <v>2000000</v>
      </c>
      <c r="H17" s="594">
        <v>2000000</v>
      </c>
      <c r="I17" s="581"/>
      <c r="J17" s="853" t="s">
        <v>249</v>
      </c>
      <c r="K17" s="1503"/>
      <c r="L17" s="576"/>
      <c r="M17" s="576"/>
      <c r="N17" s="565"/>
      <c r="O17" s="576">
        <v>1</v>
      </c>
      <c r="P17" s="413" t="s">
        <v>29</v>
      </c>
      <c r="Q17" s="407" t="s">
        <v>191</v>
      </c>
      <c r="R17" s="852">
        <v>43306</v>
      </c>
      <c r="S17" s="561"/>
      <c r="T17" s="564"/>
      <c r="U17" s="564"/>
      <c r="V17" s="564"/>
      <c r="W17" s="564"/>
      <c r="X17" s="14"/>
      <c r="Y17" s="14"/>
      <c r="Z17" s="14"/>
    </row>
    <row r="18" spans="1:26" ht="21.75" customHeight="1">
      <c r="A18" s="1856"/>
      <c r="B18" s="697" t="s">
        <v>2956</v>
      </c>
      <c r="C18" s="574"/>
      <c r="D18" s="574"/>
      <c r="E18" s="575"/>
      <c r="F18" s="575" t="s">
        <v>249</v>
      </c>
      <c r="G18" s="775">
        <v>2000000</v>
      </c>
      <c r="H18" s="594">
        <v>2000000</v>
      </c>
      <c r="I18" s="581"/>
      <c r="J18" s="853" t="s">
        <v>249</v>
      </c>
      <c r="K18" s="1503"/>
      <c r="L18" s="577"/>
      <c r="M18" s="689"/>
      <c r="N18" s="666"/>
      <c r="O18" s="1519">
        <v>1</v>
      </c>
      <c r="P18" s="413" t="s">
        <v>29</v>
      </c>
      <c r="Q18" s="407" t="s">
        <v>191</v>
      </c>
      <c r="R18" s="852" t="s">
        <v>553</v>
      </c>
      <c r="S18" s="561"/>
      <c r="T18" s="564"/>
      <c r="U18" s="564"/>
      <c r="V18" s="564"/>
      <c r="W18" s="564"/>
      <c r="X18" s="14"/>
      <c r="Y18" s="14"/>
      <c r="Z18" s="14"/>
    </row>
    <row r="19" spans="1:26" ht="21.75" customHeight="1">
      <c r="A19" s="1856"/>
      <c r="B19" s="697" t="s">
        <v>2957</v>
      </c>
      <c r="C19" s="574"/>
      <c r="D19" s="574"/>
      <c r="E19" s="575"/>
      <c r="F19" s="575" t="s">
        <v>249</v>
      </c>
      <c r="G19" s="775">
        <v>2000000</v>
      </c>
      <c r="H19" s="594">
        <v>2000000</v>
      </c>
      <c r="I19" s="581"/>
      <c r="J19" s="853" t="s">
        <v>249</v>
      </c>
      <c r="K19" s="1503"/>
      <c r="L19" s="577"/>
      <c r="M19" s="689"/>
      <c r="N19" s="666"/>
      <c r="O19" s="1519">
        <v>1</v>
      </c>
      <c r="P19" s="413" t="s">
        <v>29</v>
      </c>
      <c r="Q19" s="407" t="s">
        <v>191</v>
      </c>
      <c r="R19" s="852" t="s">
        <v>553</v>
      </c>
      <c r="S19" s="561"/>
      <c r="T19" s="564"/>
      <c r="U19" s="564"/>
      <c r="V19" s="564"/>
      <c r="W19" s="564"/>
      <c r="X19" s="14"/>
      <c r="Y19" s="14"/>
      <c r="Z19" s="14"/>
    </row>
    <row r="20" spans="1:26" ht="21.75" customHeight="1">
      <c r="A20" s="1856"/>
      <c r="B20" s="697" t="s">
        <v>2958</v>
      </c>
      <c r="C20" s="574"/>
      <c r="D20" s="574"/>
      <c r="E20" s="575"/>
      <c r="F20" s="575" t="s">
        <v>249</v>
      </c>
      <c r="G20" s="775">
        <v>2000000</v>
      </c>
      <c r="H20" s="594">
        <v>2000000</v>
      </c>
      <c r="I20" s="581"/>
      <c r="J20" s="853" t="s">
        <v>249</v>
      </c>
      <c r="K20" s="1503"/>
      <c r="L20" s="577"/>
      <c r="M20" s="689"/>
      <c r="N20" s="666"/>
      <c r="O20" s="1519">
        <v>1</v>
      </c>
      <c r="P20" s="413" t="s">
        <v>29</v>
      </c>
      <c r="Q20" s="407" t="s">
        <v>191</v>
      </c>
      <c r="R20" s="852" t="s">
        <v>553</v>
      </c>
      <c r="S20" s="561"/>
      <c r="T20" s="564"/>
      <c r="U20" s="564"/>
      <c r="V20" s="564"/>
      <c r="W20" s="564"/>
      <c r="X20" s="14"/>
      <c r="Y20" s="14"/>
      <c r="Z20" s="14"/>
    </row>
    <row r="21" spans="1:26" ht="21.75" customHeight="1">
      <c r="A21" s="1856"/>
      <c r="B21" s="697" t="s">
        <v>2959</v>
      </c>
      <c r="C21" s="574"/>
      <c r="D21" s="574"/>
      <c r="E21" s="575"/>
      <c r="F21" s="575" t="s">
        <v>249</v>
      </c>
      <c r="G21" s="775">
        <v>1000000</v>
      </c>
      <c r="H21" s="594">
        <v>1000000</v>
      </c>
      <c r="I21" s="581"/>
      <c r="J21" s="853" t="s">
        <v>249</v>
      </c>
      <c r="K21" s="1503"/>
      <c r="L21" s="577"/>
      <c r="M21" s="689"/>
      <c r="N21" s="666"/>
      <c r="O21" s="1519">
        <v>1</v>
      </c>
      <c r="P21" s="413" t="s">
        <v>29</v>
      </c>
      <c r="Q21" s="407" t="s">
        <v>191</v>
      </c>
      <c r="R21" s="852" t="s">
        <v>553</v>
      </c>
      <c r="S21" s="561"/>
      <c r="T21" s="564"/>
      <c r="U21" s="564"/>
      <c r="V21" s="564"/>
      <c r="W21" s="564"/>
      <c r="X21" s="14"/>
      <c r="Y21" s="14"/>
      <c r="Z21" s="14"/>
    </row>
    <row r="22" spans="1:26" ht="21.75" customHeight="1">
      <c r="A22" s="1976"/>
      <c r="B22" s="697" t="s">
        <v>2960</v>
      </c>
      <c r="C22" s="574"/>
      <c r="D22" s="574"/>
      <c r="E22" s="575"/>
      <c r="F22" s="575" t="s">
        <v>249</v>
      </c>
      <c r="G22" s="775">
        <v>2000000</v>
      </c>
      <c r="H22" s="594">
        <v>2000000</v>
      </c>
      <c r="I22" s="581"/>
      <c r="J22" s="853" t="s">
        <v>249</v>
      </c>
      <c r="K22" s="1503"/>
      <c r="L22" s="576"/>
      <c r="M22" s="576"/>
      <c r="N22" s="651"/>
      <c r="O22" s="576">
        <v>1</v>
      </c>
      <c r="P22" s="413" t="s">
        <v>29</v>
      </c>
      <c r="Q22" s="407" t="s">
        <v>191</v>
      </c>
      <c r="R22" s="852">
        <v>43306</v>
      </c>
      <c r="S22" s="592"/>
      <c r="T22" s="564"/>
      <c r="U22" s="564"/>
      <c r="V22" s="564"/>
      <c r="W22" s="564"/>
      <c r="X22" s="14"/>
      <c r="Y22" s="14"/>
      <c r="Z22" s="14"/>
    </row>
    <row r="23" spans="1:26" ht="21.75" customHeight="1">
      <c r="A23" s="2017" t="s">
        <v>17</v>
      </c>
      <c r="B23" s="577" t="s">
        <v>230</v>
      </c>
      <c r="C23" s="574">
        <v>1</v>
      </c>
      <c r="D23" s="574">
        <v>6</v>
      </c>
      <c r="E23" s="575">
        <v>11</v>
      </c>
      <c r="F23" s="575" t="s">
        <v>249</v>
      </c>
      <c r="G23" s="775"/>
      <c r="H23" s="594"/>
      <c r="I23" s="581">
        <v>11</v>
      </c>
      <c r="J23" s="853" t="s">
        <v>249</v>
      </c>
      <c r="K23" s="1503"/>
      <c r="L23" s="576"/>
      <c r="M23" s="576"/>
      <c r="N23" s="576"/>
      <c r="O23" s="576"/>
      <c r="P23" s="407"/>
      <c r="Q23" s="407"/>
      <c r="R23" s="539"/>
      <c r="S23" s="561"/>
      <c r="T23" s="564"/>
      <c r="U23" s="564"/>
      <c r="V23" s="564"/>
      <c r="W23" s="564"/>
      <c r="X23" s="14"/>
      <c r="Y23" s="14"/>
      <c r="Z23" s="14"/>
    </row>
    <row r="24" spans="1:26" ht="21.75" customHeight="1">
      <c r="A24" s="1856"/>
      <c r="B24" s="1517" t="s">
        <v>2961</v>
      </c>
      <c r="C24" s="613"/>
      <c r="D24" s="613"/>
      <c r="E24" s="614"/>
      <c r="F24" s="614" t="s">
        <v>249</v>
      </c>
      <c r="G24" s="775">
        <v>2000000</v>
      </c>
      <c r="H24" s="775">
        <v>2000000</v>
      </c>
      <c r="I24" s="626"/>
      <c r="J24" s="1518" t="s">
        <v>249</v>
      </c>
      <c r="K24" s="1496"/>
      <c r="L24" s="615"/>
      <c r="M24" s="597"/>
      <c r="N24" s="1496"/>
      <c r="O24" s="597">
        <v>1</v>
      </c>
      <c r="P24" s="413" t="s">
        <v>29</v>
      </c>
      <c r="Q24" s="407"/>
      <c r="R24" s="539"/>
      <c r="S24" s="561"/>
      <c r="T24" s="564"/>
      <c r="U24" s="564"/>
      <c r="V24" s="564"/>
      <c r="W24" s="564"/>
      <c r="X24" s="14"/>
      <c r="Y24" s="14"/>
      <c r="Z24" s="14"/>
    </row>
    <row r="25" spans="1:26" ht="21.75" customHeight="1">
      <c r="A25" s="1856"/>
      <c r="B25" s="1517" t="s">
        <v>2962</v>
      </c>
      <c r="C25" s="574"/>
      <c r="D25" s="574"/>
      <c r="E25" s="575"/>
      <c r="F25" s="575" t="s">
        <v>249</v>
      </c>
      <c r="G25" s="775">
        <v>3000000</v>
      </c>
      <c r="H25" s="594">
        <v>3000000</v>
      </c>
      <c r="I25" s="581"/>
      <c r="J25" s="853" t="s">
        <v>249</v>
      </c>
      <c r="K25" s="1503"/>
      <c r="L25" s="1503"/>
      <c r="M25" s="576"/>
      <c r="N25" s="576"/>
      <c r="O25" s="576">
        <v>1</v>
      </c>
      <c r="P25" s="413" t="s">
        <v>29</v>
      </c>
      <c r="Q25" s="407" t="s">
        <v>191</v>
      </c>
      <c r="R25" s="620">
        <v>43320</v>
      </c>
      <c r="S25" s="561"/>
      <c r="T25" s="564"/>
      <c r="U25" s="564"/>
      <c r="V25" s="564"/>
      <c r="W25" s="564"/>
      <c r="X25" s="14"/>
      <c r="Y25" s="14"/>
      <c r="Z25" s="14"/>
    </row>
    <row r="26" spans="1:26" ht="21.75" customHeight="1">
      <c r="A26" s="1856"/>
      <c r="B26" s="1517" t="s">
        <v>2963</v>
      </c>
      <c r="C26" s="574"/>
      <c r="D26" s="574"/>
      <c r="E26" s="575"/>
      <c r="F26" s="575" t="s">
        <v>249</v>
      </c>
      <c r="G26" s="775">
        <v>2000000</v>
      </c>
      <c r="H26" s="594">
        <v>2000000</v>
      </c>
      <c r="I26" s="581"/>
      <c r="J26" s="853" t="s">
        <v>249</v>
      </c>
      <c r="K26" s="1503" t="s">
        <v>2</v>
      </c>
      <c r="L26" s="1503"/>
      <c r="M26" s="576"/>
      <c r="N26" s="576"/>
      <c r="O26" s="576">
        <v>1</v>
      </c>
      <c r="P26" s="413" t="s">
        <v>29</v>
      </c>
      <c r="Q26" s="407" t="s">
        <v>191</v>
      </c>
      <c r="R26" s="620">
        <v>43279</v>
      </c>
      <c r="S26" s="561"/>
      <c r="T26" s="564"/>
      <c r="U26" s="564"/>
      <c r="V26" s="564"/>
      <c r="W26" s="564"/>
      <c r="X26" s="14"/>
      <c r="Y26" s="14"/>
      <c r="Z26" s="14"/>
    </row>
    <row r="27" spans="1:26" ht="21.75" customHeight="1">
      <c r="A27" s="1856"/>
      <c r="B27" s="1517" t="s">
        <v>2964</v>
      </c>
      <c r="C27" s="574"/>
      <c r="D27" s="574"/>
      <c r="E27" s="575"/>
      <c r="F27" s="575" t="s">
        <v>249</v>
      </c>
      <c r="G27" s="775">
        <v>2000000</v>
      </c>
      <c r="H27" s="594">
        <v>2000000</v>
      </c>
      <c r="I27" s="581"/>
      <c r="J27" s="853" t="s">
        <v>249</v>
      </c>
      <c r="K27" s="1503"/>
      <c r="L27" s="1503"/>
      <c r="M27" s="576"/>
      <c r="N27" s="576"/>
      <c r="O27" s="576">
        <v>1</v>
      </c>
      <c r="P27" s="413" t="s">
        <v>29</v>
      </c>
      <c r="Q27" s="407" t="s">
        <v>191</v>
      </c>
      <c r="R27" s="620" t="s">
        <v>550</v>
      </c>
      <c r="S27" s="561"/>
      <c r="T27" s="564"/>
      <c r="U27" s="564"/>
      <c r="V27" s="564"/>
      <c r="W27" s="564"/>
      <c r="X27" s="14"/>
      <c r="Y27" s="14"/>
      <c r="Z27" s="14"/>
    </row>
    <row r="28" spans="1:26" ht="21.75" customHeight="1">
      <c r="A28" s="1856"/>
      <c r="B28" s="1517" t="s">
        <v>2965</v>
      </c>
      <c r="C28" s="574"/>
      <c r="D28" s="574"/>
      <c r="E28" s="575"/>
      <c r="F28" s="575" t="s">
        <v>249</v>
      </c>
      <c r="G28" s="775">
        <v>1000000</v>
      </c>
      <c r="H28" s="775">
        <v>1000000</v>
      </c>
      <c r="I28" s="581"/>
      <c r="J28" s="853" t="s">
        <v>249</v>
      </c>
      <c r="K28" s="1503"/>
      <c r="L28" s="1503"/>
      <c r="M28" s="576"/>
      <c r="N28" s="576"/>
      <c r="O28" s="576">
        <v>1</v>
      </c>
      <c r="P28" s="413" t="s">
        <v>29</v>
      </c>
      <c r="Q28" s="407" t="s">
        <v>191</v>
      </c>
      <c r="R28" s="620">
        <v>43320</v>
      </c>
      <c r="S28" s="561"/>
      <c r="T28" s="564"/>
      <c r="U28" s="564"/>
      <c r="V28" s="564"/>
      <c r="W28" s="564"/>
      <c r="X28" s="14"/>
      <c r="Y28" s="14"/>
      <c r="Z28" s="14"/>
    </row>
    <row r="29" spans="1:26" ht="21.75" customHeight="1">
      <c r="A29" s="1976"/>
      <c r="B29" s="590" t="s">
        <v>2966</v>
      </c>
      <c r="C29" s="574"/>
      <c r="D29" s="574"/>
      <c r="E29" s="575"/>
      <c r="F29" s="575" t="s">
        <v>249</v>
      </c>
      <c r="G29" s="775">
        <v>1000000</v>
      </c>
      <c r="H29" s="775">
        <v>1000000</v>
      </c>
      <c r="I29" s="581"/>
      <c r="J29" s="576">
        <v>1</v>
      </c>
      <c r="K29" s="1503"/>
      <c r="L29" s="1503"/>
      <c r="M29" s="576"/>
      <c r="N29" s="576"/>
      <c r="O29" s="576"/>
      <c r="P29" s="584" t="s">
        <v>250</v>
      </c>
      <c r="Q29" s="407"/>
      <c r="R29" s="620">
        <v>43497</v>
      </c>
      <c r="S29" s="561" t="s">
        <v>417</v>
      </c>
      <c r="T29" s="564"/>
      <c r="U29" s="564"/>
      <c r="V29" s="564"/>
      <c r="W29" s="564"/>
      <c r="X29" s="14"/>
      <c r="Y29" s="14"/>
      <c r="Z29" s="14"/>
    </row>
    <row r="30" spans="1:26" ht="21.75" customHeight="1">
      <c r="A30" s="2016" t="s">
        <v>17</v>
      </c>
      <c r="B30" s="577" t="s">
        <v>1276</v>
      </c>
      <c r="C30" s="574">
        <v>1</v>
      </c>
      <c r="D30" s="574">
        <v>6</v>
      </c>
      <c r="E30" s="575">
        <v>12</v>
      </c>
      <c r="F30" s="575" t="s">
        <v>249</v>
      </c>
      <c r="G30" s="715"/>
      <c r="H30" s="1520"/>
      <c r="I30" s="581">
        <v>12</v>
      </c>
      <c r="J30" s="853" t="s">
        <v>249</v>
      </c>
      <c r="K30" s="1503" t="s">
        <v>2</v>
      </c>
      <c r="L30" s="576" t="s">
        <v>2</v>
      </c>
      <c r="M30" s="576"/>
      <c r="N30" s="576"/>
      <c r="O30" s="576"/>
      <c r="P30" s="407"/>
      <c r="Q30" s="407"/>
      <c r="R30" s="539"/>
      <c r="S30" s="561"/>
      <c r="T30" s="564"/>
      <c r="U30" s="564"/>
      <c r="V30" s="564"/>
      <c r="W30" s="564"/>
      <c r="X30" s="14"/>
      <c r="Y30" s="14"/>
      <c r="Z30" s="14"/>
    </row>
    <row r="31" spans="1:26" ht="21.75" customHeight="1">
      <c r="A31" s="1856"/>
      <c r="B31" s="697" t="s">
        <v>2967</v>
      </c>
      <c r="C31" s="574"/>
      <c r="D31" s="574"/>
      <c r="E31" s="575"/>
      <c r="F31" s="575" t="s">
        <v>249</v>
      </c>
      <c r="G31" s="775">
        <v>2000000</v>
      </c>
      <c r="H31" s="594">
        <v>2000000</v>
      </c>
      <c r="I31" s="581"/>
      <c r="J31" s="853" t="s">
        <v>249</v>
      </c>
      <c r="K31" s="1503"/>
      <c r="L31" s="577"/>
      <c r="M31" s="576"/>
      <c r="N31" s="1503"/>
      <c r="O31" s="576">
        <v>1</v>
      </c>
      <c r="P31" s="578" t="s">
        <v>29</v>
      </c>
      <c r="Q31" s="407" t="s">
        <v>191</v>
      </c>
      <c r="R31" s="852" t="s">
        <v>550</v>
      </c>
      <c r="S31" s="561"/>
      <c r="T31" s="564"/>
      <c r="U31" s="564"/>
      <c r="V31" s="564"/>
      <c r="W31" s="564"/>
      <c r="X31" s="14"/>
      <c r="Y31" s="14"/>
      <c r="Z31" s="14"/>
    </row>
    <row r="32" spans="1:26" ht="21.75" customHeight="1">
      <c r="A32" s="1856"/>
      <c r="B32" s="697" t="s">
        <v>2968</v>
      </c>
      <c r="C32" s="574"/>
      <c r="D32" s="574"/>
      <c r="E32" s="575"/>
      <c r="F32" s="575" t="s">
        <v>249</v>
      </c>
      <c r="G32" s="775">
        <v>2000000</v>
      </c>
      <c r="H32" s="594">
        <v>2000000</v>
      </c>
      <c r="I32" s="581"/>
      <c r="J32" s="853" t="s">
        <v>249</v>
      </c>
      <c r="K32" s="1503" t="s">
        <v>2</v>
      </c>
      <c r="L32" s="577"/>
      <c r="M32" s="576"/>
      <c r="N32" s="558"/>
      <c r="O32" s="1503">
        <v>1</v>
      </c>
      <c r="P32" s="578" t="s">
        <v>29</v>
      </c>
      <c r="Q32" s="407" t="s">
        <v>191</v>
      </c>
      <c r="R32" s="852" t="s">
        <v>553</v>
      </c>
      <c r="S32" s="561"/>
      <c r="T32" s="564"/>
      <c r="U32" s="564"/>
      <c r="V32" s="564"/>
      <c r="W32" s="564"/>
      <c r="X32" s="14"/>
      <c r="Y32" s="14"/>
      <c r="Z32" s="14"/>
    </row>
    <row r="33" spans="1:26" ht="21.75" customHeight="1">
      <c r="A33" s="1856"/>
      <c r="B33" s="697" t="s">
        <v>551</v>
      </c>
      <c r="C33" s="574"/>
      <c r="D33" s="574"/>
      <c r="E33" s="575"/>
      <c r="F33" s="575" t="s">
        <v>249</v>
      </c>
      <c r="G33" s="775">
        <v>2000000</v>
      </c>
      <c r="H33" s="594">
        <v>2000000</v>
      </c>
      <c r="I33" s="581"/>
      <c r="J33" s="853" t="s">
        <v>249</v>
      </c>
      <c r="K33" s="1503" t="s">
        <v>2</v>
      </c>
      <c r="L33" s="1503"/>
      <c r="M33" s="689"/>
      <c r="N33" s="666"/>
      <c r="O33" s="1519">
        <v>1</v>
      </c>
      <c r="P33" s="578" t="s">
        <v>29</v>
      </c>
      <c r="Q33" s="407" t="s">
        <v>191</v>
      </c>
      <c r="R33" s="852">
        <v>43032</v>
      </c>
      <c r="S33" s="561"/>
      <c r="T33" s="564"/>
      <c r="U33" s="564"/>
      <c r="V33" s="564"/>
      <c r="W33" s="564"/>
      <c r="X33" s="14"/>
      <c r="Y33" s="14"/>
      <c r="Z33" s="14"/>
    </row>
    <row r="34" spans="1:26" ht="21.75" customHeight="1">
      <c r="A34" s="1856"/>
      <c r="B34" s="697" t="s">
        <v>554</v>
      </c>
      <c r="C34" s="574" t="s">
        <v>2</v>
      </c>
      <c r="D34" s="574"/>
      <c r="E34" s="575"/>
      <c r="F34" s="575" t="s">
        <v>249</v>
      </c>
      <c r="G34" s="775">
        <v>2000000</v>
      </c>
      <c r="H34" s="594">
        <v>2000000</v>
      </c>
      <c r="I34" s="581"/>
      <c r="J34" s="853" t="s">
        <v>249</v>
      </c>
      <c r="K34" s="1503"/>
      <c r="L34" s="1503"/>
      <c r="M34" s="576"/>
      <c r="N34" s="651"/>
      <c r="O34" s="576">
        <v>1</v>
      </c>
      <c r="P34" s="578" t="s">
        <v>29</v>
      </c>
      <c r="Q34" s="407" t="s">
        <v>191</v>
      </c>
      <c r="R34" s="852">
        <v>43144</v>
      </c>
      <c r="S34" s="561"/>
      <c r="T34" s="564"/>
      <c r="U34" s="564"/>
      <c r="V34" s="564"/>
      <c r="W34" s="564"/>
      <c r="X34" s="14"/>
      <c r="Y34" s="14"/>
      <c r="Z34" s="14"/>
    </row>
    <row r="35" spans="1:26" ht="21.75" customHeight="1">
      <c r="A35" s="1856"/>
      <c r="B35" s="697" t="s">
        <v>549</v>
      </c>
      <c r="C35" s="574"/>
      <c r="D35" s="574"/>
      <c r="E35" s="575"/>
      <c r="F35" s="575" t="s">
        <v>249</v>
      </c>
      <c r="G35" s="775">
        <v>2000000</v>
      </c>
      <c r="H35" s="594">
        <v>2000000</v>
      </c>
      <c r="I35" s="581"/>
      <c r="J35" s="853" t="s">
        <v>249</v>
      </c>
      <c r="K35" s="1503"/>
      <c r="L35" s="1503"/>
      <c r="M35" s="576"/>
      <c r="N35" s="576"/>
      <c r="O35" s="576">
        <v>1</v>
      </c>
      <c r="P35" s="578" t="s">
        <v>29</v>
      </c>
      <c r="Q35" s="407" t="s">
        <v>191</v>
      </c>
      <c r="R35" s="852">
        <v>43227</v>
      </c>
      <c r="S35" s="561"/>
      <c r="T35" s="564"/>
      <c r="U35" s="564"/>
      <c r="V35" s="564"/>
      <c r="W35" s="564"/>
      <c r="X35" s="14"/>
      <c r="Y35" s="14"/>
      <c r="Z35" s="14"/>
    </row>
    <row r="36" spans="1:26" ht="21.75" customHeight="1">
      <c r="A36" s="1976"/>
      <c r="B36" s="697" t="s">
        <v>1545</v>
      </c>
      <c r="C36" s="574"/>
      <c r="D36" s="574"/>
      <c r="E36" s="575"/>
      <c r="F36" s="575" t="s">
        <v>249</v>
      </c>
      <c r="G36" s="775">
        <v>2000000</v>
      </c>
      <c r="H36" s="725">
        <v>2000000</v>
      </c>
      <c r="I36" s="581"/>
      <c r="J36" s="853" t="s">
        <v>249</v>
      </c>
      <c r="K36" s="1503"/>
      <c r="L36" s="577"/>
      <c r="M36" s="576"/>
      <c r="N36" s="1503"/>
      <c r="O36" s="576">
        <v>1</v>
      </c>
      <c r="P36" s="578" t="s">
        <v>29</v>
      </c>
      <c r="Q36" s="407" t="s">
        <v>191</v>
      </c>
      <c r="R36" s="852" t="s">
        <v>553</v>
      </c>
      <c r="S36" s="561"/>
      <c r="T36" s="564"/>
      <c r="U36" s="564"/>
      <c r="V36" s="564"/>
      <c r="W36" s="564"/>
      <c r="X36" s="14"/>
      <c r="Y36" s="14"/>
      <c r="Z36" s="14"/>
    </row>
    <row r="37" spans="1:26" ht="21.75" customHeight="1">
      <c r="A37" s="2016" t="s">
        <v>17</v>
      </c>
      <c r="B37" s="577" t="s">
        <v>279</v>
      </c>
      <c r="C37" s="574">
        <v>1</v>
      </c>
      <c r="D37" s="574">
        <v>5</v>
      </c>
      <c r="E37" s="575">
        <v>9</v>
      </c>
      <c r="F37" s="575" t="s">
        <v>249</v>
      </c>
      <c r="G37" s="775"/>
      <c r="H37" s="594"/>
      <c r="I37" s="575">
        <v>9</v>
      </c>
      <c r="J37" s="853" t="s">
        <v>249</v>
      </c>
      <c r="K37" s="1503" t="s">
        <v>2</v>
      </c>
      <c r="L37" s="576"/>
      <c r="M37" s="576"/>
      <c r="N37" s="576"/>
      <c r="O37" s="576"/>
      <c r="P37" s="407"/>
      <c r="Q37" s="407"/>
      <c r="R37" s="539"/>
      <c r="S37" s="561"/>
      <c r="T37" s="564"/>
      <c r="U37" s="564"/>
      <c r="V37" s="564"/>
      <c r="W37" s="564"/>
      <c r="X37" s="14"/>
      <c r="Y37" s="14"/>
      <c r="Z37" s="14"/>
    </row>
    <row r="38" spans="1:26" ht="21.75" customHeight="1">
      <c r="A38" s="1856"/>
      <c r="B38" s="697" t="s">
        <v>2969</v>
      </c>
      <c r="C38" s="574"/>
      <c r="D38" s="574"/>
      <c r="E38" s="575"/>
      <c r="F38" s="575" t="s">
        <v>249</v>
      </c>
      <c r="G38" s="775">
        <v>2000000</v>
      </c>
      <c r="H38" s="1521">
        <v>1967150</v>
      </c>
      <c r="I38" s="581" t="s">
        <v>2</v>
      </c>
      <c r="J38" s="853" t="s">
        <v>249</v>
      </c>
      <c r="K38" s="1503"/>
      <c r="L38" s="1503"/>
      <c r="M38" s="576"/>
      <c r="N38" s="576"/>
      <c r="O38" s="576">
        <v>1</v>
      </c>
      <c r="P38" s="578" t="s">
        <v>29</v>
      </c>
      <c r="Q38" s="407"/>
      <c r="R38" s="620">
        <v>43383</v>
      </c>
      <c r="S38" s="561" t="s">
        <v>1537</v>
      </c>
      <c r="T38" s="564"/>
      <c r="U38" s="564"/>
      <c r="V38" s="564"/>
      <c r="W38" s="564"/>
      <c r="X38" s="14"/>
      <c r="Y38" s="14"/>
      <c r="Z38" s="14"/>
    </row>
    <row r="39" spans="1:26" ht="21.75" customHeight="1">
      <c r="A39" s="1856"/>
      <c r="B39" s="697" t="s">
        <v>2970</v>
      </c>
      <c r="C39" s="574"/>
      <c r="D39" s="574"/>
      <c r="E39" s="575"/>
      <c r="F39" s="575" t="s">
        <v>249</v>
      </c>
      <c r="G39" s="775">
        <v>2000000</v>
      </c>
      <c r="H39" s="1521">
        <v>1986700</v>
      </c>
      <c r="I39" s="581"/>
      <c r="J39" s="853" t="s">
        <v>249</v>
      </c>
      <c r="K39" s="1503"/>
      <c r="L39" s="1503"/>
      <c r="M39" s="576"/>
      <c r="N39" s="576"/>
      <c r="O39" s="576">
        <v>1</v>
      </c>
      <c r="P39" s="578" t="s">
        <v>29</v>
      </c>
      <c r="Q39" s="407" t="s">
        <v>191</v>
      </c>
      <c r="R39" s="620">
        <v>43227</v>
      </c>
      <c r="S39" s="561"/>
      <c r="T39" s="564"/>
      <c r="U39" s="564"/>
      <c r="V39" s="564"/>
      <c r="W39" s="564"/>
      <c r="X39" s="14"/>
      <c r="Y39" s="14"/>
      <c r="Z39" s="14"/>
    </row>
    <row r="40" spans="1:26" ht="21.75" customHeight="1">
      <c r="A40" s="1856"/>
      <c r="B40" s="697" t="s">
        <v>2971</v>
      </c>
      <c r="C40" s="574"/>
      <c r="D40" s="574"/>
      <c r="E40" s="575"/>
      <c r="F40" s="575" t="s">
        <v>249</v>
      </c>
      <c r="G40" s="775">
        <v>1000000</v>
      </c>
      <c r="H40" s="1521">
        <v>825443.64</v>
      </c>
      <c r="I40" s="581"/>
      <c r="J40" s="853" t="s">
        <v>249</v>
      </c>
      <c r="K40" s="1503"/>
      <c r="L40" s="1503"/>
      <c r="M40" s="576"/>
      <c r="N40" s="576"/>
      <c r="O40" s="576">
        <v>1</v>
      </c>
      <c r="P40" s="578" t="s">
        <v>29</v>
      </c>
      <c r="Q40" s="407"/>
      <c r="R40" s="620">
        <v>43383</v>
      </c>
      <c r="S40" s="561" t="s">
        <v>1537</v>
      </c>
      <c r="T40" s="564"/>
      <c r="U40" s="564"/>
      <c r="V40" s="564"/>
      <c r="W40" s="564"/>
      <c r="X40" s="14"/>
      <c r="Y40" s="14"/>
      <c r="Z40" s="14"/>
    </row>
    <row r="41" spans="1:26" ht="21.75" customHeight="1">
      <c r="A41" s="1856"/>
      <c r="B41" s="697" t="s">
        <v>2972</v>
      </c>
      <c r="C41" s="574"/>
      <c r="D41" s="574"/>
      <c r="E41" s="575"/>
      <c r="F41" s="575" t="s">
        <v>249</v>
      </c>
      <c r="G41" s="775">
        <v>3000000</v>
      </c>
      <c r="H41" s="1521">
        <v>3000900.25</v>
      </c>
      <c r="I41" s="581"/>
      <c r="J41" s="853" t="s">
        <v>249</v>
      </c>
      <c r="K41" s="1503"/>
      <c r="L41" s="1503"/>
      <c r="M41" s="576"/>
      <c r="N41" s="576"/>
      <c r="O41" s="576">
        <v>1</v>
      </c>
      <c r="P41" s="578" t="s">
        <v>29</v>
      </c>
      <c r="Q41" s="407"/>
      <c r="R41" s="620">
        <v>43383</v>
      </c>
      <c r="S41" s="561" t="s">
        <v>1537</v>
      </c>
      <c r="T41" s="564"/>
      <c r="U41" s="564"/>
      <c r="V41" s="564"/>
      <c r="W41" s="564"/>
      <c r="X41" s="14"/>
      <c r="Y41" s="14"/>
      <c r="Z41" s="14"/>
    </row>
    <row r="42" spans="1:26" ht="21.75" customHeight="1">
      <c r="A42" s="1856"/>
      <c r="B42" s="697" t="s">
        <v>2973</v>
      </c>
      <c r="C42" s="574"/>
      <c r="D42" s="574"/>
      <c r="E42" s="575"/>
      <c r="F42" s="575" t="s">
        <v>249</v>
      </c>
      <c r="G42" s="775">
        <v>1000000</v>
      </c>
      <c r="H42" s="1521">
        <f>763328.11+234121.89</f>
        <v>997450</v>
      </c>
      <c r="I42" s="581"/>
      <c r="J42" s="853" t="s">
        <v>249</v>
      </c>
      <c r="K42" s="1503"/>
      <c r="L42" s="1503"/>
      <c r="M42" s="576"/>
      <c r="N42" s="576"/>
      <c r="O42" s="576">
        <v>1</v>
      </c>
      <c r="P42" s="578" t="s">
        <v>29</v>
      </c>
      <c r="Q42" s="1224"/>
      <c r="R42" s="620">
        <v>43383</v>
      </c>
      <c r="S42" s="561" t="s">
        <v>1537</v>
      </c>
      <c r="T42" s="564"/>
      <c r="U42" s="564"/>
      <c r="V42" s="564"/>
      <c r="W42" s="564"/>
      <c r="X42" s="14"/>
      <c r="Y42" s="14"/>
      <c r="Z42" s="14"/>
    </row>
    <row r="43" spans="1:26" ht="19.5" customHeight="1">
      <c r="A43" s="2042" t="s">
        <v>17</v>
      </c>
      <c r="B43" s="1522" t="s">
        <v>544</v>
      </c>
      <c r="C43" s="574">
        <v>1</v>
      </c>
      <c r="D43" s="574">
        <v>3</v>
      </c>
      <c r="E43" s="575">
        <v>6</v>
      </c>
      <c r="F43" s="575" t="s">
        <v>249</v>
      </c>
      <c r="G43" s="1515"/>
      <c r="H43" s="594"/>
      <c r="I43" s="581">
        <v>6</v>
      </c>
      <c r="J43" s="853" t="s">
        <v>249</v>
      </c>
      <c r="K43" s="1503" t="s">
        <v>2</v>
      </c>
      <c r="L43" s="597"/>
      <c r="M43" s="576"/>
      <c r="N43" s="576"/>
      <c r="O43" s="576"/>
      <c r="P43" s="407"/>
      <c r="Q43" s="407"/>
      <c r="R43" s="539"/>
      <c r="S43" s="561"/>
      <c r="T43" s="564"/>
      <c r="U43" s="14"/>
      <c r="V43" s="564"/>
      <c r="W43" s="564"/>
      <c r="X43" s="14"/>
      <c r="Y43" s="14"/>
      <c r="Z43" s="14"/>
    </row>
    <row r="44" spans="1:26" ht="19.5" customHeight="1">
      <c r="A44" s="1856"/>
      <c r="B44" s="1523" t="s">
        <v>2974</v>
      </c>
      <c r="C44" s="574"/>
      <c r="D44" s="574"/>
      <c r="E44" s="575"/>
      <c r="F44" s="575"/>
      <c r="G44" s="775">
        <v>2000000</v>
      </c>
      <c r="H44" s="775">
        <v>2000000</v>
      </c>
      <c r="I44" s="581"/>
      <c r="J44" s="576">
        <v>1</v>
      </c>
      <c r="K44" s="1503"/>
      <c r="L44" s="597"/>
      <c r="M44" s="576"/>
      <c r="N44" s="576"/>
      <c r="O44" s="576"/>
      <c r="P44" s="747" t="s">
        <v>250</v>
      </c>
      <c r="Q44" s="407"/>
      <c r="R44" s="620">
        <v>43665</v>
      </c>
      <c r="S44" s="561" t="s">
        <v>955</v>
      </c>
      <c r="T44" s="564"/>
      <c r="U44" s="564"/>
      <c r="V44" s="564"/>
      <c r="W44" s="564"/>
      <c r="X44" s="14"/>
      <c r="Y44" s="14"/>
      <c r="Z44" s="14"/>
    </row>
    <row r="45" spans="1:26" ht="19.5" customHeight="1">
      <c r="A45" s="1856"/>
      <c r="B45" s="1523" t="s">
        <v>420</v>
      </c>
      <c r="C45" s="574"/>
      <c r="D45" s="574"/>
      <c r="E45" s="575"/>
      <c r="F45" s="575"/>
      <c r="G45" s="775">
        <v>2000000</v>
      </c>
      <c r="H45" s="775">
        <v>2000000</v>
      </c>
      <c r="I45" s="581"/>
      <c r="J45" s="853"/>
      <c r="K45" s="1503"/>
      <c r="L45" s="597"/>
      <c r="M45" s="576"/>
      <c r="N45" s="576"/>
      <c r="O45" s="576">
        <v>1</v>
      </c>
      <c r="P45" s="578" t="s">
        <v>29</v>
      </c>
      <c r="Q45" s="407"/>
      <c r="R45" s="852">
        <v>43854</v>
      </c>
      <c r="S45" s="439" t="s">
        <v>955</v>
      </c>
      <c r="T45" s="564"/>
      <c r="U45" s="564"/>
      <c r="V45" s="564"/>
      <c r="W45" s="564"/>
      <c r="X45" s="14"/>
      <c r="Y45" s="14"/>
      <c r="Z45" s="14"/>
    </row>
    <row r="46" spans="1:26" ht="19.5" customHeight="1">
      <c r="A46" s="1976"/>
      <c r="B46" s="434" t="s">
        <v>2975</v>
      </c>
      <c r="C46" s="574"/>
      <c r="D46" s="574"/>
      <c r="E46" s="575"/>
      <c r="F46" s="575" t="s">
        <v>249</v>
      </c>
      <c r="G46" s="775">
        <v>2000000</v>
      </c>
      <c r="H46" s="775">
        <v>2000000</v>
      </c>
      <c r="I46" s="581"/>
      <c r="J46" s="576">
        <v>1</v>
      </c>
      <c r="K46" s="1503"/>
      <c r="L46" s="576"/>
      <c r="M46" s="576"/>
      <c r="N46" s="576"/>
      <c r="O46" s="576"/>
      <c r="P46" s="747" t="s">
        <v>250</v>
      </c>
      <c r="Q46" s="407"/>
      <c r="R46" s="620">
        <v>43497</v>
      </c>
      <c r="S46" s="561" t="s">
        <v>417</v>
      </c>
      <c r="T46" s="564"/>
      <c r="U46" s="564"/>
      <c r="V46" s="564"/>
      <c r="W46" s="564"/>
      <c r="X46" s="14"/>
      <c r="Y46" s="14"/>
      <c r="Z46" s="14"/>
    </row>
    <row r="47" spans="1:26" ht="21.75" customHeight="1">
      <c r="A47" s="2152" t="s">
        <v>2931</v>
      </c>
      <c r="B47" s="2103"/>
      <c r="C47" s="603">
        <f t="shared" ref="C47:O47" si="0">SUM(C7:C46)</f>
        <v>6</v>
      </c>
      <c r="D47" s="603">
        <f t="shared" si="0"/>
        <v>34</v>
      </c>
      <c r="E47" s="604">
        <f t="shared" si="0"/>
        <v>66</v>
      </c>
      <c r="F47" s="604">
        <f t="shared" si="0"/>
        <v>0</v>
      </c>
      <c r="G47" s="864">
        <f t="shared" si="0"/>
        <v>66000000</v>
      </c>
      <c r="H47" s="864">
        <f t="shared" si="0"/>
        <v>65777643.890000001</v>
      </c>
      <c r="I47" s="604">
        <f t="shared" si="0"/>
        <v>66</v>
      </c>
      <c r="J47" s="605">
        <f t="shared" si="0"/>
        <v>3</v>
      </c>
      <c r="K47" s="1506">
        <f t="shared" si="0"/>
        <v>0</v>
      </c>
      <c r="L47" s="603">
        <f t="shared" si="0"/>
        <v>0</v>
      </c>
      <c r="M47" s="603">
        <f t="shared" si="0"/>
        <v>0</v>
      </c>
      <c r="N47" s="603">
        <f t="shared" si="0"/>
        <v>0</v>
      </c>
      <c r="O47" s="603">
        <f t="shared" si="0"/>
        <v>31</v>
      </c>
      <c r="P47" s="428"/>
      <c r="Q47" s="428"/>
      <c r="R47" s="428"/>
      <c r="S47" s="561"/>
      <c r="T47" s="564"/>
      <c r="U47" s="564"/>
      <c r="V47" s="564"/>
      <c r="W47" s="564"/>
      <c r="X47" s="14"/>
      <c r="Y47" s="14"/>
      <c r="Z47" s="14"/>
    </row>
    <row r="48" spans="1:26" ht="21.75" customHeight="1">
      <c r="A48" s="2016" t="s">
        <v>18</v>
      </c>
      <c r="B48" s="577" t="s">
        <v>292</v>
      </c>
      <c r="C48" s="574">
        <v>1</v>
      </c>
      <c r="D48" s="574">
        <v>7</v>
      </c>
      <c r="E48" s="575">
        <v>12</v>
      </c>
      <c r="F48" s="575" t="s">
        <v>249</v>
      </c>
      <c r="G48" s="1515"/>
      <c r="H48" s="594"/>
      <c r="I48" s="581">
        <v>12</v>
      </c>
      <c r="J48" s="1518" t="s">
        <v>249</v>
      </c>
      <c r="K48" s="1503"/>
      <c r="L48" s="576"/>
      <c r="M48" s="576"/>
      <c r="N48" s="576"/>
      <c r="O48" s="576"/>
      <c r="P48" s="407"/>
      <c r="Q48" s="407"/>
      <c r="R48" s="539"/>
      <c r="S48" s="561"/>
      <c r="T48" s="564"/>
      <c r="U48" s="564"/>
      <c r="V48" s="564"/>
      <c r="W48" s="14"/>
      <c r="X48" s="14"/>
      <c r="Y48" s="14"/>
      <c r="Z48" s="14"/>
    </row>
    <row r="49" spans="1:26" ht="21.75" customHeight="1">
      <c r="A49" s="1856"/>
      <c r="B49" s="420" t="s">
        <v>2976</v>
      </c>
      <c r="C49" s="574"/>
      <c r="D49" s="574"/>
      <c r="E49" s="575"/>
      <c r="F49" s="575" t="s">
        <v>249</v>
      </c>
      <c r="G49" s="1515">
        <v>2000000</v>
      </c>
      <c r="H49" s="1524" t="s">
        <v>249</v>
      </c>
      <c r="I49" s="581"/>
      <c r="J49" s="1518" t="s">
        <v>249</v>
      </c>
      <c r="K49" s="1503"/>
      <c r="L49" s="576"/>
      <c r="M49" s="576"/>
      <c r="N49" s="576"/>
      <c r="O49" s="576">
        <v>1</v>
      </c>
      <c r="P49" s="578" t="s">
        <v>29</v>
      </c>
      <c r="Q49" s="407" t="s">
        <v>2977</v>
      </c>
      <c r="R49" s="620">
        <v>43861</v>
      </c>
      <c r="S49" s="592"/>
      <c r="T49" s="564"/>
      <c r="U49" s="1525"/>
      <c r="V49" s="564"/>
      <c r="W49" s="14"/>
      <c r="X49" s="14"/>
      <c r="Y49" s="14"/>
      <c r="Z49" s="14"/>
    </row>
    <row r="50" spans="1:26" ht="21.75" customHeight="1">
      <c r="A50" s="1856"/>
      <c r="B50" s="420" t="s">
        <v>2978</v>
      </c>
      <c r="C50" s="14"/>
      <c r="D50" s="574"/>
      <c r="E50" s="575"/>
      <c r="F50" s="575" t="s">
        <v>249</v>
      </c>
      <c r="G50" s="1515">
        <v>2000000</v>
      </c>
      <c r="H50" s="1524">
        <v>1794232.88</v>
      </c>
      <c r="I50" s="581"/>
      <c r="J50" s="1518" t="s">
        <v>249</v>
      </c>
      <c r="K50" s="1503"/>
      <c r="L50" s="576"/>
      <c r="M50" s="576"/>
      <c r="N50" s="576"/>
      <c r="O50" s="576">
        <v>1</v>
      </c>
      <c r="P50" s="578" t="s">
        <v>29</v>
      </c>
      <c r="Q50" s="407" t="s">
        <v>2979</v>
      </c>
      <c r="R50" s="620">
        <v>43861</v>
      </c>
      <c r="S50" s="592"/>
      <c r="T50" s="564"/>
      <c r="U50" s="564"/>
      <c r="V50" s="564"/>
      <c r="W50" s="14"/>
      <c r="X50" s="14"/>
      <c r="Y50" s="14"/>
      <c r="Z50" s="14"/>
    </row>
    <row r="51" spans="1:26" ht="21.75" customHeight="1">
      <c r="A51" s="1856"/>
      <c r="B51" s="420" t="s">
        <v>2980</v>
      </c>
      <c r="C51" s="574"/>
      <c r="D51" s="574"/>
      <c r="E51" s="575"/>
      <c r="F51" s="575" t="s">
        <v>249</v>
      </c>
      <c r="G51" s="1515">
        <v>2000000</v>
      </c>
      <c r="H51" s="1524" t="s">
        <v>249</v>
      </c>
      <c r="I51" s="581"/>
      <c r="J51" s="1518" t="s">
        <v>249</v>
      </c>
      <c r="K51" s="1503"/>
      <c r="L51" s="576"/>
      <c r="M51" s="576"/>
      <c r="N51" s="576"/>
      <c r="O51" s="576">
        <v>1</v>
      </c>
      <c r="P51" s="578" t="s">
        <v>29</v>
      </c>
      <c r="Q51" s="407" t="s">
        <v>2981</v>
      </c>
      <c r="R51" s="620">
        <v>43861</v>
      </c>
      <c r="S51" s="592"/>
      <c r="T51" s="564"/>
      <c r="U51" s="564"/>
      <c r="V51" s="564"/>
      <c r="W51" s="14"/>
      <c r="X51" s="14"/>
      <c r="Y51" s="14"/>
      <c r="Z51" s="14"/>
    </row>
    <row r="52" spans="1:26" ht="21.75" customHeight="1">
      <c r="A52" s="1856"/>
      <c r="B52" s="634" t="s">
        <v>2982</v>
      </c>
      <c r="C52" s="574"/>
      <c r="D52" s="574"/>
      <c r="E52" s="575"/>
      <c r="F52" s="575" t="s">
        <v>249</v>
      </c>
      <c r="G52" s="1515">
        <v>1000000</v>
      </c>
      <c r="H52" s="1524">
        <v>848251</v>
      </c>
      <c r="I52" s="581"/>
      <c r="J52" s="1518" t="s">
        <v>249</v>
      </c>
      <c r="K52" s="1503"/>
      <c r="L52" s="576"/>
      <c r="M52" s="576"/>
      <c r="N52" s="576"/>
      <c r="O52" s="576">
        <v>1</v>
      </c>
      <c r="P52" s="578" t="s">
        <v>29</v>
      </c>
      <c r="Q52" s="407" t="s">
        <v>2983</v>
      </c>
      <c r="R52" s="620">
        <v>43861</v>
      </c>
      <c r="S52" s="592"/>
      <c r="T52" s="564"/>
      <c r="U52" s="1525"/>
      <c r="V52" s="564"/>
      <c r="W52" s="14"/>
      <c r="X52" s="14"/>
      <c r="Y52" s="14"/>
      <c r="Z52" s="14"/>
    </row>
    <row r="53" spans="1:26" ht="21.75" customHeight="1">
      <c r="A53" s="1856"/>
      <c r="B53" s="634" t="s">
        <v>2984</v>
      </c>
      <c r="C53" s="574"/>
      <c r="D53" s="574"/>
      <c r="E53" s="575"/>
      <c r="F53" s="575" t="s">
        <v>249</v>
      </c>
      <c r="G53" s="775">
        <v>2000000</v>
      </c>
      <c r="H53" s="1524">
        <v>574610.46</v>
      </c>
      <c r="I53" s="581"/>
      <c r="J53" s="1518" t="s">
        <v>249</v>
      </c>
      <c r="K53" s="1503"/>
      <c r="L53" s="576"/>
      <c r="M53" s="576"/>
      <c r="N53" s="576"/>
      <c r="O53" s="576">
        <v>1</v>
      </c>
      <c r="P53" s="578" t="s">
        <v>29</v>
      </c>
      <c r="Q53" s="407" t="s">
        <v>2985</v>
      </c>
      <c r="R53" s="620">
        <v>43861</v>
      </c>
      <c r="S53" s="592"/>
      <c r="T53" s="564"/>
      <c r="U53" s="1525"/>
      <c r="V53" s="564"/>
      <c r="W53" s="14"/>
      <c r="X53" s="14"/>
      <c r="Y53" s="14"/>
      <c r="Z53" s="14"/>
    </row>
    <row r="54" spans="1:26" ht="21.75" customHeight="1">
      <c r="A54" s="1856"/>
      <c r="B54" s="634" t="s">
        <v>2986</v>
      </c>
      <c r="C54" s="574"/>
      <c r="D54" s="574"/>
      <c r="E54" s="575"/>
      <c r="F54" s="575" t="s">
        <v>249</v>
      </c>
      <c r="G54" s="1515">
        <v>2000000</v>
      </c>
      <c r="H54" s="1524">
        <v>1733519.9</v>
      </c>
      <c r="I54" s="581"/>
      <c r="J54" s="1518" t="s">
        <v>249</v>
      </c>
      <c r="K54" s="1503"/>
      <c r="L54" s="576"/>
      <c r="M54" s="576"/>
      <c r="N54" s="576"/>
      <c r="O54" s="576">
        <v>1</v>
      </c>
      <c r="P54" s="578" t="s">
        <v>29</v>
      </c>
      <c r="Q54" s="407"/>
      <c r="R54" s="620">
        <v>43847</v>
      </c>
      <c r="S54" s="592" t="s">
        <v>1875</v>
      </c>
      <c r="T54" s="564"/>
      <c r="U54" s="564"/>
      <c r="V54" s="564"/>
      <c r="W54" s="14"/>
      <c r="X54" s="14"/>
      <c r="Y54" s="14"/>
      <c r="Z54" s="14"/>
    </row>
    <row r="55" spans="1:26" ht="21.75" customHeight="1">
      <c r="A55" s="1976"/>
      <c r="B55" s="634" t="s">
        <v>2698</v>
      </c>
      <c r="C55" s="574"/>
      <c r="D55" s="574"/>
      <c r="E55" s="575"/>
      <c r="F55" s="575" t="s">
        <v>249</v>
      </c>
      <c r="G55" s="775">
        <v>1000000</v>
      </c>
      <c r="H55" s="1524">
        <v>848498.49</v>
      </c>
      <c r="I55" s="581"/>
      <c r="J55" s="1518" t="s">
        <v>249</v>
      </c>
      <c r="K55" s="1503"/>
      <c r="L55" s="576"/>
      <c r="M55" s="576"/>
      <c r="N55" s="576"/>
      <c r="O55" s="576">
        <v>1</v>
      </c>
      <c r="P55" s="578" t="s">
        <v>29</v>
      </c>
      <c r="Q55" s="407" t="s">
        <v>2987</v>
      </c>
      <c r="R55" s="620">
        <v>43861</v>
      </c>
      <c r="S55" s="592"/>
      <c r="T55" s="564"/>
      <c r="U55" s="1525"/>
      <c r="V55" s="564"/>
      <c r="W55" s="14"/>
      <c r="X55" s="14"/>
      <c r="Y55" s="14"/>
      <c r="Z55" s="14"/>
    </row>
    <row r="56" spans="1:26" ht="21.75" customHeight="1">
      <c r="A56" s="2016" t="s">
        <v>18</v>
      </c>
      <c r="B56" s="577" t="s">
        <v>140</v>
      </c>
      <c r="C56" s="574">
        <v>1</v>
      </c>
      <c r="D56" s="574">
        <v>4</v>
      </c>
      <c r="E56" s="575">
        <v>8</v>
      </c>
      <c r="F56" s="575" t="s">
        <v>249</v>
      </c>
      <c r="G56" s="1515"/>
      <c r="H56" s="594"/>
      <c r="I56" s="581">
        <v>8</v>
      </c>
      <c r="J56" s="1518" t="s">
        <v>249</v>
      </c>
      <c r="K56" s="1503"/>
      <c r="L56" s="576"/>
      <c r="M56" s="576"/>
      <c r="N56" s="576"/>
      <c r="O56" s="576"/>
      <c r="P56" s="407"/>
      <c r="Q56" s="407"/>
      <c r="R56" s="539"/>
      <c r="S56" s="561"/>
      <c r="T56" s="564"/>
      <c r="U56" s="564"/>
      <c r="V56" s="564"/>
      <c r="W56" s="14"/>
      <c r="X56" s="14"/>
      <c r="Y56" s="14"/>
      <c r="Z56" s="14"/>
    </row>
    <row r="57" spans="1:26" ht="21.75" customHeight="1">
      <c r="A57" s="1856"/>
      <c r="B57" s="634" t="s">
        <v>2988</v>
      </c>
      <c r="C57" s="574"/>
      <c r="D57" s="574"/>
      <c r="E57" s="575"/>
      <c r="F57" s="575" t="s">
        <v>249</v>
      </c>
      <c r="G57" s="775">
        <v>2000000</v>
      </c>
      <c r="H57" s="1526">
        <v>1995206.38</v>
      </c>
      <c r="I57" s="581"/>
      <c r="J57" s="1518" t="s">
        <v>249</v>
      </c>
      <c r="K57" s="1503"/>
      <c r="L57" s="576"/>
      <c r="M57" s="576"/>
      <c r="N57" s="576"/>
      <c r="O57" s="576">
        <v>1</v>
      </c>
      <c r="P57" s="413" t="s">
        <v>29</v>
      </c>
      <c r="Q57" s="479" t="s">
        <v>2989</v>
      </c>
      <c r="R57" s="620">
        <v>43724</v>
      </c>
      <c r="S57" s="592" t="s">
        <v>2990</v>
      </c>
      <c r="T57" s="564"/>
      <c r="U57" s="1525"/>
      <c r="V57" s="564"/>
      <c r="W57" s="14"/>
      <c r="X57" s="14"/>
      <c r="Y57" s="14"/>
      <c r="Z57" s="14"/>
    </row>
    <row r="58" spans="1:26" ht="36.75" customHeight="1">
      <c r="A58" s="1856"/>
      <c r="B58" s="420" t="s">
        <v>2991</v>
      </c>
      <c r="C58" s="574"/>
      <c r="D58" s="574"/>
      <c r="E58" s="575"/>
      <c r="F58" s="575" t="s">
        <v>249</v>
      </c>
      <c r="G58" s="1524">
        <v>2000000</v>
      </c>
      <c r="H58" s="1527">
        <v>2000000</v>
      </c>
      <c r="I58" s="581"/>
      <c r="J58" s="1518" t="s">
        <v>249</v>
      </c>
      <c r="K58" s="1503"/>
      <c r="L58" s="576"/>
      <c r="M58" s="576"/>
      <c r="N58" s="576"/>
      <c r="O58" s="576">
        <v>1</v>
      </c>
      <c r="P58" s="413" t="s">
        <v>29</v>
      </c>
      <c r="Q58" s="460" t="s">
        <v>2992</v>
      </c>
      <c r="R58" s="620">
        <v>43504</v>
      </c>
      <c r="S58" s="561"/>
      <c r="T58" s="564"/>
      <c r="U58" s="564"/>
      <c r="V58" s="564"/>
      <c r="W58" s="14"/>
      <c r="X58" s="14"/>
      <c r="Y58" s="14"/>
      <c r="Z58" s="14"/>
    </row>
    <row r="59" spans="1:26" ht="21.75" customHeight="1">
      <c r="A59" s="1856"/>
      <c r="B59" s="420" t="s">
        <v>2993</v>
      </c>
      <c r="C59" s="574"/>
      <c r="D59" s="574"/>
      <c r="E59" s="575"/>
      <c r="F59" s="575" t="s">
        <v>249</v>
      </c>
      <c r="G59" s="775">
        <v>2000000</v>
      </c>
      <c r="H59" s="1527">
        <v>2000000</v>
      </c>
      <c r="I59" s="581"/>
      <c r="J59" s="1518" t="s">
        <v>249</v>
      </c>
      <c r="K59" s="1503"/>
      <c r="L59" s="576"/>
      <c r="M59" s="576"/>
      <c r="N59" s="576"/>
      <c r="O59" s="576">
        <v>1</v>
      </c>
      <c r="P59" s="413" t="s">
        <v>29</v>
      </c>
      <c r="Q59" s="460" t="s">
        <v>1950</v>
      </c>
      <c r="R59" s="620">
        <v>43570</v>
      </c>
      <c r="S59" s="561"/>
      <c r="T59" s="564"/>
      <c r="U59" s="564"/>
      <c r="V59" s="564"/>
      <c r="W59" s="14"/>
      <c r="X59" s="14"/>
      <c r="Y59" s="14"/>
      <c r="Z59" s="14"/>
    </row>
    <row r="60" spans="1:26" ht="21.75" customHeight="1">
      <c r="A60" s="1976"/>
      <c r="B60" s="420" t="s">
        <v>2994</v>
      </c>
      <c r="C60" s="574"/>
      <c r="D60" s="574"/>
      <c r="E60" s="575"/>
      <c r="F60" s="575" t="s">
        <v>249</v>
      </c>
      <c r="G60" s="775">
        <v>2000000</v>
      </c>
      <c r="H60" s="1527">
        <v>2000000</v>
      </c>
      <c r="I60" s="581"/>
      <c r="J60" s="1518" t="s">
        <v>249</v>
      </c>
      <c r="K60" s="1503"/>
      <c r="L60" s="576"/>
      <c r="M60" s="576"/>
      <c r="N60" s="576"/>
      <c r="O60" s="576">
        <v>1</v>
      </c>
      <c r="P60" s="413" t="s">
        <v>29</v>
      </c>
      <c r="Q60" s="491" t="s">
        <v>2007</v>
      </c>
      <c r="R60" s="620">
        <v>43538</v>
      </c>
      <c r="S60" s="561"/>
      <c r="T60" s="564"/>
      <c r="U60" s="564"/>
      <c r="V60" s="564"/>
      <c r="W60" s="14"/>
      <c r="X60" s="14"/>
      <c r="Y60" s="14"/>
      <c r="Z60" s="14"/>
    </row>
    <row r="61" spans="1:26" ht="21.75" customHeight="1">
      <c r="A61" s="2016" t="s">
        <v>18</v>
      </c>
      <c r="B61" s="577" t="s">
        <v>241</v>
      </c>
      <c r="C61" s="574">
        <v>1</v>
      </c>
      <c r="D61" s="574">
        <v>5</v>
      </c>
      <c r="E61" s="575">
        <v>8</v>
      </c>
      <c r="F61" s="575" t="s">
        <v>249</v>
      </c>
      <c r="G61" s="1515"/>
      <c r="H61" s="594"/>
      <c r="I61" s="581">
        <v>8</v>
      </c>
      <c r="J61" s="1518" t="s">
        <v>249</v>
      </c>
      <c r="K61" s="1503"/>
      <c r="L61" s="576"/>
      <c r="M61" s="576"/>
      <c r="N61" s="576"/>
      <c r="O61" s="576"/>
      <c r="P61" s="407"/>
      <c r="Q61" s="407"/>
      <c r="R61" s="539"/>
      <c r="S61" s="561"/>
      <c r="T61" s="564"/>
      <c r="U61" s="564"/>
      <c r="V61" s="564"/>
      <c r="W61" s="14"/>
      <c r="X61" s="14"/>
      <c r="Y61" s="14"/>
      <c r="Z61" s="14"/>
    </row>
    <row r="62" spans="1:26" ht="21.75" customHeight="1">
      <c r="A62" s="1856"/>
      <c r="B62" s="462" t="s">
        <v>2995</v>
      </c>
      <c r="C62" s="613"/>
      <c r="D62" s="613"/>
      <c r="E62" s="614"/>
      <c r="F62" s="614" t="s">
        <v>249</v>
      </c>
      <c r="G62" s="775">
        <v>2000000</v>
      </c>
      <c r="H62" s="775">
        <v>2000000</v>
      </c>
      <c r="I62" s="626"/>
      <c r="J62" s="1518" t="s">
        <v>249</v>
      </c>
      <c r="K62" s="1496"/>
      <c r="L62" s="597"/>
      <c r="M62" s="597"/>
      <c r="N62" s="597"/>
      <c r="O62" s="597">
        <v>1</v>
      </c>
      <c r="P62" s="413" t="s">
        <v>29</v>
      </c>
      <c r="Q62" s="407"/>
      <c r="R62" s="539"/>
      <c r="S62" s="561"/>
      <c r="T62" s="564"/>
      <c r="U62" s="564"/>
      <c r="V62" s="564"/>
      <c r="W62" s="14"/>
      <c r="X62" s="14"/>
      <c r="Y62" s="14"/>
      <c r="Z62" s="14"/>
    </row>
    <row r="63" spans="1:26" ht="21.75" customHeight="1">
      <c r="A63" s="1856"/>
      <c r="B63" s="462" t="s">
        <v>2996</v>
      </c>
      <c r="C63" s="613"/>
      <c r="D63" s="613"/>
      <c r="E63" s="614"/>
      <c r="F63" s="614" t="s">
        <v>249</v>
      </c>
      <c r="G63" s="775">
        <v>2000000</v>
      </c>
      <c r="H63" s="775">
        <v>2000000</v>
      </c>
      <c r="I63" s="626"/>
      <c r="J63" s="1518" t="s">
        <v>249</v>
      </c>
      <c r="K63" s="1496"/>
      <c r="L63" s="597"/>
      <c r="M63" s="597"/>
      <c r="N63" s="597"/>
      <c r="O63" s="597">
        <v>1</v>
      </c>
      <c r="P63" s="413" t="s">
        <v>29</v>
      </c>
      <c r="Q63" s="407"/>
      <c r="R63" s="539"/>
      <c r="S63" s="561"/>
      <c r="T63" s="564"/>
      <c r="U63" s="564"/>
      <c r="V63" s="564"/>
      <c r="W63" s="14"/>
      <c r="X63" s="14"/>
      <c r="Y63" s="14"/>
      <c r="Z63" s="14"/>
    </row>
    <row r="64" spans="1:26" ht="21.75" customHeight="1">
      <c r="A64" s="1856"/>
      <c r="B64" s="462" t="s">
        <v>2997</v>
      </c>
      <c r="C64" s="613"/>
      <c r="D64" s="613"/>
      <c r="E64" s="614"/>
      <c r="F64" s="614" t="s">
        <v>249</v>
      </c>
      <c r="G64" s="775">
        <v>1000000</v>
      </c>
      <c r="H64" s="775">
        <v>1000000</v>
      </c>
      <c r="I64" s="626"/>
      <c r="J64" s="1518" t="s">
        <v>249</v>
      </c>
      <c r="K64" s="1496"/>
      <c r="L64" s="597"/>
      <c r="M64" s="597"/>
      <c r="N64" s="597"/>
      <c r="O64" s="597">
        <v>1</v>
      </c>
      <c r="P64" s="413" t="s">
        <v>29</v>
      </c>
      <c r="Q64" s="403"/>
      <c r="R64" s="539"/>
      <c r="S64" s="561"/>
      <c r="T64" s="564"/>
      <c r="U64" s="564"/>
      <c r="V64" s="564"/>
      <c r="W64" s="14"/>
      <c r="X64" s="14"/>
      <c r="Y64" s="14"/>
      <c r="Z64" s="14"/>
    </row>
    <row r="65" spans="1:26" ht="34.5" customHeight="1">
      <c r="A65" s="1856"/>
      <c r="B65" s="634" t="s">
        <v>2998</v>
      </c>
      <c r="C65" s="574"/>
      <c r="D65" s="574"/>
      <c r="E65" s="575"/>
      <c r="F65" s="575" t="s">
        <v>249</v>
      </c>
      <c r="G65" s="775">
        <v>1000000</v>
      </c>
      <c r="H65" s="775">
        <v>1000000</v>
      </c>
      <c r="I65" s="581"/>
      <c r="J65" s="1518" t="s">
        <v>249</v>
      </c>
      <c r="K65" s="1503"/>
      <c r="L65" s="576"/>
      <c r="M65" s="576"/>
      <c r="N65" s="576"/>
      <c r="O65" s="576">
        <v>1</v>
      </c>
      <c r="P65" s="413" t="s">
        <v>29</v>
      </c>
      <c r="Q65" s="2079" t="s">
        <v>2999</v>
      </c>
      <c r="R65" s="620">
        <v>42984</v>
      </c>
      <c r="S65" s="561" t="s">
        <v>1288</v>
      </c>
      <c r="T65" s="564"/>
      <c r="U65" s="564"/>
      <c r="V65" s="564"/>
      <c r="W65" s="14"/>
      <c r="X65" s="14"/>
      <c r="Y65" s="14"/>
      <c r="Z65" s="14"/>
    </row>
    <row r="66" spans="1:26" ht="34.5" customHeight="1">
      <c r="A66" s="1976"/>
      <c r="B66" s="634" t="s">
        <v>445</v>
      </c>
      <c r="C66" s="574"/>
      <c r="D66" s="574"/>
      <c r="E66" s="575"/>
      <c r="F66" s="575" t="s">
        <v>249</v>
      </c>
      <c r="G66" s="775">
        <v>2000000</v>
      </c>
      <c r="H66" s="775">
        <v>2000000</v>
      </c>
      <c r="I66" s="581"/>
      <c r="J66" s="1518" t="s">
        <v>249</v>
      </c>
      <c r="K66" s="1503"/>
      <c r="L66" s="576"/>
      <c r="M66" s="576"/>
      <c r="N66" s="576"/>
      <c r="O66" s="576">
        <v>1</v>
      </c>
      <c r="P66" s="413" t="s">
        <v>29</v>
      </c>
      <c r="Q66" s="1976"/>
      <c r="R66" s="620">
        <v>42984</v>
      </c>
      <c r="S66" s="561" t="s">
        <v>1288</v>
      </c>
      <c r="T66" s="564"/>
      <c r="U66" s="564"/>
      <c r="V66" s="564"/>
      <c r="W66" s="14"/>
      <c r="X66" s="14"/>
      <c r="Y66" s="14"/>
      <c r="Z66" s="14"/>
    </row>
    <row r="67" spans="1:26" ht="21.75" customHeight="1">
      <c r="A67" s="2016" t="s">
        <v>18</v>
      </c>
      <c r="B67" s="577" t="s">
        <v>450</v>
      </c>
      <c r="C67" s="574">
        <v>1</v>
      </c>
      <c r="D67" s="574">
        <v>3</v>
      </c>
      <c r="E67" s="575">
        <v>6</v>
      </c>
      <c r="F67" s="575" t="s">
        <v>249</v>
      </c>
      <c r="G67" s="1515"/>
      <c r="H67" s="594"/>
      <c r="I67" s="626">
        <v>6</v>
      </c>
      <c r="J67" s="1518" t="s">
        <v>249</v>
      </c>
      <c r="K67" s="1503" t="s">
        <v>2</v>
      </c>
      <c r="L67" s="597"/>
      <c r="M67" s="597"/>
      <c r="N67" s="597"/>
      <c r="O67" s="597"/>
      <c r="P67" s="407"/>
      <c r="Q67" s="407"/>
      <c r="R67" s="539"/>
      <c r="S67" s="561"/>
      <c r="T67" s="564"/>
      <c r="U67" s="564"/>
      <c r="V67" s="564"/>
      <c r="W67" s="14"/>
      <c r="X67" s="14"/>
      <c r="Y67" s="14"/>
      <c r="Z67" s="14"/>
    </row>
    <row r="68" spans="1:26" ht="21.75" customHeight="1">
      <c r="A68" s="1856"/>
      <c r="B68" s="1528" t="s">
        <v>3000</v>
      </c>
      <c r="C68" s="574"/>
      <c r="D68" s="574"/>
      <c r="E68" s="575"/>
      <c r="F68" s="575"/>
      <c r="G68" s="775">
        <v>2000000</v>
      </c>
      <c r="H68" s="775">
        <v>2000000</v>
      </c>
      <c r="I68" s="626"/>
      <c r="J68" s="1518" t="s">
        <v>249</v>
      </c>
      <c r="K68" s="1503"/>
      <c r="L68" s="597"/>
      <c r="M68" s="597"/>
      <c r="N68" s="540"/>
      <c r="O68" s="597">
        <v>1</v>
      </c>
      <c r="P68" s="413" t="s">
        <v>29</v>
      </c>
      <c r="Q68" s="407" t="s">
        <v>191</v>
      </c>
      <c r="R68" s="620" t="s">
        <v>902</v>
      </c>
      <c r="S68" s="561"/>
      <c r="T68" s="564"/>
      <c r="U68" s="564"/>
      <c r="V68" s="564"/>
      <c r="W68" s="14"/>
      <c r="X68" s="14"/>
      <c r="Y68" s="14"/>
      <c r="Z68" s="14"/>
    </row>
    <row r="69" spans="1:26" ht="21.75" customHeight="1">
      <c r="A69" s="1856"/>
      <c r="B69" s="1528" t="s">
        <v>3001</v>
      </c>
      <c r="C69" s="574"/>
      <c r="D69" s="574"/>
      <c r="E69" s="575"/>
      <c r="F69" s="575"/>
      <c r="G69" s="775">
        <v>2000000</v>
      </c>
      <c r="H69" s="775">
        <v>2000000</v>
      </c>
      <c r="I69" s="626"/>
      <c r="J69" s="1518" t="s">
        <v>249</v>
      </c>
      <c r="K69" s="1503"/>
      <c r="L69" s="597"/>
      <c r="M69" s="577"/>
      <c r="N69" s="597"/>
      <c r="O69" s="597">
        <v>1</v>
      </c>
      <c r="P69" s="413" t="s">
        <v>29</v>
      </c>
      <c r="Q69" s="407" t="s">
        <v>191</v>
      </c>
      <c r="R69" s="852">
        <v>42963</v>
      </c>
      <c r="S69" s="561"/>
      <c r="T69" s="564"/>
      <c r="U69" s="564"/>
      <c r="V69" s="564"/>
      <c r="W69" s="14"/>
      <c r="X69" s="14"/>
      <c r="Y69" s="14"/>
      <c r="Z69" s="14"/>
    </row>
    <row r="70" spans="1:26" ht="21.75" customHeight="1">
      <c r="A70" s="1976"/>
      <c r="B70" s="420" t="s">
        <v>3002</v>
      </c>
      <c r="C70" s="574"/>
      <c r="D70" s="574"/>
      <c r="E70" s="575"/>
      <c r="F70" s="575" t="s">
        <v>249</v>
      </c>
      <c r="G70" s="775">
        <v>2000000</v>
      </c>
      <c r="H70" s="775">
        <v>2000000</v>
      </c>
      <c r="I70" s="626"/>
      <c r="J70" s="1518" t="s">
        <v>249</v>
      </c>
      <c r="K70" s="1503"/>
      <c r="L70" s="577"/>
      <c r="M70" s="597"/>
      <c r="N70" s="540"/>
      <c r="O70" s="597">
        <v>1</v>
      </c>
      <c r="P70" s="413" t="s">
        <v>29</v>
      </c>
      <c r="Q70" s="407" t="s">
        <v>191</v>
      </c>
      <c r="R70" s="620" t="s">
        <v>902</v>
      </c>
      <c r="S70" s="561"/>
      <c r="T70" s="564"/>
      <c r="U70" s="564"/>
      <c r="V70" s="564"/>
      <c r="W70" s="14"/>
      <c r="X70" s="14"/>
      <c r="Y70" s="14"/>
      <c r="Z70" s="14"/>
    </row>
    <row r="71" spans="1:26" ht="21.75" customHeight="1">
      <c r="A71" s="2039" t="s">
        <v>18</v>
      </c>
      <c r="B71" s="615" t="s">
        <v>255</v>
      </c>
      <c r="C71" s="613">
        <v>1</v>
      </c>
      <c r="D71" s="613">
        <v>3</v>
      </c>
      <c r="E71" s="614">
        <v>6</v>
      </c>
      <c r="F71" s="614" t="s">
        <v>249</v>
      </c>
      <c r="G71" s="1529"/>
      <c r="H71" s="1530"/>
      <c r="I71" s="626">
        <v>6</v>
      </c>
      <c r="J71" s="1518" t="s">
        <v>249</v>
      </c>
      <c r="K71" s="1496"/>
      <c r="L71" s="597"/>
      <c r="M71" s="597"/>
      <c r="N71" s="597"/>
      <c r="O71" s="615"/>
      <c r="P71" s="407"/>
      <c r="Q71" s="407"/>
      <c r="R71" s="539"/>
      <c r="S71" s="561"/>
      <c r="T71" s="564"/>
      <c r="U71" s="564"/>
      <c r="V71" s="564"/>
      <c r="W71" s="14"/>
      <c r="X71" s="14"/>
      <c r="Y71" s="14"/>
      <c r="Z71" s="14"/>
    </row>
    <row r="72" spans="1:26" ht="21.75" customHeight="1">
      <c r="A72" s="1856"/>
      <c r="B72" s="1531" t="s">
        <v>3003</v>
      </c>
      <c r="C72" s="613"/>
      <c r="D72" s="613"/>
      <c r="E72" s="614"/>
      <c r="F72" s="614" t="s">
        <v>249</v>
      </c>
      <c r="G72" s="775">
        <v>2000000</v>
      </c>
      <c r="H72" s="594">
        <v>2000000</v>
      </c>
      <c r="I72" s="1531"/>
      <c r="J72" s="1518" t="s">
        <v>249</v>
      </c>
      <c r="K72" s="1496"/>
      <c r="L72" s="597"/>
      <c r="M72" s="597"/>
      <c r="N72" s="615"/>
      <c r="O72" s="597">
        <v>1</v>
      </c>
      <c r="P72" s="413" t="s">
        <v>29</v>
      </c>
      <c r="Q72" s="407"/>
      <c r="R72" s="539"/>
      <c r="S72" s="561"/>
      <c r="T72" s="564"/>
      <c r="U72" s="564"/>
      <c r="V72" s="564"/>
      <c r="W72" s="14"/>
      <c r="X72" s="14"/>
      <c r="Y72" s="14"/>
      <c r="Z72" s="14"/>
    </row>
    <row r="73" spans="1:26" ht="21.75" customHeight="1">
      <c r="A73" s="1856"/>
      <c r="B73" s="1130" t="s">
        <v>3004</v>
      </c>
      <c r="C73" s="613"/>
      <c r="D73" s="613"/>
      <c r="E73" s="614"/>
      <c r="F73" s="614" t="s">
        <v>249</v>
      </c>
      <c r="G73" s="775">
        <v>2000000</v>
      </c>
      <c r="H73" s="775">
        <v>2000000</v>
      </c>
      <c r="I73" s="626"/>
      <c r="J73" s="1518" t="s">
        <v>249</v>
      </c>
      <c r="K73" s="1496"/>
      <c r="L73" s="597"/>
      <c r="M73" s="597"/>
      <c r="N73" s="615"/>
      <c r="O73" s="597">
        <v>1</v>
      </c>
      <c r="P73" s="413" t="s">
        <v>29</v>
      </c>
      <c r="Q73" s="407"/>
      <c r="R73" s="539"/>
      <c r="S73" s="561"/>
      <c r="T73" s="564"/>
      <c r="U73" s="564"/>
      <c r="V73" s="564"/>
      <c r="W73" s="14"/>
      <c r="X73" s="14"/>
      <c r="Y73" s="14"/>
      <c r="Z73" s="14"/>
    </row>
    <row r="74" spans="1:26" ht="21.75" customHeight="1">
      <c r="A74" s="1857"/>
      <c r="B74" s="1130" t="s">
        <v>3005</v>
      </c>
      <c r="C74" s="613"/>
      <c r="D74" s="613"/>
      <c r="E74" s="614"/>
      <c r="F74" s="614" t="s">
        <v>249</v>
      </c>
      <c r="G74" s="775">
        <v>2000000</v>
      </c>
      <c r="H74" s="775">
        <v>2000000</v>
      </c>
      <c r="I74" s="626"/>
      <c r="J74" s="1518" t="s">
        <v>249</v>
      </c>
      <c r="K74" s="1496"/>
      <c r="L74" s="597"/>
      <c r="M74" s="597"/>
      <c r="N74" s="615"/>
      <c r="O74" s="597">
        <v>1</v>
      </c>
      <c r="P74" s="413" t="s">
        <v>29</v>
      </c>
      <c r="Q74" s="407"/>
      <c r="R74" s="539"/>
      <c r="S74" s="561"/>
      <c r="T74" s="564"/>
      <c r="U74" s="564"/>
      <c r="V74" s="564"/>
      <c r="W74" s="14"/>
      <c r="X74" s="14"/>
      <c r="Y74" s="14"/>
      <c r="Z74" s="14"/>
    </row>
    <row r="75" spans="1:26" ht="93" customHeight="1">
      <c r="A75" s="2042" t="s">
        <v>18</v>
      </c>
      <c r="B75" s="432" t="s">
        <v>847</v>
      </c>
      <c r="C75" s="574">
        <v>1</v>
      </c>
      <c r="D75" s="574">
        <v>2</v>
      </c>
      <c r="E75" s="574"/>
      <c r="F75" s="575">
        <v>3</v>
      </c>
      <c r="G75" s="775"/>
      <c r="H75" s="594"/>
      <c r="I75" s="581"/>
      <c r="J75" s="854"/>
      <c r="K75" s="1503"/>
      <c r="L75" s="576"/>
      <c r="M75" s="576"/>
      <c r="N75" s="576"/>
      <c r="O75" s="576"/>
      <c r="P75" s="1532"/>
      <c r="Q75" s="433"/>
      <c r="R75" s="1533"/>
      <c r="S75" s="592"/>
      <c r="T75" s="564"/>
      <c r="U75" s="564"/>
      <c r="V75" s="564"/>
      <c r="W75" s="14"/>
      <c r="X75" s="14"/>
      <c r="Y75" s="14"/>
      <c r="Z75" s="14"/>
    </row>
    <row r="76" spans="1:26" ht="21.75" customHeight="1">
      <c r="A76" s="1856"/>
      <c r="B76" s="434" t="s">
        <v>3006</v>
      </c>
      <c r="C76" s="574"/>
      <c r="D76" s="574"/>
      <c r="E76" s="575"/>
      <c r="F76" s="575"/>
      <c r="G76" s="775">
        <v>0</v>
      </c>
      <c r="H76" s="775">
        <v>0</v>
      </c>
      <c r="I76" s="581"/>
      <c r="J76" s="1503">
        <v>1</v>
      </c>
      <c r="K76" s="576"/>
      <c r="L76" s="576"/>
      <c r="M76" s="576"/>
      <c r="N76" s="576"/>
      <c r="O76" s="689"/>
      <c r="P76" s="632" t="s">
        <v>250</v>
      </c>
      <c r="Q76" s="407" t="s">
        <v>3007</v>
      </c>
      <c r="R76" s="620">
        <v>43109</v>
      </c>
      <c r="S76" s="592"/>
      <c r="T76" s="564"/>
      <c r="U76" s="564"/>
      <c r="V76" s="564"/>
      <c r="W76" s="14"/>
      <c r="X76" s="14"/>
      <c r="Y76" s="14"/>
      <c r="Z76" s="14"/>
    </row>
    <row r="77" spans="1:26" ht="21.75" customHeight="1">
      <c r="A77" s="1976"/>
      <c r="B77" s="434" t="s">
        <v>3008</v>
      </c>
      <c r="C77" s="574"/>
      <c r="D77" s="574"/>
      <c r="E77" s="575"/>
      <c r="F77" s="575"/>
      <c r="G77" s="775">
        <v>0</v>
      </c>
      <c r="H77" s="775">
        <v>0</v>
      </c>
      <c r="I77" s="581"/>
      <c r="J77" s="1503">
        <v>1</v>
      </c>
      <c r="K77" s="576"/>
      <c r="L77" s="576"/>
      <c r="M77" s="576"/>
      <c r="N77" s="576"/>
      <c r="O77" s="576"/>
      <c r="P77" s="632" t="s">
        <v>250</v>
      </c>
      <c r="Q77" s="407" t="s">
        <v>3007</v>
      </c>
      <c r="R77" s="620">
        <v>43109</v>
      </c>
      <c r="S77" s="592"/>
      <c r="T77" s="564"/>
      <c r="U77" s="564"/>
      <c r="V77" s="564"/>
      <c r="W77" s="14"/>
      <c r="X77" s="14"/>
      <c r="Y77" s="14"/>
      <c r="Z77" s="14"/>
    </row>
    <row r="78" spans="1:26" ht="21.75" customHeight="1">
      <c r="A78" s="2042" t="s">
        <v>18</v>
      </c>
      <c r="B78" s="577" t="s">
        <v>256</v>
      </c>
      <c r="C78" s="574">
        <v>1</v>
      </c>
      <c r="D78" s="574">
        <v>4</v>
      </c>
      <c r="E78" s="575">
        <v>7</v>
      </c>
      <c r="F78" s="575" t="s">
        <v>249</v>
      </c>
      <c r="G78" s="775"/>
      <c r="H78" s="594"/>
      <c r="I78" s="581">
        <v>7</v>
      </c>
      <c r="J78" s="1518" t="s">
        <v>249</v>
      </c>
      <c r="K78" s="577"/>
      <c r="L78" s="576"/>
      <c r="M78" s="576"/>
      <c r="N78" s="576"/>
      <c r="O78" s="576"/>
      <c r="P78" s="407"/>
      <c r="Q78" s="407"/>
      <c r="R78" s="692"/>
      <c r="S78" s="561"/>
      <c r="T78" s="564"/>
      <c r="U78" s="564"/>
      <c r="V78" s="564"/>
      <c r="W78" s="14"/>
      <c r="X78" s="14"/>
      <c r="Y78" s="14"/>
      <c r="Z78" s="14"/>
    </row>
    <row r="79" spans="1:26" ht="36.75" customHeight="1">
      <c r="A79" s="1856"/>
      <c r="B79" s="580" t="s">
        <v>3009</v>
      </c>
      <c r="C79" s="574"/>
      <c r="D79" s="574"/>
      <c r="E79" s="575"/>
      <c r="F79" s="575"/>
      <c r="G79" s="775">
        <v>1000000</v>
      </c>
      <c r="H79" s="775">
        <v>1000000</v>
      </c>
      <c r="I79" s="581"/>
      <c r="J79" s="1518"/>
      <c r="K79" s="577"/>
      <c r="L79" s="1503"/>
      <c r="M79" s="576"/>
      <c r="N79" s="576"/>
      <c r="O79" s="576">
        <v>1</v>
      </c>
      <c r="P79" s="413" t="s">
        <v>29</v>
      </c>
      <c r="Q79" s="407" t="s">
        <v>3010</v>
      </c>
      <c r="R79" s="620" t="s">
        <v>3011</v>
      </c>
      <c r="S79" s="561"/>
      <c r="T79" s="564"/>
      <c r="U79" s="564"/>
      <c r="V79" s="564"/>
      <c r="W79" s="14"/>
      <c r="X79" s="14"/>
      <c r="Y79" s="14"/>
      <c r="Z79" s="14"/>
    </row>
    <row r="80" spans="1:26" ht="21.75" customHeight="1">
      <c r="A80" s="1856"/>
      <c r="B80" s="1528" t="s">
        <v>3012</v>
      </c>
      <c r="C80" s="613"/>
      <c r="D80" s="613"/>
      <c r="E80" s="614"/>
      <c r="F80" s="614"/>
      <c r="G80" s="775">
        <v>2000000</v>
      </c>
      <c r="H80" s="775">
        <v>2000000</v>
      </c>
      <c r="I80" s="626"/>
      <c r="J80" s="1518"/>
      <c r="K80" s="1496"/>
      <c r="L80" s="597"/>
      <c r="M80" s="615"/>
      <c r="N80" s="615"/>
      <c r="O80" s="597">
        <v>1</v>
      </c>
      <c r="P80" s="413" t="s">
        <v>29</v>
      </c>
      <c r="Q80" s="407"/>
      <c r="R80" s="539"/>
      <c r="S80" s="561"/>
      <c r="T80" s="564"/>
      <c r="U80" s="564"/>
      <c r="V80" s="564"/>
      <c r="W80" s="14"/>
      <c r="X80" s="14"/>
      <c r="Y80" s="14"/>
      <c r="Z80" s="14"/>
    </row>
    <row r="81" spans="1:26" ht="21.75" customHeight="1">
      <c r="A81" s="1856"/>
      <c r="B81" s="1528" t="s">
        <v>3013</v>
      </c>
      <c r="C81" s="613"/>
      <c r="D81" s="613"/>
      <c r="E81" s="614"/>
      <c r="F81" s="614"/>
      <c r="G81" s="775">
        <v>2000000</v>
      </c>
      <c r="H81" s="775">
        <v>2000000</v>
      </c>
      <c r="I81" s="626"/>
      <c r="J81" s="1518"/>
      <c r="K81" s="1496"/>
      <c r="L81" s="597"/>
      <c r="M81" s="615"/>
      <c r="N81" s="597"/>
      <c r="O81" s="597">
        <v>1</v>
      </c>
      <c r="P81" s="413" t="s">
        <v>29</v>
      </c>
      <c r="Q81" s="407"/>
      <c r="R81" s="539"/>
      <c r="S81" s="561"/>
      <c r="T81" s="564"/>
      <c r="U81" s="564"/>
      <c r="V81" s="564"/>
      <c r="W81" s="14"/>
      <c r="X81" s="14"/>
      <c r="Y81" s="14"/>
      <c r="Z81" s="14"/>
    </row>
    <row r="82" spans="1:26" ht="23.25" customHeight="1">
      <c r="A82" s="1976"/>
      <c r="B82" s="654" t="s">
        <v>3014</v>
      </c>
      <c r="C82" s="613"/>
      <c r="D82" s="613"/>
      <c r="E82" s="614"/>
      <c r="F82" s="614" t="s">
        <v>249</v>
      </c>
      <c r="G82" s="775">
        <v>2000000</v>
      </c>
      <c r="H82" s="775">
        <v>2000000</v>
      </c>
      <c r="I82" s="626"/>
      <c r="J82" s="1518" t="s">
        <v>249</v>
      </c>
      <c r="K82" s="1496"/>
      <c r="L82" s="597"/>
      <c r="M82" s="597"/>
      <c r="N82" s="597"/>
      <c r="O82" s="597">
        <v>1</v>
      </c>
      <c r="P82" s="413" t="s">
        <v>29</v>
      </c>
      <c r="Q82" s="407"/>
      <c r="R82" s="539"/>
      <c r="S82" s="561"/>
      <c r="T82" s="564"/>
      <c r="U82" s="564"/>
      <c r="V82" s="564"/>
      <c r="W82" s="14"/>
      <c r="X82" s="14"/>
      <c r="Y82" s="14"/>
      <c r="Z82" s="14"/>
    </row>
    <row r="83" spans="1:26" ht="21.75" customHeight="1">
      <c r="A83" s="2016" t="s">
        <v>18</v>
      </c>
      <c r="B83" s="577" t="s">
        <v>254</v>
      </c>
      <c r="C83" s="574">
        <v>1</v>
      </c>
      <c r="D83" s="574">
        <v>2</v>
      </c>
      <c r="E83" s="575">
        <v>4</v>
      </c>
      <c r="F83" s="575" t="s">
        <v>249</v>
      </c>
      <c r="G83" s="775"/>
      <c r="H83" s="855"/>
      <c r="I83" s="581">
        <v>4</v>
      </c>
      <c r="J83" s="1518" t="s">
        <v>249</v>
      </c>
      <c r="K83" s="1503"/>
      <c r="L83" s="576"/>
      <c r="M83" s="576"/>
      <c r="N83" s="576"/>
      <c r="O83" s="576"/>
      <c r="P83" s="407"/>
      <c r="Q83" s="407"/>
      <c r="R83" s="539"/>
      <c r="S83" s="561"/>
      <c r="T83" s="564"/>
      <c r="U83" s="564"/>
      <c r="V83" s="564"/>
      <c r="W83" s="14"/>
      <c r="X83" s="14"/>
      <c r="Y83" s="14"/>
      <c r="Z83" s="14"/>
    </row>
    <row r="84" spans="1:26" ht="21.75" customHeight="1">
      <c r="A84" s="1856"/>
      <c r="B84" s="420" t="s">
        <v>3015</v>
      </c>
      <c r="C84" s="574"/>
      <c r="D84" s="574"/>
      <c r="E84" s="575"/>
      <c r="F84" s="575"/>
      <c r="G84" s="1524">
        <v>2000000</v>
      </c>
      <c r="H84" s="1524">
        <v>2000000</v>
      </c>
      <c r="I84" s="581"/>
      <c r="J84" s="1518"/>
      <c r="K84" s="1503"/>
      <c r="L84" s="576"/>
      <c r="M84" s="576"/>
      <c r="N84" s="576"/>
      <c r="O84" s="576">
        <v>1</v>
      </c>
      <c r="P84" s="413" t="s">
        <v>29</v>
      </c>
      <c r="Q84" s="407" t="s">
        <v>1986</v>
      </c>
      <c r="R84" s="852">
        <v>43584</v>
      </c>
      <c r="S84" s="561"/>
      <c r="T84" s="564"/>
      <c r="U84" s="564"/>
      <c r="V84" s="564"/>
      <c r="W84" s="14"/>
      <c r="X84" s="14"/>
      <c r="Y84" s="14"/>
      <c r="Z84" s="14"/>
    </row>
    <row r="85" spans="1:26" ht="21.75" customHeight="1">
      <c r="A85" s="1976"/>
      <c r="B85" s="634" t="s">
        <v>3016</v>
      </c>
      <c r="C85" s="574"/>
      <c r="D85" s="574"/>
      <c r="E85" s="575"/>
      <c r="F85" s="575" t="s">
        <v>249</v>
      </c>
      <c r="G85" s="775">
        <v>2000000</v>
      </c>
      <c r="H85" s="775">
        <v>2000000</v>
      </c>
      <c r="I85" s="581"/>
      <c r="J85" s="1518" t="s">
        <v>249</v>
      </c>
      <c r="K85" s="1503"/>
      <c r="L85" s="576"/>
      <c r="M85" s="576"/>
      <c r="N85" s="576"/>
      <c r="O85" s="576">
        <v>1</v>
      </c>
      <c r="P85" s="413" t="s">
        <v>29</v>
      </c>
      <c r="Q85" s="407" t="s">
        <v>191</v>
      </c>
      <c r="R85" s="852">
        <v>43004</v>
      </c>
      <c r="S85" s="592"/>
      <c r="T85" s="564"/>
      <c r="U85" s="564"/>
      <c r="V85" s="564"/>
      <c r="W85" s="14"/>
      <c r="X85" s="14"/>
      <c r="Y85" s="14"/>
      <c r="Z85" s="14"/>
    </row>
    <row r="86" spans="1:26" ht="30.75" customHeight="1">
      <c r="A86" s="2041" t="s">
        <v>3017</v>
      </c>
      <c r="B86" s="1961"/>
      <c r="C86" s="603">
        <f t="shared" ref="C86:O86" si="1">SUM(C48:C85)</f>
        <v>8</v>
      </c>
      <c r="D86" s="603">
        <f t="shared" si="1"/>
        <v>30</v>
      </c>
      <c r="E86" s="604">
        <f t="shared" si="1"/>
        <v>51</v>
      </c>
      <c r="F86" s="604">
        <f t="shared" si="1"/>
        <v>3</v>
      </c>
      <c r="G86" s="864">
        <f t="shared" si="1"/>
        <v>51000000</v>
      </c>
      <c r="H86" s="864">
        <f t="shared" si="1"/>
        <v>44794319.109999999</v>
      </c>
      <c r="I86" s="604">
        <f t="shared" si="1"/>
        <v>51</v>
      </c>
      <c r="J86" s="605">
        <f t="shared" si="1"/>
        <v>2</v>
      </c>
      <c r="K86" s="1506">
        <f t="shared" si="1"/>
        <v>0</v>
      </c>
      <c r="L86" s="603">
        <f t="shared" si="1"/>
        <v>0</v>
      </c>
      <c r="M86" s="603">
        <f t="shared" si="1"/>
        <v>0</v>
      </c>
      <c r="N86" s="603">
        <f t="shared" si="1"/>
        <v>0</v>
      </c>
      <c r="O86" s="603">
        <f t="shared" si="1"/>
        <v>28</v>
      </c>
      <c r="P86" s="428"/>
      <c r="Q86" s="428"/>
      <c r="R86" s="428"/>
      <c r="S86" s="561"/>
      <c r="T86" s="564"/>
      <c r="U86" s="564"/>
      <c r="V86" s="564"/>
      <c r="W86" s="564"/>
      <c r="X86" s="14"/>
      <c r="Y86" s="14"/>
      <c r="Z86" s="14"/>
    </row>
    <row r="87" spans="1:26" ht="30.75" customHeight="1">
      <c r="A87" s="2147" t="s">
        <v>3018</v>
      </c>
      <c r="B87" s="1961"/>
      <c r="C87" s="1514">
        <f t="shared" ref="C87:O87" si="2">SUM(C47,C86)</f>
        <v>14</v>
      </c>
      <c r="D87" s="1514">
        <f t="shared" si="2"/>
        <v>64</v>
      </c>
      <c r="E87" s="1514">
        <f t="shared" si="2"/>
        <v>117</v>
      </c>
      <c r="F87" s="1514">
        <f t="shared" si="2"/>
        <v>3</v>
      </c>
      <c r="G87" s="902">
        <f t="shared" si="2"/>
        <v>117000000</v>
      </c>
      <c r="H87" s="902">
        <f t="shared" si="2"/>
        <v>110571963</v>
      </c>
      <c r="I87" s="1534">
        <f t="shared" si="2"/>
        <v>117</v>
      </c>
      <c r="J87" s="1514">
        <f t="shared" si="2"/>
        <v>5</v>
      </c>
      <c r="K87" s="1514">
        <f t="shared" si="2"/>
        <v>0</v>
      </c>
      <c r="L87" s="1514">
        <f t="shared" si="2"/>
        <v>0</v>
      </c>
      <c r="M87" s="1514">
        <f t="shared" si="2"/>
        <v>0</v>
      </c>
      <c r="N87" s="1514">
        <f t="shared" si="2"/>
        <v>0</v>
      </c>
      <c r="O87" s="1514">
        <f t="shared" si="2"/>
        <v>59</v>
      </c>
      <c r="P87" s="1535"/>
      <c r="Q87" s="413"/>
      <c r="R87" s="413"/>
      <c r="S87" s="561"/>
      <c r="T87" s="564"/>
      <c r="U87" s="564"/>
      <c r="V87" s="564"/>
      <c r="W87" s="564"/>
      <c r="X87" s="14"/>
      <c r="Y87" s="14"/>
      <c r="Z87" s="14"/>
    </row>
    <row r="88" spans="1:26" ht="15.75" customHeight="1">
      <c r="A88" s="564"/>
      <c r="B88" s="564"/>
      <c r="C88" s="564"/>
      <c r="D88" s="564"/>
      <c r="E88" s="564"/>
      <c r="F88" s="564"/>
      <c r="G88" s="1118"/>
      <c r="H88" s="1118"/>
      <c r="I88" s="564"/>
      <c r="J88" s="645"/>
      <c r="K88" s="645"/>
      <c r="L88" s="645"/>
      <c r="M88" s="645"/>
      <c r="N88" s="645"/>
      <c r="O88" s="645"/>
      <c r="P88" s="456"/>
      <c r="Q88" s="456"/>
      <c r="R88" s="458"/>
      <c r="S88" s="564"/>
      <c r="T88" s="564"/>
      <c r="U88" s="564"/>
      <c r="V88" s="564"/>
      <c r="W88" s="564"/>
      <c r="X88" s="14"/>
      <c r="Y88" s="14"/>
      <c r="Z88" s="14"/>
    </row>
    <row r="89" spans="1:26" ht="15.75" customHeight="1">
      <c r="A89" s="564"/>
      <c r="B89" s="564"/>
      <c r="C89" s="564"/>
      <c r="D89" s="564"/>
      <c r="E89" s="564"/>
      <c r="F89" s="564"/>
      <c r="G89" s="1118"/>
      <c r="H89" s="1118"/>
      <c r="I89" s="564"/>
      <c r="J89" s="645"/>
      <c r="K89" s="645"/>
      <c r="L89" s="645"/>
      <c r="M89" s="645"/>
      <c r="N89" s="645"/>
      <c r="O89" s="645"/>
      <c r="P89" s="456"/>
      <c r="Q89" s="456"/>
      <c r="R89" s="458"/>
      <c r="S89" s="564"/>
      <c r="T89" s="564"/>
      <c r="U89" s="564"/>
      <c r="V89" s="564"/>
      <c r="W89" s="564"/>
      <c r="X89" s="14"/>
      <c r="Y89" s="14"/>
      <c r="Z89" s="14"/>
    </row>
    <row r="90" spans="1:26" ht="15.75" customHeight="1">
      <c r="A90" s="564"/>
      <c r="B90" s="564"/>
      <c r="C90" s="564"/>
      <c r="D90" s="564"/>
      <c r="E90" s="564"/>
      <c r="F90" s="564"/>
      <c r="G90" s="1118"/>
      <c r="H90" s="1118"/>
      <c r="I90" s="564"/>
      <c r="J90" s="645"/>
      <c r="K90" s="645"/>
      <c r="L90" s="645"/>
      <c r="M90" s="645"/>
      <c r="N90" s="645"/>
      <c r="O90" s="1536"/>
      <c r="P90" s="456"/>
      <c r="Q90" s="456"/>
      <c r="R90" s="458"/>
      <c r="S90" s="564"/>
      <c r="T90" s="564"/>
      <c r="U90" s="564"/>
      <c r="V90" s="564"/>
      <c r="W90" s="564"/>
      <c r="X90" s="14"/>
      <c r="Y90" s="14"/>
      <c r="Z90" s="14"/>
    </row>
    <row r="91" spans="1:26" ht="15.75" customHeight="1">
      <c r="A91" s="564"/>
      <c r="B91" s="564"/>
      <c r="C91" s="564"/>
      <c r="D91" s="564"/>
      <c r="E91" s="564"/>
      <c r="F91" s="564"/>
      <c r="G91" s="1118"/>
      <c r="H91" s="1118"/>
      <c r="I91" s="564"/>
      <c r="J91" s="645"/>
      <c r="K91" s="645"/>
      <c r="L91" s="645"/>
      <c r="M91" s="645"/>
      <c r="N91" s="645"/>
      <c r="O91" s="645"/>
      <c r="P91" s="456"/>
      <c r="Q91" s="456"/>
      <c r="R91" s="458"/>
      <c r="S91" s="564"/>
      <c r="T91" s="564"/>
      <c r="U91" s="564"/>
      <c r="V91" s="564"/>
      <c r="W91" s="564"/>
      <c r="X91" s="14"/>
      <c r="Y91" s="14"/>
      <c r="Z91" s="14"/>
    </row>
    <row r="92" spans="1:26" ht="15.75" customHeight="1">
      <c r="A92" s="564"/>
      <c r="B92" s="564"/>
      <c r="C92" s="564"/>
      <c r="D92" s="564"/>
      <c r="E92" s="564"/>
      <c r="F92" s="564"/>
      <c r="G92" s="1118"/>
      <c r="H92" s="1118"/>
      <c r="I92" s="564"/>
      <c r="J92" s="645"/>
      <c r="K92" s="645"/>
      <c r="L92" s="645"/>
      <c r="M92" s="645"/>
      <c r="N92" s="645"/>
      <c r="O92" s="645"/>
      <c r="P92" s="456"/>
      <c r="Q92" s="456"/>
      <c r="R92" s="458"/>
      <c r="S92" s="564"/>
      <c r="T92" s="564"/>
      <c r="U92" s="564"/>
      <c r="V92" s="564"/>
      <c r="W92" s="564"/>
      <c r="X92" s="14"/>
      <c r="Y92" s="14"/>
      <c r="Z92" s="14"/>
    </row>
    <row r="93" spans="1:26" ht="15.75" customHeight="1">
      <c r="A93" s="564"/>
      <c r="B93" s="564"/>
      <c r="C93" s="564"/>
      <c r="D93" s="564"/>
      <c r="E93" s="564"/>
      <c r="F93" s="564"/>
      <c r="G93" s="1118"/>
      <c r="H93" s="1118"/>
      <c r="I93" s="564"/>
      <c r="J93" s="645"/>
      <c r="K93" s="645"/>
      <c r="L93" s="645"/>
      <c r="M93" s="645"/>
      <c r="N93" s="645"/>
      <c r="O93" s="645"/>
      <c r="P93" s="456"/>
      <c r="Q93" s="456"/>
      <c r="R93" s="458"/>
      <c r="S93" s="564"/>
      <c r="T93" s="564"/>
      <c r="U93" s="564"/>
      <c r="V93" s="564"/>
      <c r="W93" s="564"/>
      <c r="X93" s="14"/>
      <c r="Y93" s="14"/>
      <c r="Z93" s="14"/>
    </row>
    <row r="94" spans="1:26" ht="15.75" customHeight="1">
      <c r="A94" s="564"/>
      <c r="B94" s="564"/>
      <c r="C94" s="564"/>
      <c r="D94" s="564"/>
      <c r="E94" s="564"/>
      <c r="F94" s="564"/>
      <c r="G94" s="1118"/>
      <c r="H94" s="1118"/>
      <c r="I94" s="564"/>
      <c r="J94" s="645"/>
      <c r="K94" s="645"/>
      <c r="L94" s="645"/>
      <c r="M94" s="645"/>
      <c r="N94" s="645"/>
      <c r="O94" s="645"/>
      <c r="P94" s="456"/>
      <c r="Q94" s="456"/>
      <c r="R94" s="458"/>
      <c r="S94" s="564"/>
      <c r="T94" s="564"/>
      <c r="U94" s="564"/>
      <c r="V94" s="564"/>
      <c r="W94" s="564"/>
      <c r="X94" s="14"/>
      <c r="Y94" s="14"/>
      <c r="Z94" s="14"/>
    </row>
    <row r="95" spans="1:26" ht="15.75" customHeight="1">
      <c r="A95" s="564"/>
      <c r="B95" s="564"/>
      <c r="C95" s="564"/>
      <c r="D95" s="564"/>
      <c r="E95" s="564"/>
      <c r="F95" s="564"/>
      <c r="G95" s="1118"/>
      <c r="H95" s="1118"/>
      <c r="I95" s="564"/>
      <c r="J95" s="645"/>
      <c r="K95" s="645"/>
      <c r="L95" s="645"/>
      <c r="M95" s="645"/>
      <c r="N95" s="645"/>
      <c r="O95" s="645"/>
      <c r="P95" s="456"/>
      <c r="Q95" s="456"/>
      <c r="R95" s="458"/>
      <c r="S95" s="564"/>
      <c r="T95" s="564"/>
      <c r="U95" s="564"/>
      <c r="V95" s="564"/>
      <c r="W95" s="564"/>
      <c r="X95" s="14"/>
      <c r="Y95" s="14"/>
      <c r="Z95" s="14"/>
    </row>
    <row r="96" spans="1:26" ht="15.75" customHeight="1">
      <c r="A96" s="564"/>
      <c r="B96" s="564"/>
      <c r="C96" s="564"/>
      <c r="D96" s="564"/>
      <c r="E96" s="564"/>
      <c r="F96" s="564"/>
      <c r="G96" s="1118"/>
      <c r="H96" s="1118"/>
      <c r="I96" s="564"/>
      <c r="J96" s="645"/>
      <c r="K96" s="645"/>
      <c r="L96" s="645"/>
      <c r="M96" s="645"/>
      <c r="N96" s="645"/>
      <c r="O96" s="645"/>
      <c r="P96" s="456"/>
      <c r="Q96" s="456"/>
      <c r="R96" s="458"/>
      <c r="S96" s="564"/>
      <c r="T96" s="564"/>
      <c r="U96" s="564"/>
      <c r="V96" s="564"/>
      <c r="W96" s="564"/>
      <c r="X96" s="14"/>
      <c r="Y96" s="14"/>
      <c r="Z96" s="14"/>
    </row>
    <row r="97" spans="1:26" ht="15.75" customHeight="1">
      <c r="A97" s="564"/>
      <c r="B97" s="564"/>
      <c r="C97" s="564"/>
      <c r="D97" s="564"/>
      <c r="E97" s="564"/>
      <c r="F97" s="564"/>
      <c r="G97" s="1118"/>
      <c r="H97" s="1118"/>
      <c r="I97" s="564"/>
      <c r="J97" s="645"/>
      <c r="K97" s="645"/>
      <c r="L97" s="645"/>
      <c r="M97" s="645"/>
      <c r="N97" s="645"/>
      <c r="O97" s="645"/>
      <c r="P97" s="456"/>
      <c r="Q97" s="456"/>
      <c r="R97" s="458"/>
      <c r="S97" s="564"/>
      <c r="T97" s="564"/>
      <c r="U97" s="564"/>
      <c r="V97" s="564"/>
      <c r="W97" s="564"/>
      <c r="X97" s="14"/>
      <c r="Y97" s="14"/>
      <c r="Z97" s="14"/>
    </row>
    <row r="98" spans="1:26" ht="15.75" customHeight="1">
      <c r="A98" s="564"/>
      <c r="B98" s="564"/>
      <c r="C98" s="564"/>
      <c r="D98" s="564"/>
      <c r="E98" s="564"/>
      <c r="F98" s="564"/>
      <c r="G98" s="1118"/>
      <c r="H98" s="1118"/>
      <c r="I98" s="564"/>
      <c r="J98" s="645"/>
      <c r="K98" s="645"/>
      <c r="L98" s="645"/>
      <c r="M98" s="645"/>
      <c r="N98" s="645"/>
      <c r="O98" s="645"/>
      <c r="P98" s="456"/>
      <c r="Q98" s="456"/>
      <c r="R98" s="458"/>
      <c r="S98" s="564"/>
      <c r="T98" s="564"/>
      <c r="U98" s="564"/>
      <c r="V98" s="564"/>
      <c r="W98" s="564"/>
      <c r="X98" s="14"/>
      <c r="Y98" s="14"/>
      <c r="Z98" s="14"/>
    </row>
    <row r="99" spans="1:26" ht="15.75" customHeight="1">
      <c r="A99" s="564"/>
      <c r="B99" s="564"/>
      <c r="C99" s="564"/>
      <c r="D99" s="564"/>
      <c r="E99" s="564"/>
      <c r="F99" s="564"/>
      <c r="G99" s="1118"/>
      <c r="H99" s="1118"/>
      <c r="I99" s="564"/>
      <c r="J99" s="645"/>
      <c r="K99" s="645"/>
      <c r="L99" s="645"/>
      <c r="M99" s="645"/>
      <c r="N99" s="645"/>
      <c r="O99" s="645"/>
      <c r="P99" s="456"/>
      <c r="Q99" s="456"/>
      <c r="R99" s="458"/>
      <c r="S99" s="564"/>
      <c r="T99" s="564"/>
      <c r="U99" s="564"/>
      <c r="V99" s="564"/>
      <c r="W99" s="564"/>
      <c r="X99" s="14"/>
      <c r="Y99" s="14"/>
      <c r="Z99" s="14"/>
    </row>
    <row r="100" spans="1:26" ht="15.75" customHeight="1">
      <c r="A100" s="564"/>
      <c r="B100" s="564"/>
      <c r="C100" s="564"/>
      <c r="D100" s="564"/>
      <c r="E100" s="564"/>
      <c r="F100" s="564"/>
      <c r="G100" s="1118"/>
      <c r="H100" s="1118"/>
      <c r="I100" s="564"/>
      <c r="J100" s="645"/>
      <c r="K100" s="645"/>
      <c r="L100" s="645"/>
      <c r="M100" s="645"/>
      <c r="N100" s="645"/>
      <c r="O100" s="645"/>
      <c r="P100" s="456"/>
      <c r="Q100" s="456"/>
      <c r="R100" s="458"/>
      <c r="S100" s="564"/>
      <c r="T100" s="564"/>
      <c r="U100" s="564"/>
      <c r="V100" s="564"/>
      <c r="W100" s="564"/>
      <c r="X100" s="14"/>
      <c r="Y100" s="14"/>
      <c r="Z100" s="14"/>
    </row>
    <row r="101" spans="1:26" ht="15.75" customHeight="1">
      <c r="A101" s="564"/>
      <c r="B101" s="564"/>
      <c r="C101" s="564"/>
      <c r="D101" s="564"/>
      <c r="E101" s="564"/>
      <c r="F101" s="564"/>
      <c r="G101" s="1118"/>
      <c r="H101" s="1118"/>
      <c r="I101" s="564"/>
      <c r="J101" s="645"/>
      <c r="K101" s="645"/>
      <c r="L101" s="645"/>
      <c r="M101" s="645"/>
      <c r="N101" s="645"/>
      <c r="O101" s="645"/>
      <c r="P101" s="456"/>
      <c r="Q101" s="456"/>
      <c r="R101" s="458"/>
      <c r="S101" s="564"/>
      <c r="T101" s="564"/>
      <c r="U101" s="564"/>
      <c r="V101" s="564"/>
      <c r="W101" s="564"/>
      <c r="X101" s="14"/>
      <c r="Y101" s="14"/>
      <c r="Z101" s="14"/>
    </row>
    <row r="102" spans="1:26" ht="15.75" customHeight="1">
      <c r="A102" s="564"/>
      <c r="B102" s="564"/>
      <c r="C102" s="564"/>
      <c r="D102" s="564"/>
      <c r="E102" s="564"/>
      <c r="F102" s="564"/>
      <c r="G102" s="1118"/>
      <c r="H102" s="1118"/>
      <c r="I102" s="564"/>
      <c r="J102" s="645"/>
      <c r="K102" s="645"/>
      <c r="L102" s="645"/>
      <c r="M102" s="645"/>
      <c r="N102" s="645"/>
      <c r="O102" s="645"/>
      <c r="P102" s="456"/>
      <c r="Q102" s="456"/>
      <c r="R102" s="458"/>
      <c r="S102" s="564"/>
      <c r="T102" s="564"/>
      <c r="U102" s="564"/>
      <c r="V102" s="564"/>
      <c r="W102" s="564"/>
      <c r="X102" s="14"/>
      <c r="Y102" s="14"/>
      <c r="Z102" s="14"/>
    </row>
    <row r="103" spans="1:26" ht="15.75" customHeight="1">
      <c r="A103" s="564"/>
      <c r="B103" s="564"/>
      <c r="C103" s="564"/>
      <c r="D103" s="564"/>
      <c r="E103" s="564"/>
      <c r="F103" s="564"/>
      <c r="G103" s="1118"/>
      <c r="H103" s="1118"/>
      <c r="I103" s="564"/>
      <c r="J103" s="645"/>
      <c r="K103" s="645"/>
      <c r="L103" s="645"/>
      <c r="M103" s="645"/>
      <c r="N103" s="645"/>
      <c r="O103" s="645"/>
      <c r="P103" s="456"/>
      <c r="Q103" s="456"/>
      <c r="R103" s="458"/>
      <c r="S103" s="564"/>
      <c r="T103" s="564"/>
      <c r="U103" s="564"/>
      <c r="V103" s="564"/>
      <c r="W103" s="564"/>
      <c r="X103" s="14"/>
      <c r="Y103" s="14"/>
      <c r="Z103" s="14"/>
    </row>
    <row r="104" spans="1:26" ht="15.75" customHeight="1">
      <c r="A104" s="564"/>
      <c r="B104" s="564"/>
      <c r="C104" s="564"/>
      <c r="D104" s="564"/>
      <c r="E104" s="564"/>
      <c r="F104" s="564"/>
      <c r="G104" s="1118"/>
      <c r="H104" s="1118"/>
      <c r="I104" s="564"/>
      <c r="J104" s="645"/>
      <c r="K104" s="645"/>
      <c r="L104" s="645"/>
      <c r="M104" s="645"/>
      <c r="N104" s="645"/>
      <c r="O104" s="645"/>
      <c r="P104" s="456"/>
      <c r="Q104" s="456"/>
      <c r="R104" s="458"/>
      <c r="S104" s="564"/>
      <c r="T104" s="564"/>
      <c r="U104" s="564"/>
      <c r="V104" s="564"/>
      <c r="W104" s="564"/>
      <c r="X104" s="14"/>
      <c r="Y104" s="14"/>
      <c r="Z104" s="14"/>
    </row>
    <row r="105" spans="1:26" ht="15.75" customHeight="1">
      <c r="A105" s="564"/>
      <c r="B105" s="564"/>
      <c r="C105" s="564"/>
      <c r="D105" s="564"/>
      <c r="E105" s="564"/>
      <c r="F105" s="564"/>
      <c r="G105" s="1118"/>
      <c r="H105" s="1118"/>
      <c r="I105" s="564"/>
      <c r="J105" s="645"/>
      <c r="K105" s="645"/>
      <c r="L105" s="645"/>
      <c r="M105" s="645"/>
      <c r="N105" s="645"/>
      <c r="O105" s="645"/>
      <c r="P105" s="456"/>
      <c r="Q105" s="456"/>
      <c r="R105" s="458"/>
      <c r="S105" s="564"/>
      <c r="T105" s="564"/>
      <c r="U105" s="564"/>
      <c r="V105" s="564"/>
      <c r="W105" s="564"/>
      <c r="X105" s="14"/>
      <c r="Y105" s="14"/>
      <c r="Z105" s="14"/>
    </row>
    <row r="106" spans="1:26" ht="15.75" customHeight="1">
      <c r="A106" s="564"/>
      <c r="B106" s="564"/>
      <c r="C106" s="564"/>
      <c r="D106" s="564"/>
      <c r="E106" s="564"/>
      <c r="F106" s="564"/>
      <c r="G106" s="1118"/>
      <c r="H106" s="1118"/>
      <c r="I106" s="564"/>
      <c r="J106" s="645"/>
      <c r="K106" s="645"/>
      <c r="L106" s="645"/>
      <c r="M106" s="645"/>
      <c r="N106" s="645"/>
      <c r="O106" s="645"/>
      <c r="P106" s="456"/>
      <c r="Q106" s="456"/>
      <c r="R106" s="458"/>
      <c r="S106" s="564"/>
      <c r="T106" s="564"/>
      <c r="U106" s="564"/>
      <c r="V106" s="564"/>
      <c r="W106" s="564"/>
      <c r="X106" s="14"/>
      <c r="Y106" s="14"/>
      <c r="Z106" s="14"/>
    </row>
    <row r="107" spans="1:26" ht="15.75" customHeight="1">
      <c r="A107" s="564"/>
      <c r="B107" s="564"/>
      <c r="C107" s="564"/>
      <c r="D107" s="564"/>
      <c r="E107" s="564"/>
      <c r="F107" s="564"/>
      <c r="G107" s="1118"/>
      <c r="H107" s="1118"/>
      <c r="I107" s="564"/>
      <c r="J107" s="645"/>
      <c r="K107" s="645"/>
      <c r="L107" s="645"/>
      <c r="M107" s="645"/>
      <c r="N107" s="645"/>
      <c r="O107" s="645"/>
      <c r="P107" s="456"/>
      <c r="Q107" s="456"/>
      <c r="R107" s="458"/>
      <c r="S107" s="564"/>
      <c r="T107" s="564"/>
      <c r="U107" s="564"/>
      <c r="V107" s="564"/>
      <c r="W107" s="564"/>
      <c r="X107" s="14"/>
      <c r="Y107" s="14"/>
      <c r="Z107" s="14"/>
    </row>
    <row r="108" spans="1:26" ht="15.75" customHeight="1">
      <c r="A108" s="564"/>
      <c r="B108" s="564"/>
      <c r="C108" s="564"/>
      <c r="D108" s="564"/>
      <c r="E108" s="564"/>
      <c r="F108" s="564"/>
      <c r="G108" s="1118"/>
      <c r="H108" s="1118"/>
      <c r="I108" s="564"/>
      <c r="J108" s="645"/>
      <c r="K108" s="645"/>
      <c r="L108" s="645"/>
      <c r="M108" s="645"/>
      <c r="N108" s="645"/>
      <c r="O108" s="645"/>
      <c r="P108" s="456"/>
      <c r="Q108" s="456"/>
      <c r="R108" s="458"/>
      <c r="S108" s="564"/>
      <c r="T108" s="564"/>
      <c r="U108" s="564"/>
      <c r="V108" s="564"/>
      <c r="W108" s="564"/>
      <c r="X108" s="14"/>
      <c r="Y108" s="14"/>
      <c r="Z108" s="14"/>
    </row>
    <row r="109" spans="1:26" ht="15.75" customHeight="1">
      <c r="A109" s="564"/>
      <c r="B109" s="564"/>
      <c r="C109" s="564"/>
      <c r="D109" s="564"/>
      <c r="E109" s="564"/>
      <c r="F109" s="564"/>
      <c r="G109" s="1118"/>
      <c r="H109" s="1118"/>
      <c r="I109" s="564"/>
      <c r="J109" s="645"/>
      <c r="K109" s="645"/>
      <c r="L109" s="645"/>
      <c r="M109" s="645"/>
      <c r="N109" s="645"/>
      <c r="O109" s="645"/>
      <c r="P109" s="456"/>
      <c r="Q109" s="456"/>
      <c r="R109" s="458"/>
      <c r="S109" s="564"/>
      <c r="T109" s="564"/>
      <c r="U109" s="564"/>
      <c r="V109" s="564"/>
      <c r="W109" s="564"/>
      <c r="X109" s="14"/>
      <c r="Y109" s="14"/>
      <c r="Z109" s="14"/>
    </row>
    <row r="110" spans="1:26" ht="15.75" customHeight="1">
      <c r="A110" s="564"/>
      <c r="B110" s="564"/>
      <c r="C110" s="564"/>
      <c r="D110" s="564"/>
      <c r="E110" s="564"/>
      <c r="F110" s="564"/>
      <c r="G110" s="1118"/>
      <c r="H110" s="1118"/>
      <c r="I110" s="564"/>
      <c r="J110" s="645"/>
      <c r="K110" s="645"/>
      <c r="L110" s="645"/>
      <c r="M110" s="645"/>
      <c r="N110" s="645"/>
      <c r="O110" s="645"/>
      <c r="P110" s="456"/>
      <c r="Q110" s="456"/>
      <c r="R110" s="458"/>
      <c r="S110" s="564"/>
      <c r="T110" s="564"/>
      <c r="U110" s="564"/>
      <c r="V110" s="564"/>
      <c r="W110" s="564"/>
      <c r="X110" s="14"/>
      <c r="Y110" s="14"/>
      <c r="Z110" s="14"/>
    </row>
    <row r="111" spans="1:26" ht="15.75" customHeight="1">
      <c r="A111" s="564"/>
      <c r="B111" s="564"/>
      <c r="C111" s="564"/>
      <c r="D111" s="564"/>
      <c r="E111" s="564"/>
      <c r="F111" s="564"/>
      <c r="G111" s="1118"/>
      <c r="H111" s="1118"/>
      <c r="I111" s="564"/>
      <c r="J111" s="645"/>
      <c r="K111" s="645"/>
      <c r="L111" s="645"/>
      <c r="M111" s="645"/>
      <c r="N111" s="645"/>
      <c r="O111" s="645"/>
      <c r="P111" s="456"/>
      <c r="Q111" s="456"/>
      <c r="R111" s="458"/>
      <c r="S111" s="564"/>
      <c r="T111" s="564"/>
      <c r="U111" s="564"/>
      <c r="V111" s="564"/>
      <c r="W111" s="564"/>
      <c r="X111" s="14"/>
      <c r="Y111" s="14"/>
      <c r="Z111" s="14"/>
    </row>
    <row r="112" spans="1:26" ht="15.75" customHeight="1">
      <c r="A112" s="564"/>
      <c r="B112" s="564"/>
      <c r="C112" s="564"/>
      <c r="D112" s="564"/>
      <c r="E112" s="564"/>
      <c r="F112" s="564"/>
      <c r="G112" s="1118"/>
      <c r="H112" s="1118"/>
      <c r="I112" s="564"/>
      <c r="J112" s="645"/>
      <c r="K112" s="645"/>
      <c r="L112" s="645"/>
      <c r="M112" s="645"/>
      <c r="N112" s="645"/>
      <c r="O112" s="645"/>
      <c r="P112" s="456"/>
      <c r="Q112" s="456"/>
      <c r="R112" s="458"/>
      <c r="S112" s="564"/>
      <c r="T112" s="564"/>
      <c r="U112" s="564"/>
      <c r="V112" s="564"/>
      <c r="W112" s="564"/>
      <c r="X112" s="14"/>
      <c r="Y112" s="14"/>
      <c r="Z112" s="14"/>
    </row>
    <row r="113" spans="1:26" ht="15.75" customHeight="1">
      <c r="A113" s="564"/>
      <c r="B113" s="564"/>
      <c r="C113" s="564"/>
      <c r="D113" s="564"/>
      <c r="E113" s="564"/>
      <c r="F113" s="564"/>
      <c r="G113" s="1118"/>
      <c r="H113" s="1118"/>
      <c r="I113" s="564"/>
      <c r="J113" s="645"/>
      <c r="K113" s="645"/>
      <c r="L113" s="645"/>
      <c r="M113" s="645"/>
      <c r="N113" s="645"/>
      <c r="O113" s="645"/>
      <c r="P113" s="456"/>
      <c r="Q113" s="456"/>
      <c r="R113" s="458"/>
      <c r="S113" s="564"/>
      <c r="T113" s="564"/>
      <c r="U113" s="564"/>
      <c r="V113" s="564"/>
      <c r="W113" s="564"/>
      <c r="X113" s="14"/>
      <c r="Y113" s="14"/>
      <c r="Z113" s="14"/>
    </row>
    <row r="114" spans="1:26" ht="15.75" customHeight="1">
      <c r="A114" s="564"/>
      <c r="B114" s="564"/>
      <c r="C114" s="564"/>
      <c r="D114" s="564"/>
      <c r="E114" s="564"/>
      <c r="F114" s="564"/>
      <c r="G114" s="1118"/>
      <c r="H114" s="1118"/>
      <c r="I114" s="564"/>
      <c r="J114" s="645"/>
      <c r="K114" s="645"/>
      <c r="L114" s="645"/>
      <c r="M114" s="645"/>
      <c r="N114" s="645"/>
      <c r="O114" s="645"/>
      <c r="P114" s="456"/>
      <c r="Q114" s="456"/>
      <c r="R114" s="458"/>
      <c r="S114" s="564"/>
      <c r="T114" s="564"/>
      <c r="U114" s="564"/>
      <c r="V114" s="564"/>
      <c r="W114" s="564"/>
      <c r="X114" s="14"/>
      <c r="Y114" s="14"/>
      <c r="Z114" s="14"/>
    </row>
    <row r="115" spans="1:26" ht="15.75" customHeight="1">
      <c r="A115" s="564"/>
      <c r="B115" s="564"/>
      <c r="C115" s="564"/>
      <c r="D115" s="564"/>
      <c r="E115" s="564"/>
      <c r="F115" s="564"/>
      <c r="G115" s="1118"/>
      <c r="H115" s="1118"/>
      <c r="I115" s="564"/>
      <c r="J115" s="645"/>
      <c r="K115" s="645"/>
      <c r="L115" s="645"/>
      <c r="M115" s="645"/>
      <c r="N115" s="645"/>
      <c r="O115" s="645"/>
      <c r="P115" s="456"/>
      <c r="Q115" s="456"/>
      <c r="R115" s="458"/>
      <c r="S115" s="564"/>
      <c r="T115" s="564"/>
      <c r="U115" s="564"/>
      <c r="V115" s="564"/>
      <c r="W115" s="564"/>
      <c r="X115" s="14"/>
      <c r="Y115" s="14"/>
      <c r="Z115" s="14"/>
    </row>
    <row r="116" spans="1:26" ht="15.75" customHeight="1">
      <c r="A116" s="564"/>
      <c r="B116" s="564"/>
      <c r="C116" s="564"/>
      <c r="D116" s="564"/>
      <c r="E116" s="564"/>
      <c r="F116" s="564"/>
      <c r="G116" s="1118"/>
      <c r="H116" s="1118"/>
      <c r="I116" s="564"/>
      <c r="J116" s="645"/>
      <c r="K116" s="645"/>
      <c r="L116" s="645"/>
      <c r="M116" s="645"/>
      <c r="N116" s="645"/>
      <c r="O116" s="645"/>
      <c r="P116" s="456"/>
      <c r="Q116" s="456"/>
      <c r="R116" s="458"/>
      <c r="S116" s="564"/>
      <c r="T116" s="564"/>
      <c r="U116" s="564"/>
      <c r="V116" s="564"/>
      <c r="W116" s="564"/>
      <c r="X116" s="14"/>
      <c r="Y116" s="14"/>
      <c r="Z116" s="14"/>
    </row>
    <row r="117" spans="1:26" ht="15.75" customHeight="1">
      <c r="A117" s="564"/>
      <c r="B117" s="564"/>
      <c r="C117" s="564"/>
      <c r="D117" s="564"/>
      <c r="E117" s="564"/>
      <c r="F117" s="564"/>
      <c r="G117" s="1118"/>
      <c r="H117" s="1118"/>
      <c r="I117" s="564"/>
      <c r="J117" s="645"/>
      <c r="K117" s="645"/>
      <c r="L117" s="645"/>
      <c r="M117" s="645"/>
      <c r="N117" s="645"/>
      <c r="O117" s="645"/>
      <c r="P117" s="456"/>
      <c r="Q117" s="456"/>
      <c r="R117" s="458"/>
      <c r="S117" s="564"/>
      <c r="T117" s="564"/>
      <c r="U117" s="564"/>
      <c r="V117" s="564"/>
      <c r="W117" s="564"/>
      <c r="X117" s="14"/>
      <c r="Y117" s="14"/>
      <c r="Z117" s="14"/>
    </row>
    <row r="118" spans="1:26" ht="15.75" customHeight="1">
      <c r="A118" s="564"/>
      <c r="B118" s="564"/>
      <c r="C118" s="564"/>
      <c r="D118" s="564"/>
      <c r="E118" s="564"/>
      <c r="F118" s="564"/>
      <c r="G118" s="1118"/>
      <c r="H118" s="1118"/>
      <c r="I118" s="564"/>
      <c r="J118" s="645"/>
      <c r="K118" s="645"/>
      <c r="L118" s="645"/>
      <c r="M118" s="645"/>
      <c r="N118" s="645"/>
      <c r="O118" s="645"/>
      <c r="P118" s="456"/>
      <c r="Q118" s="456"/>
      <c r="R118" s="458"/>
      <c r="S118" s="564"/>
      <c r="T118" s="564"/>
      <c r="U118" s="564"/>
      <c r="V118" s="564"/>
      <c r="W118" s="564"/>
      <c r="X118" s="14"/>
      <c r="Y118" s="14"/>
      <c r="Z118" s="14"/>
    </row>
    <row r="119" spans="1:26" ht="15.75" customHeight="1">
      <c r="A119" s="564"/>
      <c r="B119" s="564"/>
      <c r="C119" s="564"/>
      <c r="D119" s="564"/>
      <c r="E119" s="564"/>
      <c r="F119" s="564"/>
      <c r="G119" s="1118"/>
      <c r="H119" s="1118"/>
      <c r="I119" s="564"/>
      <c r="J119" s="645"/>
      <c r="K119" s="645"/>
      <c r="L119" s="645"/>
      <c r="M119" s="645"/>
      <c r="N119" s="645"/>
      <c r="O119" s="645"/>
      <c r="P119" s="456"/>
      <c r="Q119" s="456"/>
      <c r="R119" s="458"/>
      <c r="S119" s="564"/>
      <c r="T119" s="564"/>
      <c r="U119" s="564"/>
      <c r="V119" s="564"/>
      <c r="W119" s="564"/>
      <c r="X119" s="14"/>
      <c r="Y119" s="14"/>
      <c r="Z119" s="14"/>
    </row>
    <row r="120" spans="1:26" ht="15.75" customHeight="1">
      <c r="A120" s="564"/>
      <c r="B120" s="564"/>
      <c r="C120" s="564"/>
      <c r="D120" s="564"/>
      <c r="E120" s="564"/>
      <c r="F120" s="564"/>
      <c r="G120" s="1118"/>
      <c r="H120" s="1118"/>
      <c r="I120" s="564"/>
      <c r="J120" s="645"/>
      <c r="K120" s="645"/>
      <c r="L120" s="645"/>
      <c r="M120" s="645"/>
      <c r="N120" s="645"/>
      <c r="O120" s="645"/>
      <c r="P120" s="456"/>
      <c r="Q120" s="456"/>
      <c r="R120" s="458"/>
      <c r="S120" s="564"/>
      <c r="T120" s="564"/>
      <c r="U120" s="564"/>
      <c r="V120" s="564"/>
      <c r="W120" s="564"/>
      <c r="X120" s="14"/>
      <c r="Y120" s="14"/>
      <c r="Z120" s="14"/>
    </row>
    <row r="121" spans="1:26" ht="15.75" customHeight="1">
      <c r="A121" s="564"/>
      <c r="B121" s="564"/>
      <c r="C121" s="564"/>
      <c r="D121" s="564"/>
      <c r="E121" s="564"/>
      <c r="F121" s="564"/>
      <c r="G121" s="1118"/>
      <c r="H121" s="1118"/>
      <c r="I121" s="564"/>
      <c r="J121" s="645"/>
      <c r="K121" s="645"/>
      <c r="L121" s="645"/>
      <c r="M121" s="645"/>
      <c r="N121" s="645"/>
      <c r="O121" s="645"/>
      <c r="P121" s="456"/>
      <c r="Q121" s="456"/>
      <c r="R121" s="458"/>
      <c r="S121" s="564"/>
      <c r="T121" s="564"/>
      <c r="U121" s="564"/>
      <c r="V121" s="564"/>
      <c r="W121" s="564"/>
      <c r="X121" s="14"/>
      <c r="Y121" s="14"/>
      <c r="Z121" s="14"/>
    </row>
    <row r="122" spans="1:26" ht="15.75" customHeight="1">
      <c r="A122" s="564"/>
      <c r="B122" s="564"/>
      <c r="C122" s="564"/>
      <c r="D122" s="564"/>
      <c r="E122" s="564"/>
      <c r="F122" s="564"/>
      <c r="G122" s="1118"/>
      <c r="H122" s="1118"/>
      <c r="I122" s="564"/>
      <c r="J122" s="645"/>
      <c r="K122" s="645"/>
      <c r="L122" s="645"/>
      <c r="M122" s="645"/>
      <c r="N122" s="645"/>
      <c r="O122" s="645"/>
      <c r="P122" s="456"/>
      <c r="Q122" s="456"/>
      <c r="R122" s="458"/>
      <c r="S122" s="564"/>
      <c r="T122" s="564"/>
      <c r="U122" s="564"/>
      <c r="V122" s="564"/>
      <c r="W122" s="564"/>
      <c r="X122" s="14"/>
      <c r="Y122" s="14"/>
      <c r="Z122" s="14"/>
    </row>
    <row r="123" spans="1:26" ht="15.75" customHeight="1">
      <c r="A123" s="564"/>
      <c r="B123" s="564"/>
      <c r="C123" s="564"/>
      <c r="D123" s="564"/>
      <c r="E123" s="564"/>
      <c r="F123" s="564"/>
      <c r="G123" s="1118"/>
      <c r="H123" s="1118"/>
      <c r="I123" s="564"/>
      <c r="J123" s="645"/>
      <c r="K123" s="645"/>
      <c r="L123" s="645"/>
      <c r="M123" s="645"/>
      <c r="N123" s="645"/>
      <c r="O123" s="645"/>
      <c r="P123" s="456"/>
      <c r="Q123" s="456"/>
      <c r="R123" s="458"/>
      <c r="S123" s="564"/>
      <c r="T123" s="564"/>
      <c r="U123" s="564"/>
      <c r="V123" s="564"/>
      <c r="W123" s="564"/>
      <c r="X123" s="14"/>
      <c r="Y123" s="14"/>
      <c r="Z123" s="14"/>
    </row>
    <row r="124" spans="1:26" ht="15.75" customHeight="1">
      <c r="A124" s="564"/>
      <c r="B124" s="564"/>
      <c r="C124" s="564"/>
      <c r="D124" s="564"/>
      <c r="E124" s="564"/>
      <c r="F124" s="564"/>
      <c r="G124" s="1118"/>
      <c r="H124" s="1118"/>
      <c r="I124" s="564"/>
      <c r="J124" s="645"/>
      <c r="K124" s="645"/>
      <c r="L124" s="645"/>
      <c r="M124" s="645"/>
      <c r="N124" s="645"/>
      <c r="O124" s="645"/>
      <c r="P124" s="456"/>
      <c r="Q124" s="456"/>
      <c r="R124" s="458"/>
      <c r="S124" s="564"/>
      <c r="T124" s="564"/>
      <c r="U124" s="564"/>
      <c r="V124" s="564"/>
      <c r="W124" s="564"/>
      <c r="X124" s="14"/>
      <c r="Y124" s="14"/>
      <c r="Z124" s="14"/>
    </row>
    <row r="125" spans="1:26" ht="15.75" customHeight="1">
      <c r="A125" s="564"/>
      <c r="B125" s="564"/>
      <c r="C125" s="564"/>
      <c r="D125" s="564"/>
      <c r="E125" s="564"/>
      <c r="F125" s="564"/>
      <c r="G125" s="1118"/>
      <c r="H125" s="1118"/>
      <c r="I125" s="564"/>
      <c r="J125" s="645"/>
      <c r="K125" s="645"/>
      <c r="L125" s="645"/>
      <c r="M125" s="645"/>
      <c r="N125" s="645"/>
      <c r="O125" s="645"/>
      <c r="P125" s="456"/>
      <c r="Q125" s="456"/>
      <c r="R125" s="458"/>
      <c r="S125" s="564"/>
      <c r="T125" s="564"/>
      <c r="U125" s="564"/>
      <c r="V125" s="564"/>
      <c r="W125" s="564"/>
      <c r="X125" s="14"/>
      <c r="Y125" s="14"/>
      <c r="Z125" s="14"/>
    </row>
    <row r="126" spans="1:26" ht="15.75" customHeight="1">
      <c r="A126" s="564"/>
      <c r="B126" s="564"/>
      <c r="C126" s="564"/>
      <c r="D126" s="564"/>
      <c r="E126" s="564"/>
      <c r="F126" s="564"/>
      <c r="G126" s="1118"/>
      <c r="H126" s="1118"/>
      <c r="I126" s="564"/>
      <c r="J126" s="645"/>
      <c r="K126" s="645"/>
      <c r="L126" s="645"/>
      <c r="M126" s="645"/>
      <c r="N126" s="645"/>
      <c r="O126" s="645"/>
      <c r="P126" s="456"/>
      <c r="Q126" s="456"/>
      <c r="R126" s="458"/>
      <c r="S126" s="564"/>
      <c r="T126" s="564"/>
      <c r="U126" s="564"/>
      <c r="V126" s="564"/>
      <c r="W126" s="564"/>
      <c r="X126" s="14"/>
      <c r="Y126" s="14"/>
      <c r="Z126" s="14"/>
    </row>
    <row r="127" spans="1:26" ht="15.75" customHeight="1">
      <c r="A127" s="564"/>
      <c r="B127" s="564"/>
      <c r="C127" s="564"/>
      <c r="D127" s="564"/>
      <c r="E127" s="564"/>
      <c r="F127" s="564"/>
      <c r="G127" s="1118"/>
      <c r="H127" s="1118"/>
      <c r="I127" s="564"/>
      <c r="J127" s="645"/>
      <c r="K127" s="645"/>
      <c r="L127" s="645"/>
      <c r="M127" s="645"/>
      <c r="N127" s="645"/>
      <c r="O127" s="645"/>
      <c r="P127" s="456"/>
      <c r="Q127" s="456"/>
      <c r="R127" s="458"/>
      <c r="S127" s="564"/>
      <c r="T127" s="564"/>
      <c r="U127" s="564"/>
      <c r="V127" s="564"/>
      <c r="W127" s="564"/>
      <c r="X127" s="14"/>
      <c r="Y127" s="14"/>
      <c r="Z127" s="14"/>
    </row>
    <row r="128" spans="1:26" ht="15.75" customHeight="1">
      <c r="A128" s="564"/>
      <c r="B128" s="564"/>
      <c r="C128" s="564"/>
      <c r="D128" s="564"/>
      <c r="E128" s="564"/>
      <c r="F128" s="564"/>
      <c r="G128" s="1118"/>
      <c r="H128" s="1118"/>
      <c r="I128" s="564"/>
      <c r="J128" s="645"/>
      <c r="K128" s="645"/>
      <c r="L128" s="645"/>
      <c r="M128" s="645"/>
      <c r="N128" s="645"/>
      <c r="O128" s="645"/>
      <c r="P128" s="456"/>
      <c r="Q128" s="456"/>
      <c r="R128" s="458"/>
      <c r="S128" s="564"/>
      <c r="T128" s="564"/>
      <c r="U128" s="564"/>
      <c r="V128" s="564"/>
      <c r="W128" s="564"/>
      <c r="X128" s="14"/>
      <c r="Y128" s="14"/>
      <c r="Z128" s="14"/>
    </row>
    <row r="129" spans="1:26" ht="15.75" customHeight="1">
      <c r="A129" s="564"/>
      <c r="B129" s="564"/>
      <c r="C129" s="564"/>
      <c r="D129" s="564"/>
      <c r="E129" s="564"/>
      <c r="F129" s="564"/>
      <c r="G129" s="1118"/>
      <c r="H129" s="1118"/>
      <c r="I129" s="564"/>
      <c r="J129" s="645"/>
      <c r="K129" s="645"/>
      <c r="L129" s="645"/>
      <c r="M129" s="645"/>
      <c r="N129" s="645"/>
      <c r="O129" s="645"/>
      <c r="P129" s="456"/>
      <c r="Q129" s="456"/>
      <c r="R129" s="458"/>
      <c r="S129" s="564"/>
      <c r="T129" s="564"/>
      <c r="U129" s="564"/>
      <c r="V129" s="564"/>
      <c r="W129" s="564"/>
      <c r="X129" s="14"/>
      <c r="Y129" s="14"/>
      <c r="Z129" s="14"/>
    </row>
    <row r="130" spans="1:26" ht="15.75" customHeight="1">
      <c r="A130" s="564"/>
      <c r="B130" s="564"/>
      <c r="C130" s="564"/>
      <c r="D130" s="564"/>
      <c r="E130" s="564"/>
      <c r="F130" s="564"/>
      <c r="G130" s="1118"/>
      <c r="H130" s="1118"/>
      <c r="I130" s="564"/>
      <c r="J130" s="645"/>
      <c r="K130" s="645"/>
      <c r="L130" s="645"/>
      <c r="M130" s="645"/>
      <c r="N130" s="645"/>
      <c r="O130" s="645"/>
      <c r="P130" s="456"/>
      <c r="Q130" s="456"/>
      <c r="R130" s="458"/>
      <c r="S130" s="564"/>
      <c r="T130" s="564"/>
      <c r="U130" s="564"/>
      <c r="V130" s="564"/>
      <c r="W130" s="564"/>
      <c r="X130" s="14"/>
      <c r="Y130" s="14"/>
      <c r="Z130" s="14"/>
    </row>
    <row r="131" spans="1:26" ht="15.75" customHeight="1">
      <c r="A131" s="564"/>
      <c r="B131" s="564"/>
      <c r="C131" s="564"/>
      <c r="D131" s="564"/>
      <c r="E131" s="564"/>
      <c r="F131" s="564"/>
      <c r="G131" s="1118"/>
      <c r="H131" s="1118"/>
      <c r="I131" s="564"/>
      <c r="J131" s="645"/>
      <c r="K131" s="645"/>
      <c r="L131" s="645"/>
      <c r="M131" s="645"/>
      <c r="N131" s="645"/>
      <c r="O131" s="645"/>
      <c r="P131" s="456"/>
      <c r="Q131" s="456"/>
      <c r="R131" s="458"/>
      <c r="S131" s="564"/>
      <c r="T131" s="564"/>
      <c r="U131" s="564"/>
      <c r="V131" s="564"/>
      <c r="W131" s="564"/>
      <c r="X131" s="14"/>
      <c r="Y131" s="14"/>
      <c r="Z131" s="14"/>
    </row>
    <row r="132" spans="1:26" ht="15.75" customHeight="1">
      <c r="A132" s="564"/>
      <c r="B132" s="564"/>
      <c r="C132" s="564"/>
      <c r="D132" s="564"/>
      <c r="E132" s="564"/>
      <c r="F132" s="564"/>
      <c r="G132" s="1118"/>
      <c r="H132" s="1118"/>
      <c r="I132" s="564"/>
      <c r="J132" s="645"/>
      <c r="K132" s="645"/>
      <c r="L132" s="645"/>
      <c r="M132" s="645"/>
      <c r="N132" s="645"/>
      <c r="O132" s="645"/>
      <c r="P132" s="456"/>
      <c r="Q132" s="456"/>
      <c r="R132" s="458"/>
      <c r="S132" s="564"/>
      <c r="T132" s="564"/>
      <c r="U132" s="564"/>
      <c r="V132" s="564"/>
      <c r="W132" s="564"/>
      <c r="X132" s="14"/>
      <c r="Y132" s="14"/>
      <c r="Z132" s="14"/>
    </row>
    <row r="133" spans="1:26" ht="15.75" customHeight="1">
      <c r="A133" s="564"/>
      <c r="B133" s="564"/>
      <c r="C133" s="564"/>
      <c r="D133" s="564"/>
      <c r="E133" s="564"/>
      <c r="F133" s="564"/>
      <c r="G133" s="1118"/>
      <c r="H133" s="1118"/>
      <c r="I133" s="564"/>
      <c r="J133" s="645"/>
      <c r="K133" s="645"/>
      <c r="L133" s="645"/>
      <c r="M133" s="645"/>
      <c r="N133" s="645"/>
      <c r="O133" s="645"/>
      <c r="P133" s="456"/>
      <c r="Q133" s="456"/>
      <c r="R133" s="458"/>
      <c r="S133" s="564"/>
      <c r="T133" s="564"/>
      <c r="U133" s="564"/>
      <c r="V133" s="564"/>
      <c r="W133" s="564"/>
      <c r="X133" s="14"/>
      <c r="Y133" s="14"/>
      <c r="Z133" s="14"/>
    </row>
    <row r="134" spans="1:26" ht="15.75" customHeight="1">
      <c r="A134" s="564"/>
      <c r="B134" s="564"/>
      <c r="C134" s="564"/>
      <c r="D134" s="564"/>
      <c r="E134" s="564"/>
      <c r="F134" s="564"/>
      <c r="G134" s="1118"/>
      <c r="H134" s="1118"/>
      <c r="I134" s="564"/>
      <c r="J134" s="645"/>
      <c r="K134" s="645"/>
      <c r="L134" s="645"/>
      <c r="M134" s="645"/>
      <c r="N134" s="645"/>
      <c r="O134" s="645"/>
      <c r="P134" s="456"/>
      <c r="Q134" s="456"/>
      <c r="R134" s="458"/>
      <c r="S134" s="564"/>
      <c r="T134" s="564"/>
      <c r="U134" s="564"/>
      <c r="V134" s="564"/>
      <c r="W134" s="564"/>
      <c r="X134" s="14"/>
      <c r="Y134" s="14"/>
      <c r="Z134" s="14"/>
    </row>
    <row r="135" spans="1:26" ht="15.75" customHeight="1">
      <c r="A135" s="564"/>
      <c r="B135" s="564"/>
      <c r="C135" s="564"/>
      <c r="D135" s="564"/>
      <c r="E135" s="564"/>
      <c r="F135" s="564"/>
      <c r="G135" s="1118"/>
      <c r="H135" s="1118"/>
      <c r="I135" s="564"/>
      <c r="J135" s="645"/>
      <c r="K135" s="645"/>
      <c r="L135" s="645"/>
      <c r="M135" s="645"/>
      <c r="N135" s="645"/>
      <c r="O135" s="645"/>
      <c r="P135" s="456"/>
      <c r="Q135" s="456"/>
      <c r="R135" s="458"/>
      <c r="S135" s="564"/>
      <c r="T135" s="564"/>
      <c r="U135" s="564"/>
      <c r="V135" s="564"/>
      <c r="W135" s="564"/>
      <c r="X135" s="14"/>
      <c r="Y135" s="14"/>
      <c r="Z135" s="14"/>
    </row>
    <row r="136" spans="1:26" ht="15.75" customHeight="1">
      <c r="A136" s="564"/>
      <c r="B136" s="564"/>
      <c r="C136" s="564"/>
      <c r="D136" s="564"/>
      <c r="E136" s="564"/>
      <c r="F136" s="564"/>
      <c r="G136" s="1118"/>
      <c r="H136" s="1118"/>
      <c r="I136" s="564"/>
      <c r="J136" s="645"/>
      <c r="K136" s="645"/>
      <c r="L136" s="645"/>
      <c r="M136" s="645"/>
      <c r="N136" s="645"/>
      <c r="O136" s="645"/>
      <c r="P136" s="456"/>
      <c r="Q136" s="456"/>
      <c r="R136" s="458"/>
      <c r="S136" s="564"/>
      <c r="T136" s="564"/>
      <c r="U136" s="564"/>
      <c r="V136" s="564"/>
      <c r="W136" s="564"/>
      <c r="X136" s="14"/>
      <c r="Y136" s="14"/>
      <c r="Z136" s="14"/>
    </row>
    <row r="137" spans="1:26" ht="15.75" customHeight="1">
      <c r="A137" s="564"/>
      <c r="B137" s="564"/>
      <c r="C137" s="564"/>
      <c r="D137" s="564"/>
      <c r="E137" s="564"/>
      <c r="F137" s="564"/>
      <c r="G137" s="1118"/>
      <c r="H137" s="1118"/>
      <c r="I137" s="564"/>
      <c r="J137" s="645"/>
      <c r="K137" s="645"/>
      <c r="L137" s="645"/>
      <c r="M137" s="645"/>
      <c r="N137" s="645"/>
      <c r="O137" s="645"/>
      <c r="P137" s="456"/>
      <c r="Q137" s="456"/>
      <c r="R137" s="458"/>
      <c r="S137" s="564"/>
      <c r="T137" s="564"/>
      <c r="U137" s="564"/>
      <c r="V137" s="564"/>
      <c r="W137" s="564"/>
      <c r="X137" s="14"/>
      <c r="Y137" s="14"/>
      <c r="Z137" s="14"/>
    </row>
    <row r="138" spans="1:26" ht="15.75" customHeight="1">
      <c r="A138" s="564"/>
      <c r="B138" s="564"/>
      <c r="C138" s="564"/>
      <c r="D138" s="564"/>
      <c r="E138" s="564"/>
      <c r="F138" s="564"/>
      <c r="G138" s="1118"/>
      <c r="H138" s="1118"/>
      <c r="I138" s="564"/>
      <c r="J138" s="645"/>
      <c r="K138" s="645"/>
      <c r="L138" s="645"/>
      <c r="M138" s="645"/>
      <c r="N138" s="645"/>
      <c r="O138" s="645"/>
      <c r="P138" s="456"/>
      <c r="Q138" s="456"/>
      <c r="R138" s="458"/>
      <c r="S138" s="564"/>
      <c r="T138" s="564"/>
      <c r="U138" s="564"/>
      <c r="V138" s="564"/>
      <c r="W138" s="564"/>
      <c r="X138" s="14"/>
      <c r="Y138" s="14"/>
      <c r="Z138" s="14"/>
    </row>
    <row r="139" spans="1:26" ht="15.75" customHeight="1">
      <c r="A139" s="564"/>
      <c r="B139" s="564"/>
      <c r="C139" s="564"/>
      <c r="D139" s="564"/>
      <c r="E139" s="564"/>
      <c r="F139" s="564"/>
      <c r="G139" s="1118"/>
      <c r="H139" s="1118"/>
      <c r="I139" s="564"/>
      <c r="J139" s="645"/>
      <c r="K139" s="645"/>
      <c r="L139" s="645"/>
      <c r="M139" s="645"/>
      <c r="N139" s="645"/>
      <c r="O139" s="645"/>
      <c r="P139" s="456"/>
      <c r="Q139" s="456"/>
      <c r="R139" s="458"/>
      <c r="S139" s="564"/>
      <c r="T139" s="564"/>
      <c r="U139" s="564"/>
      <c r="V139" s="564"/>
      <c r="W139" s="564"/>
      <c r="X139" s="14"/>
      <c r="Y139" s="14"/>
      <c r="Z139" s="14"/>
    </row>
    <row r="140" spans="1:26" ht="15.75" customHeight="1">
      <c r="A140" s="564"/>
      <c r="B140" s="564"/>
      <c r="C140" s="564"/>
      <c r="D140" s="564"/>
      <c r="E140" s="564"/>
      <c r="F140" s="564"/>
      <c r="G140" s="1118"/>
      <c r="H140" s="1118"/>
      <c r="I140" s="564"/>
      <c r="J140" s="645"/>
      <c r="K140" s="645"/>
      <c r="L140" s="645"/>
      <c r="M140" s="645"/>
      <c r="N140" s="645"/>
      <c r="O140" s="645"/>
      <c r="P140" s="456"/>
      <c r="Q140" s="456"/>
      <c r="R140" s="458"/>
      <c r="S140" s="564"/>
      <c r="T140" s="564"/>
      <c r="U140" s="564"/>
      <c r="V140" s="564"/>
      <c r="W140" s="564"/>
      <c r="X140" s="14"/>
      <c r="Y140" s="14"/>
      <c r="Z140" s="14"/>
    </row>
    <row r="141" spans="1:26" ht="15.75" customHeight="1">
      <c r="A141" s="564"/>
      <c r="B141" s="564"/>
      <c r="C141" s="564"/>
      <c r="D141" s="564"/>
      <c r="E141" s="564"/>
      <c r="F141" s="564"/>
      <c r="G141" s="1118"/>
      <c r="H141" s="1118"/>
      <c r="I141" s="564"/>
      <c r="J141" s="645"/>
      <c r="K141" s="645"/>
      <c r="L141" s="645"/>
      <c r="M141" s="645"/>
      <c r="N141" s="645"/>
      <c r="O141" s="645"/>
      <c r="P141" s="456"/>
      <c r="Q141" s="456"/>
      <c r="R141" s="458"/>
      <c r="S141" s="564"/>
      <c r="T141" s="564"/>
      <c r="U141" s="564"/>
      <c r="V141" s="564"/>
      <c r="W141" s="564"/>
      <c r="X141" s="14"/>
      <c r="Y141" s="14"/>
      <c r="Z141" s="14"/>
    </row>
    <row r="142" spans="1:26" ht="15.75" customHeight="1">
      <c r="A142" s="564"/>
      <c r="B142" s="564"/>
      <c r="C142" s="564"/>
      <c r="D142" s="564"/>
      <c r="E142" s="564"/>
      <c r="F142" s="564"/>
      <c r="G142" s="1118"/>
      <c r="H142" s="1118"/>
      <c r="I142" s="564"/>
      <c r="J142" s="645"/>
      <c r="K142" s="645"/>
      <c r="L142" s="645"/>
      <c r="M142" s="645"/>
      <c r="N142" s="645"/>
      <c r="O142" s="645"/>
      <c r="P142" s="456"/>
      <c r="Q142" s="456"/>
      <c r="R142" s="458"/>
      <c r="S142" s="564"/>
      <c r="T142" s="564"/>
      <c r="U142" s="564"/>
      <c r="V142" s="564"/>
      <c r="W142" s="564"/>
      <c r="X142" s="14"/>
      <c r="Y142" s="14"/>
      <c r="Z142" s="14"/>
    </row>
    <row r="143" spans="1:26" ht="15.75" customHeight="1">
      <c r="A143" s="564"/>
      <c r="B143" s="564"/>
      <c r="C143" s="564"/>
      <c r="D143" s="564"/>
      <c r="E143" s="564"/>
      <c r="F143" s="564"/>
      <c r="G143" s="1118"/>
      <c r="H143" s="1118"/>
      <c r="I143" s="564"/>
      <c r="J143" s="645"/>
      <c r="K143" s="645"/>
      <c r="L143" s="645"/>
      <c r="M143" s="645"/>
      <c r="N143" s="645"/>
      <c r="O143" s="645"/>
      <c r="P143" s="456"/>
      <c r="Q143" s="456"/>
      <c r="R143" s="458"/>
      <c r="S143" s="564"/>
      <c r="T143" s="564"/>
      <c r="U143" s="564"/>
      <c r="V143" s="564"/>
      <c r="W143" s="564"/>
      <c r="X143" s="14"/>
      <c r="Y143" s="14"/>
      <c r="Z143" s="14"/>
    </row>
    <row r="144" spans="1:26" ht="15.75" customHeight="1">
      <c r="A144" s="564"/>
      <c r="B144" s="564"/>
      <c r="C144" s="564"/>
      <c r="D144" s="564"/>
      <c r="E144" s="564"/>
      <c r="F144" s="564"/>
      <c r="G144" s="1118"/>
      <c r="H144" s="1118"/>
      <c r="I144" s="564"/>
      <c r="J144" s="645"/>
      <c r="K144" s="645"/>
      <c r="L144" s="645"/>
      <c r="M144" s="645"/>
      <c r="N144" s="645"/>
      <c r="O144" s="645"/>
      <c r="P144" s="456"/>
      <c r="Q144" s="456"/>
      <c r="R144" s="458"/>
      <c r="S144" s="564"/>
      <c r="T144" s="564"/>
      <c r="U144" s="564"/>
      <c r="V144" s="564"/>
      <c r="W144" s="564"/>
      <c r="X144" s="14"/>
      <c r="Y144" s="14"/>
      <c r="Z144" s="14"/>
    </row>
    <row r="145" spans="1:26" ht="15.75" customHeight="1">
      <c r="A145" s="564"/>
      <c r="B145" s="564"/>
      <c r="C145" s="564"/>
      <c r="D145" s="564"/>
      <c r="E145" s="564"/>
      <c r="F145" s="564"/>
      <c r="G145" s="1118"/>
      <c r="H145" s="1118"/>
      <c r="I145" s="564"/>
      <c r="J145" s="645"/>
      <c r="K145" s="645"/>
      <c r="L145" s="645"/>
      <c r="M145" s="645"/>
      <c r="N145" s="645"/>
      <c r="O145" s="645"/>
      <c r="P145" s="456"/>
      <c r="Q145" s="456"/>
      <c r="R145" s="458"/>
      <c r="S145" s="564"/>
      <c r="T145" s="564"/>
      <c r="U145" s="564"/>
      <c r="V145" s="564"/>
      <c r="W145" s="564"/>
      <c r="X145" s="14"/>
      <c r="Y145" s="14"/>
      <c r="Z145" s="14"/>
    </row>
    <row r="146" spans="1:26" ht="15.75" customHeight="1">
      <c r="A146" s="564"/>
      <c r="B146" s="564"/>
      <c r="C146" s="564"/>
      <c r="D146" s="564"/>
      <c r="E146" s="564"/>
      <c r="F146" s="564"/>
      <c r="G146" s="1118"/>
      <c r="H146" s="1118"/>
      <c r="I146" s="564"/>
      <c r="J146" s="645"/>
      <c r="K146" s="645"/>
      <c r="L146" s="645"/>
      <c r="M146" s="645"/>
      <c r="N146" s="645"/>
      <c r="O146" s="645"/>
      <c r="P146" s="456"/>
      <c r="Q146" s="456"/>
      <c r="R146" s="458"/>
      <c r="S146" s="564"/>
      <c r="T146" s="564"/>
      <c r="U146" s="564"/>
      <c r="V146" s="564"/>
      <c r="W146" s="564"/>
      <c r="X146" s="14"/>
      <c r="Y146" s="14"/>
      <c r="Z146" s="14"/>
    </row>
    <row r="147" spans="1:26" ht="15.75" customHeight="1">
      <c r="A147" s="564"/>
      <c r="B147" s="564"/>
      <c r="C147" s="564"/>
      <c r="D147" s="564"/>
      <c r="E147" s="564"/>
      <c r="F147" s="564"/>
      <c r="G147" s="1118"/>
      <c r="H147" s="1118"/>
      <c r="I147" s="564"/>
      <c r="J147" s="645"/>
      <c r="K147" s="645"/>
      <c r="L147" s="645"/>
      <c r="M147" s="645"/>
      <c r="N147" s="645"/>
      <c r="O147" s="645"/>
      <c r="P147" s="456"/>
      <c r="Q147" s="456"/>
      <c r="R147" s="458"/>
      <c r="S147" s="564"/>
      <c r="T147" s="564"/>
      <c r="U147" s="564"/>
      <c r="V147" s="564"/>
      <c r="W147" s="564"/>
      <c r="X147" s="14"/>
      <c r="Y147" s="14"/>
      <c r="Z147" s="14"/>
    </row>
    <row r="148" spans="1:26" ht="15.75" customHeight="1">
      <c r="A148" s="564"/>
      <c r="B148" s="564"/>
      <c r="C148" s="564"/>
      <c r="D148" s="564"/>
      <c r="E148" s="564"/>
      <c r="F148" s="564"/>
      <c r="G148" s="1118"/>
      <c r="H148" s="1118"/>
      <c r="I148" s="564"/>
      <c r="J148" s="645"/>
      <c r="K148" s="645"/>
      <c r="L148" s="645"/>
      <c r="M148" s="645"/>
      <c r="N148" s="645"/>
      <c r="O148" s="645"/>
      <c r="P148" s="456"/>
      <c r="Q148" s="456"/>
      <c r="R148" s="458"/>
      <c r="S148" s="564"/>
      <c r="T148" s="564"/>
      <c r="U148" s="564"/>
      <c r="V148" s="564"/>
      <c r="W148" s="564"/>
      <c r="X148" s="14"/>
      <c r="Y148" s="14"/>
      <c r="Z148" s="14"/>
    </row>
    <row r="149" spans="1:26" ht="15.75" customHeight="1">
      <c r="A149" s="564"/>
      <c r="B149" s="564"/>
      <c r="C149" s="564"/>
      <c r="D149" s="564"/>
      <c r="E149" s="564"/>
      <c r="F149" s="564"/>
      <c r="G149" s="1118"/>
      <c r="H149" s="1118"/>
      <c r="I149" s="564"/>
      <c r="J149" s="645"/>
      <c r="K149" s="645"/>
      <c r="L149" s="645"/>
      <c r="M149" s="645"/>
      <c r="N149" s="645"/>
      <c r="O149" s="645"/>
      <c r="P149" s="456"/>
      <c r="Q149" s="456"/>
      <c r="R149" s="458"/>
      <c r="S149" s="564"/>
      <c r="T149" s="564"/>
      <c r="U149" s="564"/>
      <c r="V149" s="564"/>
      <c r="W149" s="564"/>
      <c r="X149" s="14"/>
      <c r="Y149" s="14"/>
      <c r="Z149" s="14"/>
    </row>
    <row r="150" spans="1:26" ht="15.75" customHeight="1">
      <c r="A150" s="564"/>
      <c r="B150" s="564"/>
      <c r="C150" s="564"/>
      <c r="D150" s="564"/>
      <c r="E150" s="564"/>
      <c r="F150" s="564"/>
      <c r="G150" s="1118"/>
      <c r="H150" s="1118"/>
      <c r="I150" s="564"/>
      <c r="J150" s="645"/>
      <c r="K150" s="645"/>
      <c r="L150" s="645"/>
      <c r="M150" s="645"/>
      <c r="N150" s="645"/>
      <c r="O150" s="645"/>
      <c r="P150" s="456"/>
      <c r="Q150" s="456"/>
      <c r="R150" s="458"/>
      <c r="S150" s="564"/>
      <c r="T150" s="564"/>
      <c r="U150" s="564"/>
      <c r="V150" s="564"/>
      <c r="W150" s="564"/>
      <c r="X150" s="14"/>
      <c r="Y150" s="14"/>
      <c r="Z150" s="14"/>
    </row>
    <row r="151" spans="1:26" ht="15.75" customHeight="1">
      <c r="A151" s="564"/>
      <c r="B151" s="564"/>
      <c r="C151" s="564"/>
      <c r="D151" s="564"/>
      <c r="E151" s="564"/>
      <c r="F151" s="564"/>
      <c r="G151" s="1118"/>
      <c r="H151" s="1118"/>
      <c r="I151" s="564"/>
      <c r="J151" s="645"/>
      <c r="K151" s="645"/>
      <c r="L151" s="645"/>
      <c r="M151" s="645"/>
      <c r="N151" s="645"/>
      <c r="O151" s="645"/>
      <c r="P151" s="456"/>
      <c r="Q151" s="456"/>
      <c r="R151" s="458"/>
      <c r="S151" s="564"/>
      <c r="T151" s="564"/>
      <c r="U151" s="564"/>
      <c r="V151" s="564"/>
      <c r="W151" s="564"/>
      <c r="X151" s="14"/>
      <c r="Y151" s="14"/>
      <c r="Z151" s="14"/>
    </row>
    <row r="152" spans="1:26" ht="15.75" customHeight="1">
      <c r="A152" s="564"/>
      <c r="B152" s="564"/>
      <c r="C152" s="564"/>
      <c r="D152" s="564"/>
      <c r="E152" s="564"/>
      <c r="F152" s="564"/>
      <c r="G152" s="1118"/>
      <c r="H152" s="1118"/>
      <c r="I152" s="564"/>
      <c r="J152" s="645"/>
      <c r="K152" s="645"/>
      <c r="L152" s="645"/>
      <c r="M152" s="645"/>
      <c r="N152" s="645"/>
      <c r="O152" s="645"/>
      <c r="P152" s="456"/>
      <c r="Q152" s="456"/>
      <c r="R152" s="458"/>
      <c r="S152" s="564"/>
      <c r="T152" s="564"/>
      <c r="U152" s="564"/>
      <c r="V152" s="564"/>
      <c r="W152" s="564"/>
      <c r="X152" s="14"/>
      <c r="Y152" s="14"/>
      <c r="Z152" s="14"/>
    </row>
    <row r="153" spans="1:26" ht="15.75" customHeight="1">
      <c r="A153" s="564"/>
      <c r="B153" s="564"/>
      <c r="C153" s="564"/>
      <c r="D153" s="564"/>
      <c r="E153" s="564"/>
      <c r="F153" s="564"/>
      <c r="G153" s="1118"/>
      <c r="H153" s="1118"/>
      <c r="I153" s="564"/>
      <c r="J153" s="645"/>
      <c r="K153" s="645"/>
      <c r="L153" s="645"/>
      <c r="M153" s="645"/>
      <c r="N153" s="645"/>
      <c r="O153" s="645"/>
      <c r="P153" s="456"/>
      <c r="Q153" s="456"/>
      <c r="R153" s="458"/>
      <c r="S153" s="564"/>
      <c r="T153" s="564"/>
      <c r="U153" s="564"/>
      <c r="V153" s="564"/>
      <c r="W153" s="564"/>
      <c r="X153" s="14"/>
      <c r="Y153" s="14"/>
      <c r="Z153" s="14"/>
    </row>
    <row r="154" spans="1:26" ht="15.75" customHeight="1">
      <c r="A154" s="564"/>
      <c r="B154" s="564"/>
      <c r="C154" s="564"/>
      <c r="D154" s="564"/>
      <c r="E154" s="564"/>
      <c r="F154" s="564"/>
      <c r="G154" s="1118"/>
      <c r="H154" s="1118"/>
      <c r="I154" s="564"/>
      <c r="J154" s="645"/>
      <c r="K154" s="645"/>
      <c r="L154" s="645"/>
      <c r="M154" s="645"/>
      <c r="N154" s="645"/>
      <c r="O154" s="645"/>
      <c r="P154" s="456"/>
      <c r="Q154" s="456"/>
      <c r="R154" s="458"/>
      <c r="S154" s="564"/>
      <c r="T154" s="564"/>
      <c r="U154" s="564"/>
      <c r="V154" s="564"/>
      <c r="W154" s="564"/>
      <c r="X154" s="14"/>
      <c r="Y154" s="14"/>
      <c r="Z154" s="14"/>
    </row>
    <row r="155" spans="1:26" ht="15.75" customHeight="1">
      <c r="A155" s="564"/>
      <c r="B155" s="564"/>
      <c r="C155" s="564"/>
      <c r="D155" s="564"/>
      <c r="E155" s="564"/>
      <c r="F155" s="564"/>
      <c r="G155" s="1118"/>
      <c r="H155" s="1118"/>
      <c r="I155" s="564"/>
      <c r="J155" s="645"/>
      <c r="K155" s="645"/>
      <c r="L155" s="645"/>
      <c r="M155" s="645"/>
      <c r="N155" s="645"/>
      <c r="O155" s="645"/>
      <c r="P155" s="456"/>
      <c r="Q155" s="456"/>
      <c r="R155" s="458"/>
      <c r="S155" s="564"/>
      <c r="T155" s="564"/>
      <c r="U155" s="564"/>
      <c r="V155" s="564"/>
      <c r="W155" s="564"/>
      <c r="X155" s="14"/>
      <c r="Y155" s="14"/>
      <c r="Z155" s="14"/>
    </row>
    <row r="156" spans="1:26" ht="15.75" customHeight="1">
      <c r="A156" s="564"/>
      <c r="B156" s="564"/>
      <c r="C156" s="564"/>
      <c r="D156" s="564"/>
      <c r="E156" s="564"/>
      <c r="F156" s="564"/>
      <c r="G156" s="1118"/>
      <c r="H156" s="1118"/>
      <c r="I156" s="564"/>
      <c r="J156" s="645"/>
      <c r="K156" s="645"/>
      <c r="L156" s="645"/>
      <c r="M156" s="645"/>
      <c r="N156" s="645"/>
      <c r="O156" s="645"/>
      <c r="P156" s="456"/>
      <c r="Q156" s="456"/>
      <c r="R156" s="458"/>
      <c r="S156" s="564"/>
      <c r="T156" s="564"/>
      <c r="U156" s="564"/>
      <c r="V156" s="564"/>
      <c r="W156" s="564"/>
      <c r="X156" s="14"/>
      <c r="Y156" s="14"/>
      <c r="Z156" s="14"/>
    </row>
    <row r="157" spans="1:26" ht="15.75" customHeight="1">
      <c r="A157" s="564"/>
      <c r="B157" s="564"/>
      <c r="C157" s="564"/>
      <c r="D157" s="564"/>
      <c r="E157" s="564"/>
      <c r="F157" s="564"/>
      <c r="G157" s="1118"/>
      <c r="H157" s="1118"/>
      <c r="I157" s="564"/>
      <c r="J157" s="645"/>
      <c r="K157" s="645"/>
      <c r="L157" s="645"/>
      <c r="M157" s="645"/>
      <c r="N157" s="645"/>
      <c r="O157" s="645"/>
      <c r="P157" s="456"/>
      <c r="Q157" s="456"/>
      <c r="R157" s="458"/>
      <c r="S157" s="564"/>
      <c r="T157" s="564"/>
      <c r="U157" s="564"/>
      <c r="V157" s="564"/>
      <c r="W157" s="564"/>
      <c r="X157" s="14"/>
      <c r="Y157" s="14"/>
      <c r="Z157" s="14"/>
    </row>
    <row r="158" spans="1:26" ht="15.75" customHeight="1">
      <c r="A158" s="564"/>
      <c r="B158" s="564"/>
      <c r="C158" s="564"/>
      <c r="D158" s="564"/>
      <c r="E158" s="564"/>
      <c r="F158" s="564"/>
      <c r="G158" s="1118"/>
      <c r="H158" s="1118"/>
      <c r="I158" s="564"/>
      <c r="J158" s="645"/>
      <c r="K158" s="645"/>
      <c r="L158" s="645"/>
      <c r="M158" s="645"/>
      <c r="N158" s="645"/>
      <c r="O158" s="645"/>
      <c r="P158" s="456"/>
      <c r="Q158" s="456"/>
      <c r="R158" s="458"/>
      <c r="S158" s="564"/>
      <c r="T158" s="564"/>
      <c r="U158" s="564"/>
      <c r="V158" s="564"/>
      <c r="W158" s="564"/>
      <c r="X158" s="14"/>
      <c r="Y158" s="14"/>
      <c r="Z158" s="14"/>
    </row>
    <row r="159" spans="1:26" ht="15.75" customHeight="1">
      <c r="A159" s="564"/>
      <c r="B159" s="564"/>
      <c r="C159" s="564"/>
      <c r="D159" s="564"/>
      <c r="E159" s="564"/>
      <c r="F159" s="564"/>
      <c r="G159" s="1118"/>
      <c r="H159" s="1118"/>
      <c r="I159" s="564"/>
      <c r="J159" s="645"/>
      <c r="K159" s="645"/>
      <c r="L159" s="645"/>
      <c r="M159" s="645"/>
      <c r="N159" s="645"/>
      <c r="O159" s="645"/>
      <c r="P159" s="456"/>
      <c r="Q159" s="456"/>
      <c r="R159" s="458"/>
      <c r="S159" s="564"/>
      <c r="T159" s="564"/>
      <c r="U159" s="564"/>
      <c r="V159" s="564"/>
      <c r="W159" s="564"/>
      <c r="X159" s="14"/>
      <c r="Y159" s="14"/>
      <c r="Z159" s="14"/>
    </row>
    <row r="160" spans="1:26" ht="15.75" customHeight="1">
      <c r="A160" s="564"/>
      <c r="B160" s="564"/>
      <c r="C160" s="564"/>
      <c r="D160" s="564"/>
      <c r="E160" s="564"/>
      <c r="F160" s="564"/>
      <c r="G160" s="1118"/>
      <c r="H160" s="1118"/>
      <c r="I160" s="564"/>
      <c r="J160" s="645"/>
      <c r="K160" s="645"/>
      <c r="L160" s="645"/>
      <c r="M160" s="645"/>
      <c r="N160" s="645"/>
      <c r="O160" s="645"/>
      <c r="P160" s="456"/>
      <c r="Q160" s="456"/>
      <c r="R160" s="458"/>
      <c r="S160" s="564"/>
      <c r="T160" s="564"/>
      <c r="U160" s="564"/>
      <c r="V160" s="564"/>
      <c r="W160" s="564"/>
      <c r="X160" s="14"/>
      <c r="Y160" s="14"/>
      <c r="Z160" s="14"/>
    </row>
    <row r="161" spans="1:26" ht="15.75" customHeight="1">
      <c r="A161" s="564"/>
      <c r="B161" s="564"/>
      <c r="C161" s="564"/>
      <c r="D161" s="564"/>
      <c r="E161" s="564"/>
      <c r="F161" s="564"/>
      <c r="G161" s="1118"/>
      <c r="H161" s="1118"/>
      <c r="I161" s="564"/>
      <c r="J161" s="645"/>
      <c r="K161" s="645"/>
      <c r="L161" s="645"/>
      <c r="M161" s="645"/>
      <c r="N161" s="645"/>
      <c r="O161" s="645"/>
      <c r="P161" s="456"/>
      <c r="Q161" s="456"/>
      <c r="R161" s="458"/>
      <c r="S161" s="564"/>
      <c r="T161" s="564"/>
      <c r="U161" s="564"/>
      <c r="V161" s="564"/>
      <c r="W161" s="564"/>
      <c r="X161" s="14"/>
      <c r="Y161" s="14"/>
      <c r="Z161" s="14"/>
    </row>
    <row r="162" spans="1:26" ht="15.75" customHeight="1">
      <c r="A162" s="564"/>
      <c r="B162" s="564"/>
      <c r="C162" s="564"/>
      <c r="D162" s="564"/>
      <c r="E162" s="564"/>
      <c r="F162" s="564"/>
      <c r="G162" s="1118"/>
      <c r="H162" s="1118"/>
      <c r="I162" s="564"/>
      <c r="J162" s="645"/>
      <c r="K162" s="645"/>
      <c r="L162" s="645"/>
      <c r="M162" s="645"/>
      <c r="N162" s="645"/>
      <c r="O162" s="645"/>
      <c r="P162" s="456"/>
      <c r="Q162" s="456"/>
      <c r="R162" s="458"/>
      <c r="S162" s="564"/>
      <c r="T162" s="564"/>
      <c r="U162" s="564"/>
      <c r="V162" s="564"/>
      <c r="W162" s="564"/>
      <c r="X162" s="14"/>
      <c r="Y162" s="14"/>
      <c r="Z162" s="14"/>
    </row>
    <row r="163" spans="1:26" ht="15.75" customHeight="1">
      <c r="A163" s="564"/>
      <c r="B163" s="564"/>
      <c r="C163" s="564"/>
      <c r="D163" s="564"/>
      <c r="E163" s="564"/>
      <c r="F163" s="564"/>
      <c r="G163" s="1118"/>
      <c r="H163" s="1118"/>
      <c r="I163" s="564"/>
      <c r="J163" s="645"/>
      <c r="K163" s="645"/>
      <c r="L163" s="645"/>
      <c r="M163" s="645"/>
      <c r="N163" s="645"/>
      <c r="O163" s="645"/>
      <c r="P163" s="456"/>
      <c r="Q163" s="456"/>
      <c r="R163" s="458"/>
      <c r="S163" s="564"/>
      <c r="T163" s="564"/>
      <c r="U163" s="564"/>
      <c r="V163" s="564"/>
      <c r="W163" s="564"/>
      <c r="X163" s="14"/>
      <c r="Y163" s="14"/>
      <c r="Z163" s="14"/>
    </row>
    <row r="164" spans="1:26" ht="15.75" customHeight="1">
      <c r="A164" s="564"/>
      <c r="B164" s="564"/>
      <c r="C164" s="564"/>
      <c r="D164" s="564"/>
      <c r="E164" s="564"/>
      <c r="F164" s="564"/>
      <c r="G164" s="1118"/>
      <c r="H164" s="1118"/>
      <c r="I164" s="564"/>
      <c r="J164" s="645"/>
      <c r="K164" s="645"/>
      <c r="L164" s="645"/>
      <c r="M164" s="645"/>
      <c r="N164" s="645"/>
      <c r="O164" s="645"/>
      <c r="P164" s="456"/>
      <c r="Q164" s="456"/>
      <c r="R164" s="458"/>
      <c r="S164" s="564"/>
      <c r="T164" s="564"/>
      <c r="U164" s="564"/>
      <c r="V164" s="564"/>
      <c r="W164" s="564"/>
      <c r="X164" s="14"/>
      <c r="Y164" s="14"/>
      <c r="Z164" s="14"/>
    </row>
    <row r="165" spans="1:26" ht="15.75" customHeight="1">
      <c r="A165" s="564"/>
      <c r="B165" s="564"/>
      <c r="C165" s="564"/>
      <c r="D165" s="564"/>
      <c r="E165" s="564"/>
      <c r="F165" s="564"/>
      <c r="G165" s="1118"/>
      <c r="H165" s="1118"/>
      <c r="I165" s="564"/>
      <c r="J165" s="645"/>
      <c r="K165" s="645"/>
      <c r="L165" s="645"/>
      <c r="M165" s="645"/>
      <c r="N165" s="645"/>
      <c r="O165" s="645"/>
      <c r="P165" s="456"/>
      <c r="Q165" s="456"/>
      <c r="R165" s="458"/>
      <c r="S165" s="564"/>
      <c r="T165" s="564"/>
      <c r="U165" s="564"/>
      <c r="V165" s="564"/>
      <c r="W165" s="564"/>
      <c r="X165" s="14"/>
      <c r="Y165" s="14"/>
      <c r="Z165" s="14"/>
    </row>
    <row r="166" spans="1:26" ht="15.75" customHeight="1">
      <c r="A166" s="564"/>
      <c r="B166" s="564"/>
      <c r="C166" s="564"/>
      <c r="D166" s="564"/>
      <c r="E166" s="564"/>
      <c r="F166" s="564"/>
      <c r="G166" s="1118"/>
      <c r="H166" s="1118"/>
      <c r="I166" s="564"/>
      <c r="J166" s="645"/>
      <c r="K166" s="645"/>
      <c r="L166" s="645"/>
      <c r="M166" s="645"/>
      <c r="N166" s="645"/>
      <c r="O166" s="645"/>
      <c r="P166" s="456"/>
      <c r="Q166" s="456"/>
      <c r="R166" s="458"/>
      <c r="S166" s="564"/>
      <c r="T166" s="564"/>
      <c r="U166" s="564"/>
      <c r="V166" s="564"/>
      <c r="W166" s="564"/>
      <c r="X166" s="14"/>
      <c r="Y166" s="14"/>
      <c r="Z166" s="14"/>
    </row>
    <row r="167" spans="1:26" ht="15.75" customHeight="1">
      <c r="A167" s="564"/>
      <c r="B167" s="564"/>
      <c r="C167" s="564"/>
      <c r="D167" s="564"/>
      <c r="E167" s="564"/>
      <c r="F167" s="564"/>
      <c r="G167" s="1118"/>
      <c r="H167" s="1118"/>
      <c r="I167" s="564"/>
      <c r="J167" s="645"/>
      <c r="K167" s="645"/>
      <c r="L167" s="645"/>
      <c r="M167" s="645"/>
      <c r="N167" s="645"/>
      <c r="O167" s="645"/>
      <c r="P167" s="456"/>
      <c r="Q167" s="456"/>
      <c r="R167" s="458"/>
      <c r="S167" s="564"/>
      <c r="T167" s="564"/>
      <c r="U167" s="564"/>
      <c r="V167" s="564"/>
      <c r="W167" s="564"/>
      <c r="X167" s="14"/>
      <c r="Y167" s="14"/>
      <c r="Z167" s="14"/>
    </row>
    <row r="168" spans="1:26" ht="15.75" customHeight="1">
      <c r="A168" s="564"/>
      <c r="B168" s="564"/>
      <c r="C168" s="564"/>
      <c r="D168" s="564"/>
      <c r="E168" s="564"/>
      <c r="F168" s="564"/>
      <c r="G168" s="1118"/>
      <c r="H168" s="1118"/>
      <c r="I168" s="564"/>
      <c r="J168" s="645"/>
      <c r="K168" s="645"/>
      <c r="L168" s="645"/>
      <c r="M168" s="645"/>
      <c r="N168" s="645"/>
      <c r="O168" s="645"/>
      <c r="P168" s="456"/>
      <c r="Q168" s="456"/>
      <c r="R168" s="458"/>
      <c r="S168" s="564"/>
      <c r="T168" s="564"/>
      <c r="U168" s="564"/>
      <c r="V168" s="564"/>
      <c r="W168" s="564"/>
      <c r="X168" s="14"/>
      <c r="Y168" s="14"/>
      <c r="Z168" s="14"/>
    </row>
    <row r="169" spans="1:26" ht="15.75" customHeight="1">
      <c r="A169" s="564"/>
      <c r="B169" s="564"/>
      <c r="C169" s="564"/>
      <c r="D169" s="564"/>
      <c r="E169" s="564"/>
      <c r="F169" s="564"/>
      <c r="G169" s="1118"/>
      <c r="H169" s="1118"/>
      <c r="I169" s="564"/>
      <c r="J169" s="645"/>
      <c r="K169" s="645"/>
      <c r="L169" s="645"/>
      <c r="M169" s="645"/>
      <c r="N169" s="645"/>
      <c r="O169" s="645"/>
      <c r="P169" s="456"/>
      <c r="Q169" s="456"/>
      <c r="R169" s="458"/>
      <c r="S169" s="564"/>
      <c r="T169" s="564"/>
      <c r="U169" s="564"/>
      <c r="V169" s="564"/>
      <c r="W169" s="564"/>
      <c r="X169" s="14"/>
      <c r="Y169" s="14"/>
      <c r="Z169" s="14"/>
    </row>
    <row r="170" spans="1:26" ht="15.75" customHeight="1">
      <c r="A170" s="564"/>
      <c r="B170" s="564"/>
      <c r="C170" s="564"/>
      <c r="D170" s="564"/>
      <c r="E170" s="564"/>
      <c r="F170" s="564"/>
      <c r="G170" s="1118"/>
      <c r="H170" s="1118"/>
      <c r="I170" s="564"/>
      <c r="J170" s="645"/>
      <c r="K170" s="645"/>
      <c r="L170" s="645"/>
      <c r="M170" s="645"/>
      <c r="N170" s="645"/>
      <c r="O170" s="645"/>
      <c r="P170" s="456"/>
      <c r="Q170" s="456"/>
      <c r="R170" s="458"/>
      <c r="S170" s="564"/>
      <c r="T170" s="564"/>
      <c r="U170" s="564"/>
      <c r="V170" s="564"/>
      <c r="W170" s="564"/>
      <c r="X170" s="14"/>
      <c r="Y170" s="14"/>
      <c r="Z170" s="14"/>
    </row>
    <row r="171" spans="1:26" ht="15.75" customHeight="1">
      <c r="A171" s="564"/>
      <c r="B171" s="564"/>
      <c r="C171" s="564"/>
      <c r="D171" s="564"/>
      <c r="E171" s="564"/>
      <c r="F171" s="564"/>
      <c r="G171" s="1118"/>
      <c r="H171" s="1118"/>
      <c r="I171" s="564"/>
      <c r="J171" s="645"/>
      <c r="K171" s="645"/>
      <c r="L171" s="645"/>
      <c r="M171" s="645"/>
      <c r="N171" s="645"/>
      <c r="O171" s="645"/>
      <c r="P171" s="456"/>
      <c r="Q171" s="456"/>
      <c r="R171" s="458"/>
      <c r="S171" s="564"/>
      <c r="T171" s="564"/>
      <c r="U171" s="564"/>
      <c r="V171" s="564"/>
      <c r="W171" s="564"/>
      <c r="X171" s="14"/>
      <c r="Y171" s="14"/>
      <c r="Z171" s="14"/>
    </row>
    <row r="172" spans="1:26" ht="15.75" customHeight="1">
      <c r="A172" s="564"/>
      <c r="B172" s="564"/>
      <c r="C172" s="564"/>
      <c r="D172" s="564"/>
      <c r="E172" s="564"/>
      <c r="F172" s="564"/>
      <c r="G172" s="1118"/>
      <c r="H172" s="1118"/>
      <c r="I172" s="564"/>
      <c r="J172" s="645"/>
      <c r="K172" s="645"/>
      <c r="L172" s="645"/>
      <c r="M172" s="645"/>
      <c r="N172" s="645"/>
      <c r="O172" s="645"/>
      <c r="P172" s="456"/>
      <c r="Q172" s="456"/>
      <c r="R172" s="458"/>
      <c r="S172" s="564"/>
      <c r="T172" s="564"/>
      <c r="U172" s="564"/>
      <c r="V172" s="564"/>
      <c r="W172" s="564"/>
      <c r="X172" s="14"/>
      <c r="Y172" s="14"/>
      <c r="Z172" s="14"/>
    </row>
    <row r="173" spans="1:26" ht="15.75" customHeight="1">
      <c r="A173" s="564"/>
      <c r="B173" s="564"/>
      <c r="C173" s="564"/>
      <c r="D173" s="564"/>
      <c r="E173" s="564"/>
      <c r="F173" s="564"/>
      <c r="G173" s="1118"/>
      <c r="H173" s="1118"/>
      <c r="I173" s="564"/>
      <c r="J173" s="645"/>
      <c r="K173" s="645"/>
      <c r="L173" s="645"/>
      <c r="M173" s="645"/>
      <c r="N173" s="645"/>
      <c r="O173" s="645"/>
      <c r="P173" s="456"/>
      <c r="Q173" s="456"/>
      <c r="R173" s="458"/>
      <c r="S173" s="564"/>
      <c r="T173" s="564"/>
      <c r="U173" s="564"/>
      <c r="V173" s="564"/>
      <c r="W173" s="564"/>
      <c r="X173" s="14"/>
      <c r="Y173" s="14"/>
      <c r="Z173" s="14"/>
    </row>
    <row r="174" spans="1:26" ht="15.75" customHeight="1">
      <c r="A174" s="564"/>
      <c r="B174" s="564"/>
      <c r="C174" s="564"/>
      <c r="D174" s="564"/>
      <c r="E174" s="564"/>
      <c r="F174" s="564"/>
      <c r="G174" s="1118"/>
      <c r="H174" s="1118"/>
      <c r="I174" s="564"/>
      <c r="J174" s="645"/>
      <c r="K174" s="645"/>
      <c r="L174" s="645"/>
      <c r="M174" s="645"/>
      <c r="N174" s="645"/>
      <c r="O174" s="645"/>
      <c r="P174" s="456"/>
      <c r="Q174" s="456"/>
      <c r="R174" s="458"/>
      <c r="S174" s="564"/>
      <c r="T174" s="564"/>
      <c r="U174" s="564"/>
      <c r="V174" s="564"/>
      <c r="W174" s="564"/>
      <c r="X174" s="14"/>
      <c r="Y174" s="14"/>
      <c r="Z174" s="14"/>
    </row>
    <row r="175" spans="1:26" ht="15.75" customHeight="1">
      <c r="A175" s="564"/>
      <c r="B175" s="564"/>
      <c r="C175" s="564"/>
      <c r="D175" s="564"/>
      <c r="E175" s="564"/>
      <c r="F175" s="564"/>
      <c r="G175" s="1118"/>
      <c r="H175" s="1118"/>
      <c r="I175" s="564"/>
      <c r="J175" s="645"/>
      <c r="K175" s="645"/>
      <c r="L175" s="645"/>
      <c r="M175" s="645"/>
      <c r="N175" s="645"/>
      <c r="O175" s="645"/>
      <c r="P175" s="456"/>
      <c r="Q175" s="456"/>
      <c r="R175" s="458"/>
      <c r="S175" s="564"/>
      <c r="T175" s="564"/>
      <c r="U175" s="564"/>
      <c r="V175" s="564"/>
      <c r="W175" s="564"/>
      <c r="X175" s="14"/>
      <c r="Y175" s="14"/>
      <c r="Z175" s="14"/>
    </row>
    <row r="176" spans="1:26" ht="15.75" customHeight="1">
      <c r="A176" s="564"/>
      <c r="B176" s="564"/>
      <c r="C176" s="564"/>
      <c r="D176" s="564"/>
      <c r="E176" s="564"/>
      <c r="F176" s="564"/>
      <c r="G176" s="1118"/>
      <c r="H176" s="1118"/>
      <c r="I176" s="564"/>
      <c r="J176" s="645"/>
      <c r="K176" s="645"/>
      <c r="L176" s="645"/>
      <c r="M176" s="645"/>
      <c r="N176" s="645"/>
      <c r="O176" s="645"/>
      <c r="P176" s="456"/>
      <c r="Q176" s="456"/>
      <c r="R176" s="458"/>
      <c r="S176" s="564"/>
      <c r="T176" s="564"/>
      <c r="U176" s="564"/>
      <c r="V176" s="564"/>
      <c r="W176" s="564"/>
      <c r="X176" s="14"/>
      <c r="Y176" s="14"/>
      <c r="Z176" s="14"/>
    </row>
    <row r="177" spans="1:26" ht="15.75" customHeight="1">
      <c r="A177" s="564"/>
      <c r="B177" s="564"/>
      <c r="C177" s="564"/>
      <c r="D177" s="564"/>
      <c r="E177" s="564"/>
      <c r="F177" s="564"/>
      <c r="G177" s="1118"/>
      <c r="H177" s="1118"/>
      <c r="I177" s="564"/>
      <c r="J177" s="645"/>
      <c r="K177" s="645"/>
      <c r="L177" s="645"/>
      <c r="M177" s="645"/>
      <c r="N177" s="645"/>
      <c r="O177" s="645"/>
      <c r="P177" s="456"/>
      <c r="Q177" s="456"/>
      <c r="R177" s="458"/>
      <c r="S177" s="564"/>
      <c r="T177" s="564"/>
      <c r="U177" s="564"/>
      <c r="V177" s="564"/>
      <c r="W177" s="564"/>
      <c r="X177" s="14"/>
      <c r="Y177" s="14"/>
      <c r="Z177" s="14"/>
    </row>
    <row r="178" spans="1:26" ht="15.75" customHeight="1">
      <c r="A178" s="564"/>
      <c r="B178" s="564"/>
      <c r="C178" s="564"/>
      <c r="D178" s="564"/>
      <c r="E178" s="564"/>
      <c r="F178" s="564"/>
      <c r="G178" s="1118"/>
      <c r="H178" s="1118"/>
      <c r="I178" s="564"/>
      <c r="J178" s="645"/>
      <c r="K178" s="645"/>
      <c r="L178" s="645"/>
      <c r="M178" s="645"/>
      <c r="N178" s="645"/>
      <c r="O178" s="645"/>
      <c r="P178" s="456"/>
      <c r="Q178" s="456"/>
      <c r="R178" s="458"/>
      <c r="S178" s="564"/>
      <c r="T178" s="564"/>
      <c r="U178" s="564"/>
      <c r="V178" s="564"/>
      <c r="W178" s="564"/>
      <c r="X178" s="14"/>
      <c r="Y178" s="14"/>
      <c r="Z178" s="14"/>
    </row>
    <row r="179" spans="1:26" ht="15.75" customHeight="1">
      <c r="A179" s="564"/>
      <c r="B179" s="564"/>
      <c r="C179" s="564"/>
      <c r="D179" s="564"/>
      <c r="E179" s="564"/>
      <c r="F179" s="564"/>
      <c r="G179" s="1118"/>
      <c r="H179" s="1118"/>
      <c r="I179" s="564"/>
      <c r="J179" s="645"/>
      <c r="K179" s="645"/>
      <c r="L179" s="645"/>
      <c r="M179" s="645"/>
      <c r="N179" s="645"/>
      <c r="O179" s="645"/>
      <c r="P179" s="456"/>
      <c r="Q179" s="456"/>
      <c r="R179" s="458"/>
      <c r="S179" s="564"/>
      <c r="T179" s="564"/>
      <c r="U179" s="564"/>
      <c r="V179" s="564"/>
      <c r="W179" s="564"/>
      <c r="X179" s="14"/>
      <c r="Y179" s="14"/>
      <c r="Z179" s="14"/>
    </row>
    <row r="180" spans="1:26" ht="15.75" customHeight="1">
      <c r="A180" s="564"/>
      <c r="B180" s="564"/>
      <c r="C180" s="564"/>
      <c r="D180" s="564"/>
      <c r="E180" s="564"/>
      <c r="F180" s="564"/>
      <c r="G180" s="1118"/>
      <c r="H180" s="1118"/>
      <c r="I180" s="564"/>
      <c r="J180" s="645"/>
      <c r="K180" s="645"/>
      <c r="L180" s="645"/>
      <c r="M180" s="645"/>
      <c r="N180" s="645"/>
      <c r="O180" s="645"/>
      <c r="P180" s="456"/>
      <c r="Q180" s="456"/>
      <c r="R180" s="458"/>
      <c r="S180" s="564"/>
      <c r="T180" s="564"/>
      <c r="U180" s="564"/>
      <c r="V180" s="564"/>
      <c r="W180" s="564"/>
      <c r="X180" s="14"/>
      <c r="Y180" s="14"/>
      <c r="Z180" s="14"/>
    </row>
    <row r="181" spans="1:26" ht="15.75" customHeight="1">
      <c r="A181" s="564"/>
      <c r="B181" s="564"/>
      <c r="C181" s="564"/>
      <c r="D181" s="564"/>
      <c r="E181" s="564"/>
      <c r="F181" s="564"/>
      <c r="G181" s="1118"/>
      <c r="H181" s="1118"/>
      <c r="I181" s="564"/>
      <c r="J181" s="645"/>
      <c r="K181" s="645"/>
      <c r="L181" s="645"/>
      <c r="M181" s="645"/>
      <c r="N181" s="645"/>
      <c r="O181" s="645"/>
      <c r="P181" s="456"/>
      <c r="Q181" s="456"/>
      <c r="R181" s="458"/>
      <c r="S181" s="564"/>
      <c r="T181" s="564"/>
      <c r="U181" s="564"/>
      <c r="V181" s="564"/>
      <c r="W181" s="564"/>
      <c r="X181" s="14"/>
      <c r="Y181" s="14"/>
      <c r="Z181" s="14"/>
    </row>
    <row r="182" spans="1:26" ht="15.75" customHeight="1">
      <c r="A182" s="564"/>
      <c r="B182" s="564"/>
      <c r="C182" s="564"/>
      <c r="D182" s="564"/>
      <c r="E182" s="564"/>
      <c r="F182" s="564"/>
      <c r="G182" s="1118"/>
      <c r="H182" s="1118"/>
      <c r="I182" s="564"/>
      <c r="J182" s="645"/>
      <c r="K182" s="645"/>
      <c r="L182" s="645"/>
      <c r="M182" s="645"/>
      <c r="N182" s="645"/>
      <c r="O182" s="645"/>
      <c r="P182" s="456"/>
      <c r="Q182" s="456"/>
      <c r="R182" s="458"/>
      <c r="S182" s="564"/>
      <c r="T182" s="564"/>
      <c r="U182" s="564"/>
      <c r="V182" s="564"/>
      <c r="W182" s="564"/>
      <c r="X182" s="14"/>
      <c r="Y182" s="14"/>
      <c r="Z182" s="14"/>
    </row>
    <row r="183" spans="1:26" ht="15.75" customHeight="1">
      <c r="A183" s="564"/>
      <c r="B183" s="564"/>
      <c r="C183" s="564"/>
      <c r="D183" s="564"/>
      <c r="E183" s="564"/>
      <c r="F183" s="564"/>
      <c r="G183" s="1118"/>
      <c r="H183" s="1118"/>
      <c r="I183" s="564"/>
      <c r="J183" s="645"/>
      <c r="K183" s="645"/>
      <c r="L183" s="645"/>
      <c r="M183" s="645"/>
      <c r="N183" s="645"/>
      <c r="O183" s="645"/>
      <c r="P183" s="456"/>
      <c r="Q183" s="456"/>
      <c r="R183" s="458"/>
      <c r="S183" s="564"/>
      <c r="T183" s="564"/>
      <c r="U183" s="564"/>
      <c r="V183" s="564"/>
      <c r="W183" s="564"/>
      <c r="X183" s="14"/>
      <c r="Y183" s="14"/>
      <c r="Z183" s="14"/>
    </row>
    <row r="184" spans="1:26" ht="15.75" customHeight="1">
      <c r="A184" s="564"/>
      <c r="B184" s="564"/>
      <c r="C184" s="564"/>
      <c r="D184" s="564"/>
      <c r="E184" s="564"/>
      <c r="F184" s="564"/>
      <c r="G184" s="1118"/>
      <c r="H184" s="1118"/>
      <c r="I184" s="564"/>
      <c r="J184" s="645"/>
      <c r="K184" s="645"/>
      <c r="L184" s="645"/>
      <c r="M184" s="645"/>
      <c r="N184" s="645"/>
      <c r="O184" s="645"/>
      <c r="P184" s="456"/>
      <c r="Q184" s="456"/>
      <c r="R184" s="458"/>
      <c r="S184" s="564"/>
      <c r="T184" s="564"/>
      <c r="U184" s="564"/>
      <c r="V184" s="564"/>
      <c r="W184" s="564"/>
      <c r="X184" s="14"/>
      <c r="Y184" s="14"/>
      <c r="Z184" s="14"/>
    </row>
    <row r="185" spans="1:26" ht="15.75" customHeight="1">
      <c r="A185" s="564"/>
      <c r="B185" s="564"/>
      <c r="C185" s="564"/>
      <c r="D185" s="564"/>
      <c r="E185" s="564"/>
      <c r="F185" s="564"/>
      <c r="G185" s="1118"/>
      <c r="H185" s="1118"/>
      <c r="I185" s="564"/>
      <c r="J185" s="645"/>
      <c r="K185" s="645"/>
      <c r="L185" s="645"/>
      <c r="M185" s="645"/>
      <c r="N185" s="645"/>
      <c r="O185" s="645"/>
      <c r="P185" s="456"/>
      <c r="Q185" s="456"/>
      <c r="R185" s="458"/>
      <c r="S185" s="564"/>
      <c r="T185" s="564"/>
      <c r="U185" s="564"/>
      <c r="V185" s="564"/>
      <c r="W185" s="564"/>
      <c r="X185" s="14"/>
      <c r="Y185" s="14"/>
      <c r="Z185" s="14"/>
    </row>
    <row r="186" spans="1:26" ht="15.75" customHeight="1">
      <c r="A186" s="564"/>
      <c r="B186" s="564"/>
      <c r="C186" s="564"/>
      <c r="D186" s="564"/>
      <c r="E186" s="564"/>
      <c r="F186" s="564"/>
      <c r="G186" s="1118"/>
      <c r="H186" s="1118"/>
      <c r="I186" s="564"/>
      <c r="J186" s="645"/>
      <c r="K186" s="645"/>
      <c r="L186" s="645"/>
      <c r="M186" s="645"/>
      <c r="N186" s="645"/>
      <c r="O186" s="645"/>
      <c r="P186" s="456"/>
      <c r="Q186" s="456"/>
      <c r="R186" s="458"/>
      <c r="S186" s="564"/>
      <c r="T186" s="564"/>
      <c r="U186" s="564"/>
      <c r="V186" s="564"/>
      <c r="W186" s="564"/>
      <c r="X186" s="14"/>
      <c r="Y186" s="14"/>
      <c r="Z186" s="14"/>
    </row>
    <row r="187" spans="1:26" ht="15.75" customHeight="1">
      <c r="A187" s="564"/>
      <c r="B187" s="564"/>
      <c r="C187" s="564"/>
      <c r="D187" s="564"/>
      <c r="E187" s="564"/>
      <c r="F187" s="564"/>
      <c r="G187" s="1118"/>
      <c r="H187" s="1118"/>
      <c r="I187" s="564"/>
      <c r="J187" s="645"/>
      <c r="K187" s="645"/>
      <c r="L187" s="645"/>
      <c r="M187" s="645"/>
      <c r="N187" s="645"/>
      <c r="O187" s="645"/>
      <c r="P187" s="456"/>
      <c r="Q187" s="456"/>
      <c r="R187" s="458"/>
      <c r="S187" s="564"/>
      <c r="T187" s="564"/>
      <c r="U187" s="564"/>
      <c r="V187" s="564"/>
      <c r="W187" s="564"/>
      <c r="X187" s="14"/>
      <c r="Y187" s="14"/>
      <c r="Z187" s="14"/>
    </row>
    <row r="188" spans="1:26" ht="15.75" customHeight="1">
      <c r="A188" s="564"/>
      <c r="B188" s="564"/>
      <c r="C188" s="564"/>
      <c r="D188" s="564"/>
      <c r="E188" s="564"/>
      <c r="F188" s="564"/>
      <c r="G188" s="1118"/>
      <c r="H188" s="1118"/>
      <c r="I188" s="564"/>
      <c r="J188" s="645"/>
      <c r="K188" s="645"/>
      <c r="L188" s="645"/>
      <c r="M188" s="645"/>
      <c r="N188" s="645"/>
      <c r="O188" s="645"/>
      <c r="P188" s="456"/>
      <c r="Q188" s="456"/>
      <c r="R188" s="458"/>
      <c r="S188" s="564"/>
      <c r="T188" s="564"/>
      <c r="U188" s="564"/>
      <c r="V188" s="564"/>
      <c r="W188" s="564"/>
      <c r="X188" s="14"/>
      <c r="Y188" s="14"/>
      <c r="Z188" s="14"/>
    </row>
    <row r="189" spans="1:26" ht="15.75" customHeight="1">
      <c r="A189" s="564"/>
      <c r="B189" s="564"/>
      <c r="C189" s="564"/>
      <c r="D189" s="564"/>
      <c r="E189" s="564"/>
      <c r="F189" s="564"/>
      <c r="G189" s="1118"/>
      <c r="H189" s="1118"/>
      <c r="I189" s="564"/>
      <c r="J189" s="645"/>
      <c r="K189" s="645"/>
      <c r="L189" s="645"/>
      <c r="M189" s="645"/>
      <c r="N189" s="645"/>
      <c r="O189" s="645"/>
      <c r="P189" s="456"/>
      <c r="Q189" s="456"/>
      <c r="R189" s="458"/>
      <c r="S189" s="564"/>
      <c r="T189" s="564"/>
      <c r="U189" s="564"/>
      <c r="V189" s="564"/>
      <c r="W189" s="564"/>
      <c r="X189" s="14"/>
      <c r="Y189" s="14"/>
      <c r="Z189" s="14"/>
    </row>
    <row r="190" spans="1:26" ht="15.75" customHeight="1">
      <c r="A190" s="564"/>
      <c r="B190" s="564"/>
      <c r="C190" s="564"/>
      <c r="D190" s="564"/>
      <c r="E190" s="564"/>
      <c r="F190" s="564"/>
      <c r="G190" s="1118"/>
      <c r="H190" s="1118"/>
      <c r="I190" s="564"/>
      <c r="J190" s="645"/>
      <c r="K190" s="645"/>
      <c r="L190" s="645"/>
      <c r="M190" s="645"/>
      <c r="N190" s="645"/>
      <c r="O190" s="645"/>
      <c r="P190" s="456"/>
      <c r="Q190" s="456"/>
      <c r="R190" s="458"/>
      <c r="S190" s="564"/>
      <c r="T190" s="564"/>
      <c r="U190" s="564"/>
      <c r="V190" s="564"/>
      <c r="W190" s="564"/>
      <c r="X190" s="14"/>
      <c r="Y190" s="14"/>
      <c r="Z190" s="14"/>
    </row>
    <row r="191" spans="1:26" ht="15.75" customHeight="1">
      <c r="A191" s="564"/>
      <c r="B191" s="564"/>
      <c r="C191" s="564"/>
      <c r="D191" s="564"/>
      <c r="E191" s="564"/>
      <c r="F191" s="564"/>
      <c r="G191" s="1118"/>
      <c r="H191" s="1118"/>
      <c r="I191" s="564"/>
      <c r="J191" s="645"/>
      <c r="K191" s="645"/>
      <c r="L191" s="645"/>
      <c r="M191" s="645"/>
      <c r="N191" s="645"/>
      <c r="O191" s="645"/>
      <c r="P191" s="456"/>
      <c r="Q191" s="456"/>
      <c r="R191" s="458"/>
      <c r="S191" s="564"/>
      <c r="T191" s="564"/>
      <c r="U191" s="564"/>
      <c r="V191" s="564"/>
      <c r="W191" s="564"/>
      <c r="X191" s="14"/>
      <c r="Y191" s="14"/>
      <c r="Z191" s="14"/>
    </row>
    <row r="192" spans="1:26" ht="15.75" customHeight="1">
      <c r="A192" s="564"/>
      <c r="B192" s="564"/>
      <c r="C192" s="564"/>
      <c r="D192" s="564"/>
      <c r="E192" s="564"/>
      <c r="F192" s="564"/>
      <c r="G192" s="1118"/>
      <c r="H192" s="1118"/>
      <c r="I192" s="564"/>
      <c r="J192" s="645"/>
      <c r="K192" s="645"/>
      <c r="L192" s="645"/>
      <c r="M192" s="645"/>
      <c r="N192" s="645"/>
      <c r="O192" s="645"/>
      <c r="P192" s="456"/>
      <c r="Q192" s="456"/>
      <c r="R192" s="458"/>
      <c r="S192" s="564"/>
      <c r="T192" s="564"/>
      <c r="U192" s="564"/>
      <c r="V192" s="564"/>
      <c r="W192" s="564"/>
      <c r="X192" s="14"/>
      <c r="Y192" s="14"/>
      <c r="Z192" s="14"/>
    </row>
    <row r="193" spans="1:26" ht="15.75" customHeight="1">
      <c r="A193" s="564"/>
      <c r="B193" s="564"/>
      <c r="C193" s="564"/>
      <c r="D193" s="564"/>
      <c r="E193" s="564"/>
      <c r="F193" s="564"/>
      <c r="G193" s="1118"/>
      <c r="H193" s="1118"/>
      <c r="I193" s="564"/>
      <c r="J193" s="645"/>
      <c r="K193" s="645"/>
      <c r="L193" s="645"/>
      <c r="M193" s="645"/>
      <c r="N193" s="645"/>
      <c r="O193" s="645"/>
      <c r="P193" s="456"/>
      <c r="Q193" s="456"/>
      <c r="R193" s="458"/>
      <c r="S193" s="564"/>
      <c r="T193" s="564"/>
      <c r="U193" s="564"/>
      <c r="V193" s="564"/>
      <c r="W193" s="564"/>
      <c r="X193" s="14"/>
      <c r="Y193" s="14"/>
      <c r="Z193" s="14"/>
    </row>
    <row r="194" spans="1:26" ht="15.75" customHeight="1">
      <c r="A194" s="564"/>
      <c r="B194" s="564"/>
      <c r="C194" s="564"/>
      <c r="D194" s="564"/>
      <c r="E194" s="564"/>
      <c r="F194" s="564"/>
      <c r="G194" s="1118"/>
      <c r="H194" s="1118"/>
      <c r="I194" s="564"/>
      <c r="J194" s="645"/>
      <c r="K194" s="645"/>
      <c r="L194" s="645"/>
      <c r="M194" s="645"/>
      <c r="N194" s="645"/>
      <c r="O194" s="645"/>
      <c r="P194" s="456"/>
      <c r="Q194" s="456"/>
      <c r="R194" s="458"/>
      <c r="S194" s="564"/>
      <c r="T194" s="564"/>
      <c r="U194" s="564"/>
      <c r="V194" s="564"/>
      <c r="W194" s="564"/>
      <c r="X194" s="14"/>
      <c r="Y194" s="14"/>
      <c r="Z194" s="14"/>
    </row>
    <row r="195" spans="1:26" ht="15.75" customHeight="1">
      <c r="A195" s="564"/>
      <c r="B195" s="564"/>
      <c r="C195" s="564"/>
      <c r="D195" s="564"/>
      <c r="E195" s="564"/>
      <c r="F195" s="564"/>
      <c r="G195" s="1118"/>
      <c r="H195" s="1118"/>
      <c r="I195" s="564"/>
      <c r="J195" s="645"/>
      <c r="K195" s="645"/>
      <c r="L195" s="645"/>
      <c r="M195" s="645"/>
      <c r="N195" s="645"/>
      <c r="O195" s="645"/>
      <c r="P195" s="456"/>
      <c r="Q195" s="456"/>
      <c r="R195" s="458"/>
      <c r="S195" s="564"/>
      <c r="T195" s="564"/>
      <c r="U195" s="564"/>
      <c r="V195" s="564"/>
      <c r="W195" s="564"/>
      <c r="X195" s="14"/>
      <c r="Y195" s="14"/>
      <c r="Z195" s="14"/>
    </row>
    <row r="196" spans="1:26" ht="15.75" customHeight="1">
      <c r="A196" s="564"/>
      <c r="B196" s="564"/>
      <c r="C196" s="564"/>
      <c r="D196" s="564"/>
      <c r="E196" s="564"/>
      <c r="F196" s="564"/>
      <c r="G196" s="1118"/>
      <c r="H196" s="1118"/>
      <c r="I196" s="564"/>
      <c r="J196" s="645"/>
      <c r="K196" s="645"/>
      <c r="L196" s="645"/>
      <c r="M196" s="645"/>
      <c r="N196" s="645"/>
      <c r="O196" s="645"/>
      <c r="P196" s="456"/>
      <c r="Q196" s="456"/>
      <c r="R196" s="458"/>
      <c r="S196" s="564"/>
      <c r="T196" s="564"/>
      <c r="U196" s="564"/>
      <c r="V196" s="564"/>
      <c r="W196" s="564"/>
      <c r="X196" s="14"/>
      <c r="Y196" s="14"/>
      <c r="Z196" s="14"/>
    </row>
    <row r="197" spans="1:26" ht="15.75" customHeight="1">
      <c r="A197" s="564"/>
      <c r="B197" s="564"/>
      <c r="C197" s="564"/>
      <c r="D197" s="564"/>
      <c r="E197" s="564"/>
      <c r="F197" s="564"/>
      <c r="G197" s="1118"/>
      <c r="H197" s="1118"/>
      <c r="I197" s="564"/>
      <c r="J197" s="645"/>
      <c r="K197" s="645"/>
      <c r="L197" s="645"/>
      <c r="M197" s="645"/>
      <c r="N197" s="645"/>
      <c r="O197" s="645"/>
      <c r="P197" s="456"/>
      <c r="Q197" s="456"/>
      <c r="R197" s="458"/>
      <c r="S197" s="564"/>
      <c r="T197" s="564"/>
      <c r="U197" s="564"/>
      <c r="V197" s="564"/>
      <c r="W197" s="564"/>
      <c r="X197" s="14"/>
      <c r="Y197" s="14"/>
      <c r="Z197" s="14"/>
    </row>
    <row r="198" spans="1:26" ht="15.75" customHeight="1">
      <c r="A198" s="564"/>
      <c r="B198" s="564"/>
      <c r="C198" s="564"/>
      <c r="D198" s="564"/>
      <c r="E198" s="564"/>
      <c r="F198" s="564"/>
      <c r="G198" s="1118"/>
      <c r="H198" s="1118"/>
      <c r="I198" s="564"/>
      <c r="J198" s="645"/>
      <c r="K198" s="645"/>
      <c r="L198" s="645"/>
      <c r="M198" s="645"/>
      <c r="N198" s="645"/>
      <c r="O198" s="645"/>
      <c r="P198" s="456"/>
      <c r="Q198" s="456"/>
      <c r="R198" s="458"/>
      <c r="S198" s="564"/>
      <c r="T198" s="564"/>
      <c r="U198" s="564"/>
      <c r="V198" s="564"/>
      <c r="W198" s="564"/>
      <c r="X198" s="14"/>
      <c r="Y198" s="14"/>
      <c r="Z198" s="14"/>
    </row>
    <row r="199" spans="1:26" ht="15.75" customHeight="1">
      <c r="A199" s="564"/>
      <c r="B199" s="564"/>
      <c r="C199" s="564"/>
      <c r="D199" s="564"/>
      <c r="E199" s="564"/>
      <c r="F199" s="564"/>
      <c r="G199" s="1118"/>
      <c r="H199" s="1118"/>
      <c r="I199" s="564"/>
      <c r="J199" s="645"/>
      <c r="K199" s="645"/>
      <c r="L199" s="645"/>
      <c r="M199" s="645"/>
      <c r="N199" s="645"/>
      <c r="O199" s="645"/>
      <c r="P199" s="456"/>
      <c r="Q199" s="456"/>
      <c r="R199" s="458"/>
      <c r="S199" s="564"/>
      <c r="T199" s="564"/>
      <c r="U199" s="564"/>
      <c r="V199" s="564"/>
      <c r="W199" s="564"/>
      <c r="X199" s="14"/>
      <c r="Y199" s="14"/>
      <c r="Z199" s="14"/>
    </row>
    <row r="200" spans="1:26" ht="15.75" customHeight="1">
      <c r="A200" s="564"/>
      <c r="B200" s="564"/>
      <c r="C200" s="564"/>
      <c r="D200" s="564"/>
      <c r="E200" s="564"/>
      <c r="F200" s="564"/>
      <c r="G200" s="1118"/>
      <c r="H200" s="1118"/>
      <c r="I200" s="564"/>
      <c r="J200" s="645"/>
      <c r="K200" s="645"/>
      <c r="L200" s="645"/>
      <c r="M200" s="645"/>
      <c r="N200" s="645"/>
      <c r="O200" s="645"/>
      <c r="P200" s="456"/>
      <c r="Q200" s="456"/>
      <c r="R200" s="458"/>
      <c r="S200" s="564"/>
      <c r="T200" s="564"/>
      <c r="U200" s="564"/>
      <c r="V200" s="564"/>
      <c r="W200" s="564"/>
      <c r="X200" s="14"/>
      <c r="Y200" s="14"/>
      <c r="Z200" s="14"/>
    </row>
    <row r="201" spans="1:26" ht="15.75" customHeight="1">
      <c r="A201" s="564"/>
      <c r="B201" s="564"/>
      <c r="C201" s="564"/>
      <c r="D201" s="564"/>
      <c r="E201" s="564"/>
      <c r="F201" s="564"/>
      <c r="G201" s="1118"/>
      <c r="H201" s="1118"/>
      <c r="I201" s="564"/>
      <c r="J201" s="645"/>
      <c r="K201" s="645"/>
      <c r="L201" s="645"/>
      <c r="M201" s="645"/>
      <c r="N201" s="645"/>
      <c r="O201" s="645"/>
      <c r="P201" s="456"/>
      <c r="Q201" s="456"/>
      <c r="R201" s="458"/>
      <c r="S201" s="564"/>
      <c r="T201" s="564"/>
      <c r="U201" s="564"/>
      <c r="V201" s="564"/>
      <c r="W201" s="564"/>
      <c r="X201" s="14"/>
      <c r="Y201" s="14"/>
      <c r="Z201" s="14"/>
    </row>
    <row r="202" spans="1:26" ht="15.75" customHeight="1">
      <c r="A202" s="564"/>
      <c r="B202" s="564"/>
      <c r="C202" s="564"/>
      <c r="D202" s="564"/>
      <c r="E202" s="564"/>
      <c r="F202" s="564"/>
      <c r="G202" s="1118"/>
      <c r="H202" s="1118"/>
      <c r="I202" s="564"/>
      <c r="J202" s="645"/>
      <c r="K202" s="645"/>
      <c r="L202" s="645"/>
      <c r="M202" s="645"/>
      <c r="N202" s="645"/>
      <c r="O202" s="645"/>
      <c r="P202" s="456"/>
      <c r="Q202" s="456"/>
      <c r="R202" s="458"/>
      <c r="S202" s="564"/>
      <c r="T202" s="564"/>
      <c r="U202" s="564"/>
      <c r="V202" s="564"/>
      <c r="W202" s="564"/>
      <c r="X202" s="14"/>
      <c r="Y202" s="14"/>
      <c r="Z202" s="14"/>
    </row>
    <row r="203" spans="1:26" ht="15.75" customHeight="1">
      <c r="A203" s="564"/>
      <c r="B203" s="564"/>
      <c r="C203" s="564"/>
      <c r="D203" s="564"/>
      <c r="E203" s="564"/>
      <c r="F203" s="564"/>
      <c r="G203" s="1118"/>
      <c r="H203" s="1118"/>
      <c r="I203" s="564"/>
      <c r="J203" s="645"/>
      <c r="K203" s="645"/>
      <c r="L203" s="645"/>
      <c r="M203" s="645"/>
      <c r="N203" s="645"/>
      <c r="O203" s="645"/>
      <c r="P203" s="456"/>
      <c r="Q203" s="456"/>
      <c r="R203" s="458"/>
      <c r="S203" s="564"/>
      <c r="T203" s="564"/>
      <c r="U203" s="564"/>
      <c r="V203" s="564"/>
      <c r="W203" s="564"/>
      <c r="X203" s="14"/>
      <c r="Y203" s="14"/>
      <c r="Z203" s="14"/>
    </row>
    <row r="204" spans="1:26" ht="15.75" customHeight="1">
      <c r="A204" s="564"/>
      <c r="B204" s="564"/>
      <c r="C204" s="564"/>
      <c r="D204" s="564"/>
      <c r="E204" s="564"/>
      <c r="F204" s="564"/>
      <c r="G204" s="1118"/>
      <c r="H204" s="1118"/>
      <c r="I204" s="564"/>
      <c r="J204" s="645"/>
      <c r="K204" s="645"/>
      <c r="L204" s="645"/>
      <c r="M204" s="645"/>
      <c r="N204" s="645"/>
      <c r="O204" s="645"/>
      <c r="P204" s="456"/>
      <c r="Q204" s="456"/>
      <c r="R204" s="458"/>
      <c r="S204" s="564"/>
      <c r="T204" s="564"/>
      <c r="U204" s="564"/>
      <c r="V204" s="564"/>
      <c r="W204" s="564"/>
      <c r="X204" s="14"/>
      <c r="Y204" s="14"/>
      <c r="Z204" s="14"/>
    </row>
    <row r="205" spans="1:26" ht="15.75" customHeight="1">
      <c r="A205" s="564"/>
      <c r="B205" s="564"/>
      <c r="C205" s="564"/>
      <c r="D205" s="564"/>
      <c r="E205" s="564"/>
      <c r="F205" s="564"/>
      <c r="G205" s="1118"/>
      <c r="H205" s="1118"/>
      <c r="I205" s="564"/>
      <c r="J205" s="645"/>
      <c r="K205" s="645"/>
      <c r="L205" s="645"/>
      <c r="M205" s="645"/>
      <c r="N205" s="645"/>
      <c r="O205" s="645"/>
      <c r="P205" s="456"/>
      <c r="Q205" s="456"/>
      <c r="R205" s="458"/>
      <c r="S205" s="564"/>
      <c r="T205" s="564"/>
      <c r="U205" s="564"/>
      <c r="V205" s="564"/>
      <c r="W205" s="564"/>
      <c r="X205" s="14"/>
      <c r="Y205" s="14"/>
      <c r="Z205" s="14"/>
    </row>
    <row r="206" spans="1:26" ht="15.75" customHeight="1">
      <c r="A206" s="564"/>
      <c r="B206" s="564"/>
      <c r="C206" s="564"/>
      <c r="D206" s="564"/>
      <c r="E206" s="564"/>
      <c r="F206" s="564"/>
      <c r="G206" s="1118"/>
      <c r="H206" s="1118"/>
      <c r="I206" s="564"/>
      <c r="J206" s="645"/>
      <c r="K206" s="645"/>
      <c r="L206" s="645"/>
      <c r="M206" s="645"/>
      <c r="N206" s="645"/>
      <c r="O206" s="645"/>
      <c r="P206" s="456"/>
      <c r="Q206" s="456"/>
      <c r="R206" s="458"/>
      <c r="S206" s="564"/>
      <c r="T206" s="564"/>
      <c r="U206" s="564"/>
      <c r="V206" s="564"/>
      <c r="W206" s="564"/>
      <c r="X206" s="14"/>
      <c r="Y206" s="14"/>
      <c r="Z206" s="14"/>
    </row>
    <row r="207" spans="1:26" ht="15.75" customHeight="1">
      <c r="A207" s="564"/>
      <c r="B207" s="564"/>
      <c r="C207" s="564"/>
      <c r="D207" s="564"/>
      <c r="E207" s="564"/>
      <c r="F207" s="564"/>
      <c r="G207" s="1118"/>
      <c r="H207" s="1118"/>
      <c r="I207" s="564"/>
      <c r="J207" s="645"/>
      <c r="K207" s="645"/>
      <c r="L207" s="645"/>
      <c r="M207" s="645"/>
      <c r="N207" s="645"/>
      <c r="O207" s="645"/>
      <c r="P207" s="456"/>
      <c r="Q207" s="456"/>
      <c r="R207" s="458"/>
      <c r="S207" s="564"/>
      <c r="T207" s="564"/>
      <c r="U207" s="564"/>
      <c r="V207" s="564"/>
      <c r="W207" s="564"/>
      <c r="X207" s="14"/>
      <c r="Y207" s="14"/>
      <c r="Z207" s="14"/>
    </row>
    <row r="208" spans="1:26" ht="15.75" customHeight="1">
      <c r="A208" s="564"/>
      <c r="B208" s="564"/>
      <c r="C208" s="564"/>
      <c r="D208" s="564"/>
      <c r="E208" s="564"/>
      <c r="F208" s="564"/>
      <c r="G208" s="1118"/>
      <c r="H208" s="1118"/>
      <c r="I208" s="564"/>
      <c r="J208" s="645"/>
      <c r="K208" s="645"/>
      <c r="L208" s="645"/>
      <c r="M208" s="645"/>
      <c r="N208" s="645"/>
      <c r="O208" s="645"/>
      <c r="P208" s="456"/>
      <c r="Q208" s="456"/>
      <c r="R208" s="458"/>
      <c r="S208" s="564"/>
      <c r="T208" s="564"/>
      <c r="U208" s="564"/>
      <c r="V208" s="564"/>
      <c r="W208" s="564"/>
      <c r="X208" s="14"/>
      <c r="Y208" s="14"/>
      <c r="Z208" s="14"/>
    </row>
    <row r="209" spans="1:26" ht="15.75" customHeight="1">
      <c r="A209" s="564"/>
      <c r="B209" s="564"/>
      <c r="C209" s="564"/>
      <c r="D209" s="564"/>
      <c r="E209" s="564"/>
      <c r="F209" s="564"/>
      <c r="G209" s="1118"/>
      <c r="H209" s="1118"/>
      <c r="I209" s="564"/>
      <c r="J209" s="645"/>
      <c r="K209" s="645"/>
      <c r="L209" s="645"/>
      <c r="M209" s="645"/>
      <c r="N209" s="645"/>
      <c r="O209" s="645"/>
      <c r="P209" s="456"/>
      <c r="Q209" s="456"/>
      <c r="R209" s="458"/>
      <c r="S209" s="564"/>
      <c r="T209" s="564"/>
      <c r="U209" s="564"/>
      <c r="V209" s="564"/>
      <c r="W209" s="564"/>
      <c r="X209" s="14"/>
      <c r="Y209" s="14"/>
      <c r="Z209" s="14"/>
    </row>
    <row r="210" spans="1:26" ht="15.75" customHeight="1">
      <c r="A210" s="564"/>
      <c r="B210" s="564"/>
      <c r="C210" s="564"/>
      <c r="D210" s="564"/>
      <c r="E210" s="564"/>
      <c r="F210" s="564"/>
      <c r="G210" s="1118"/>
      <c r="H210" s="1118"/>
      <c r="I210" s="564"/>
      <c r="J210" s="645"/>
      <c r="K210" s="645"/>
      <c r="L210" s="645"/>
      <c r="M210" s="645"/>
      <c r="N210" s="645"/>
      <c r="O210" s="645"/>
      <c r="P210" s="456"/>
      <c r="Q210" s="456"/>
      <c r="R210" s="458"/>
      <c r="S210" s="564"/>
      <c r="T210" s="564"/>
      <c r="U210" s="564"/>
      <c r="V210" s="564"/>
      <c r="W210" s="564"/>
      <c r="X210" s="14"/>
      <c r="Y210" s="14"/>
      <c r="Z210" s="14"/>
    </row>
    <row r="211" spans="1:26" ht="15.75" customHeight="1">
      <c r="A211" s="564"/>
      <c r="B211" s="564"/>
      <c r="C211" s="564"/>
      <c r="D211" s="564"/>
      <c r="E211" s="564"/>
      <c r="F211" s="564"/>
      <c r="G211" s="1118"/>
      <c r="H211" s="1118"/>
      <c r="I211" s="564"/>
      <c r="J211" s="645"/>
      <c r="K211" s="645"/>
      <c r="L211" s="645"/>
      <c r="M211" s="645"/>
      <c r="N211" s="645"/>
      <c r="O211" s="645"/>
      <c r="P211" s="456"/>
      <c r="Q211" s="456"/>
      <c r="R211" s="458"/>
      <c r="S211" s="564"/>
      <c r="T211" s="564"/>
      <c r="U211" s="564"/>
      <c r="V211" s="564"/>
      <c r="W211" s="564"/>
      <c r="X211" s="14"/>
      <c r="Y211" s="14"/>
      <c r="Z211" s="14"/>
    </row>
    <row r="212" spans="1:26" ht="15.75" customHeight="1">
      <c r="A212" s="564"/>
      <c r="B212" s="564"/>
      <c r="C212" s="564"/>
      <c r="D212" s="564"/>
      <c r="E212" s="564"/>
      <c r="F212" s="564"/>
      <c r="G212" s="1118"/>
      <c r="H212" s="1118"/>
      <c r="I212" s="564"/>
      <c r="J212" s="645"/>
      <c r="K212" s="645"/>
      <c r="L212" s="645"/>
      <c r="M212" s="645"/>
      <c r="N212" s="645"/>
      <c r="O212" s="645"/>
      <c r="P212" s="456"/>
      <c r="Q212" s="456"/>
      <c r="R212" s="458"/>
      <c r="S212" s="564"/>
      <c r="T212" s="564"/>
      <c r="U212" s="564"/>
      <c r="V212" s="564"/>
      <c r="W212" s="564"/>
      <c r="X212" s="14"/>
      <c r="Y212" s="14"/>
      <c r="Z212" s="14"/>
    </row>
    <row r="213" spans="1:26" ht="15.75" customHeight="1">
      <c r="A213" s="564"/>
      <c r="B213" s="564"/>
      <c r="C213" s="564"/>
      <c r="D213" s="564"/>
      <c r="E213" s="564"/>
      <c r="F213" s="564"/>
      <c r="G213" s="1118"/>
      <c r="H213" s="1118"/>
      <c r="I213" s="564"/>
      <c r="J213" s="645"/>
      <c r="K213" s="645"/>
      <c r="L213" s="645"/>
      <c r="M213" s="645"/>
      <c r="N213" s="645"/>
      <c r="O213" s="645"/>
      <c r="P213" s="456"/>
      <c r="Q213" s="456"/>
      <c r="R213" s="458"/>
      <c r="S213" s="564"/>
      <c r="T213" s="564"/>
      <c r="U213" s="564"/>
      <c r="V213" s="564"/>
      <c r="W213" s="564"/>
      <c r="X213" s="14"/>
      <c r="Y213" s="14"/>
      <c r="Z213" s="14"/>
    </row>
    <row r="214" spans="1:26" ht="15.75" customHeight="1">
      <c r="A214" s="564"/>
      <c r="B214" s="564"/>
      <c r="C214" s="564"/>
      <c r="D214" s="564"/>
      <c r="E214" s="564"/>
      <c r="F214" s="564"/>
      <c r="G214" s="1118"/>
      <c r="H214" s="1118"/>
      <c r="I214" s="564"/>
      <c r="J214" s="645"/>
      <c r="K214" s="645"/>
      <c r="L214" s="645"/>
      <c r="M214" s="645"/>
      <c r="N214" s="645"/>
      <c r="O214" s="645"/>
      <c r="P214" s="456"/>
      <c r="Q214" s="456"/>
      <c r="R214" s="458"/>
      <c r="S214" s="564"/>
      <c r="T214" s="564"/>
      <c r="U214" s="564"/>
      <c r="V214" s="564"/>
      <c r="W214" s="564"/>
      <c r="X214" s="14"/>
      <c r="Y214" s="14"/>
      <c r="Z214" s="14"/>
    </row>
    <row r="215" spans="1:26" ht="15.75" customHeight="1">
      <c r="A215" s="564"/>
      <c r="B215" s="564"/>
      <c r="C215" s="564"/>
      <c r="D215" s="564"/>
      <c r="E215" s="564"/>
      <c r="F215" s="564"/>
      <c r="G215" s="1118"/>
      <c r="H215" s="1118"/>
      <c r="I215" s="564"/>
      <c r="J215" s="645"/>
      <c r="K215" s="645"/>
      <c r="L215" s="645"/>
      <c r="M215" s="645"/>
      <c r="N215" s="645"/>
      <c r="O215" s="645"/>
      <c r="P215" s="456"/>
      <c r="Q215" s="456"/>
      <c r="R215" s="458"/>
      <c r="S215" s="564"/>
      <c r="T215" s="564"/>
      <c r="U215" s="564"/>
      <c r="V215" s="564"/>
      <c r="W215" s="564"/>
      <c r="X215" s="14"/>
      <c r="Y215" s="14"/>
      <c r="Z215" s="14"/>
    </row>
    <row r="216" spans="1:26" ht="15.75" customHeight="1">
      <c r="A216" s="564"/>
      <c r="B216" s="564"/>
      <c r="C216" s="564"/>
      <c r="D216" s="564"/>
      <c r="E216" s="564"/>
      <c r="F216" s="564"/>
      <c r="G216" s="1118"/>
      <c r="H216" s="1118"/>
      <c r="I216" s="564"/>
      <c r="J216" s="645"/>
      <c r="K216" s="645"/>
      <c r="L216" s="645"/>
      <c r="M216" s="645"/>
      <c r="N216" s="645"/>
      <c r="O216" s="645"/>
      <c r="P216" s="456"/>
      <c r="Q216" s="456"/>
      <c r="R216" s="458"/>
      <c r="S216" s="564"/>
      <c r="T216" s="564"/>
      <c r="U216" s="564"/>
      <c r="V216" s="564"/>
      <c r="W216" s="564"/>
      <c r="X216" s="14"/>
      <c r="Y216" s="14"/>
      <c r="Z216" s="14"/>
    </row>
    <row r="217" spans="1:26" ht="15.75" customHeight="1">
      <c r="A217" s="564"/>
      <c r="B217" s="564"/>
      <c r="C217" s="564"/>
      <c r="D217" s="564"/>
      <c r="E217" s="564"/>
      <c r="F217" s="564"/>
      <c r="G217" s="1118"/>
      <c r="H217" s="1118"/>
      <c r="I217" s="564"/>
      <c r="J217" s="645"/>
      <c r="K217" s="645"/>
      <c r="L217" s="645"/>
      <c r="M217" s="645"/>
      <c r="N217" s="645"/>
      <c r="O217" s="645"/>
      <c r="P217" s="456"/>
      <c r="Q217" s="456"/>
      <c r="R217" s="458"/>
      <c r="S217" s="564"/>
      <c r="T217" s="564"/>
      <c r="U217" s="564"/>
      <c r="V217" s="564"/>
      <c r="W217" s="564"/>
      <c r="X217" s="14"/>
      <c r="Y217" s="14"/>
      <c r="Z217" s="14"/>
    </row>
    <row r="218" spans="1:26" ht="15.75" customHeight="1">
      <c r="A218" s="564"/>
      <c r="B218" s="564"/>
      <c r="C218" s="564"/>
      <c r="D218" s="564"/>
      <c r="E218" s="564"/>
      <c r="F218" s="564"/>
      <c r="G218" s="1118"/>
      <c r="H218" s="1118"/>
      <c r="I218" s="564"/>
      <c r="J218" s="645"/>
      <c r="K218" s="645"/>
      <c r="L218" s="645"/>
      <c r="M218" s="645"/>
      <c r="N218" s="645"/>
      <c r="O218" s="645"/>
      <c r="P218" s="456"/>
      <c r="Q218" s="456"/>
      <c r="R218" s="458"/>
      <c r="S218" s="564"/>
      <c r="T218" s="564"/>
      <c r="U218" s="564"/>
      <c r="V218" s="564"/>
      <c r="W218" s="564"/>
      <c r="X218" s="14"/>
      <c r="Y218" s="14"/>
      <c r="Z218" s="14"/>
    </row>
    <row r="219" spans="1:26" ht="15.75" customHeight="1">
      <c r="A219" s="564"/>
      <c r="B219" s="564"/>
      <c r="C219" s="564"/>
      <c r="D219" s="564"/>
      <c r="E219" s="564"/>
      <c r="F219" s="564"/>
      <c r="G219" s="1118"/>
      <c r="H219" s="1118"/>
      <c r="I219" s="564"/>
      <c r="J219" s="645"/>
      <c r="K219" s="645"/>
      <c r="L219" s="645"/>
      <c r="M219" s="645"/>
      <c r="N219" s="645"/>
      <c r="O219" s="645"/>
      <c r="P219" s="456"/>
      <c r="Q219" s="456"/>
      <c r="R219" s="458"/>
      <c r="S219" s="564"/>
      <c r="T219" s="564"/>
      <c r="U219" s="564"/>
      <c r="V219" s="564"/>
      <c r="W219" s="564"/>
      <c r="X219" s="14"/>
      <c r="Y219" s="14"/>
      <c r="Z219" s="14"/>
    </row>
    <row r="220" spans="1:26" ht="15.75" customHeight="1">
      <c r="A220" s="564"/>
      <c r="B220" s="564"/>
      <c r="C220" s="564"/>
      <c r="D220" s="564"/>
      <c r="E220" s="564"/>
      <c r="F220" s="564"/>
      <c r="G220" s="1118"/>
      <c r="H220" s="1118"/>
      <c r="I220" s="564"/>
      <c r="J220" s="645"/>
      <c r="K220" s="645"/>
      <c r="L220" s="645"/>
      <c r="M220" s="645"/>
      <c r="N220" s="645"/>
      <c r="O220" s="645"/>
      <c r="P220" s="456"/>
      <c r="Q220" s="456"/>
      <c r="R220" s="458"/>
      <c r="S220" s="564"/>
      <c r="T220" s="564"/>
      <c r="U220" s="564"/>
      <c r="V220" s="564"/>
      <c r="W220" s="564"/>
      <c r="X220" s="14"/>
      <c r="Y220" s="14"/>
      <c r="Z220" s="14"/>
    </row>
    <row r="221" spans="1:26" ht="15.75" customHeight="1">
      <c r="A221" s="564"/>
      <c r="B221" s="564"/>
      <c r="C221" s="564"/>
      <c r="D221" s="564"/>
      <c r="E221" s="564"/>
      <c r="F221" s="564"/>
      <c r="G221" s="1118"/>
      <c r="H221" s="1118"/>
      <c r="I221" s="564"/>
      <c r="J221" s="645"/>
      <c r="K221" s="645"/>
      <c r="L221" s="645"/>
      <c r="M221" s="645"/>
      <c r="N221" s="645"/>
      <c r="O221" s="645"/>
      <c r="P221" s="456"/>
      <c r="Q221" s="456"/>
      <c r="R221" s="458"/>
      <c r="S221" s="564"/>
      <c r="T221" s="564"/>
      <c r="U221" s="564"/>
      <c r="V221" s="564"/>
      <c r="W221" s="564"/>
      <c r="X221" s="14"/>
      <c r="Y221" s="14"/>
      <c r="Z221" s="14"/>
    </row>
    <row r="222" spans="1:26" ht="15.75" customHeight="1">
      <c r="A222" s="564"/>
      <c r="B222" s="564"/>
      <c r="C222" s="564"/>
      <c r="D222" s="564"/>
      <c r="E222" s="564"/>
      <c r="F222" s="564"/>
      <c r="G222" s="1118"/>
      <c r="H222" s="1118"/>
      <c r="I222" s="564"/>
      <c r="J222" s="645"/>
      <c r="K222" s="645"/>
      <c r="L222" s="645"/>
      <c r="M222" s="645"/>
      <c r="N222" s="645"/>
      <c r="O222" s="645"/>
      <c r="P222" s="456"/>
      <c r="Q222" s="456"/>
      <c r="R222" s="458"/>
      <c r="S222" s="564"/>
      <c r="T222" s="564"/>
      <c r="U222" s="564"/>
      <c r="V222" s="564"/>
      <c r="W222" s="564"/>
      <c r="X222" s="14"/>
      <c r="Y222" s="14"/>
      <c r="Z222" s="14"/>
    </row>
    <row r="223" spans="1:26" ht="15.75" customHeight="1">
      <c r="A223" s="564"/>
      <c r="B223" s="564"/>
      <c r="C223" s="564"/>
      <c r="D223" s="564"/>
      <c r="E223" s="564"/>
      <c r="F223" s="564"/>
      <c r="G223" s="1118"/>
      <c r="H223" s="1118"/>
      <c r="I223" s="564"/>
      <c r="J223" s="645"/>
      <c r="K223" s="645"/>
      <c r="L223" s="645"/>
      <c r="M223" s="645"/>
      <c r="N223" s="645"/>
      <c r="O223" s="645"/>
      <c r="P223" s="456"/>
      <c r="Q223" s="456"/>
      <c r="R223" s="458"/>
      <c r="S223" s="564"/>
      <c r="T223" s="564"/>
      <c r="U223" s="564"/>
      <c r="V223" s="564"/>
      <c r="W223" s="564"/>
      <c r="X223" s="14"/>
      <c r="Y223" s="14"/>
      <c r="Z223" s="14"/>
    </row>
    <row r="224" spans="1:26" ht="15.75" customHeight="1">
      <c r="A224" s="564"/>
      <c r="B224" s="564"/>
      <c r="C224" s="564"/>
      <c r="D224" s="564"/>
      <c r="E224" s="564"/>
      <c r="F224" s="564"/>
      <c r="G224" s="1118"/>
      <c r="H224" s="1118"/>
      <c r="I224" s="564"/>
      <c r="J224" s="645"/>
      <c r="K224" s="645"/>
      <c r="L224" s="645"/>
      <c r="M224" s="645"/>
      <c r="N224" s="645"/>
      <c r="O224" s="645"/>
      <c r="P224" s="456"/>
      <c r="Q224" s="456"/>
      <c r="R224" s="458"/>
      <c r="S224" s="564"/>
      <c r="T224" s="564"/>
      <c r="U224" s="564"/>
      <c r="V224" s="564"/>
      <c r="W224" s="564"/>
      <c r="X224" s="14"/>
      <c r="Y224" s="14"/>
      <c r="Z224" s="14"/>
    </row>
    <row r="225" spans="1:26" ht="15.75" customHeight="1">
      <c r="A225" s="564"/>
      <c r="B225" s="564"/>
      <c r="C225" s="564"/>
      <c r="D225" s="564"/>
      <c r="E225" s="564"/>
      <c r="F225" s="564"/>
      <c r="G225" s="1118"/>
      <c r="H225" s="1118"/>
      <c r="I225" s="564"/>
      <c r="J225" s="645"/>
      <c r="K225" s="645"/>
      <c r="L225" s="645"/>
      <c r="M225" s="645"/>
      <c r="N225" s="645"/>
      <c r="O225" s="645"/>
      <c r="P225" s="456"/>
      <c r="Q225" s="456"/>
      <c r="R225" s="458"/>
      <c r="S225" s="564"/>
      <c r="T225" s="564"/>
      <c r="U225" s="564"/>
      <c r="V225" s="564"/>
      <c r="W225" s="564"/>
      <c r="X225" s="14"/>
      <c r="Y225" s="14"/>
      <c r="Z225" s="14"/>
    </row>
    <row r="226" spans="1:26" ht="15.75" customHeight="1">
      <c r="A226" s="564"/>
      <c r="B226" s="564"/>
      <c r="C226" s="564"/>
      <c r="D226" s="564"/>
      <c r="E226" s="564"/>
      <c r="F226" s="564"/>
      <c r="G226" s="1118"/>
      <c r="H226" s="1118"/>
      <c r="I226" s="564"/>
      <c r="J226" s="645"/>
      <c r="K226" s="645"/>
      <c r="L226" s="645"/>
      <c r="M226" s="645"/>
      <c r="N226" s="645"/>
      <c r="O226" s="645"/>
      <c r="P226" s="456"/>
      <c r="Q226" s="456"/>
      <c r="R226" s="458"/>
      <c r="S226" s="564"/>
      <c r="T226" s="564"/>
      <c r="U226" s="564"/>
      <c r="V226" s="564"/>
      <c r="W226" s="564"/>
      <c r="X226" s="14"/>
      <c r="Y226" s="14"/>
      <c r="Z226" s="14"/>
    </row>
    <row r="227" spans="1:26" ht="15.75" customHeight="1">
      <c r="A227" s="564"/>
      <c r="B227" s="564"/>
      <c r="C227" s="564"/>
      <c r="D227" s="564"/>
      <c r="E227" s="564"/>
      <c r="F227" s="564"/>
      <c r="G227" s="1118"/>
      <c r="H227" s="1118"/>
      <c r="I227" s="564"/>
      <c r="J227" s="645"/>
      <c r="K227" s="645"/>
      <c r="L227" s="645"/>
      <c r="M227" s="645"/>
      <c r="N227" s="645"/>
      <c r="O227" s="645"/>
      <c r="P227" s="456"/>
      <c r="Q227" s="456"/>
      <c r="R227" s="458"/>
      <c r="S227" s="564"/>
      <c r="T227" s="564"/>
      <c r="U227" s="564"/>
      <c r="V227" s="564"/>
      <c r="W227" s="564"/>
      <c r="X227" s="14"/>
      <c r="Y227" s="14"/>
      <c r="Z227" s="14"/>
    </row>
    <row r="228" spans="1:26" ht="15.75" customHeight="1">
      <c r="A228" s="564"/>
      <c r="B228" s="564"/>
      <c r="C228" s="564"/>
      <c r="D228" s="564"/>
      <c r="E228" s="564"/>
      <c r="F228" s="564"/>
      <c r="G228" s="1118"/>
      <c r="H228" s="1118"/>
      <c r="I228" s="564"/>
      <c r="J228" s="645"/>
      <c r="K228" s="645"/>
      <c r="L228" s="645"/>
      <c r="M228" s="645"/>
      <c r="N228" s="645"/>
      <c r="O228" s="645"/>
      <c r="P228" s="456"/>
      <c r="Q228" s="456"/>
      <c r="R228" s="458"/>
      <c r="S228" s="564"/>
      <c r="T228" s="564"/>
      <c r="U228" s="564"/>
      <c r="V228" s="564"/>
      <c r="W228" s="564"/>
      <c r="X228" s="14"/>
      <c r="Y228" s="14"/>
      <c r="Z228" s="14"/>
    </row>
    <row r="229" spans="1:26" ht="15.75" customHeight="1">
      <c r="A229" s="564"/>
      <c r="B229" s="564"/>
      <c r="C229" s="564"/>
      <c r="D229" s="564"/>
      <c r="E229" s="564"/>
      <c r="F229" s="564"/>
      <c r="G229" s="1118"/>
      <c r="H229" s="1118"/>
      <c r="I229" s="564"/>
      <c r="J229" s="645"/>
      <c r="K229" s="645"/>
      <c r="L229" s="645"/>
      <c r="M229" s="645"/>
      <c r="N229" s="645"/>
      <c r="O229" s="645"/>
      <c r="P229" s="456"/>
      <c r="Q229" s="456"/>
      <c r="R229" s="458"/>
      <c r="S229" s="564"/>
      <c r="T229" s="564"/>
      <c r="U229" s="564"/>
      <c r="V229" s="564"/>
      <c r="W229" s="564"/>
      <c r="X229" s="14"/>
      <c r="Y229" s="14"/>
      <c r="Z229" s="14"/>
    </row>
    <row r="230" spans="1:26" ht="15.75" customHeight="1">
      <c r="A230" s="564"/>
      <c r="B230" s="564"/>
      <c r="C230" s="564"/>
      <c r="D230" s="564"/>
      <c r="E230" s="564"/>
      <c r="F230" s="564"/>
      <c r="G230" s="1118"/>
      <c r="H230" s="1118"/>
      <c r="I230" s="564"/>
      <c r="J230" s="645"/>
      <c r="K230" s="645"/>
      <c r="L230" s="645"/>
      <c r="M230" s="645"/>
      <c r="N230" s="645"/>
      <c r="O230" s="645"/>
      <c r="P230" s="456"/>
      <c r="Q230" s="456"/>
      <c r="R230" s="458"/>
      <c r="S230" s="564"/>
      <c r="T230" s="564"/>
      <c r="U230" s="564"/>
      <c r="V230" s="564"/>
      <c r="W230" s="564"/>
      <c r="X230" s="14"/>
      <c r="Y230" s="14"/>
      <c r="Z230" s="14"/>
    </row>
    <row r="231" spans="1:26" ht="15.75" customHeight="1">
      <c r="A231" s="564"/>
      <c r="B231" s="564"/>
      <c r="C231" s="564"/>
      <c r="D231" s="564"/>
      <c r="E231" s="564"/>
      <c r="F231" s="564"/>
      <c r="G231" s="1118"/>
      <c r="H231" s="1118"/>
      <c r="I231" s="564"/>
      <c r="J231" s="645"/>
      <c r="K231" s="645"/>
      <c r="L231" s="645"/>
      <c r="M231" s="645"/>
      <c r="N231" s="645"/>
      <c r="O231" s="645"/>
      <c r="P231" s="456"/>
      <c r="Q231" s="456"/>
      <c r="R231" s="458"/>
      <c r="S231" s="564"/>
      <c r="T231" s="564"/>
      <c r="U231" s="564"/>
      <c r="V231" s="564"/>
      <c r="W231" s="564"/>
      <c r="X231" s="14"/>
      <c r="Y231" s="14"/>
      <c r="Z231" s="14"/>
    </row>
    <row r="232" spans="1:26" ht="15.75" customHeight="1">
      <c r="A232" s="564"/>
      <c r="B232" s="564"/>
      <c r="C232" s="564"/>
      <c r="D232" s="564"/>
      <c r="E232" s="564"/>
      <c r="F232" s="564"/>
      <c r="G232" s="1118"/>
      <c r="H232" s="1118"/>
      <c r="I232" s="564"/>
      <c r="J232" s="645"/>
      <c r="K232" s="645"/>
      <c r="L232" s="645"/>
      <c r="M232" s="645"/>
      <c r="N232" s="645"/>
      <c r="O232" s="645"/>
      <c r="P232" s="456"/>
      <c r="Q232" s="456"/>
      <c r="R232" s="458"/>
      <c r="S232" s="564"/>
      <c r="T232" s="564"/>
      <c r="U232" s="564"/>
      <c r="V232" s="564"/>
      <c r="W232" s="564"/>
      <c r="X232" s="14"/>
      <c r="Y232" s="14"/>
      <c r="Z232" s="14"/>
    </row>
    <row r="233" spans="1:26" ht="15.75" customHeight="1">
      <c r="A233" s="564"/>
      <c r="B233" s="564"/>
      <c r="C233" s="564"/>
      <c r="D233" s="564"/>
      <c r="E233" s="564"/>
      <c r="F233" s="564"/>
      <c r="G233" s="1118"/>
      <c r="H233" s="1118"/>
      <c r="I233" s="564"/>
      <c r="J233" s="645"/>
      <c r="K233" s="645"/>
      <c r="L233" s="645"/>
      <c r="M233" s="645"/>
      <c r="N233" s="645"/>
      <c r="O233" s="645"/>
      <c r="P233" s="456"/>
      <c r="Q233" s="456"/>
      <c r="R233" s="458"/>
      <c r="S233" s="564"/>
      <c r="T233" s="564"/>
      <c r="U233" s="564"/>
      <c r="V233" s="564"/>
      <c r="W233" s="564"/>
      <c r="X233" s="14"/>
      <c r="Y233" s="14"/>
      <c r="Z233" s="14"/>
    </row>
    <row r="234" spans="1:26" ht="15.75" customHeight="1">
      <c r="A234" s="564"/>
      <c r="B234" s="564"/>
      <c r="C234" s="564"/>
      <c r="D234" s="564"/>
      <c r="E234" s="564"/>
      <c r="F234" s="564"/>
      <c r="G234" s="1118"/>
      <c r="H234" s="1118"/>
      <c r="I234" s="564"/>
      <c r="J234" s="645"/>
      <c r="K234" s="645"/>
      <c r="L234" s="645"/>
      <c r="M234" s="645"/>
      <c r="N234" s="645"/>
      <c r="O234" s="645"/>
      <c r="P234" s="456"/>
      <c r="Q234" s="456"/>
      <c r="R234" s="458"/>
      <c r="S234" s="564"/>
      <c r="T234" s="564"/>
      <c r="U234" s="564"/>
      <c r="V234" s="564"/>
      <c r="W234" s="564"/>
      <c r="X234" s="14"/>
      <c r="Y234" s="14"/>
      <c r="Z234" s="14"/>
    </row>
    <row r="235" spans="1:26" ht="15.75" customHeight="1">
      <c r="A235" s="564"/>
      <c r="B235" s="564"/>
      <c r="C235" s="564"/>
      <c r="D235" s="564"/>
      <c r="E235" s="564"/>
      <c r="F235" s="564"/>
      <c r="G235" s="1118"/>
      <c r="H235" s="1118"/>
      <c r="I235" s="564"/>
      <c r="J235" s="645"/>
      <c r="K235" s="645"/>
      <c r="L235" s="645"/>
      <c r="M235" s="645"/>
      <c r="N235" s="645"/>
      <c r="O235" s="645"/>
      <c r="P235" s="456"/>
      <c r="Q235" s="456"/>
      <c r="R235" s="458"/>
      <c r="S235" s="564"/>
      <c r="T235" s="564"/>
      <c r="U235" s="564"/>
      <c r="V235" s="564"/>
      <c r="W235" s="564"/>
      <c r="X235" s="14"/>
      <c r="Y235" s="14"/>
      <c r="Z235" s="14"/>
    </row>
    <row r="236" spans="1:26" ht="15.75" customHeight="1">
      <c r="A236" s="564"/>
      <c r="B236" s="564"/>
      <c r="C236" s="564"/>
      <c r="D236" s="564"/>
      <c r="E236" s="564"/>
      <c r="F236" s="564"/>
      <c r="G236" s="1118"/>
      <c r="H236" s="1118"/>
      <c r="I236" s="564"/>
      <c r="J236" s="645"/>
      <c r="K236" s="645"/>
      <c r="L236" s="645"/>
      <c r="M236" s="645"/>
      <c r="N236" s="645"/>
      <c r="O236" s="645"/>
      <c r="P236" s="456"/>
      <c r="Q236" s="456"/>
      <c r="R236" s="458"/>
      <c r="S236" s="564"/>
      <c r="T236" s="564"/>
      <c r="U236" s="564"/>
      <c r="V236" s="564"/>
      <c r="W236" s="564"/>
      <c r="X236" s="14"/>
      <c r="Y236" s="14"/>
      <c r="Z236" s="14"/>
    </row>
    <row r="237" spans="1:26" ht="15.75" customHeight="1">
      <c r="A237" s="564"/>
      <c r="B237" s="564"/>
      <c r="C237" s="564"/>
      <c r="D237" s="564"/>
      <c r="E237" s="564"/>
      <c r="F237" s="564"/>
      <c r="G237" s="1118"/>
      <c r="H237" s="1118"/>
      <c r="I237" s="564"/>
      <c r="J237" s="645"/>
      <c r="K237" s="645"/>
      <c r="L237" s="645"/>
      <c r="M237" s="645"/>
      <c r="N237" s="645"/>
      <c r="O237" s="645"/>
      <c r="P237" s="456"/>
      <c r="Q237" s="456"/>
      <c r="R237" s="458"/>
      <c r="S237" s="564"/>
      <c r="T237" s="564"/>
      <c r="U237" s="564"/>
      <c r="V237" s="564"/>
      <c r="W237" s="564"/>
      <c r="X237" s="14"/>
      <c r="Y237" s="14"/>
      <c r="Z237" s="14"/>
    </row>
    <row r="238" spans="1:26" ht="15.75" customHeight="1">
      <c r="A238" s="564"/>
      <c r="B238" s="564"/>
      <c r="C238" s="564"/>
      <c r="D238" s="564"/>
      <c r="E238" s="564"/>
      <c r="F238" s="564"/>
      <c r="G238" s="1118"/>
      <c r="H238" s="1118"/>
      <c r="I238" s="564"/>
      <c r="J238" s="645"/>
      <c r="K238" s="645"/>
      <c r="L238" s="645"/>
      <c r="M238" s="645"/>
      <c r="N238" s="645"/>
      <c r="O238" s="645"/>
      <c r="P238" s="456"/>
      <c r="Q238" s="456"/>
      <c r="R238" s="458"/>
      <c r="S238" s="564"/>
      <c r="T238" s="564"/>
      <c r="U238" s="564"/>
      <c r="V238" s="564"/>
      <c r="W238" s="564"/>
      <c r="X238" s="14"/>
      <c r="Y238" s="14"/>
      <c r="Z238" s="14"/>
    </row>
    <row r="239" spans="1:26" ht="15.75" customHeight="1">
      <c r="A239" s="564"/>
      <c r="B239" s="564"/>
      <c r="C239" s="564"/>
      <c r="D239" s="564"/>
      <c r="E239" s="564"/>
      <c r="F239" s="564"/>
      <c r="G239" s="1118"/>
      <c r="H239" s="1118"/>
      <c r="I239" s="564"/>
      <c r="J239" s="645"/>
      <c r="K239" s="645"/>
      <c r="L239" s="645"/>
      <c r="M239" s="645"/>
      <c r="N239" s="645"/>
      <c r="O239" s="645"/>
      <c r="P239" s="456"/>
      <c r="Q239" s="456"/>
      <c r="R239" s="458"/>
      <c r="S239" s="564"/>
      <c r="T239" s="564"/>
      <c r="U239" s="564"/>
      <c r="V239" s="564"/>
      <c r="W239" s="564"/>
      <c r="X239" s="14"/>
      <c r="Y239" s="14"/>
      <c r="Z239" s="14"/>
    </row>
    <row r="240" spans="1:26" ht="15.75" customHeight="1">
      <c r="A240" s="564"/>
      <c r="B240" s="564"/>
      <c r="C240" s="564"/>
      <c r="D240" s="564"/>
      <c r="E240" s="564"/>
      <c r="F240" s="564"/>
      <c r="G240" s="1118"/>
      <c r="H240" s="1118"/>
      <c r="I240" s="564"/>
      <c r="J240" s="645"/>
      <c r="K240" s="645"/>
      <c r="L240" s="645"/>
      <c r="M240" s="645"/>
      <c r="N240" s="645"/>
      <c r="O240" s="645"/>
      <c r="P240" s="456"/>
      <c r="Q240" s="456"/>
      <c r="R240" s="458"/>
      <c r="S240" s="564"/>
      <c r="T240" s="564"/>
      <c r="U240" s="564"/>
      <c r="V240" s="564"/>
      <c r="W240" s="564"/>
      <c r="X240" s="14"/>
      <c r="Y240" s="14"/>
      <c r="Z240" s="14"/>
    </row>
    <row r="241" spans="1:26" ht="15.75" customHeight="1">
      <c r="A241" s="564"/>
      <c r="B241" s="564"/>
      <c r="C241" s="564"/>
      <c r="D241" s="564"/>
      <c r="E241" s="564"/>
      <c r="F241" s="564"/>
      <c r="G241" s="1118"/>
      <c r="H241" s="1118"/>
      <c r="I241" s="564"/>
      <c r="J241" s="645"/>
      <c r="K241" s="645"/>
      <c r="L241" s="645"/>
      <c r="M241" s="645"/>
      <c r="N241" s="645"/>
      <c r="O241" s="645"/>
      <c r="P241" s="456"/>
      <c r="Q241" s="456"/>
      <c r="R241" s="458"/>
      <c r="S241" s="564"/>
      <c r="T241" s="564"/>
      <c r="U241" s="564"/>
      <c r="V241" s="564"/>
      <c r="W241" s="564"/>
      <c r="X241" s="14"/>
      <c r="Y241" s="14"/>
      <c r="Z241" s="14"/>
    </row>
    <row r="242" spans="1:26" ht="15.75" customHeight="1">
      <c r="A242" s="564"/>
      <c r="B242" s="564"/>
      <c r="C242" s="564"/>
      <c r="D242" s="564"/>
      <c r="E242" s="564"/>
      <c r="F242" s="564"/>
      <c r="G242" s="1118"/>
      <c r="H242" s="1118"/>
      <c r="I242" s="564"/>
      <c r="J242" s="645"/>
      <c r="K242" s="645"/>
      <c r="L242" s="645"/>
      <c r="M242" s="645"/>
      <c r="N242" s="645"/>
      <c r="O242" s="645"/>
      <c r="P242" s="456"/>
      <c r="Q242" s="456"/>
      <c r="R242" s="458"/>
      <c r="S242" s="564"/>
      <c r="T242" s="564"/>
      <c r="U242" s="564"/>
      <c r="V242" s="564"/>
      <c r="W242" s="564"/>
      <c r="X242" s="14"/>
      <c r="Y242" s="14"/>
      <c r="Z242" s="14"/>
    </row>
    <row r="243" spans="1:26" ht="15.75" customHeight="1">
      <c r="A243" s="564"/>
      <c r="B243" s="564"/>
      <c r="C243" s="564"/>
      <c r="D243" s="564"/>
      <c r="E243" s="564"/>
      <c r="F243" s="564"/>
      <c r="G243" s="1118"/>
      <c r="H243" s="1118"/>
      <c r="I243" s="564"/>
      <c r="J243" s="645"/>
      <c r="K243" s="645"/>
      <c r="L243" s="645"/>
      <c r="M243" s="645"/>
      <c r="N243" s="645"/>
      <c r="O243" s="645"/>
      <c r="P243" s="456"/>
      <c r="Q243" s="456"/>
      <c r="R243" s="458"/>
      <c r="S243" s="564"/>
      <c r="T243" s="564"/>
      <c r="U243" s="564"/>
      <c r="V243" s="564"/>
      <c r="W243" s="564"/>
      <c r="X243" s="14"/>
      <c r="Y243" s="14"/>
      <c r="Z243" s="14"/>
    </row>
    <row r="244" spans="1:26" ht="15.75" customHeight="1">
      <c r="A244" s="564"/>
      <c r="B244" s="564"/>
      <c r="C244" s="564"/>
      <c r="D244" s="564"/>
      <c r="E244" s="564"/>
      <c r="F244" s="564"/>
      <c r="G244" s="1118"/>
      <c r="H244" s="1118"/>
      <c r="I244" s="564"/>
      <c r="J244" s="645"/>
      <c r="K244" s="645"/>
      <c r="L244" s="645"/>
      <c r="M244" s="645"/>
      <c r="N244" s="645"/>
      <c r="O244" s="645"/>
      <c r="P244" s="456"/>
      <c r="Q244" s="456"/>
      <c r="R244" s="458"/>
      <c r="S244" s="564"/>
      <c r="T244" s="564"/>
      <c r="U244" s="564"/>
      <c r="V244" s="564"/>
      <c r="W244" s="564"/>
      <c r="X244" s="14"/>
      <c r="Y244" s="14"/>
      <c r="Z244" s="14"/>
    </row>
    <row r="245" spans="1:26" ht="15.75" customHeight="1">
      <c r="A245" s="564"/>
      <c r="B245" s="564"/>
      <c r="C245" s="564"/>
      <c r="D245" s="564"/>
      <c r="E245" s="564"/>
      <c r="F245" s="564"/>
      <c r="G245" s="1118"/>
      <c r="H245" s="1118"/>
      <c r="I245" s="564"/>
      <c r="J245" s="645"/>
      <c r="K245" s="645"/>
      <c r="L245" s="645"/>
      <c r="M245" s="645"/>
      <c r="N245" s="645"/>
      <c r="O245" s="645"/>
      <c r="P245" s="456"/>
      <c r="Q245" s="456"/>
      <c r="R245" s="458"/>
      <c r="S245" s="564"/>
      <c r="T245" s="564"/>
      <c r="U245" s="564"/>
      <c r="V245" s="564"/>
      <c r="W245" s="564"/>
      <c r="X245" s="14"/>
      <c r="Y245" s="14"/>
      <c r="Z245" s="14"/>
    </row>
    <row r="246" spans="1:26" ht="15.75" customHeight="1">
      <c r="A246" s="564"/>
      <c r="B246" s="564"/>
      <c r="C246" s="564"/>
      <c r="D246" s="564"/>
      <c r="E246" s="564"/>
      <c r="F246" s="564"/>
      <c r="G246" s="1118"/>
      <c r="H246" s="1118"/>
      <c r="I246" s="564"/>
      <c r="J246" s="645"/>
      <c r="K246" s="645"/>
      <c r="L246" s="645"/>
      <c r="M246" s="645"/>
      <c r="N246" s="645"/>
      <c r="O246" s="645"/>
      <c r="P246" s="456"/>
      <c r="Q246" s="456"/>
      <c r="R246" s="458"/>
      <c r="S246" s="564"/>
      <c r="T246" s="564"/>
      <c r="U246" s="564"/>
      <c r="V246" s="564"/>
      <c r="W246" s="564"/>
      <c r="X246" s="14"/>
      <c r="Y246" s="14"/>
      <c r="Z246" s="14"/>
    </row>
    <row r="247" spans="1:26" ht="15.75" customHeight="1">
      <c r="A247" s="564"/>
      <c r="B247" s="564"/>
      <c r="C247" s="564"/>
      <c r="D247" s="564"/>
      <c r="E247" s="564"/>
      <c r="F247" s="564"/>
      <c r="G247" s="1118"/>
      <c r="H247" s="1118"/>
      <c r="I247" s="564"/>
      <c r="J247" s="645"/>
      <c r="K247" s="645"/>
      <c r="L247" s="645"/>
      <c r="M247" s="645"/>
      <c r="N247" s="645"/>
      <c r="O247" s="645"/>
      <c r="P247" s="456"/>
      <c r="Q247" s="456"/>
      <c r="R247" s="458"/>
      <c r="S247" s="564"/>
      <c r="T247" s="564"/>
      <c r="U247" s="564"/>
      <c r="V247" s="564"/>
      <c r="W247" s="564"/>
      <c r="X247" s="14"/>
      <c r="Y247" s="14"/>
      <c r="Z247" s="14"/>
    </row>
    <row r="248" spans="1:26" ht="15.75" customHeight="1">
      <c r="A248" s="564"/>
      <c r="B248" s="564"/>
      <c r="C248" s="564"/>
      <c r="D248" s="564"/>
      <c r="E248" s="564"/>
      <c r="F248" s="564"/>
      <c r="G248" s="1118"/>
      <c r="H248" s="1118"/>
      <c r="I248" s="564"/>
      <c r="J248" s="645"/>
      <c r="K248" s="645"/>
      <c r="L248" s="645"/>
      <c r="M248" s="645"/>
      <c r="N248" s="645"/>
      <c r="O248" s="645"/>
      <c r="P248" s="456"/>
      <c r="Q248" s="456"/>
      <c r="R248" s="458"/>
      <c r="S248" s="564"/>
      <c r="T248" s="564"/>
      <c r="U248" s="564"/>
      <c r="V248" s="564"/>
      <c r="W248" s="564"/>
      <c r="X248" s="14"/>
      <c r="Y248" s="14"/>
      <c r="Z248" s="14"/>
    </row>
    <row r="249" spans="1:26" ht="15.75" customHeight="1">
      <c r="A249" s="564"/>
      <c r="B249" s="564"/>
      <c r="C249" s="564"/>
      <c r="D249" s="564"/>
      <c r="E249" s="564"/>
      <c r="F249" s="564"/>
      <c r="G249" s="1118"/>
      <c r="H249" s="1118"/>
      <c r="I249" s="564"/>
      <c r="J249" s="645"/>
      <c r="K249" s="645"/>
      <c r="L249" s="645"/>
      <c r="M249" s="645"/>
      <c r="N249" s="645"/>
      <c r="O249" s="645"/>
      <c r="P249" s="456"/>
      <c r="Q249" s="456"/>
      <c r="R249" s="458"/>
      <c r="S249" s="564"/>
      <c r="T249" s="564"/>
      <c r="U249" s="564"/>
      <c r="V249" s="564"/>
      <c r="W249" s="564"/>
      <c r="X249" s="14"/>
      <c r="Y249" s="14"/>
      <c r="Z249" s="14"/>
    </row>
    <row r="250" spans="1:26" ht="15.75" customHeight="1">
      <c r="A250" s="564"/>
      <c r="B250" s="564"/>
      <c r="C250" s="564"/>
      <c r="D250" s="564"/>
      <c r="E250" s="564"/>
      <c r="F250" s="564"/>
      <c r="G250" s="1118"/>
      <c r="H250" s="1118"/>
      <c r="I250" s="564"/>
      <c r="J250" s="645"/>
      <c r="K250" s="645"/>
      <c r="L250" s="645"/>
      <c r="M250" s="645"/>
      <c r="N250" s="645"/>
      <c r="O250" s="645"/>
      <c r="P250" s="456"/>
      <c r="Q250" s="456"/>
      <c r="R250" s="458"/>
      <c r="S250" s="564"/>
      <c r="T250" s="564"/>
      <c r="U250" s="564"/>
      <c r="V250" s="564"/>
      <c r="W250" s="564"/>
      <c r="X250" s="14"/>
      <c r="Y250" s="14"/>
      <c r="Z250" s="14"/>
    </row>
    <row r="251" spans="1:26" ht="15.75" customHeight="1">
      <c r="A251" s="564"/>
      <c r="B251" s="564"/>
      <c r="C251" s="564"/>
      <c r="D251" s="564"/>
      <c r="E251" s="564"/>
      <c r="F251" s="564"/>
      <c r="G251" s="1118"/>
      <c r="H251" s="1118"/>
      <c r="I251" s="564"/>
      <c r="J251" s="645"/>
      <c r="K251" s="645"/>
      <c r="L251" s="645"/>
      <c r="M251" s="645"/>
      <c r="N251" s="645"/>
      <c r="O251" s="645"/>
      <c r="P251" s="456"/>
      <c r="Q251" s="456"/>
      <c r="R251" s="458"/>
      <c r="S251" s="564"/>
      <c r="T251" s="564"/>
      <c r="U251" s="564"/>
      <c r="V251" s="564"/>
      <c r="W251" s="564"/>
      <c r="X251" s="14"/>
      <c r="Y251" s="14"/>
      <c r="Z251" s="14"/>
    </row>
    <row r="252" spans="1:26" ht="15.75" customHeight="1">
      <c r="A252" s="564"/>
      <c r="B252" s="564"/>
      <c r="C252" s="564"/>
      <c r="D252" s="564"/>
      <c r="E252" s="564"/>
      <c r="F252" s="564"/>
      <c r="G252" s="1118"/>
      <c r="H252" s="1118"/>
      <c r="I252" s="564"/>
      <c r="J252" s="645"/>
      <c r="K252" s="645"/>
      <c r="L252" s="645"/>
      <c r="M252" s="645"/>
      <c r="N252" s="645"/>
      <c r="O252" s="645"/>
      <c r="P252" s="456"/>
      <c r="Q252" s="456"/>
      <c r="R252" s="458"/>
      <c r="S252" s="564"/>
      <c r="T252" s="564"/>
      <c r="U252" s="564"/>
      <c r="V252" s="564"/>
      <c r="W252" s="564"/>
      <c r="X252" s="14"/>
      <c r="Y252" s="14"/>
      <c r="Z252" s="14"/>
    </row>
    <row r="253" spans="1:26" ht="15.75" customHeight="1">
      <c r="A253" s="564"/>
      <c r="B253" s="564"/>
      <c r="C253" s="564"/>
      <c r="D253" s="564"/>
      <c r="E253" s="564"/>
      <c r="F253" s="564"/>
      <c r="G253" s="1118"/>
      <c r="H253" s="1118"/>
      <c r="I253" s="564"/>
      <c r="J253" s="645"/>
      <c r="K253" s="645"/>
      <c r="L253" s="645"/>
      <c r="M253" s="645"/>
      <c r="N253" s="645"/>
      <c r="O253" s="645"/>
      <c r="P253" s="456"/>
      <c r="Q253" s="456"/>
      <c r="R253" s="458"/>
      <c r="S253" s="564"/>
      <c r="T253" s="564"/>
      <c r="U253" s="564"/>
      <c r="V253" s="564"/>
      <c r="W253" s="564"/>
      <c r="X253" s="14"/>
      <c r="Y253" s="14"/>
      <c r="Z253" s="14"/>
    </row>
    <row r="254" spans="1:26" ht="15.75" customHeight="1">
      <c r="A254" s="564"/>
      <c r="B254" s="564"/>
      <c r="C254" s="564"/>
      <c r="D254" s="564"/>
      <c r="E254" s="564"/>
      <c r="F254" s="564"/>
      <c r="G254" s="1118"/>
      <c r="H254" s="1118"/>
      <c r="I254" s="564"/>
      <c r="J254" s="645"/>
      <c r="K254" s="645"/>
      <c r="L254" s="645"/>
      <c r="M254" s="645"/>
      <c r="N254" s="645"/>
      <c r="O254" s="645"/>
      <c r="P254" s="456"/>
      <c r="Q254" s="456"/>
      <c r="R254" s="458"/>
      <c r="S254" s="564"/>
      <c r="T254" s="564"/>
      <c r="U254" s="564"/>
      <c r="V254" s="564"/>
      <c r="W254" s="564"/>
      <c r="X254" s="14"/>
      <c r="Y254" s="14"/>
      <c r="Z254" s="14"/>
    </row>
    <row r="255" spans="1:26" ht="15.75" customHeight="1">
      <c r="A255" s="564"/>
      <c r="B255" s="564"/>
      <c r="C255" s="564"/>
      <c r="D255" s="564"/>
      <c r="E255" s="564"/>
      <c r="F255" s="564"/>
      <c r="G255" s="1118"/>
      <c r="H255" s="1118"/>
      <c r="I255" s="564"/>
      <c r="J255" s="645"/>
      <c r="K255" s="645"/>
      <c r="L255" s="645"/>
      <c r="M255" s="645"/>
      <c r="N255" s="645"/>
      <c r="O255" s="645"/>
      <c r="P255" s="456"/>
      <c r="Q255" s="456"/>
      <c r="R255" s="458"/>
      <c r="S255" s="564"/>
      <c r="T255" s="564"/>
      <c r="U255" s="564"/>
      <c r="V255" s="564"/>
      <c r="W255" s="564"/>
      <c r="X255" s="14"/>
      <c r="Y255" s="14"/>
      <c r="Z255" s="14"/>
    </row>
    <row r="256" spans="1:26" ht="15.75" customHeight="1">
      <c r="A256" s="564"/>
      <c r="B256" s="564"/>
      <c r="C256" s="564"/>
      <c r="D256" s="564"/>
      <c r="E256" s="564"/>
      <c r="F256" s="564"/>
      <c r="G256" s="1118"/>
      <c r="H256" s="1118"/>
      <c r="I256" s="564"/>
      <c r="J256" s="645"/>
      <c r="K256" s="645"/>
      <c r="L256" s="645"/>
      <c r="M256" s="645"/>
      <c r="N256" s="645"/>
      <c r="O256" s="645"/>
      <c r="P256" s="456"/>
      <c r="Q256" s="456"/>
      <c r="R256" s="458"/>
      <c r="S256" s="564"/>
      <c r="T256" s="564"/>
      <c r="U256" s="564"/>
      <c r="V256" s="564"/>
      <c r="W256" s="564"/>
      <c r="X256" s="14"/>
      <c r="Y256" s="14"/>
      <c r="Z256" s="14"/>
    </row>
    <row r="257" spans="1:26" ht="15.75" customHeight="1">
      <c r="A257" s="564"/>
      <c r="B257" s="564"/>
      <c r="C257" s="564"/>
      <c r="D257" s="564"/>
      <c r="E257" s="564"/>
      <c r="F257" s="564"/>
      <c r="G257" s="1118"/>
      <c r="H257" s="1118"/>
      <c r="I257" s="564"/>
      <c r="J257" s="645"/>
      <c r="K257" s="645"/>
      <c r="L257" s="645"/>
      <c r="M257" s="645"/>
      <c r="N257" s="645"/>
      <c r="O257" s="645"/>
      <c r="P257" s="456"/>
      <c r="Q257" s="456"/>
      <c r="R257" s="458"/>
      <c r="S257" s="564"/>
      <c r="T257" s="564"/>
      <c r="U257" s="564"/>
      <c r="V257" s="564"/>
      <c r="W257" s="564"/>
      <c r="X257" s="14"/>
      <c r="Y257" s="14"/>
      <c r="Z257" s="14"/>
    </row>
    <row r="258" spans="1:26" ht="15.75" customHeight="1">
      <c r="A258" s="564"/>
      <c r="B258" s="564"/>
      <c r="C258" s="564"/>
      <c r="D258" s="564"/>
      <c r="E258" s="564"/>
      <c r="F258" s="564"/>
      <c r="G258" s="1118"/>
      <c r="H258" s="1118"/>
      <c r="I258" s="564"/>
      <c r="J258" s="645"/>
      <c r="K258" s="645"/>
      <c r="L258" s="645"/>
      <c r="M258" s="645"/>
      <c r="N258" s="645"/>
      <c r="O258" s="645"/>
      <c r="P258" s="456"/>
      <c r="Q258" s="456"/>
      <c r="R258" s="458"/>
      <c r="S258" s="564"/>
      <c r="T258" s="564"/>
      <c r="U258" s="564"/>
      <c r="V258" s="564"/>
      <c r="W258" s="564"/>
      <c r="X258" s="14"/>
      <c r="Y258" s="14"/>
      <c r="Z258" s="14"/>
    </row>
    <row r="259" spans="1:26" ht="15.75" customHeight="1">
      <c r="A259" s="564"/>
      <c r="B259" s="564"/>
      <c r="C259" s="564"/>
      <c r="D259" s="564"/>
      <c r="E259" s="564"/>
      <c r="F259" s="564"/>
      <c r="G259" s="1118"/>
      <c r="H259" s="1118"/>
      <c r="I259" s="564"/>
      <c r="J259" s="645"/>
      <c r="K259" s="645"/>
      <c r="L259" s="645"/>
      <c r="M259" s="645"/>
      <c r="N259" s="645"/>
      <c r="O259" s="645"/>
      <c r="P259" s="456"/>
      <c r="Q259" s="456"/>
      <c r="R259" s="458"/>
      <c r="S259" s="564"/>
      <c r="T259" s="564"/>
      <c r="U259" s="564"/>
      <c r="V259" s="564"/>
      <c r="W259" s="564"/>
      <c r="X259" s="14"/>
      <c r="Y259" s="14"/>
      <c r="Z259" s="14"/>
    </row>
    <row r="260" spans="1:26" ht="15.75" customHeight="1">
      <c r="A260" s="564"/>
      <c r="B260" s="564"/>
      <c r="C260" s="564"/>
      <c r="D260" s="564"/>
      <c r="E260" s="564"/>
      <c r="F260" s="564"/>
      <c r="G260" s="1118"/>
      <c r="H260" s="1118"/>
      <c r="I260" s="564"/>
      <c r="J260" s="645"/>
      <c r="K260" s="645"/>
      <c r="L260" s="645"/>
      <c r="M260" s="645"/>
      <c r="N260" s="645"/>
      <c r="O260" s="645"/>
      <c r="P260" s="456"/>
      <c r="Q260" s="456"/>
      <c r="R260" s="458"/>
      <c r="S260" s="564"/>
      <c r="T260" s="564"/>
      <c r="U260" s="564"/>
      <c r="V260" s="564"/>
      <c r="W260" s="564"/>
      <c r="X260" s="14"/>
      <c r="Y260" s="14"/>
      <c r="Z260" s="14"/>
    </row>
    <row r="261" spans="1:26" ht="15.75" customHeight="1">
      <c r="A261" s="564"/>
      <c r="B261" s="564"/>
      <c r="C261" s="564"/>
      <c r="D261" s="564"/>
      <c r="E261" s="564"/>
      <c r="F261" s="564"/>
      <c r="G261" s="1118"/>
      <c r="H261" s="1118"/>
      <c r="I261" s="564"/>
      <c r="J261" s="645"/>
      <c r="K261" s="645"/>
      <c r="L261" s="645"/>
      <c r="M261" s="645"/>
      <c r="N261" s="645"/>
      <c r="O261" s="645"/>
      <c r="P261" s="456"/>
      <c r="Q261" s="456"/>
      <c r="R261" s="458"/>
      <c r="S261" s="564"/>
      <c r="T261" s="564"/>
      <c r="U261" s="564"/>
      <c r="V261" s="564"/>
      <c r="W261" s="564"/>
      <c r="X261" s="14"/>
      <c r="Y261" s="14"/>
      <c r="Z261" s="14"/>
    </row>
    <row r="262" spans="1:26" ht="15.75" customHeight="1">
      <c r="A262" s="564"/>
      <c r="B262" s="564"/>
      <c r="C262" s="564"/>
      <c r="D262" s="564"/>
      <c r="E262" s="564"/>
      <c r="F262" s="564"/>
      <c r="G262" s="1118"/>
      <c r="H262" s="1118"/>
      <c r="I262" s="564"/>
      <c r="J262" s="645"/>
      <c r="K262" s="645"/>
      <c r="L262" s="645"/>
      <c r="M262" s="645"/>
      <c r="N262" s="645"/>
      <c r="O262" s="645"/>
      <c r="P262" s="456"/>
      <c r="Q262" s="456"/>
      <c r="R262" s="458"/>
      <c r="S262" s="564"/>
      <c r="T262" s="564"/>
      <c r="U262" s="564"/>
      <c r="V262" s="564"/>
      <c r="W262" s="564"/>
      <c r="X262" s="14"/>
      <c r="Y262" s="14"/>
      <c r="Z262" s="14"/>
    </row>
    <row r="263" spans="1:26" ht="15.75" customHeight="1">
      <c r="A263" s="564"/>
      <c r="B263" s="564"/>
      <c r="C263" s="564"/>
      <c r="D263" s="564"/>
      <c r="E263" s="564"/>
      <c r="F263" s="564"/>
      <c r="G263" s="1118"/>
      <c r="H263" s="1118"/>
      <c r="I263" s="564"/>
      <c r="J263" s="645"/>
      <c r="K263" s="645"/>
      <c r="L263" s="645"/>
      <c r="M263" s="645"/>
      <c r="N263" s="645"/>
      <c r="O263" s="645"/>
      <c r="P263" s="456"/>
      <c r="Q263" s="456"/>
      <c r="R263" s="458"/>
      <c r="S263" s="564"/>
      <c r="T263" s="564"/>
      <c r="U263" s="564"/>
      <c r="V263" s="564"/>
      <c r="W263" s="564"/>
      <c r="X263" s="14"/>
      <c r="Y263" s="14"/>
      <c r="Z263" s="14"/>
    </row>
    <row r="264" spans="1:26" ht="15.75" customHeight="1">
      <c r="A264" s="564"/>
      <c r="B264" s="564"/>
      <c r="C264" s="564"/>
      <c r="D264" s="564"/>
      <c r="E264" s="564"/>
      <c r="F264" s="564"/>
      <c r="G264" s="1118"/>
      <c r="H264" s="1118"/>
      <c r="I264" s="564"/>
      <c r="J264" s="645"/>
      <c r="K264" s="645"/>
      <c r="L264" s="645"/>
      <c r="M264" s="645"/>
      <c r="N264" s="645"/>
      <c r="O264" s="645"/>
      <c r="P264" s="456"/>
      <c r="Q264" s="456"/>
      <c r="R264" s="458"/>
      <c r="S264" s="564"/>
      <c r="T264" s="564"/>
      <c r="U264" s="564"/>
      <c r="V264" s="564"/>
      <c r="W264" s="564"/>
      <c r="X264" s="14"/>
      <c r="Y264" s="14"/>
      <c r="Z264" s="14"/>
    </row>
    <row r="265" spans="1:26" ht="15.75" customHeight="1">
      <c r="A265" s="564"/>
      <c r="B265" s="564"/>
      <c r="C265" s="564"/>
      <c r="D265" s="564"/>
      <c r="E265" s="564"/>
      <c r="F265" s="564"/>
      <c r="G265" s="1118"/>
      <c r="H265" s="1118"/>
      <c r="I265" s="564"/>
      <c r="J265" s="645"/>
      <c r="K265" s="645"/>
      <c r="L265" s="645"/>
      <c r="M265" s="645"/>
      <c r="N265" s="645"/>
      <c r="O265" s="645"/>
      <c r="P265" s="456"/>
      <c r="Q265" s="456"/>
      <c r="R265" s="458"/>
      <c r="S265" s="564"/>
      <c r="T265" s="564"/>
      <c r="U265" s="564"/>
      <c r="V265" s="564"/>
      <c r="W265" s="564"/>
      <c r="X265" s="14"/>
      <c r="Y265" s="14"/>
      <c r="Z265" s="14"/>
    </row>
    <row r="266" spans="1:26" ht="15.75" customHeight="1">
      <c r="A266" s="564"/>
      <c r="B266" s="564"/>
      <c r="C266" s="564"/>
      <c r="D266" s="564"/>
      <c r="E266" s="564"/>
      <c r="F266" s="564"/>
      <c r="G266" s="1118"/>
      <c r="H266" s="1118"/>
      <c r="I266" s="564"/>
      <c r="J266" s="645"/>
      <c r="K266" s="645"/>
      <c r="L266" s="645"/>
      <c r="M266" s="645"/>
      <c r="N266" s="645"/>
      <c r="O266" s="645"/>
      <c r="P266" s="456"/>
      <c r="Q266" s="456"/>
      <c r="R266" s="458"/>
      <c r="S266" s="564"/>
      <c r="T266" s="564"/>
      <c r="U266" s="564"/>
      <c r="V266" s="564"/>
      <c r="W266" s="564"/>
      <c r="X266" s="14"/>
      <c r="Y266" s="14"/>
      <c r="Z266" s="14"/>
    </row>
    <row r="267" spans="1:26" ht="15.75" customHeight="1">
      <c r="A267" s="564"/>
      <c r="B267" s="564"/>
      <c r="C267" s="564"/>
      <c r="D267" s="564"/>
      <c r="E267" s="564"/>
      <c r="F267" s="564"/>
      <c r="G267" s="1118"/>
      <c r="H267" s="1118"/>
      <c r="I267" s="564"/>
      <c r="J267" s="645"/>
      <c r="K267" s="645"/>
      <c r="L267" s="645"/>
      <c r="M267" s="645"/>
      <c r="N267" s="645"/>
      <c r="O267" s="645"/>
      <c r="P267" s="456"/>
      <c r="Q267" s="456"/>
      <c r="R267" s="458"/>
      <c r="S267" s="564"/>
      <c r="T267" s="564"/>
      <c r="U267" s="564"/>
      <c r="V267" s="564"/>
      <c r="W267" s="564"/>
      <c r="X267" s="14"/>
      <c r="Y267" s="14"/>
      <c r="Z267" s="14"/>
    </row>
    <row r="268" spans="1:26" ht="15.75" customHeight="1">
      <c r="A268" s="564"/>
      <c r="B268" s="564"/>
      <c r="C268" s="564"/>
      <c r="D268" s="564"/>
      <c r="E268" s="564"/>
      <c r="F268" s="564"/>
      <c r="G268" s="1118"/>
      <c r="H268" s="1118"/>
      <c r="I268" s="564"/>
      <c r="J268" s="645"/>
      <c r="K268" s="645"/>
      <c r="L268" s="645"/>
      <c r="M268" s="645"/>
      <c r="N268" s="645"/>
      <c r="O268" s="645"/>
      <c r="P268" s="456"/>
      <c r="Q268" s="456"/>
      <c r="R268" s="458"/>
      <c r="S268" s="564"/>
      <c r="T268" s="564"/>
      <c r="U268" s="564"/>
      <c r="V268" s="564"/>
      <c r="W268" s="564"/>
      <c r="X268" s="14"/>
      <c r="Y268" s="14"/>
      <c r="Z268" s="14"/>
    </row>
    <row r="269" spans="1:26" ht="15.75" customHeight="1">
      <c r="A269" s="564"/>
      <c r="B269" s="564"/>
      <c r="C269" s="564"/>
      <c r="D269" s="564"/>
      <c r="E269" s="564"/>
      <c r="F269" s="564"/>
      <c r="G269" s="1118"/>
      <c r="H269" s="1118"/>
      <c r="I269" s="564"/>
      <c r="J269" s="645"/>
      <c r="K269" s="645"/>
      <c r="L269" s="645"/>
      <c r="M269" s="645"/>
      <c r="N269" s="645"/>
      <c r="O269" s="645"/>
      <c r="P269" s="456"/>
      <c r="Q269" s="456"/>
      <c r="R269" s="458"/>
      <c r="S269" s="564"/>
      <c r="T269" s="564"/>
      <c r="U269" s="564"/>
      <c r="V269" s="564"/>
      <c r="W269" s="564"/>
      <c r="X269" s="14"/>
      <c r="Y269" s="14"/>
      <c r="Z269" s="14"/>
    </row>
    <row r="270" spans="1:26" ht="15.75" customHeight="1">
      <c r="A270" s="564"/>
      <c r="B270" s="564"/>
      <c r="C270" s="564"/>
      <c r="D270" s="564"/>
      <c r="E270" s="564"/>
      <c r="F270" s="564"/>
      <c r="G270" s="1118"/>
      <c r="H270" s="1118"/>
      <c r="I270" s="564"/>
      <c r="J270" s="645"/>
      <c r="K270" s="645"/>
      <c r="L270" s="645"/>
      <c r="M270" s="645"/>
      <c r="N270" s="645"/>
      <c r="O270" s="645"/>
      <c r="P270" s="456"/>
      <c r="Q270" s="456"/>
      <c r="R270" s="458"/>
      <c r="S270" s="564"/>
      <c r="T270" s="564"/>
      <c r="U270" s="564"/>
      <c r="V270" s="564"/>
      <c r="W270" s="564"/>
      <c r="X270" s="14"/>
      <c r="Y270" s="14"/>
      <c r="Z270" s="14"/>
    </row>
    <row r="271" spans="1:26" ht="15.75" customHeight="1">
      <c r="A271" s="564"/>
      <c r="B271" s="564"/>
      <c r="C271" s="564"/>
      <c r="D271" s="564"/>
      <c r="E271" s="564"/>
      <c r="F271" s="564"/>
      <c r="G271" s="1118"/>
      <c r="H271" s="1118"/>
      <c r="I271" s="564"/>
      <c r="J271" s="645"/>
      <c r="K271" s="645"/>
      <c r="L271" s="645"/>
      <c r="M271" s="645"/>
      <c r="N271" s="645"/>
      <c r="O271" s="645"/>
      <c r="P271" s="456"/>
      <c r="Q271" s="456"/>
      <c r="R271" s="458"/>
      <c r="S271" s="564"/>
      <c r="T271" s="564"/>
      <c r="U271" s="564"/>
      <c r="V271" s="564"/>
      <c r="W271" s="564"/>
      <c r="X271" s="14"/>
      <c r="Y271" s="14"/>
      <c r="Z271" s="14"/>
    </row>
    <row r="272" spans="1:26" ht="15.75" customHeight="1">
      <c r="A272" s="564"/>
      <c r="B272" s="564"/>
      <c r="C272" s="564"/>
      <c r="D272" s="564"/>
      <c r="E272" s="564"/>
      <c r="F272" s="564"/>
      <c r="G272" s="1118"/>
      <c r="H272" s="1118"/>
      <c r="I272" s="564"/>
      <c r="J272" s="645"/>
      <c r="K272" s="645"/>
      <c r="L272" s="645"/>
      <c r="M272" s="645"/>
      <c r="N272" s="645"/>
      <c r="O272" s="645"/>
      <c r="P272" s="456"/>
      <c r="Q272" s="456"/>
      <c r="R272" s="458"/>
      <c r="S272" s="564"/>
      <c r="T272" s="564"/>
      <c r="U272" s="564"/>
      <c r="V272" s="564"/>
      <c r="W272" s="564"/>
      <c r="X272" s="14"/>
      <c r="Y272" s="14"/>
      <c r="Z272" s="14"/>
    </row>
    <row r="273" spans="1:26" ht="15.75" customHeight="1">
      <c r="A273" s="564"/>
      <c r="B273" s="564"/>
      <c r="C273" s="564"/>
      <c r="D273" s="564"/>
      <c r="E273" s="564"/>
      <c r="F273" s="564"/>
      <c r="G273" s="1118"/>
      <c r="H273" s="1118"/>
      <c r="I273" s="564"/>
      <c r="J273" s="645"/>
      <c r="K273" s="645"/>
      <c r="L273" s="645"/>
      <c r="M273" s="645"/>
      <c r="N273" s="645"/>
      <c r="O273" s="645"/>
      <c r="P273" s="456"/>
      <c r="Q273" s="456"/>
      <c r="R273" s="458"/>
      <c r="S273" s="564"/>
      <c r="T273" s="564"/>
      <c r="U273" s="564"/>
      <c r="V273" s="564"/>
      <c r="W273" s="564"/>
      <c r="X273" s="14"/>
      <c r="Y273" s="14"/>
      <c r="Z273" s="14"/>
    </row>
    <row r="274" spans="1:26" ht="15.75" customHeight="1">
      <c r="A274" s="564"/>
      <c r="B274" s="564"/>
      <c r="C274" s="564"/>
      <c r="D274" s="564"/>
      <c r="E274" s="564"/>
      <c r="F274" s="564"/>
      <c r="G274" s="1118"/>
      <c r="H274" s="1118"/>
      <c r="I274" s="564"/>
      <c r="J274" s="645"/>
      <c r="K274" s="645"/>
      <c r="L274" s="645"/>
      <c r="M274" s="645"/>
      <c r="N274" s="645"/>
      <c r="O274" s="645"/>
      <c r="P274" s="456"/>
      <c r="Q274" s="456"/>
      <c r="R274" s="458"/>
      <c r="S274" s="564"/>
      <c r="T274" s="564"/>
      <c r="U274" s="564"/>
      <c r="V274" s="564"/>
      <c r="W274" s="564"/>
      <c r="X274" s="14"/>
      <c r="Y274" s="14"/>
      <c r="Z274" s="14"/>
    </row>
    <row r="275" spans="1:26" ht="15.75" customHeight="1">
      <c r="A275" s="564"/>
      <c r="B275" s="564"/>
      <c r="C275" s="564"/>
      <c r="D275" s="564"/>
      <c r="E275" s="564"/>
      <c r="F275" s="564"/>
      <c r="G275" s="1118"/>
      <c r="H275" s="1118"/>
      <c r="I275" s="564"/>
      <c r="J275" s="645"/>
      <c r="K275" s="645"/>
      <c r="L275" s="645"/>
      <c r="M275" s="645"/>
      <c r="N275" s="645"/>
      <c r="O275" s="645"/>
      <c r="P275" s="456"/>
      <c r="Q275" s="456"/>
      <c r="R275" s="458"/>
      <c r="S275" s="564"/>
      <c r="T275" s="564"/>
      <c r="U275" s="564"/>
      <c r="V275" s="564"/>
      <c r="W275" s="564"/>
      <c r="X275" s="14"/>
      <c r="Y275" s="14"/>
      <c r="Z275" s="14"/>
    </row>
    <row r="276" spans="1:26" ht="15.75" customHeight="1">
      <c r="A276" s="564"/>
      <c r="B276" s="564"/>
      <c r="C276" s="564"/>
      <c r="D276" s="564"/>
      <c r="E276" s="564"/>
      <c r="F276" s="564"/>
      <c r="G276" s="1118"/>
      <c r="H276" s="1118"/>
      <c r="I276" s="564"/>
      <c r="J276" s="645"/>
      <c r="K276" s="645"/>
      <c r="L276" s="645"/>
      <c r="M276" s="645"/>
      <c r="N276" s="645"/>
      <c r="O276" s="645"/>
      <c r="P276" s="456"/>
      <c r="Q276" s="456"/>
      <c r="R276" s="458"/>
      <c r="S276" s="564"/>
      <c r="T276" s="564"/>
      <c r="U276" s="564"/>
      <c r="V276" s="564"/>
      <c r="W276" s="564"/>
      <c r="X276" s="14"/>
      <c r="Y276" s="14"/>
      <c r="Z276" s="14"/>
    </row>
    <row r="277" spans="1:26" ht="15.75" customHeight="1">
      <c r="A277" s="564"/>
      <c r="B277" s="564"/>
      <c r="C277" s="564"/>
      <c r="D277" s="564"/>
      <c r="E277" s="564"/>
      <c r="F277" s="564"/>
      <c r="G277" s="1118"/>
      <c r="H277" s="1118"/>
      <c r="I277" s="564"/>
      <c r="J277" s="645"/>
      <c r="K277" s="645"/>
      <c r="L277" s="645"/>
      <c r="M277" s="645"/>
      <c r="N277" s="645"/>
      <c r="O277" s="645"/>
      <c r="P277" s="456"/>
      <c r="Q277" s="456"/>
      <c r="R277" s="458"/>
      <c r="S277" s="564"/>
      <c r="T277" s="564"/>
      <c r="U277" s="564"/>
      <c r="V277" s="564"/>
      <c r="W277" s="564"/>
      <c r="X277" s="14"/>
      <c r="Y277" s="14"/>
      <c r="Z277" s="14"/>
    </row>
    <row r="278" spans="1:26" ht="15.75" customHeight="1">
      <c r="A278" s="564"/>
      <c r="B278" s="564"/>
      <c r="C278" s="564"/>
      <c r="D278" s="564"/>
      <c r="E278" s="564"/>
      <c r="F278" s="564"/>
      <c r="G278" s="1118"/>
      <c r="H278" s="1118"/>
      <c r="I278" s="564"/>
      <c r="J278" s="645"/>
      <c r="K278" s="645"/>
      <c r="L278" s="645"/>
      <c r="M278" s="645"/>
      <c r="N278" s="645"/>
      <c r="O278" s="645"/>
      <c r="P278" s="456"/>
      <c r="Q278" s="456"/>
      <c r="R278" s="458"/>
      <c r="S278" s="564"/>
      <c r="T278" s="564"/>
      <c r="U278" s="564"/>
      <c r="V278" s="564"/>
      <c r="W278" s="564"/>
      <c r="X278" s="14"/>
      <c r="Y278" s="14"/>
      <c r="Z278" s="14"/>
    </row>
    <row r="279" spans="1:26" ht="15.75" customHeight="1">
      <c r="A279" s="564"/>
      <c r="B279" s="564"/>
      <c r="C279" s="564"/>
      <c r="D279" s="564"/>
      <c r="E279" s="564"/>
      <c r="F279" s="564"/>
      <c r="G279" s="1118"/>
      <c r="H279" s="1118"/>
      <c r="I279" s="564"/>
      <c r="J279" s="645"/>
      <c r="K279" s="645"/>
      <c r="L279" s="645"/>
      <c r="M279" s="645"/>
      <c r="N279" s="645"/>
      <c r="O279" s="645"/>
      <c r="P279" s="456"/>
      <c r="Q279" s="456"/>
      <c r="R279" s="458"/>
      <c r="S279" s="564"/>
      <c r="T279" s="564"/>
      <c r="U279" s="564"/>
      <c r="V279" s="564"/>
      <c r="W279" s="564"/>
      <c r="X279" s="14"/>
      <c r="Y279" s="14"/>
      <c r="Z279" s="14"/>
    </row>
    <row r="280" spans="1:26" ht="15.75" customHeight="1">
      <c r="A280" s="564"/>
      <c r="B280" s="564"/>
      <c r="C280" s="564"/>
      <c r="D280" s="564"/>
      <c r="E280" s="564"/>
      <c r="F280" s="564"/>
      <c r="G280" s="1118"/>
      <c r="H280" s="1118"/>
      <c r="I280" s="564"/>
      <c r="J280" s="645"/>
      <c r="K280" s="645"/>
      <c r="L280" s="645"/>
      <c r="M280" s="645"/>
      <c r="N280" s="645"/>
      <c r="O280" s="645"/>
      <c r="P280" s="456"/>
      <c r="Q280" s="456"/>
      <c r="R280" s="458"/>
      <c r="S280" s="564"/>
      <c r="T280" s="564"/>
      <c r="U280" s="564"/>
      <c r="V280" s="564"/>
      <c r="W280" s="564"/>
      <c r="X280" s="14"/>
      <c r="Y280" s="14"/>
      <c r="Z280" s="14"/>
    </row>
    <row r="281" spans="1:26" ht="15.75" customHeight="1">
      <c r="A281" s="564"/>
      <c r="B281" s="564"/>
      <c r="C281" s="564"/>
      <c r="D281" s="564"/>
      <c r="E281" s="564"/>
      <c r="F281" s="564"/>
      <c r="G281" s="1118"/>
      <c r="H281" s="1118"/>
      <c r="I281" s="564"/>
      <c r="J281" s="645"/>
      <c r="K281" s="645"/>
      <c r="L281" s="645"/>
      <c r="M281" s="645"/>
      <c r="N281" s="645"/>
      <c r="O281" s="645"/>
      <c r="P281" s="456"/>
      <c r="Q281" s="456"/>
      <c r="R281" s="458"/>
      <c r="S281" s="564"/>
      <c r="T281" s="564"/>
      <c r="U281" s="564"/>
      <c r="V281" s="564"/>
      <c r="W281" s="564"/>
      <c r="X281" s="14"/>
      <c r="Y281" s="14"/>
      <c r="Z281" s="14"/>
    </row>
    <row r="282" spans="1:26" ht="15.75" customHeight="1">
      <c r="A282" s="564"/>
      <c r="B282" s="564"/>
      <c r="C282" s="564"/>
      <c r="D282" s="564"/>
      <c r="E282" s="564"/>
      <c r="F282" s="564"/>
      <c r="G282" s="1118"/>
      <c r="H282" s="1118"/>
      <c r="I282" s="564"/>
      <c r="J282" s="645"/>
      <c r="K282" s="645"/>
      <c r="L282" s="645"/>
      <c r="M282" s="645"/>
      <c r="N282" s="645"/>
      <c r="O282" s="645"/>
      <c r="P282" s="456"/>
      <c r="Q282" s="456"/>
      <c r="R282" s="458"/>
      <c r="S282" s="564"/>
      <c r="T282" s="564"/>
      <c r="U282" s="564"/>
      <c r="V282" s="564"/>
      <c r="W282" s="564"/>
      <c r="X282" s="14"/>
      <c r="Y282" s="14"/>
      <c r="Z282" s="14"/>
    </row>
    <row r="283" spans="1:26" ht="15.75" customHeight="1">
      <c r="A283" s="564"/>
      <c r="B283" s="564"/>
      <c r="C283" s="564"/>
      <c r="D283" s="564"/>
      <c r="E283" s="564"/>
      <c r="F283" s="564"/>
      <c r="G283" s="1118"/>
      <c r="H283" s="1118"/>
      <c r="I283" s="564"/>
      <c r="J283" s="645"/>
      <c r="K283" s="645"/>
      <c r="L283" s="645"/>
      <c r="M283" s="645"/>
      <c r="N283" s="645"/>
      <c r="O283" s="645"/>
      <c r="P283" s="456"/>
      <c r="Q283" s="456"/>
      <c r="R283" s="458"/>
      <c r="S283" s="564"/>
      <c r="T283" s="564"/>
      <c r="U283" s="564"/>
      <c r="V283" s="564"/>
      <c r="W283" s="564"/>
      <c r="X283" s="14"/>
      <c r="Y283" s="14"/>
      <c r="Z283" s="14"/>
    </row>
    <row r="284" spans="1:26" ht="15.75" customHeight="1">
      <c r="A284" s="564"/>
      <c r="B284" s="564"/>
      <c r="C284" s="564"/>
      <c r="D284" s="564"/>
      <c r="E284" s="564"/>
      <c r="F284" s="564"/>
      <c r="G284" s="1118"/>
      <c r="H284" s="1118"/>
      <c r="I284" s="564"/>
      <c r="J284" s="645"/>
      <c r="K284" s="645"/>
      <c r="L284" s="645"/>
      <c r="M284" s="645"/>
      <c r="N284" s="645"/>
      <c r="O284" s="645"/>
      <c r="P284" s="456"/>
      <c r="Q284" s="456"/>
      <c r="R284" s="458"/>
      <c r="S284" s="564"/>
      <c r="T284" s="564"/>
      <c r="U284" s="564"/>
      <c r="V284" s="564"/>
      <c r="W284" s="564"/>
      <c r="X284" s="14"/>
      <c r="Y284" s="14"/>
      <c r="Z284" s="14"/>
    </row>
    <row r="285" spans="1:26" ht="15.75" customHeight="1">
      <c r="A285" s="564"/>
      <c r="B285" s="564"/>
      <c r="C285" s="564"/>
      <c r="D285" s="564"/>
      <c r="E285" s="564"/>
      <c r="F285" s="564"/>
      <c r="G285" s="1118"/>
      <c r="H285" s="1118"/>
      <c r="I285" s="564"/>
      <c r="J285" s="645"/>
      <c r="K285" s="645"/>
      <c r="L285" s="645"/>
      <c r="M285" s="645"/>
      <c r="N285" s="645"/>
      <c r="O285" s="645"/>
      <c r="P285" s="456"/>
      <c r="Q285" s="456"/>
      <c r="R285" s="458"/>
      <c r="S285" s="564"/>
      <c r="T285" s="564"/>
      <c r="U285" s="564"/>
      <c r="V285" s="564"/>
      <c r="W285" s="564"/>
      <c r="X285" s="14"/>
      <c r="Y285" s="14"/>
      <c r="Z285" s="14"/>
    </row>
    <row r="286" spans="1:26" ht="15.75" customHeight="1">
      <c r="A286" s="564"/>
      <c r="B286" s="564"/>
      <c r="C286" s="564"/>
      <c r="D286" s="564"/>
      <c r="E286" s="564"/>
      <c r="F286" s="564"/>
      <c r="G286" s="1118"/>
      <c r="H286" s="1118"/>
      <c r="I286" s="564"/>
      <c r="J286" s="645"/>
      <c r="K286" s="645"/>
      <c r="L286" s="645"/>
      <c r="M286" s="645"/>
      <c r="N286" s="645"/>
      <c r="O286" s="645"/>
      <c r="P286" s="456"/>
      <c r="Q286" s="456"/>
      <c r="R286" s="458"/>
      <c r="S286" s="564"/>
      <c r="T286" s="564"/>
      <c r="U286" s="564"/>
      <c r="V286" s="564"/>
      <c r="W286" s="564"/>
      <c r="X286" s="14"/>
      <c r="Y286" s="14"/>
      <c r="Z286" s="14"/>
    </row>
    <row r="287" spans="1:26" ht="15.75" customHeight="1">
      <c r="A287" s="564"/>
      <c r="B287" s="564"/>
      <c r="C287" s="564"/>
      <c r="D287" s="564"/>
      <c r="E287" s="564"/>
      <c r="F287" s="564"/>
      <c r="G287" s="1118"/>
      <c r="H287" s="1118"/>
      <c r="I287" s="564"/>
      <c r="J287" s="645"/>
      <c r="K287" s="645"/>
      <c r="L287" s="645"/>
      <c r="M287" s="645"/>
      <c r="N287" s="645"/>
      <c r="O287" s="645"/>
      <c r="P287" s="456"/>
      <c r="Q287" s="456"/>
      <c r="R287" s="458"/>
      <c r="S287" s="564"/>
      <c r="T287" s="564"/>
      <c r="U287" s="564"/>
      <c r="V287" s="564"/>
      <c r="W287" s="564"/>
      <c r="X287" s="14"/>
      <c r="Y287" s="14"/>
      <c r="Z287" s="14"/>
    </row>
    <row r="288" spans="1:26"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0">
    <mergeCell ref="A1:R1"/>
    <mergeCell ref="A2:R2"/>
    <mergeCell ref="A3:R3"/>
    <mergeCell ref="E4:I4"/>
    <mergeCell ref="J4:J6"/>
    <mergeCell ref="K4:K6"/>
    <mergeCell ref="L4:L6"/>
    <mergeCell ref="I5:I6"/>
    <mergeCell ref="R4:R6"/>
    <mergeCell ref="C5:C6"/>
    <mergeCell ref="D5:D6"/>
    <mergeCell ref="E5:E6"/>
    <mergeCell ref="F5:F6"/>
    <mergeCell ref="G5:G6"/>
    <mergeCell ref="H5:H6"/>
    <mergeCell ref="M4:M6"/>
    <mergeCell ref="N4:N6"/>
    <mergeCell ref="O4:O6"/>
    <mergeCell ref="P4:P6"/>
    <mergeCell ref="Q4:Q6"/>
    <mergeCell ref="A83:A85"/>
    <mergeCell ref="A86:B86"/>
    <mergeCell ref="A87:B87"/>
    <mergeCell ref="A5:A6"/>
    <mergeCell ref="B5:B6"/>
    <mergeCell ref="A7:A14"/>
    <mergeCell ref="A15:A22"/>
    <mergeCell ref="A23:A29"/>
    <mergeCell ref="A30:A36"/>
    <mergeCell ref="A37:A42"/>
    <mergeCell ref="Q65:Q66"/>
    <mergeCell ref="A67:A70"/>
    <mergeCell ref="A71:A74"/>
    <mergeCell ref="A75:A77"/>
    <mergeCell ref="A78:A82"/>
    <mergeCell ref="A43:A46"/>
    <mergeCell ref="A47:B47"/>
    <mergeCell ref="A48:A55"/>
    <mergeCell ref="A56:A60"/>
    <mergeCell ref="A61:A66"/>
  </mergeCells>
  <printOptions horizontalCentered="1"/>
  <pageMargins left="0.25" right="0.25" top="0.5" bottom="0.5" header="0" footer="0"/>
  <pageSetup scale="42"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CC66"/>
  </sheetPr>
  <dimension ref="A1:Z1000"/>
  <sheetViews>
    <sheetView workbookViewId="0">
      <pane xSplit="2" ySplit="6" topLeftCell="C7" activePane="bottomRight" state="frozen"/>
      <selection pane="topRight" activeCell="C1" sqref="C1"/>
      <selection pane="bottomLeft" activeCell="A7" sqref="A7"/>
      <selection pane="bottomRight" activeCell="C7" sqref="C7"/>
    </sheetView>
  </sheetViews>
  <sheetFormatPr defaultColWidth="12.625" defaultRowHeight="15" customHeight="1"/>
  <cols>
    <col min="1" max="1" width="18.375" customWidth="1"/>
    <col min="2" max="2" width="27.125" customWidth="1"/>
    <col min="3" max="3" width="9.5" customWidth="1"/>
    <col min="4" max="4" width="15.5" customWidth="1"/>
    <col min="5" max="5" width="18" customWidth="1"/>
    <col min="6" max="6" width="18.75" customWidth="1"/>
    <col min="7" max="7" width="20.125" customWidth="1"/>
    <col min="8" max="8" width="20.75" customWidth="1"/>
    <col min="9" max="9" width="16.625" customWidth="1"/>
    <col min="10" max="15" width="7.625" customWidth="1"/>
    <col min="16" max="16" width="30.625" customWidth="1"/>
    <col min="17" max="17" width="20.875" customWidth="1"/>
    <col min="18" max="18" width="14.375" customWidth="1"/>
    <col min="19" max="19" width="9.125" customWidth="1"/>
    <col min="20" max="20" width="23.625" customWidth="1"/>
    <col min="21" max="26" width="11" customWidth="1"/>
  </cols>
  <sheetData>
    <row r="1" spans="1:26" ht="31.5" customHeight="1">
      <c r="A1" s="2025" t="s">
        <v>119</v>
      </c>
      <c r="B1" s="1874"/>
      <c r="C1" s="1874"/>
      <c r="D1" s="1874"/>
      <c r="E1" s="1874"/>
      <c r="F1" s="1874"/>
      <c r="G1" s="1874"/>
      <c r="H1" s="1874"/>
      <c r="I1" s="1874"/>
      <c r="J1" s="1874"/>
      <c r="K1" s="1874"/>
      <c r="L1" s="1874"/>
      <c r="M1" s="1874"/>
      <c r="N1" s="1874"/>
      <c r="O1" s="1874"/>
      <c r="P1" s="1874"/>
      <c r="Q1" s="1874"/>
      <c r="R1" s="1874"/>
      <c r="S1" s="279"/>
      <c r="T1" s="14"/>
      <c r="U1" s="14"/>
      <c r="V1" s="14"/>
      <c r="W1" s="14"/>
      <c r="X1" s="14"/>
      <c r="Y1" s="14"/>
      <c r="Z1" s="14"/>
    </row>
    <row r="2" spans="1:26" ht="27.75" customHeight="1">
      <c r="A2" s="2025" t="s">
        <v>3019</v>
      </c>
      <c r="B2" s="1874"/>
      <c r="C2" s="1874"/>
      <c r="D2" s="1874"/>
      <c r="E2" s="1874"/>
      <c r="F2" s="1874"/>
      <c r="G2" s="1874"/>
      <c r="H2" s="1874"/>
      <c r="I2" s="1874"/>
      <c r="J2" s="1874"/>
      <c r="K2" s="1874"/>
      <c r="L2" s="1874"/>
      <c r="M2" s="1874"/>
      <c r="N2" s="1874"/>
      <c r="O2" s="1874"/>
      <c r="P2" s="1874"/>
      <c r="Q2" s="1874"/>
      <c r="R2" s="1874"/>
      <c r="S2" s="279"/>
      <c r="T2" s="14"/>
      <c r="U2" s="14"/>
      <c r="V2" s="14"/>
      <c r="W2" s="14"/>
      <c r="X2" s="14"/>
      <c r="Y2" s="14"/>
      <c r="Z2" s="14"/>
    </row>
    <row r="3" spans="1:26" ht="33" customHeight="1">
      <c r="A3" s="2086" t="str">
        <f>'2015  SALINTUBIG COMPLETED'!A3:R3</f>
        <v>as of June 26, 2020</v>
      </c>
      <c r="B3" s="1874"/>
      <c r="C3" s="1874"/>
      <c r="D3" s="1874"/>
      <c r="E3" s="1874"/>
      <c r="F3" s="1874"/>
      <c r="G3" s="1874"/>
      <c r="H3" s="1874"/>
      <c r="I3" s="1874"/>
      <c r="J3" s="1874"/>
      <c r="K3" s="1874"/>
      <c r="L3" s="1874"/>
      <c r="M3" s="1874"/>
      <c r="N3" s="1874"/>
      <c r="O3" s="1874"/>
      <c r="P3" s="1874"/>
      <c r="Q3" s="1874"/>
      <c r="R3" s="1874"/>
      <c r="S3" s="1537"/>
      <c r="T3" s="14"/>
      <c r="U3" s="14"/>
      <c r="V3" s="14"/>
      <c r="W3" s="14"/>
      <c r="X3" s="14"/>
      <c r="Y3" s="14"/>
      <c r="Z3" s="14"/>
    </row>
    <row r="4" spans="1:26" ht="30" customHeight="1">
      <c r="A4" s="389"/>
      <c r="B4" s="390"/>
      <c r="C4" s="390"/>
      <c r="D4" s="390"/>
      <c r="E4" s="2026" t="s">
        <v>172</v>
      </c>
      <c r="F4" s="1964"/>
      <c r="G4" s="1964"/>
      <c r="H4" s="1964"/>
      <c r="I4" s="1961"/>
      <c r="J4" s="2020" t="s">
        <v>173</v>
      </c>
      <c r="K4" s="2020" t="s">
        <v>174</v>
      </c>
      <c r="L4" s="2020" t="s">
        <v>175</v>
      </c>
      <c r="M4" s="2020" t="s">
        <v>38</v>
      </c>
      <c r="N4" s="2020" t="s">
        <v>37</v>
      </c>
      <c r="O4" s="2020" t="s">
        <v>35</v>
      </c>
      <c r="P4" s="2021" t="s">
        <v>130</v>
      </c>
      <c r="Q4" s="2022" t="s">
        <v>131</v>
      </c>
      <c r="R4" s="2156" t="s">
        <v>1504</v>
      </c>
      <c r="S4" s="279"/>
      <c r="T4" s="14"/>
      <c r="U4" s="14"/>
      <c r="V4" s="14"/>
      <c r="W4" s="14"/>
      <c r="X4" s="14"/>
      <c r="Y4" s="14"/>
      <c r="Z4" s="14"/>
    </row>
    <row r="5" spans="1:26" ht="16.5" customHeight="1">
      <c r="A5" s="2015" t="s">
        <v>124</v>
      </c>
      <c r="B5" s="2015" t="s">
        <v>177</v>
      </c>
      <c r="C5" s="2015" t="s">
        <v>178</v>
      </c>
      <c r="D5" s="2015" t="s">
        <v>179</v>
      </c>
      <c r="E5" s="2023" t="s">
        <v>129</v>
      </c>
      <c r="F5" s="2024" t="s">
        <v>180</v>
      </c>
      <c r="G5" s="2024" t="s">
        <v>181</v>
      </c>
      <c r="H5" s="2153" t="s">
        <v>182</v>
      </c>
      <c r="I5" s="2158" t="s">
        <v>183</v>
      </c>
      <c r="J5" s="1856"/>
      <c r="K5" s="1856"/>
      <c r="L5" s="1856"/>
      <c r="M5" s="1856"/>
      <c r="N5" s="1856"/>
      <c r="O5" s="1856"/>
      <c r="P5" s="1939"/>
      <c r="Q5" s="1856"/>
      <c r="R5" s="1856"/>
      <c r="S5" s="279"/>
      <c r="T5" s="14"/>
      <c r="U5" s="14"/>
      <c r="V5" s="14"/>
      <c r="W5" s="14"/>
      <c r="X5" s="14"/>
      <c r="Y5" s="14"/>
      <c r="Z5" s="14"/>
    </row>
    <row r="6" spans="1:26" ht="81.75" customHeight="1">
      <c r="A6" s="1976"/>
      <c r="B6" s="1976"/>
      <c r="C6" s="1976"/>
      <c r="D6" s="1976"/>
      <c r="E6" s="1976"/>
      <c r="F6" s="1976"/>
      <c r="G6" s="1976"/>
      <c r="H6" s="1976"/>
      <c r="I6" s="1992"/>
      <c r="J6" s="1976"/>
      <c r="K6" s="1976"/>
      <c r="L6" s="1976"/>
      <c r="M6" s="1976"/>
      <c r="N6" s="1976"/>
      <c r="O6" s="1976"/>
      <c r="P6" s="1944"/>
      <c r="Q6" s="1976"/>
      <c r="R6" s="1976"/>
      <c r="S6" s="279"/>
      <c r="T6" s="14"/>
      <c r="U6" s="14"/>
      <c r="V6" s="14"/>
      <c r="W6" s="14"/>
      <c r="X6" s="14"/>
      <c r="Y6" s="14"/>
      <c r="Z6" s="14"/>
    </row>
    <row r="7" spans="1:26" ht="33" customHeight="1">
      <c r="A7" s="2154" t="s">
        <v>15</v>
      </c>
      <c r="B7" s="423" t="s">
        <v>225</v>
      </c>
      <c r="C7" s="407">
        <v>1</v>
      </c>
      <c r="D7" s="407">
        <v>5</v>
      </c>
      <c r="E7" s="408"/>
      <c r="F7" s="408"/>
      <c r="G7" s="1538"/>
      <c r="H7" s="503"/>
      <c r="I7" s="407"/>
      <c r="J7" s="1539"/>
      <c r="K7" s="1539"/>
      <c r="L7" s="818"/>
      <c r="M7" s="818"/>
      <c r="N7" s="818"/>
      <c r="O7" s="818"/>
      <c r="P7" s="407"/>
      <c r="Q7" s="407"/>
      <c r="R7" s="1540"/>
      <c r="S7" s="279"/>
      <c r="T7" s="564"/>
      <c r="U7" s="564"/>
      <c r="V7" s="564"/>
      <c r="W7" s="564"/>
      <c r="X7" s="564"/>
      <c r="Y7" s="564"/>
      <c r="Z7" s="564"/>
    </row>
    <row r="8" spans="1:26" ht="38.25" customHeight="1">
      <c r="A8" s="1856"/>
      <c r="B8" s="420" t="s">
        <v>3020</v>
      </c>
      <c r="C8" s="407"/>
      <c r="D8" s="407"/>
      <c r="E8" s="410">
        <v>1</v>
      </c>
      <c r="F8" s="408"/>
      <c r="G8" s="1538">
        <v>1000000</v>
      </c>
      <c r="H8" s="503">
        <v>1000000</v>
      </c>
      <c r="I8" s="407">
        <v>1</v>
      </c>
      <c r="J8" s="423"/>
      <c r="K8" s="436"/>
      <c r="L8" s="436"/>
      <c r="M8" s="436"/>
      <c r="N8" s="436"/>
      <c r="O8" s="436">
        <v>1</v>
      </c>
      <c r="P8" s="413" t="s">
        <v>29</v>
      </c>
      <c r="Q8" s="407" t="s">
        <v>191</v>
      </c>
      <c r="R8" s="1540">
        <v>43236</v>
      </c>
      <c r="S8" s="279" t="s">
        <v>398</v>
      </c>
      <c r="T8" s="564"/>
      <c r="U8" s="564"/>
      <c r="V8" s="564"/>
      <c r="W8" s="564"/>
      <c r="X8" s="564"/>
      <c r="Y8" s="564"/>
      <c r="Z8" s="564"/>
    </row>
    <row r="9" spans="1:26" ht="60" customHeight="1">
      <c r="A9" s="1856"/>
      <c r="B9" s="420" t="s">
        <v>3021</v>
      </c>
      <c r="C9" s="407"/>
      <c r="D9" s="407"/>
      <c r="E9" s="410">
        <v>2</v>
      </c>
      <c r="F9" s="408"/>
      <c r="G9" s="1538">
        <v>2000000</v>
      </c>
      <c r="H9" s="503">
        <v>2000000</v>
      </c>
      <c r="I9" s="407">
        <v>2</v>
      </c>
      <c r="J9" s="423"/>
      <c r="K9" s="436"/>
      <c r="L9" s="436"/>
      <c r="M9" s="436"/>
      <c r="N9" s="436"/>
      <c r="O9" s="436">
        <v>1</v>
      </c>
      <c r="P9" s="413" t="s">
        <v>29</v>
      </c>
      <c r="Q9" s="407" t="s">
        <v>3022</v>
      </c>
      <c r="R9" s="1540">
        <v>43172</v>
      </c>
      <c r="S9" s="279"/>
      <c r="T9" s="564"/>
      <c r="U9" s="564"/>
      <c r="V9" s="564"/>
      <c r="W9" s="564"/>
      <c r="X9" s="564"/>
      <c r="Y9" s="564"/>
      <c r="Z9" s="564"/>
    </row>
    <row r="10" spans="1:26" ht="31.5" customHeight="1">
      <c r="A10" s="1856"/>
      <c r="B10" s="420" t="s">
        <v>3023</v>
      </c>
      <c r="C10" s="407"/>
      <c r="D10" s="407"/>
      <c r="E10" s="410">
        <v>1</v>
      </c>
      <c r="F10" s="408"/>
      <c r="G10" s="1538">
        <v>1000000</v>
      </c>
      <c r="H10" s="503">
        <v>1000000</v>
      </c>
      <c r="I10" s="407">
        <v>1</v>
      </c>
      <c r="J10" s="423"/>
      <c r="K10" s="436"/>
      <c r="L10" s="436"/>
      <c r="M10" s="436"/>
      <c r="N10" s="436"/>
      <c r="O10" s="436">
        <v>1</v>
      </c>
      <c r="P10" s="413" t="s">
        <v>29</v>
      </c>
      <c r="Q10" s="407" t="s">
        <v>191</v>
      </c>
      <c r="R10" s="1541">
        <v>43269</v>
      </c>
      <c r="S10" s="279"/>
      <c r="T10" s="564"/>
      <c r="U10" s="564"/>
      <c r="V10" s="564"/>
      <c r="W10" s="564"/>
      <c r="X10" s="564"/>
      <c r="Y10" s="564"/>
      <c r="Z10" s="564"/>
    </row>
    <row r="11" spans="1:26" ht="43.5" customHeight="1">
      <c r="A11" s="1856"/>
      <c r="B11" s="420" t="s">
        <v>3024</v>
      </c>
      <c r="C11" s="407"/>
      <c r="D11" s="407"/>
      <c r="E11" s="410">
        <v>1</v>
      </c>
      <c r="F11" s="408"/>
      <c r="G11" s="1538">
        <v>1000000</v>
      </c>
      <c r="H11" s="503">
        <v>1000000</v>
      </c>
      <c r="I11" s="407">
        <v>1</v>
      </c>
      <c r="J11" s="423"/>
      <c r="K11" s="436"/>
      <c r="L11" s="436"/>
      <c r="M11" s="436"/>
      <c r="N11" s="436"/>
      <c r="O11" s="436">
        <v>1</v>
      </c>
      <c r="P11" s="413" t="s">
        <v>29</v>
      </c>
      <c r="Q11" s="407" t="s">
        <v>191</v>
      </c>
      <c r="R11" s="1541">
        <v>43269</v>
      </c>
      <c r="S11" s="279"/>
      <c r="T11" s="564"/>
      <c r="U11" s="564"/>
      <c r="V11" s="564"/>
      <c r="W11" s="564"/>
      <c r="X11" s="564"/>
      <c r="Y11" s="564"/>
      <c r="Z11" s="564"/>
    </row>
    <row r="12" spans="1:26" ht="41.25" customHeight="1">
      <c r="A12" s="1976"/>
      <c r="B12" s="420" t="s">
        <v>3025</v>
      </c>
      <c r="C12" s="407"/>
      <c r="D12" s="407"/>
      <c r="E12" s="410">
        <v>1</v>
      </c>
      <c r="F12" s="408"/>
      <c r="G12" s="1538">
        <v>1000000</v>
      </c>
      <c r="H12" s="503">
        <v>1000000</v>
      </c>
      <c r="I12" s="407">
        <v>1</v>
      </c>
      <c r="J12" s="423"/>
      <c r="K12" s="436"/>
      <c r="L12" s="436"/>
      <c r="M12" s="436"/>
      <c r="N12" s="436"/>
      <c r="O12" s="436">
        <v>1</v>
      </c>
      <c r="P12" s="413" t="s">
        <v>29</v>
      </c>
      <c r="Q12" s="407" t="s">
        <v>191</v>
      </c>
      <c r="R12" s="1541">
        <v>43269</v>
      </c>
      <c r="S12" s="279"/>
      <c r="T12" s="564"/>
      <c r="U12" s="564"/>
      <c r="V12" s="564"/>
      <c r="W12" s="564"/>
      <c r="X12" s="564"/>
      <c r="Y12" s="564"/>
      <c r="Z12" s="564"/>
    </row>
    <row r="13" spans="1:26" ht="27" customHeight="1">
      <c r="A13" s="2018" t="s">
        <v>2938</v>
      </c>
      <c r="B13" s="1961"/>
      <c r="C13" s="1542">
        <f t="shared" ref="C13:F13" si="0">SUM(C7:C12)</f>
        <v>1</v>
      </c>
      <c r="D13" s="1542">
        <f t="shared" si="0"/>
        <v>5</v>
      </c>
      <c r="E13" s="1543">
        <f t="shared" si="0"/>
        <v>6</v>
      </c>
      <c r="F13" s="1542">
        <f t="shared" si="0"/>
        <v>0</v>
      </c>
      <c r="G13" s="1544">
        <f>SUM(G8:G12)</f>
        <v>6000000</v>
      </c>
      <c r="H13" s="1545">
        <f t="shared" ref="H13:O13" si="1">SUM(H7:H12)</f>
        <v>6000000</v>
      </c>
      <c r="I13" s="1542">
        <f t="shared" si="1"/>
        <v>6</v>
      </c>
      <c r="J13" s="1542">
        <f t="shared" si="1"/>
        <v>0</v>
      </c>
      <c r="K13" s="1542">
        <f t="shared" si="1"/>
        <v>0</v>
      </c>
      <c r="L13" s="1542">
        <f t="shared" si="1"/>
        <v>0</v>
      </c>
      <c r="M13" s="1542">
        <f t="shared" si="1"/>
        <v>0</v>
      </c>
      <c r="N13" s="1542">
        <f t="shared" si="1"/>
        <v>0</v>
      </c>
      <c r="O13" s="1542">
        <f t="shared" si="1"/>
        <v>5</v>
      </c>
      <c r="P13" s="428"/>
      <c r="Q13" s="428"/>
      <c r="R13" s="1546"/>
      <c r="S13" s="1537"/>
      <c r="T13" s="564"/>
      <c r="U13" s="564"/>
      <c r="V13" s="564"/>
      <c r="W13" s="564"/>
      <c r="X13" s="564"/>
      <c r="Y13" s="564"/>
      <c r="Z13" s="564"/>
    </row>
    <row r="14" spans="1:26" ht="28.5" customHeight="1">
      <c r="A14" s="2154" t="s">
        <v>16</v>
      </c>
      <c r="B14" s="665" t="s">
        <v>529</v>
      </c>
      <c r="C14" s="407">
        <v>1</v>
      </c>
      <c r="D14" s="407">
        <v>5</v>
      </c>
      <c r="E14" s="410"/>
      <c r="F14" s="408"/>
      <c r="G14" s="1538"/>
      <c r="H14" s="503"/>
      <c r="I14" s="407"/>
      <c r="J14" s="423"/>
      <c r="K14" s="423"/>
      <c r="L14" s="436"/>
      <c r="M14" s="393"/>
      <c r="N14" s="436"/>
      <c r="O14" s="436"/>
      <c r="P14" s="407"/>
      <c r="Q14" s="801"/>
      <c r="R14" s="1547"/>
      <c r="S14" s="279"/>
      <c r="T14" s="564"/>
      <c r="U14" s="564"/>
      <c r="V14" s="564"/>
      <c r="W14" s="564"/>
      <c r="X14" s="564"/>
      <c r="Y14" s="564"/>
      <c r="Z14" s="564"/>
    </row>
    <row r="15" spans="1:26" ht="30" customHeight="1">
      <c r="A15" s="1856"/>
      <c r="B15" s="420" t="s">
        <v>1531</v>
      </c>
      <c r="C15" s="407"/>
      <c r="D15" s="407"/>
      <c r="E15" s="410">
        <v>3</v>
      </c>
      <c r="F15" s="408"/>
      <c r="G15" s="1538">
        <v>3000000</v>
      </c>
      <c r="H15" s="503">
        <v>3000000</v>
      </c>
      <c r="I15" s="407">
        <v>3</v>
      </c>
      <c r="J15" s="423"/>
      <c r="K15" s="423" t="s">
        <v>2</v>
      </c>
      <c r="L15" s="389"/>
      <c r="M15" s="576"/>
      <c r="N15" s="935"/>
      <c r="O15" s="436">
        <v>1</v>
      </c>
      <c r="P15" s="413" t="s">
        <v>29</v>
      </c>
      <c r="Q15" s="407" t="s">
        <v>191</v>
      </c>
      <c r="R15" s="1541">
        <v>43354</v>
      </c>
      <c r="S15" s="279"/>
      <c r="T15" s="2157"/>
      <c r="U15" s="564"/>
      <c r="V15" s="564"/>
      <c r="W15" s="564"/>
      <c r="X15" s="564"/>
      <c r="Y15" s="564"/>
      <c r="Z15" s="564"/>
    </row>
    <row r="16" spans="1:26" ht="40.5" customHeight="1">
      <c r="A16" s="1856"/>
      <c r="B16" s="420" t="s">
        <v>1530</v>
      </c>
      <c r="C16" s="407"/>
      <c r="D16" s="407"/>
      <c r="E16" s="410">
        <v>2</v>
      </c>
      <c r="F16" s="408"/>
      <c r="G16" s="1538">
        <v>2000000</v>
      </c>
      <c r="H16" s="503">
        <v>2000000</v>
      </c>
      <c r="I16" s="407">
        <v>2</v>
      </c>
      <c r="J16" s="423"/>
      <c r="K16" s="423"/>
      <c r="L16" s="389"/>
      <c r="M16" s="576"/>
      <c r="N16" s="935"/>
      <c r="O16" s="436">
        <v>1</v>
      </c>
      <c r="P16" s="413" t="s">
        <v>29</v>
      </c>
      <c r="Q16" s="407" t="s">
        <v>3026</v>
      </c>
      <c r="R16" s="1541">
        <v>43609</v>
      </c>
      <c r="S16" s="279"/>
      <c r="T16" s="1874"/>
      <c r="U16" s="564"/>
      <c r="V16" s="564"/>
      <c r="W16" s="564"/>
      <c r="X16" s="564"/>
      <c r="Y16" s="564"/>
      <c r="Z16" s="564"/>
    </row>
    <row r="17" spans="1:26" ht="33.75" customHeight="1">
      <c r="A17" s="1856"/>
      <c r="B17" s="420" t="s">
        <v>3027</v>
      </c>
      <c r="C17" s="407"/>
      <c r="D17" s="407"/>
      <c r="E17" s="410">
        <v>2</v>
      </c>
      <c r="F17" s="408"/>
      <c r="G17" s="1538">
        <v>2000000</v>
      </c>
      <c r="H17" s="503">
        <v>2000000</v>
      </c>
      <c r="I17" s="407">
        <v>2</v>
      </c>
      <c r="J17" s="423"/>
      <c r="K17" s="423"/>
      <c r="L17" s="389"/>
      <c r="M17" s="576"/>
      <c r="N17" s="935"/>
      <c r="O17" s="436">
        <v>1</v>
      </c>
      <c r="P17" s="413" t="s">
        <v>29</v>
      </c>
      <c r="Q17" s="407" t="s">
        <v>191</v>
      </c>
      <c r="R17" s="1541">
        <v>43354</v>
      </c>
      <c r="S17" s="279"/>
      <c r="T17" s="1874"/>
      <c r="U17" s="564"/>
      <c r="V17" s="564"/>
      <c r="W17" s="564"/>
      <c r="X17" s="564"/>
      <c r="Y17" s="564"/>
      <c r="Z17" s="564"/>
    </row>
    <row r="18" spans="1:26" ht="42" customHeight="1">
      <c r="A18" s="1856"/>
      <c r="B18" s="420" t="s">
        <v>138</v>
      </c>
      <c r="C18" s="407"/>
      <c r="D18" s="407"/>
      <c r="E18" s="410">
        <v>3</v>
      </c>
      <c r="F18" s="408"/>
      <c r="G18" s="1538">
        <v>3000000</v>
      </c>
      <c r="H18" s="503">
        <v>3000000</v>
      </c>
      <c r="I18" s="407">
        <v>3</v>
      </c>
      <c r="J18" s="423"/>
      <c r="K18" s="423"/>
      <c r="L18" s="389"/>
      <c r="M18" s="576"/>
      <c r="N18" s="935"/>
      <c r="O18" s="436">
        <v>1</v>
      </c>
      <c r="P18" s="413" t="s">
        <v>29</v>
      </c>
      <c r="Q18" s="407" t="s">
        <v>899</v>
      </c>
      <c r="R18" s="1541">
        <v>43556</v>
      </c>
      <c r="S18" s="279"/>
      <c r="T18" s="1874"/>
      <c r="U18" s="564"/>
      <c r="V18" s="564"/>
      <c r="W18" s="564"/>
      <c r="X18" s="564"/>
      <c r="Y18" s="564"/>
      <c r="Z18" s="564"/>
    </row>
    <row r="19" spans="1:26" ht="31.5" customHeight="1">
      <c r="A19" s="1976"/>
      <c r="B19" s="420" t="s">
        <v>3028</v>
      </c>
      <c r="C19" s="407"/>
      <c r="D19" s="407"/>
      <c r="E19" s="410">
        <v>2</v>
      </c>
      <c r="F19" s="408"/>
      <c r="G19" s="1538">
        <v>2000000</v>
      </c>
      <c r="H19" s="503">
        <v>1919114.45</v>
      </c>
      <c r="I19" s="407">
        <v>2</v>
      </c>
      <c r="J19" s="423"/>
      <c r="K19" s="423"/>
      <c r="L19" s="389"/>
      <c r="M19" s="576"/>
      <c r="N19" s="935"/>
      <c r="O19" s="436">
        <v>1</v>
      </c>
      <c r="P19" s="413" t="s">
        <v>29</v>
      </c>
      <c r="Q19" s="407"/>
      <c r="R19" s="1541">
        <v>43370</v>
      </c>
      <c r="S19" s="279" t="s">
        <v>3029</v>
      </c>
      <c r="T19" s="1874"/>
      <c r="U19" s="564"/>
      <c r="V19" s="564"/>
      <c r="W19" s="564"/>
      <c r="X19" s="564"/>
      <c r="Y19" s="564"/>
      <c r="Z19" s="564"/>
    </row>
    <row r="20" spans="1:26" ht="34.5" customHeight="1">
      <c r="A20" s="2155" t="s">
        <v>16</v>
      </c>
      <c r="B20" s="1548" t="s">
        <v>3030</v>
      </c>
      <c r="C20" s="460">
        <v>1</v>
      </c>
      <c r="D20" s="460">
        <v>1</v>
      </c>
      <c r="E20" s="695">
        <v>2</v>
      </c>
      <c r="F20" s="654"/>
      <c r="G20" s="1549"/>
      <c r="H20" s="1550"/>
      <c r="I20" s="460">
        <v>2</v>
      </c>
      <c r="J20" s="1551"/>
      <c r="K20" s="1551"/>
      <c r="L20" s="1551"/>
      <c r="M20" s="499"/>
      <c r="N20" s="467"/>
      <c r="O20" s="467"/>
      <c r="P20" s="407"/>
      <c r="Q20" s="813"/>
      <c r="R20" s="1552"/>
      <c r="S20" s="279"/>
      <c r="T20" s="564"/>
      <c r="U20" s="564"/>
      <c r="V20" s="564"/>
      <c r="W20" s="564"/>
      <c r="X20" s="564"/>
      <c r="Y20" s="564"/>
      <c r="Z20" s="564"/>
    </row>
    <row r="21" spans="1:26" ht="31.5" customHeight="1">
      <c r="A21" s="1976"/>
      <c r="B21" s="462" t="s">
        <v>3031</v>
      </c>
      <c r="C21" s="460"/>
      <c r="D21" s="460"/>
      <c r="E21" s="695"/>
      <c r="F21" s="654"/>
      <c r="G21" s="1538">
        <v>2000000</v>
      </c>
      <c r="H21" s="503">
        <v>2000000</v>
      </c>
      <c r="I21" s="460"/>
      <c r="J21" s="1551"/>
      <c r="K21" s="467"/>
      <c r="L21" s="467"/>
      <c r="M21" s="467"/>
      <c r="N21" s="467"/>
      <c r="O21" s="467">
        <v>1</v>
      </c>
      <c r="P21" s="413" t="s">
        <v>29</v>
      </c>
      <c r="Q21" s="407" t="s">
        <v>191</v>
      </c>
      <c r="R21" s="1541">
        <v>43012</v>
      </c>
      <c r="S21" s="1537"/>
      <c r="T21" s="564"/>
      <c r="U21" s="564"/>
      <c r="V21" s="564"/>
      <c r="W21" s="564"/>
      <c r="X21" s="564"/>
      <c r="Y21" s="564"/>
      <c r="Z21" s="564"/>
    </row>
    <row r="22" spans="1:26" ht="30.75" customHeight="1">
      <c r="A22" s="2154" t="s">
        <v>16</v>
      </c>
      <c r="B22" s="665" t="s">
        <v>3032</v>
      </c>
      <c r="C22" s="407">
        <v>1</v>
      </c>
      <c r="D22" s="408"/>
      <c r="E22" s="410">
        <v>2</v>
      </c>
      <c r="F22" s="408"/>
      <c r="G22" s="1538"/>
      <c r="H22" s="503"/>
      <c r="I22" s="407">
        <v>2</v>
      </c>
      <c r="J22" s="423"/>
      <c r="K22" s="423"/>
      <c r="L22" s="423"/>
      <c r="M22" s="436"/>
      <c r="N22" s="436"/>
      <c r="O22" s="436"/>
      <c r="P22" s="407"/>
      <c r="Q22" s="407"/>
      <c r="R22" s="1541"/>
      <c r="S22" s="279"/>
      <c r="T22" s="564"/>
      <c r="U22" s="564"/>
      <c r="V22" s="564"/>
      <c r="W22" s="564"/>
      <c r="X22" s="564"/>
      <c r="Y22" s="564"/>
      <c r="Z22" s="564"/>
    </row>
    <row r="23" spans="1:26" ht="30" customHeight="1">
      <c r="A23" s="1976"/>
      <c r="B23" s="420" t="s">
        <v>3033</v>
      </c>
      <c r="C23" s="407"/>
      <c r="D23" s="407">
        <v>1</v>
      </c>
      <c r="E23" s="410"/>
      <c r="F23" s="408"/>
      <c r="G23" s="1538">
        <v>2000000</v>
      </c>
      <c r="H23" s="503">
        <v>609718</v>
      </c>
      <c r="I23" s="407"/>
      <c r="J23" s="423"/>
      <c r="K23" s="436"/>
      <c r="L23" s="423"/>
      <c r="M23" s="436"/>
      <c r="N23" s="436"/>
      <c r="O23" s="436">
        <v>1</v>
      </c>
      <c r="P23" s="413" t="s">
        <v>29</v>
      </c>
      <c r="Q23" s="407"/>
      <c r="R23" s="1541"/>
      <c r="S23" s="1537"/>
      <c r="T23" s="564"/>
      <c r="U23" s="564"/>
      <c r="V23" s="564"/>
      <c r="W23" s="564"/>
      <c r="X23" s="564"/>
      <c r="Y23" s="564"/>
      <c r="Z23" s="564"/>
    </row>
    <row r="24" spans="1:26" ht="29.25" customHeight="1">
      <c r="A24" s="2018" t="s">
        <v>3034</v>
      </c>
      <c r="B24" s="1961"/>
      <c r="C24" s="1542">
        <f t="shared" ref="C24:O24" si="2">SUM(C14:C23)</f>
        <v>3</v>
      </c>
      <c r="D24" s="1542">
        <f t="shared" si="2"/>
        <v>7</v>
      </c>
      <c r="E24" s="1543">
        <f t="shared" si="2"/>
        <v>16</v>
      </c>
      <c r="F24" s="1542">
        <f t="shared" si="2"/>
        <v>0</v>
      </c>
      <c r="G24" s="1544">
        <f t="shared" si="2"/>
        <v>16000000</v>
      </c>
      <c r="H24" s="1545">
        <f t="shared" si="2"/>
        <v>14528832.449999999</v>
      </c>
      <c r="I24" s="1542">
        <f t="shared" si="2"/>
        <v>16</v>
      </c>
      <c r="J24" s="1542">
        <f t="shared" si="2"/>
        <v>0</v>
      </c>
      <c r="K24" s="1542">
        <f t="shared" si="2"/>
        <v>0</v>
      </c>
      <c r="L24" s="1542">
        <f t="shared" si="2"/>
        <v>0</v>
      </c>
      <c r="M24" s="1542">
        <f t="shared" si="2"/>
        <v>0</v>
      </c>
      <c r="N24" s="1542">
        <f t="shared" si="2"/>
        <v>0</v>
      </c>
      <c r="O24" s="1542">
        <f t="shared" si="2"/>
        <v>7</v>
      </c>
      <c r="P24" s="428"/>
      <c r="Q24" s="428"/>
      <c r="R24" s="1546"/>
      <c r="S24" s="1537"/>
      <c r="T24" s="564"/>
      <c r="U24" s="564"/>
      <c r="V24" s="564"/>
      <c r="W24" s="564"/>
      <c r="X24" s="564"/>
      <c r="Y24" s="564"/>
      <c r="Z24" s="564"/>
    </row>
    <row r="25" spans="1:26" ht="36.75" customHeight="1">
      <c r="A25" s="420" t="s">
        <v>17</v>
      </c>
      <c r="B25" s="665" t="s">
        <v>231</v>
      </c>
      <c r="C25" s="407">
        <v>1</v>
      </c>
      <c r="D25" s="407">
        <v>1</v>
      </c>
      <c r="E25" s="1538">
        <v>12</v>
      </c>
      <c r="F25" s="407"/>
      <c r="G25" s="1538">
        <v>12000000</v>
      </c>
      <c r="H25" s="1538">
        <v>12000000</v>
      </c>
      <c r="I25" s="407">
        <v>12</v>
      </c>
      <c r="J25" s="436"/>
      <c r="K25" s="436"/>
      <c r="L25" s="436"/>
      <c r="M25" s="436"/>
      <c r="N25" s="436"/>
      <c r="O25" s="436">
        <v>1</v>
      </c>
      <c r="P25" s="413" t="s">
        <v>29</v>
      </c>
      <c r="Q25" s="407"/>
      <c r="R25" s="1541">
        <v>43661</v>
      </c>
      <c r="S25" s="146" t="s">
        <v>417</v>
      </c>
      <c r="T25" s="458"/>
      <c r="U25" s="458"/>
      <c r="V25" s="458"/>
      <c r="W25" s="458"/>
      <c r="X25" s="458"/>
      <c r="Y25" s="458"/>
      <c r="Z25" s="458"/>
    </row>
    <row r="26" spans="1:26" ht="36.75" customHeight="1">
      <c r="A26" s="408" t="s">
        <v>17</v>
      </c>
      <c r="B26" s="665" t="s">
        <v>418</v>
      </c>
      <c r="C26" s="407">
        <v>1</v>
      </c>
      <c r="D26" s="407">
        <v>1</v>
      </c>
      <c r="E26" s="410">
        <v>2</v>
      </c>
      <c r="F26" s="408"/>
      <c r="G26" s="1538">
        <v>2000000</v>
      </c>
      <c r="H26" s="503">
        <v>2000000</v>
      </c>
      <c r="I26" s="407">
        <v>2</v>
      </c>
      <c r="J26" s="423"/>
      <c r="K26" s="423"/>
      <c r="L26" s="436"/>
      <c r="M26" s="436"/>
      <c r="N26" s="436"/>
      <c r="O26" s="436">
        <v>1</v>
      </c>
      <c r="P26" s="413" t="s">
        <v>29</v>
      </c>
      <c r="Q26" s="407"/>
      <c r="R26" s="1541">
        <v>43112</v>
      </c>
      <c r="S26" s="279" t="s">
        <v>1668</v>
      </c>
      <c r="T26" s="564"/>
      <c r="U26" s="564"/>
      <c r="V26" s="564"/>
      <c r="W26" s="564"/>
      <c r="X26" s="564"/>
      <c r="Y26" s="564"/>
      <c r="Z26" s="564"/>
    </row>
    <row r="27" spans="1:26" ht="38.25" customHeight="1">
      <c r="A27" s="408" t="s">
        <v>17</v>
      </c>
      <c r="B27" s="665" t="s">
        <v>3035</v>
      </c>
      <c r="C27" s="407">
        <v>1</v>
      </c>
      <c r="D27" s="407">
        <v>1</v>
      </c>
      <c r="E27" s="410">
        <v>2</v>
      </c>
      <c r="F27" s="408"/>
      <c r="G27" s="1538">
        <v>2000000</v>
      </c>
      <c r="H27" s="1538">
        <v>2000000</v>
      </c>
      <c r="I27" s="407">
        <v>2</v>
      </c>
      <c r="J27" s="423"/>
      <c r="K27" s="436"/>
      <c r="L27" s="436"/>
      <c r="M27" s="436"/>
      <c r="N27" s="436"/>
      <c r="O27" s="436">
        <v>1</v>
      </c>
      <c r="P27" s="413" t="s">
        <v>29</v>
      </c>
      <c r="Q27" s="1224"/>
      <c r="R27" s="1553">
        <v>43383</v>
      </c>
      <c r="S27" s="1554" t="s">
        <v>1537</v>
      </c>
      <c r="T27" s="564"/>
      <c r="U27" s="564"/>
      <c r="V27" s="564"/>
      <c r="W27" s="564"/>
      <c r="X27" s="564"/>
      <c r="Y27" s="564"/>
      <c r="Z27" s="564"/>
    </row>
    <row r="28" spans="1:26" ht="36.75" customHeight="1">
      <c r="A28" s="408" t="s">
        <v>17</v>
      </c>
      <c r="B28" s="665" t="s">
        <v>670</v>
      </c>
      <c r="C28" s="407">
        <v>1</v>
      </c>
      <c r="D28" s="407">
        <v>1</v>
      </c>
      <c r="E28" s="410">
        <v>10</v>
      </c>
      <c r="F28" s="408"/>
      <c r="G28" s="1538">
        <v>9012963.25</v>
      </c>
      <c r="H28" s="503">
        <v>9012963.25</v>
      </c>
      <c r="I28" s="407">
        <v>10</v>
      </c>
      <c r="J28" s="423"/>
      <c r="K28" s="423"/>
      <c r="L28" s="436"/>
      <c r="M28" s="436"/>
      <c r="N28" s="436"/>
      <c r="O28" s="436">
        <v>1</v>
      </c>
      <c r="P28" s="413" t="s">
        <v>29</v>
      </c>
      <c r="Q28" s="407" t="s">
        <v>191</v>
      </c>
      <c r="R28" s="1541">
        <v>43185</v>
      </c>
      <c r="S28" s="1555"/>
      <c r="T28" s="564"/>
      <c r="U28" s="564"/>
      <c r="V28" s="564"/>
      <c r="W28" s="564"/>
      <c r="X28" s="564"/>
      <c r="Y28" s="564"/>
      <c r="Z28" s="564"/>
    </row>
    <row r="29" spans="1:26" ht="36.75" customHeight="1">
      <c r="A29" s="408" t="s">
        <v>17</v>
      </c>
      <c r="B29" s="665" t="s">
        <v>544</v>
      </c>
      <c r="C29" s="407">
        <v>1</v>
      </c>
      <c r="D29" s="407">
        <v>1</v>
      </c>
      <c r="E29" s="410">
        <v>2</v>
      </c>
      <c r="F29" s="408"/>
      <c r="G29" s="1538" t="s">
        <v>249</v>
      </c>
      <c r="H29" s="503" t="s">
        <v>249</v>
      </c>
      <c r="I29" s="407">
        <v>2</v>
      </c>
      <c r="J29" s="436">
        <v>1</v>
      </c>
      <c r="K29" s="423"/>
      <c r="L29" s="436"/>
      <c r="M29" s="436"/>
      <c r="N29" s="436"/>
      <c r="O29" s="436"/>
      <c r="P29" s="632" t="s">
        <v>250</v>
      </c>
      <c r="Q29" s="407"/>
      <c r="R29" s="1541">
        <v>43497</v>
      </c>
      <c r="S29" s="279" t="s">
        <v>417</v>
      </c>
      <c r="T29" s="564"/>
      <c r="U29" s="564"/>
      <c r="V29" s="564"/>
      <c r="W29" s="564"/>
      <c r="X29" s="564"/>
      <c r="Y29" s="564"/>
      <c r="Z29" s="564"/>
    </row>
    <row r="30" spans="1:26" ht="21.75" customHeight="1">
      <c r="A30" s="2154" t="s">
        <v>17</v>
      </c>
      <c r="B30" s="665" t="s">
        <v>699</v>
      </c>
      <c r="C30" s="407">
        <v>1</v>
      </c>
      <c r="D30" s="407">
        <v>2</v>
      </c>
      <c r="E30" s="410"/>
      <c r="F30" s="408"/>
      <c r="G30" s="1538"/>
      <c r="H30" s="503"/>
      <c r="I30" s="407"/>
      <c r="J30" s="423"/>
      <c r="K30" s="436"/>
      <c r="L30" s="436"/>
      <c r="M30" s="436"/>
      <c r="N30" s="436"/>
      <c r="O30" s="436"/>
      <c r="P30" s="407"/>
      <c r="Q30" s="801"/>
      <c r="R30" s="1541"/>
      <c r="S30" s="279"/>
      <c r="T30" s="564"/>
      <c r="U30" s="564"/>
      <c r="V30" s="564"/>
      <c r="W30" s="564"/>
      <c r="X30" s="564"/>
      <c r="Y30" s="564"/>
      <c r="Z30" s="564"/>
    </row>
    <row r="31" spans="1:26" ht="27" customHeight="1">
      <c r="A31" s="1856"/>
      <c r="B31" s="420" t="s">
        <v>436</v>
      </c>
      <c r="C31" s="407"/>
      <c r="D31" s="407"/>
      <c r="E31" s="410">
        <v>2</v>
      </c>
      <c r="F31" s="408"/>
      <c r="G31" s="1538">
        <v>2000000</v>
      </c>
      <c r="H31" s="503">
        <v>2000000</v>
      </c>
      <c r="I31" s="407">
        <v>2</v>
      </c>
      <c r="J31" s="423"/>
      <c r="K31" s="436"/>
      <c r="L31" s="436"/>
      <c r="M31" s="436"/>
      <c r="N31" s="436"/>
      <c r="O31" s="436">
        <v>1</v>
      </c>
      <c r="P31" s="413" t="s">
        <v>29</v>
      </c>
      <c r="Q31" s="407" t="s">
        <v>191</v>
      </c>
      <c r="R31" s="1553">
        <v>43368</v>
      </c>
      <c r="S31" s="1554"/>
      <c r="T31" s="564"/>
      <c r="U31" s="564"/>
      <c r="V31" s="564"/>
      <c r="W31" s="564"/>
      <c r="X31" s="564"/>
      <c r="Y31" s="564"/>
      <c r="Z31" s="564"/>
    </row>
    <row r="32" spans="1:26" ht="28.5" customHeight="1">
      <c r="A32" s="1976"/>
      <c r="B32" s="420" t="s">
        <v>3036</v>
      </c>
      <c r="C32" s="407"/>
      <c r="D32" s="407"/>
      <c r="E32" s="410">
        <v>2</v>
      </c>
      <c r="F32" s="408"/>
      <c r="G32" s="1538">
        <v>2000000</v>
      </c>
      <c r="H32" s="503">
        <v>2000000</v>
      </c>
      <c r="I32" s="407">
        <v>2</v>
      </c>
      <c r="J32" s="423"/>
      <c r="K32" s="436"/>
      <c r="L32" s="436"/>
      <c r="M32" s="436"/>
      <c r="N32" s="436"/>
      <c r="O32" s="436">
        <v>1</v>
      </c>
      <c r="P32" s="413" t="s">
        <v>29</v>
      </c>
      <c r="Q32" s="407" t="s">
        <v>191</v>
      </c>
      <c r="R32" s="1553">
        <v>43355</v>
      </c>
      <c r="S32" s="1554"/>
      <c r="T32" s="564"/>
      <c r="U32" s="564"/>
      <c r="V32" s="564"/>
      <c r="W32" s="564"/>
      <c r="X32" s="564"/>
      <c r="Y32" s="564"/>
      <c r="Z32" s="564"/>
    </row>
    <row r="33" spans="1:26" ht="21.75" customHeight="1">
      <c r="A33" s="2018" t="s">
        <v>2931</v>
      </c>
      <c r="B33" s="1961"/>
      <c r="C33" s="1542">
        <f t="shared" ref="C33:O33" si="3">SUM(C25:C32)</f>
        <v>6</v>
      </c>
      <c r="D33" s="1542">
        <f t="shared" si="3"/>
        <v>7</v>
      </c>
      <c r="E33" s="1543">
        <f t="shared" si="3"/>
        <v>32</v>
      </c>
      <c r="F33" s="1542">
        <f t="shared" si="3"/>
        <v>0</v>
      </c>
      <c r="G33" s="1544">
        <f t="shared" si="3"/>
        <v>29012963.25</v>
      </c>
      <c r="H33" s="1545">
        <f t="shared" si="3"/>
        <v>29012963.25</v>
      </c>
      <c r="I33" s="1542">
        <f t="shared" si="3"/>
        <v>32</v>
      </c>
      <c r="J33" s="1542">
        <f t="shared" si="3"/>
        <v>1</v>
      </c>
      <c r="K33" s="1542">
        <f t="shared" si="3"/>
        <v>0</v>
      </c>
      <c r="L33" s="1542">
        <f t="shared" si="3"/>
        <v>0</v>
      </c>
      <c r="M33" s="1542">
        <f t="shared" si="3"/>
        <v>0</v>
      </c>
      <c r="N33" s="1542">
        <f t="shared" si="3"/>
        <v>0</v>
      </c>
      <c r="O33" s="1542">
        <f t="shared" si="3"/>
        <v>6</v>
      </c>
      <c r="P33" s="428"/>
      <c r="Q33" s="1556"/>
      <c r="R33" s="1546"/>
      <c r="S33" s="1537"/>
      <c r="T33" s="564"/>
      <c r="U33" s="564"/>
      <c r="V33" s="564"/>
      <c r="W33" s="564"/>
      <c r="X33" s="564"/>
      <c r="Y33" s="564"/>
      <c r="Z33" s="564"/>
    </row>
    <row r="34" spans="1:26" ht="33.75" customHeight="1">
      <c r="A34" s="408" t="s">
        <v>18</v>
      </c>
      <c r="B34" s="665" t="s">
        <v>1342</v>
      </c>
      <c r="C34" s="407">
        <v>1</v>
      </c>
      <c r="D34" s="407">
        <v>1</v>
      </c>
      <c r="E34" s="410">
        <v>8</v>
      </c>
      <c r="F34" s="408"/>
      <c r="G34" s="1538">
        <v>6400000</v>
      </c>
      <c r="H34" s="503">
        <v>6400000</v>
      </c>
      <c r="I34" s="407">
        <v>8</v>
      </c>
      <c r="J34" s="423"/>
      <c r="K34" s="423"/>
      <c r="L34" s="436"/>
      <c r="M34" s="436"/>
      <c r="N34" s="436"/>
      <c r="O34" s="436">
        <v>1</v>
      </c>
      <c r="P34" s="413" t="s">
        <v>29</v>
      </c>
      <c r="Q34" s="407" t="s">
        <v>2112</v>
      </c>
      <c r="R34" s="1541">
        <v>43563</v>
      </c>
      <c r="S34" s="1554"/>
      <c r="T34" s="564"/>
      <c r="U34" s="564"/>
      <c r="V34" s="564"/>
      <c r="W34" s="564"/>
      <c r="X34" s="564"/>
      <c r="Y34" s="564"/>
      <c r="Z34" s="564"/>
    </row>
    <row r="35" spans="1:26" ht="33.75" customHeight="1">
      <c r="A35" s="408" t="s">
        <v>18</v>
      </c>
      <c r="B35" s="665" t="s">
        <v>460</v>
      </c>
      <c r="C35" s="407">
        <v>1</v>
      </c>
      <c r="D35" s="407">
        <v>1</v>
      </c>
      <c r="E35" s="410">
        <v>8</v>
      </c>
      <c r="F35" s="408"/>
      <c r="G35" s="1538">
        <v>7958222.75</v>
      </c>
      <c r="H35" s="503">
        <v>8070712.8099999996</v>
      </c>
      <c r="I35" s="407">
        <v>8</v>
      </c>
      <c r="J35" s="423"/>
      <c r="K35" s="423"/>
      <c r="L35" s="436"/>
      <c r="M35" s="436"/>
      <c r="N35" s="436"/>
      <c r="O35" s="436">
        <v>1</v>
      </c>
      <c r="P35" s="413" t="s">
        <v>29</v>
      </c>
      <c r="Q35" s="407"/>
      <c r="R35" s="1541">
        <v>43143</v>
      </c>
      <c r="S35" s="279" t="s">
        <v>563</v>
      </c>
      <c r="T35" s="564"/>
      <c r="U35" s="564"/>
      <c r="V35" s="564"/>
      <c r="W35" s="564"/>
      <c r="X35" s="564"/>
      <c r="Y35" s="564"/>
      <c r="Z35" s="564"/>
    </row>
    <row r="36" spans="1:26" ht="30" customHeight="1">
      <c r="A36" s="2154" t="s">
        <v>18</v>
      </c>
      <c r="B36" s="665" t="s">
        <v>255</v>
      </c>
      <c r="C36" s="407">
        <v>1</v>
      </c>
      <c r="D36" s="407">
        <v>2</v>
      </c>
      <c r="E36" s="410">
        <v>6</v>
      </c>
      <c r="F36" s="408"/>
      <c r="G36" s="1538"/>
      <c r="H36" s="1557"/>
      <c r="I36" s="407">
        <v>6</v>
      </c>
      <c r="J36" s="423"/>
      <c r="K36" s="423"/>
      <c r="L36" s="423"/>
      <c r="M36" s="436"/>
      <c r="N36" s="436"/>
      <c r="O36" s="436">
        <v>2</v>
      </c>
      <c r="P36" s="407"/>
      <c r="Q36" s="407"/>
      <c r="R36" s="1541"/>
      <c r="S36" s="279"/>
      <c r="T36" s="564"/>
      <c r="U36" s="564"/>
      <c r="V36" s="564"/>
      <c r="W36" s="564"/>
      <c r="X36" s="564"/>
      <c r="Y36" s="564"/>
      <c r="Z36" s="564"/>
    </row>
    <row r="37" spans="1:26" ht="30" customHeight="1">
      <c r="A37" s="1856"/>
      <c r="B37" s="420" t="s">
        <v>3005</v>
      </c>
      <c r="C37" s="407"/>
      <c r="D37" s="407"/>
      <c r="E37" s="410"/>
      <c r="F37" s="410"/>
      <c r="G37" s="1524">
        <v>2929706.36</v>
      </c>
      <c r="H37" s="1524">
        <v>2929706.36</v>
      </c>
      <c r="I37" s="1558"/>
      <c r="J37" s="1559"/>
      <c r="K37" s="436"/>
      <c r="L37" s="423"/>
      <c r="M37" s="436"/>
      <c r="N37" s="436"/>
      <c r="O37" s="436"/>
      <c r="P37" s="413" t="s">
        <v>29</v>
      </c>
      <c r="Q37" s="407"/>
      <c r="R37" s="1541">
        <v>43284</v>
      </c>
      <c r="S37" s="279" t="s">
        <v>278</v>
      </c>
      <c r="T37" s="564"/>
      <c r="U37" s="564"/>
      <c r="V37" s="564"/>
      <c r="W37" s="564"/>
      <c r="X37" s="564"/>
      <c r="Y37" s="564"/>
      <c r="Z37" s="564"/>
    </row>
    <row r="38" spans="1:26" ht="30" customHeight="1">
      <c r="A38" s="1976"/>
      <c r="B38" s="420" t="s">
        <v>3037</v>
      </c>
      <c r="C38" s="407"/>
      <c r="D38" s="407"/>
      <c r="E38" s="410"/>
      <c r="F38" s="1560"/>
      <c r="G38" s="1524">
        <v>2929706.36</v>
      </c>
      <c r="H38" s="1524">
        <v>2929706.36</v>
      </c>
      <c r="I38" s="622"/>
      <c r="J38" s="1561"/>
      <c r="K38" s="436"/>
      <c r="L38" s="423"/>
      <c r="M38" s="436"/>
      <c r="N38" s="436"/>
      <c r="O38" s="436"/>
      <c r="P38" s="413" t="s">
        <v>29</v>
      </c>
      <c r="Q38" s="407"/>
      <c r="R38" s="1541">
        <v>43284</v>
      </c>
      <c r="S38" s="279" t="s">
        <v>278</v>
      </c>
      <c r="T38" s="564"/>
      <c r="U38" s="564"/>
      <c r="V38" s="564"/>
      <c r="W38" s="564"/>
      <c r="X38" s="564"/>
      <c r="Y38" s="564"/>
      <c r="Z38" s="564"/>
    </row>
    <row r="39" spans="1:26" ht="21.75" customHeight="1">
      <c r="A39" s="2154" t="s">
        <v>18</v>
      </c>
      <c r="B39" s="665" t="s">
        <v>256</v>
      </c>
      <c r="C39" s="407">
        <v>1</v>
      </c>
      <c r="D39" s="407">
        <v>1</v>
      </c>
      <c r="E39" s="410">
        <v>2</v>
      </c>
      <c r="F39" s="408"/>
      <c r="G39" s="1562"/>
      <c r="H39" s="1563"/>
      <c r="I39" s="407">
        <v>2</v>
      </c>
      <c r="J39" s="423"/>
      <c r="K39" s="423"/>
      <c r="L39" s="436"/>
      <c r="M39" s="436"/>
      <c r="N39" s="436"/>
      <c r="O39" s="436">
        <v>1</v>
      </c>
      <c r="P39" s="407"/>
      <c r="Q39" s="407"/>
      <c r="R39" s="1541"/>
      <c r="S39" s="279"/>
      <c r="T39" s="564"/>
      <c r="U39" s="564"/>
      <c r="V39" s="564"/>
      <c r="W39" s="564"/>
      <c r="X39" s="564"/>
      <c r="Y39" s="564"/>
      <c r="Z39" s="564"/>
    </row>
    <row r="40" spans="1:26" ht="36.75" customHeight="1">
      <c r="A40" s="1976"/>
      <c r="B40" s="420" t="s">
        <v>3038</v>
      </c>
      <c r="C40" s="407"/>
      <c r="D40" s="407"/>
      <c r="E40" s="410"/>
      <c r="F40" s="408"/>
      <c r="G40" s="1538">
        <v>2000000</v>
      </c>
      <c r="H40" s="503">
        <v>2000000</v>
      </c>
      <c r="I40" s="407"/>
      <c r="J40" s="423"/>
      <c r="K40" s="436"/>
      <c r="L40" s="423"/>
      <c r="M40" s="436"/>
      <c r="N40" s="436"/>
      <c r="O40" s="436"/>
      <c r="P40" s="413" t="s">
        <v>29</v>
      </c>
      <c r="Q40" s="407"/>
      <c r="R40" s="1541">
        <v>43661</v>
      </c>
      <c r="S40" s="1555" t="s">
        <v>1322</v>
      </c>
      <c r="T40" s="564"/>
      <c r="U40" s="564"/>
      <c r="V40" s="564"/>
      <c r="W40" s="564"/>
      <c r="X40" s="564"/>
      <c r="Y40" s="564"/>
      <c r="Z40" s="564"/>
    </row>
    <row r="41" spans="1:26" ht="30" customHeight="1">
      <c r="A41" s="2154" t="s">
        <v>18</v>
      </c>
      <c r="B41" s="665" t="s">
        <v>241</v>
      </c>
      <c r="C41" s="407">
        <v>1</v>
      </c>
      <c r="D41" s="407">
        <v>2</v>
      </c>
      <c r="E41" s="410"/>
      <c r="F41" s="408"/>
      <c r="G41" s="1538"/>
      <c r="H41" s="503"/>
      <c r="I41" s="407"/>
      <c r="J41" s="423"/>
      <c r="K41" s="423"/>
      <c r="L41" s="436"/>
      <c r="M41" s="436"/>
      <c r="N41" s="436"/>
      <c r="O41" s="436"/>
      <c r="P41" s="407"/>
      <c r="Q41" s="801"/>
      <c r="R41" s="1541"/>
      <c r="S41" s="279"/>
      <c r="T41" s="564"/>
      <c r="U41" s="564"/>
      <c r="V41" s="564"/>
      <c r="W41" s="564"/>
      <c r="X41" s="564"/>
      <c r="Y41" s="564"/>
      <c r="Z41" s="564"/>
    </row>
    <row r="42" spans="1:26" ht="30" customHeight="1">
      <c r="A42" s="1856"/>
      <c r="B42" s="408" t="s">
        <v>442</v>
      </c>
      <c r="C42" s="407"/>
      <c r="D42" s="407" t="s">
        <v>2</v>
      </c>
      <c r="E42" s="410">
        <v>3</v>
      </c>
      <c r="F42" s="408"/>
      <c r="G42" s="1538">
        <v>3000000</v>
      </c>
      <c r="H42" s="503">
        <v>3000000</v>
      </c>
      <c r="I42" s="407">
        <v>3</v>
      </c>
      <c r="J42" s="423"/>
      <c r="K42" s="436" t="s">
        <v>2</v>
      </c>
      <c r="L42" s="436"/>
      <c r="M42" s="436"/>
      <c r="N42" s="436"/>
      <c r="O42" s="436">
        <v>1</v>
      </c>
      <c r="P42" s="413" t="s">
        <v>29</v>
      </c>
      <c r="Q42" s="407" t="s">
        <v>191</v>
      </c>
      <c r="R42" s="1553" t="s">
        <v>726</v>
      </c>
      <c r="S42" s="279"/>
      <c r="T42" s="564"/>
      <c r="U42" s="564"/>
      <c r="V42" s="564"/>
      <c r="W42" s="564"/>
      <c r="X42" s="564"/>
      <c r="Y42" s="564"/>
      <c r="Z42" s="564"/>
    </row>
    <row r="43" spans="1:26" ht="30" customHeight="1">
      <c r="A43" s="1976"/>
      <c r="B43" s="408" t="s">
        <v>3039</v>
      </c>
      <c r="C43" s="407"/>
      <c r="D43" s="407"/>
      <c r="E43" s="410">
        <v>3</v>
      </c>
      <c r="F43" s="408"/>
      <c r="G43" s="1538">
        <v>3000000</v>
      </c>
      <c r="H43" s="503">
        <v>3000000</v>
      </c>
      <c r="I43" s="407">
        <v>3</v>
      </c>
      <c r="J43" s="423"/>
      <c r="K43" s="436"/>
      <c r="L43" s="436"/>
      <c r="M43" s="436"/>
      <c r="N43" s="436"/>
      <c r="O43" s="436">
        <v>1</v>
      </c>
      <c r="P43" s="413" t="s">
        <v>29</v>
      </c>
      <c r="Q43" s="407" t="s">
        <v>191</v>
      </c>
      <c r="R43" s="1553">
        <v>43502</v>
      </c>
      <c r="S43" s="279"/>
      <c r="T43" s="564"/>
      <c r="U43" s="564"/>
      <c r="V43" s="564"/>
      <c r="W43" s="564"/>
      <c r="X43" s="564"/>
      <c r="Y43" s="564"/>
      <c r="Z43" s="564"/>
    </row>
    <row r="44" spans="1:26" ht="30" customHeight="1">
      <c r="A44" s="2154" t="s">
        <v>18</v>
      </c>
      <c r="B44" s="665" t="s">
        <v>450</v>
      </c>
      <c r="C44" s="407">
        <v>1</v>
      </c>
      <c r="D44" s="407">
        <v>2</v>
      </c>
      <c r="E44" s="410"/>
      <c r="F44" s="408"/>
      <c r="G44" s="1538"/>
      <c r="H44" s="503"/>
      <c r="I44" s="407"/>
      <c r="J44" s="423"/>
      <c r="K44" s="423"/>
      <c r="L44" s="436"/>
      <c r="M44" s="436"/>
      <c r="N44" s="436"/>
      <c r="O44" s="436"/>
      <c r="P44" s="407"/>
      <c r="Q44" s="813"/>
      <c r="R44" s="1541"/>
      <c r="S44" s="279"/>
      <c r="T44" s="564"/>
      <c r="U44" s="564"/>
      <c r="V44" s="564"/>
      <c r="W44" s="564"/>
      <c r="X44" s="564"/>
      <c r="Y44" s="564"/>
      <c r="Z44" s="564"/>
    </row>
    <row r="45" spans="1:26" ht="35.25" customHeight="1">
      <c r="A45" s="1856"/>
      <c r="B45" s="408" t="s">
        <v>3001</v>
      </c>
      <c r="C45" s="407"/>
      <c r="D45" s="407"/>
      <c r="E45" s="410">
        <v>2</v>
      </c>
      <c r="F45" s="408"/>
      <c r="G45" s="1538">
        <v>2000000</v>
      </c>
      <c r="H45" s="1524">
        <v>1661715.26</v>
      </c>
      <c r="I45" s="407">
        <v>2</v>
      </c>
      <c r="J45" s="423"/>
      <c r="K45" s="436"/>
      <c r="L45" s="423"/>
      <c r="M45" s="436"/>
      <c r="N45" s="436"/>
      <c r="O45" s="436">
        <v>1</v>
      </c>
      <c r="P45" s="413" t="s">
        <v>29</v>
      </c>
      <c r="Q45" s="407" t="s">
        <v>3040</v>
      </c>
      <c r="R45" s="1541">
        <v>43612</v>
      </c>
      <c r="S45" s="1554"/>
      <c r="T45" s="564"/>
      <c r="U45" s="564"/>
      <c r="V45" s="564"/>
      <c r="W45" s="564"/>
      <c r="X45" s="564"/>
      <c r="Y45" s="564"/>
      <c r="Z45" s="564"/>
    </row>
    <row r="46" spans="1:26" ht="35.25" customHeight="1">
      <c r="A46" s="1976"/>
      <c r="B46" s="408" t="s">
        <v>3041</v>
      </c>
      <c r="C46" s="407"/>
      <c r="D46" s="407"/>
      <c r="E46" s="410">
        <v>2</v>
      </c>
      <c r="F46" s="408"/>
      <c r="G46" s="1538">
        <v>2000000</v>
      </c>
      <c r="H46" s="1538">
        <v>2000000</v>
      </c>
      <c r="I46" s="407">
        <v>2</v>
      </c>
      <c r="J46" s="423"/>
      <c r="K46" s="436"/>
      <c r="L46" s="423"/>
      <c r="M46" s="436"/>
      <c r="N46" s="436"/>
      <c r="O46" s="436">
        <v>1</v>
      </c>
      <c r="P46" s="413" t="s">
        <v>29</v>
      </c>
      <c r="Q46" s="407" t="s">
        <v>191</v>
      </c>
      <c r="R46" s="1541" t="s">
        <v>902</v>
      </c>
      <c r="S46" s="1554"/>
      <c r="T46" s="564"/>
      <c r="U46" s="564"/>
      <c r="V46" s="564"/>
      <c r="W46" s="564"/>
      <c r="X46" s="564"/>
      <c r="Y46" s="564"/>
      <c r="Z46" s="564"/>
    </row>
    <row r="47" spans="1:26" ht="21.75" customHeight="1">
      <c r="A47" s="2154" t="s">
        <v>18</v>
      </c>
      <c r="B47" s="423" t="s">
        <v>143</v>
      </c>
      <c r="C47" s="407">
        <v>1</v>
      </c>
      <c r="D47" s="407">
        <v>2</v>
      </c>
      <c r="E47" s="410">
        <v>4</v>
      </c>
      <c r="F47" s="408"/>
      <c r="G47" s="1538"/>
      <c r="H47" s="503"/>
      <c r="I47" s="407">
        <v>4</v>
      </c>
      <c r="J47" s="423"/>
      <c r="K47" s="436"/>
      <c r="L47" s="436"/>
      <c r="M47" s="436"/>
      <c r="N47" s="436"/>
      <c r="O47" s="436"/>
      <c r="P47" s="407"/>
      <c r="Q47" s="407"/>
      <c r="R47" s="1541"/>
      <c r="S47" s="1537"/>
      <c r="T47" s="564"/>
      <c r="U47" s="564"/>
      <c r="V47" s="564"/>
      <c r="W47" s="564"/>
      <c r="X47" s="564"/>
      <c r="Y47" s="564"/>
      <c r="Z47" s="564"/>
    </row>
    <row r="48" spans="1:26" ht="38.25" customHeight="1">
      <c r="A48" s="1856"/>
      <c r="B48" s="408" t="s">
        <v>3042</v>
      </c>
      <c r="C48" s="407"/>
      <c r="D48" s="407"/>
      <c r="E48" s="410"/>
      <c r="F48" s="408"/>
      <c r="G48" s="1538">
        <v>2000000</v>
      </c>
      <c r="H48" s="1524">
        <v>1536753.29</v>
      </c>
      <c r="I48" s="407"/>
      <c r="J48" s="423"/>
      <c r="K48" s="436"/>
      <c r="L48" s="436"/>
      <c r="M48" s="436"/>
      <c r="N48" s="436"/>
      <c r="O48" s="436">
        <v>1</v>
      </c>
      <c r="P48" s="413" t="s">
        <v>29</v>
      </c>
      <c r="Q48" s="407" t="s">
        <v>3043</v>
      </c>
      <c r="R48" s="1541">
        <v>43678</v>
      </c>
      <c r="S48" s="1537"/>
      <c r="T48" s="564"/>
      <c r="U48" s="564"/>
      <c r="V48" s="564"/>
      <c r="W48" s="564"/>
      <c r="X48" s="564"/>
      <c r="Y48" s="564"/>
      <c r="Z48" s="564"/>
    </row>
    <row r="49" spans="1:26" ht="33.75" customHeight="1">
      <c r="A49" s="1976"/>
      <c r="B49" s="408" t="s">
        <v>3044</v>
      </c>
      <c r="C49" s="407"/>
      <c r="D49" s="407"/>
      <c r="E49" s="410"/>
      <c r="F49" s="408"/>
      <c r="G49" s="1538">
        <v>2000000</v>
      </c>
      <c r="H49" s="1564">
        <v>1456122.03</v>
      </c>
      <c r="I49" s="407"/>
      <c r="J49" s="423"/>
      <c r="K49" s="436"/>
      <c r="L49" s="423"/>
      <c r="M49" s="436"/>
      <c r="N49" s="436"/>
      <c r="O49" s="436">
        <v>1</v>
      </c>
      <c r="P49" s="413" t="s">
        <v>29</v>
      </c>
      <c r="Q49" s="407" t="s">
        <v>1848</v>
      </c>
      <c r="R49" s="1541">
        <v>43832</v>
      </c>
      <c r="S49" s="1537"/>
      <c r="T49" s="1525"/>
      <c r="U49" s="564"/>
      <c r="V49" s="564"/>
      <c r="W49" s="564"/>
      <c r="X49" s="564"/>
      <c r="Y49" s="564"/>
      <c r="Z49" s="564"/>
    </row>
    <row r="50" spans="1:26" ht="21.75" customHeight="1">
      <c r="A50" s="2018" t="s">
        <v>2932</v>
      </c>
      <c r="B50" s="1961"/>
      <c r="C50" s="425">
        <f t="shared" ref="C50:O50" si="4">SUM(C34:C49)</f>
        <v>7</v>
      </c>
      <c r="D50" s="425">
        <f t="shared" si="4"/>
        <v>11</v>
      </c>
      <c r="E50" s="1565">
        <f t="shared" si="4"/>
        <v>38</v>
      </c>
      <c r="F50" s="425">
        <f t="shared" si="4"/>
        <v>0</v>
      </c>
      <c r="G50" s="426">
        <f t="shared" si="4"/>
        <v>36217635.469999999</v>
      </c>
      <c r="H50" s="1566">
        <f t="shared" si="4"/>
        <v>34984716.109999999</v>
      </c>
      <c r="I50" s="425">
        <f t="shared" si="4"/>
        <v>38</v>
      </c>
      <c r="J50" s="425">
        <f t="shared" si="4"/>
        <v>0</v>
      </c>
      <c r="K50" s="425">
        <f t="shared" si="4"/>
        <v>0</v>
      </c>
      <c r="L50" s="425">
        <f t="shared" si="4"/>
        <v>0</v>
      </c>
      <c r="M50" s="425">
        <f t="shared" si="4"/>
        <v>0</v>
      </c>
      <c r="N50" s="425">
        <f t="shared" si="4"/>
        <v>0</v>
      </c>
      <c r="O50" s="425">
        <f t="shared" si="4"/>
        <v>11</v>
      </c>
      <c r="P50" s="428"/>
      <c r="Q50" s="428"/>
      <c r="R50" s="1546"/>
      <c r="S50" s="1537"/>
      <c r="T50" s="564"/>
      <c r="U50" s="564"/>
      <c r="V50" s="564"/>
      <c r="W50" s="564"/>
      <c r="X50" s="564"/>
      <c r="Y50" s="564"/>
      <c r="Z50" s="564"/>
    </row>
    <row r="51" spans="1:26" ht="134.25" customHeight="1">
      <c r="A51" s="408" t="s">
        <v>19</v>
      </c>
      <c r="B51" s="665" t="s">
        <v>466</v>
      </c>
      <c r="C51" s="407">
        <v>1</v>
      </c>
      <c r="D51" s="407">
        <v>1</v>
      </c>
      <c r="E51" s="410">
        <v>12</v>
      </c>
      <c r="F51" s="408"/>
      <c r="G51" s="430">
        <v>11989923.33</v>
      </c>
      <c r="H51" s="1524">
        <v>9600000</v>
      </c>
      <c r="I51" s="407">
        <v>12</v>
      </c>
      <c r="J51" s="423"/>
      <c r="K51" s="436"/>
      <c r="L51" s="436"/>
      <c r="M51" s="436"/>
      <c r="N51" s="436"/>
      <c r="O51" s="436">
        <v>1</v>
      </c>
      <c r="P51" s="413" t="s">
        <v>29</v>
      </c>
      <c r="Q51" s="506"/>
      <c r="R51" s="1541">
        <v>43854</v>
      </c>
      <c r="S51" s="279" t="s">
        <v>598</v>
      </c>
      <c r="T51" s="564"/>
      <c r="U51" s="564"/>
      <c r="V51" s="564"/>
      <c r="W51" s="564"/>
      <c r="X51" s="564"/>
      <c r="Y51" s="564"/>
      <c r="Z51" s="564"/>
    </row>
    <row r="52" spans="1:26" ht="30" customHeight="1">
      <c r="A52" s="2154" t="s">
        <v>19</v>
      </c>
      <c r="B52" s="665" t="s">
        <v>300</v>
      </c>
      <c r="C52" s="407">
        <v>1</v>
      </c>
      <c r="D52" s="407">
        <v>6</v>
      </c>
      <c r="E52" s="410">
        <v>12</v>
      </c>
      <c r="F52" s="408"/>
      <c r="G52" s="1538"/>
      <c r="H52" s="503"/>
      <c r="I52" s="407">
        <v>12</v>
      </c>
      <c r="J52" s="423"/>
      <c r="K52" s="423"/>
      <c r="L52" s="436"/>
      <c r="M52" s="436"/>
      <c r="N52" s="436"/>
      <c r="O52" s="436"/>
      <c r="P52" s="407"/>
      <c r="Q52" s="407"/>
      <c r="R52" s="1541"/>
      <c r="S52" s="279"/>
      <c r="T52" s="564"/>
      <c r="U52" s="564"/>
      <c r="V52" s="564"/>
      <c r="W52" s="564"/>
      <c r="X52" s="564"/>
      <c r="Y52" s="564"/>
      <c r="Z52" s="564"/>
    </row>
    <row r="53" spans="1:26" ht="30" customHeight="1">
      <c r="A53" s="1856"/>
      <c r="B53" s="420" t="s">
        <v>3045</v>
      </c>
      <c r="C53" s="407"/>
      <c r="D53" s="407"/>
      <c r="E53" s="410"/>
      <c r="F53" s="408"/>
      <c r="G53" s="1538">
        <v>2000000</v>
      </c>
      <c r="H53" s="503">
        <v>2000000</v>
      </c>
      <c r="I53" s="503"/>
      <c r="J53" s="423"/>
      <c r="K53" s="423"/>
      <c r="L53" s="436"/>
      <c r="M53" s="436"/>
      <c r="N53" s="436"/>
      <c r="O53" s="436">
        <v>1</v>
      </c>
      <c r="P53" s="1567" t="s">
        <v>592</v>
      </c>
      <c r="Q53" s="407" t="s">
        <v>191</v>
      </c>
      <c r="R53" s="1541">
        <v>43544</v>
      </c>
      <c r="S53" s="279"/>
      <c r="T53" s="564"/>
      <c r="U53" s="564"/>
      <c r="V53" s="564"/>
      <c r="W53" s="564"/>
      <c r="X53" s="564"/>
      <c r="Y53" s="564"/>
      <c r="Z53" s="564"/>
    </row>
    <row r="54" spans="1:26" ht="30" customHeight="1">
      <c r="A54" s="1856"/>
      <c r="B54" s="420" t="s">
        <v>3046</v>
      </c>
      <c r="C54" s="407"/>
      <c r="D54" s="407"/>
      <c r="E54" s="410"/>
      <c r="F54" s="408"/>
      <c r="G54" s="1538">
        <v>2000000</v>
      </c>
      <c r="H54" s="503">
        <v>2000000</v>
      </c>
      <c r="I54" s="407"/>
      <c r="J54" s="423"/>
      <c r="K54" s="423"/>
      <c r="L54" s="436"/>
      <c r="M54" s="436"/>
      <c r="N54" s="436"/>
      <c r="O54" s="436">
        <v>1</v>
      </c>
      <c r="P54" s="1567" t="s">
        <v>592</v>
      </c>
      <c r="Q54" s="407" t="s">
        <v>191</v>
      </c>
      <c r="R54" s="1541">
        <v>43544</v>
      </c>
      <c r="S54" s="279"/>
      <c r="T54" s="564"/>
      <c r="U54" s="564"/>
      <c r="V54" s="564"/>
      <c r="W54" s="564"/>
      <c r="X54" s="564"/>
      <c r="Y54" s="564"/>
      <c r="Z54" s="564"/>
    </row>
    <row r="55" spans="1:26" ht="30" customHeight="1">
      <c r="A55" s="1856"/>
      <c r="B55" s="420" t="s">
        <v>3047</v>
      </c>
      <c r="C55" s="407"/>
      <c r="D55" s="407"/>
      <c r="E55" s="410"/>
      <c r="F55" s="408"/>
      <c r="G55" s="1538">
        <v>2000000</v>
      </c>
      <c r="H55" s="503">
        <v>2000000</v>
      </c>
      <c r="I55" s="407"/>
      <c r="J55" s="423"/>
      <c r="K55" s="423"/>
      <c r="L55" s="436"/>
      <c r="M55" s="436"/>
      <c r="N55" s="436"/>
      <c r="O55" s="436">
        <v>1</v>
      </c>
      <c r="P55" s="1567" t="s">
        <v>592</v>
      </c>
      <c r="Q55" s="407" t="s">
        <v>191</v>
      </c>
      <c r="R55" s="1541">
        <v>43544</v>
      </c>
      <c r="S55" s="279"/>
      <c r="T55" s="564"/>
      <c r="U55" s="564"/>
      <c r="V55" s="564"/>
      <c r="W55" s="564"/>
      <c r="X55" s="564"/>
      <c r="Y55" s="564"/>
      <c r="Z55" s="564"/>
    </row>
    <row r="56" spans="1:26" ht="30" customHeight="1">
      <c r="A56" s="1856"/>
      <c r="B56" s="420" t="s">
        <v>3048</v>
      </c>
      <c r="C56" s="407"/>
      <c r="D56" s="407"/>
      <c r="E56" s="410"/>
      <c r="F56" s="408"/>
      <c r="G56" s="1538">
        <v>2000000</v>
      </c>
      <c r="H56" s="503">
        <v>2000000</v>
      </c>
      <c r="I56" s="407"/>
      <c r="J56" s="423"/>
      <c r="K56" s="423"/>
      <c r="L56" s="436"/>
      <c r="M56" s="436"/>
      <c r="N56" s="436"/>
      <c r="O56" s="436">
        <v>1</v>
      </c>
      <c r="P56" s="1567" t="s">
        <v>592</v>
      </c>
      <c r="Q56" s="407" t="s">
        <v>191</v>
      </c>
      <c r="R56" s="1541">
        <v>43544</v>
      </c>
      <c r="S56" s="279"/>
      <c r="T56" s="564"/>
      <c r="U56" s="564"/>
      <c r="V56" s="564"/>
      <c r="W56" s="564"/>
      <c r="X56" s="564"/>
      <c r="Y56" s="564"/>
      <c r="Z56" s="564"/>
    </row>
    <row r="57" spans="1:26" ht="30" customHeight="1">
      <c r="A57" s="1856"/>
      <c r="B57" s="420" t="s">
        <v>3049</v>
      </c>
      <c r="C57" s="407"/>
      <c r="D57" s="407"/>
      <c r="E57" s="410"/>
      <c r="F57" s="408"/>
      <c r="G57" s="1538">
        <v>2000000</v>
      </c>
      <c r="H57" s="503">
        <v>2000000</v>
      </c>
      <c r="I57" s="407"/>
      <c r="J57" s="423"/>
      <c r="K57" s="423"/>
      <c r="L57" s="436"/>
      <c r="M57" s="436"/>
      <c r="N57" s="436"/>
      <c r="O57" s="436">
        <v>1</v>
      </c>
      <c r="P57" s="1567" t="s">
        <v>592</v>
      </c>
      <c r="Q57" s="407" t="s">
        <v>191</v>
      </c>
      <c r="R57" s="1541">
        <v>43544</v>
      </c>
      <c r="S57" s="279"/>
      <c r="T57" s="564"/>
      <c r="U57" s="564"/>
      <c r="V57" s="564"/>
      <c r="W57" s="564"/>
      <c r="X57" s="564"/>
      <c r="Y57" s="564"/>
      <c r="Z57" s="564"/>
    </row>
    <row r="58" spans="1:26" ht="30" customHeight="1">
      <c r="A58" s="1976"/>
      <c r="B58" s="420" t="s">
        <v>3050</v>
      </c>
      <c r="C58" s="407"/>
      <c r="D58" s="407"/>
      <c r="E58" s="410"/>
      <c r="F58" s="408"/>
      <c r="G58" s="1538">
        <v>2000000</v>
      </c>
      <c r="H58" s="503">
        <v>2000000</v>
      </c>
      <c r="I58" s="407"/>
      <c r="J58" s="423"/>
      <c r="K58" s="423"/>
      <c r="L58" s="436"/>
      <c r="M58" s="436"/>
      <c r="N58" s="436"/>
      <c r="O58" s="436">
        <v>1</v>
      </c>
      <c r="P58" s="1567" t="s">
        <v>592</v>
      </c>
      <c r="Q58" s="407" t="s">
        <v>191</v>
      </c>
      <c r="R58" s="1541">
        <v>43544</v>
      </c>
      <c r="S58" s="279"/>
      <c r="T58" s="564"/>
      <c r="U58" s="564"/>
      <c r="V58" s="564"/>
      <c r="W58" s="564"/>
      <c r="X58" s="564"/>
      <c r="Y58" s="564"/>
      <c r="Z58" s="564"/>
    </row>
    <row r="59" spans="1:26" ht="36.75" customHeight="1">
      <c r="A59" s="2154" t="s">
        <v>19</v>
      </c>
      <c r="B59" s="665" t="s">
        <v>464</v>
      </c>
      <c r="C59" s="407">
        <v>1</v>
      </c>
      <c r="D59" s="407">
        <v>4</v>
      </c>
      <c r="E59" s="410">
        <v>8</v>
      </c>
      <c r="F59" s="408"/>
      <c r="G59" s="1538"/>
      <c r="H59" s="503"/>
      <c r="I59" s="407">
        <v>8</v>
      </c>
      <c r="J59" s="423"/>
      <c r="K59" s="423"/>
      <c r="L59" s="436"/>
      <c r="M59" s="436"/>
      <c r="N59" s="436"/>
      <c r="O59" s="436"/>
      <c r="P59" s="407"/>
      <c r="Q59" s="801"/>
      <c r="R59" s="1541"/>
      <c r="S59" s="279"/>
      <c r="T59" s="564"/>
      <c r="U59" s="564"/>
      <c r="V59" s="564"/>
      <c r="W59" s="564"/>
      <c r="X59" s="564"/>
      <c r="Y59" s="564"/>
      <c r="Z59" s="564"/>
    </row>
    <row r="60" spans="1:26" ht="21.75" customHeight="1">
      <c r="A60" s="1856"/>
      <c r="B60" s="420" t="s">
        <v>580</v>
      </c>
      <c r="C60" s="407"/>
      <c r="D60" s="407"/>
      <c r="E60" s="410"/>
      <c r="F60" s="408"/>
      <c r="G60" s="1538">
        <v>2000000</v>
      </c>
      <c r="H60" s="1538">
        <v>2000000</v>
      </c>
      <c r="I60" s="407"/>
      <c r="J60" s="423"/>
      <c r="K60" s="423"/>
      <c r="L60" s="436"/>
      <c r="M60" s="436"/>
      <c r="N60" s="436"/>
      <c r="O60" s="436">
        <v>1</v>
      </c>
      <c r="P60" s="1567" t="s">
        <v>592</v>
      </c>
      <c r="Q60" s="407"/>
      <c r="R60" s="1553">
        <v>43276</v>
      </c>
      <c r="S60" s="279" t="s">
        <v>586</v>
      </c>
      <c r="T60" s="564"/>
      <c r="U60" s="564"/>
      <c r="V60" s="564"/>
      <c r="W60" s="564"/>
      <c r="X60" s="564"/>
      <c r="Y60" s="564"/>
      <c r="Z60" s="564"/>
    </row>
    <row r="61" spans="1:26" ht="21.75" customHeight="1">
      <c r="A61" s="1856"/>
      <c r="B61" s="420" t="s">
        <v>3051</v>
      </c>
      <c r="C61" s="407"/>
      <c r="D61" s="407"/>
      <c r="E61" s="410"/>
      <c r="F61" s="408"/>
      <c r="G61" s="1538">
        <v>2000000</v>
      </c>
      <c r="H61" s="1538">
        <v>2000000</v>
      </c>
      <c r="I61" s="407"/>
      <c r="J61" s="423"/>
      <c r="K61" s="423"/>
      <c r="L61" s="436"/>
      <c r="M61" s="436"/>
      <c r="N61" s="436"/>
      <c r="O61" s="436">
        <v>1</v>
      </c>
      <c r="P61" s="1567" t="s">
        <v>592</v>
      </c>
      <c r="Q61" s="407"/>
      <c r="R61" s="1553">
        <v>43276</v>
      </c>
      <c r="S61" s="279" t="s">
        <v>586</v>
      </c>
      <c r="T61" s="564"/>
      <c r="U61" s="564"/>
      <c r="V61" s="564"/>
      <c r="W61" s="564"/>
      <c r="X61" s="564"/>
      <c r="Y61" s="564"/>
      <c r="Z61" s="564"/>
    </row>
    <row r="62" spans="1:26" ht="21.75" customHeight="1">
      <c r="A62" s="1856"/>
      <c r="B62" s="420" t="s">
        <v>3052</v>
      </c>
      <c r="C62" s="407"/>
      <c r="D62" s="407"/>
      <c r="E62" s="410"/>
      <c r="F62" s="408"/>
      <c r="G62" s="1538">
        <v>2000000</v>
      </c>
      <c r="H62" s="1538">
        <v>2000000</v>
      </c>
      <c r="I62" s="407"/>
      <c r="J62" s="423"/>
      <c r="K62" s="423"/>
      <c r="L62" s="436"/>
      <c r="M62" s="436"/>
      <c r="N62" s="436"/>
      <c r="O62" s="436">
        <v>1</v>
      </c>
      <c r="P62" s="413" t="s">
        <v>592</v>
      </c>
      <c r="Q62" s="813"/>
      <c r="R62" s="1541">
        <v>42935</v>
      </c>
      <c r="S62" s="279"/>
      <c r="T62" s="564"/>
      <c r="U62" s="564"/>
      <c r="V62" s="564"/>
      <c r="W62" s="564"/>
      <c r="X62" s="564"/>
      <c r="Y62" s="564"/>
      <c r="Z62" s="564"/>
    </row>
    <row r="63" spans="1:26" ht="21.75" customHeight="1">
      <c r="A63" s="1856"/>
      <c r="B63" s="420" t="s">
        <v>3053</v>
      </c>
      <c r="C63" s="407"/>
      <c r="D63" s="407"/>
      <c r="E63" s="410"/>
      <c r="F63" s="408"/>
      <c r="G63" s="1538">
        <v>2000000</v>
      </c>
      <c r="H63" s="1524">
        <v>1329418.8700000001</v>
      </c>
      <c r="I63" s="407"/>
      <c r="J63" s="423"/>
      <c r="K63" s="423"/>
      <c r="L63" s="436"/>
      <c r="M63" s="436"/>
      <c r="N63" s="436"/>
      <c r="O63" s="436">
        <v>1</v>
      </c>
      <c r="P63" s="413" t="s">
        <v>592</v>
      </c>
      <c r="Q63" s="407"/>
      <c r="R63" s="1541">
        <v>42935</v>
      </c>
      <c r="S63" s="279"/>
      <c r="T63" s="564"/>
      <c r="U63" s="564"/>
      <c r="V63" s="564"/>
      <c r="W63" s="564"/>
      <c r="X63" s="564"/>
      <c r="Y63" s="564"/>
      <c r="Z63" s="564"/>
    </row>
    <row r="64" spans="1:26" ht="21.75" customHeight="1">
      <c r="A64" s="2018" t="s">
        <v>2933</v>
      </c>
      <c r="B64" s="1961"/>
      <c r="C64" s="425">
        <f t="shared" ref="C64:O64" si="5">SUM(C51:C63)</f>
        <v>3</v>
      </c>
      <c r="D64" s="425">
        <f t="shared" si="5"/>
        <v>11</v>
      </c>
      <c r="E64" s="1565">
        <f t="shared" si="5"/>
        <v>32</v>
      </c>
      <c r="F64" s="425">
        <f t="shared" si="5"/>
        <v>0</v>
      </c>
      <c r="G64" s="426">
        <f t="shared" si="5"/>
        <v>31989923.329999998</v>
      </c>
      <c r="H64" s="1566">
        <f t="shared" si="5"/>
        <v>28929418.870000001</v>
      </c>
      <c r="I64" s="425">
        <f t="shared" si="5"/>
        <v>32</v>
      </c>
      <c r="J64" s="425">
        <f t="shared" si="5"/>
        <v>0</v>
      </c>
      <c r="K64" s="425">
        <f t="shared" si="5"/>
        <v>0</v>
      </c>
      <c r="L64" s="425">
        <f t="shared" si="5"/>
        <v>0</v>
      </c>
      <c r="M64" s="425">
        <f t="shared" si="5"/>
        <v>0</v>
      </c>
      <c r="N64" s="425">
        <f t="shared" si="5"/>
        <v>0</v>
      </c>
      <c r="O64" s="425">
        <f t="shared" si="5"/>
        <v>11</v>
      </c>
      <c r="P64" s="428"/>
      <c r="Q64" s="428"/>
      <c r="R64" s="1546"/>
      <c r="S64" s="1537"/>
      <c r="T64" s="564"/>
      <c r="U64" s="564"/>
      <c r="V64" s="564"/>
      <c r="W64" s="564"/>
      <c r="X64" s="564"/>
      <c r="Y64" s="564"/>
      <c r="Z64" s="564"/>
    </row>
    <row r="65" spans="1:26" ht="21.75" customHeight="1">
      <c r="A65" s="2035" t="s">
        <v>3054</v>
      </c>
      <c r="B65" s="1961"/>
      <c r="C65" s="548">
        <f t="shared" ref="C65:O65" si="6">SUM(C64,C50,C33,C24,C13)</f>
        <v>20</v>
      </c>
      <c r="D65" s="548">
        <f t="shared" si="6"/>
        <v>41</v>
      </c>
      <c r="E65" s="1568">
        <f t="shared" si="6"/>
        <v>124</v>
      </c>
      <c r="F65" s="548">
        <f t="shared" si="6"/>
        <v>0</v>
      </c>
      <c r="G65" s="1146">
        <f t="shared" si="6"/>
        <v>119220522.05</v>
      </c>
      <c r="H65" s="1569">
        <f t="shared" si="6"/>
        <v>113455930.68000001</v>
      </c>
      <c r="I65" s="548">
        <f t="shared" si="6"/>
        <v>124</v>
      </c>
      <c r="J65" s="548">
        <f t="shared" si="6"/>
        <v>1</v>
      </c>
      <c r="K65" s="548">
        <f t="shared" si="6"/>
        <v>0</v>
      </c>
      <c r="L65" s="548">
        <f t="shared" si="6"/>
        <v>0</v>
      </c>
      <c r="M65" s="548">
        <f t="shared" si="6"/>
        <v>0</v>
      </c>
      <c r="N65" s="548">
        <f t="shared" si="6"/>
        <v>0</v>
      </c>
      <c r="O65" s="548">
        <f t="shared" si="6"/>
        <v>40</v>
      </c>
      <c r="P65" s="413"/>
      <c r="Q65" s="413"/>
      <c r="R65" s="1570"/>
      <c r="S65" s="279"/>
      <c r="T65" s="564"/>
      <c r="U65" s="564"/>
      <c r="V65" s="564"/>
      <c r="W65" s="564"/>
      <c r="X65" s="564"/>
      <c r="Y65" s="564"/>
      <c r="Z65" s="564"/>
    </row>
    <row r="66" spans="1:26" ht="15.75" customHeight="1">
      <c r="A66" s="394"/>
      <c r="B66" s="394"/>
      <c r="C66" s="1246"/>
      <c r="D66" s="1246"/>
      <c r="E66" s="1246"/>
      <c r="F66" s="1246"/>
      <c r="G66" s="419"/>
      <c r="H66" s="1571"/>
      <c r="I66" s="419"/>
      <c r="J66" s="1199"/>
      <c r="K66" s="1199"/>
      <c r="L66" s="1199"/>
      <c r="M66" s="650"/>
      <c r="N66" s="650"/>
      <c r="O66" s="650"/>
      <c r="P66" s="419"/>
      <c r="Q66" s="419"/>
      <c r="R66" s="1572"/>
      <c r="S66" s="279"/>
      <c r="T66" s="14"/>
      <c r="U66" s="14"/>
      <c r="V66" s="14"/>
      <c r="W66" s="14"/>
      <c r="X66" s="14"/>
      <c r="Y66" s="14"/>
      <c r="Z66" s="14"/>
    </row>
    <row r="67" spans="1:26" ht="15.75" customHeight="1">
      <c r="A67" s="394"/>
      <c r="B67" s="394"/>
      <c r="C67" s="1246"/>
      <c r="D67" s="1246"/>
      <c r="E67" s="1246"/>
      <c r="F67" s="1246"/>
      <c r="G67" s="419"/>
      <c r="H67" s="1571"/>
      <c r="I67" s="419"/>
      <c r="J67" s="1199"/>
      <c r="K67" s="1199"/>
      <c r="L67" s="1199"/>
      <c r="M67" s="650"/>
      <c r="N67" s="650"/>
      <c r="O67" s="650"/>
      <c r="P67" s="419"/>
      <c r="Q67" s="419"/>
      <c r="R67" s="1572"/>
      <c r="S67" s="279"/>
      <c r="T67" s="14"/>
      <c r="U67" s="14"/>
      <c r="V67" s="14"/>
      <c r="W67" s="14"/>
      <c r="X67" s="14"/>
      <c r="Y67" s="14"/>
      <c r="Z67" s="14"/>
    </row>
    <row r="68" spans="1:26" ht="15.75" customHeight="1">
      <c r="A68" s="394"/>
      <c r="B68" s="394"/>
      <c r="C68" s="1246"/>
      <c r="D68" s="1246"/>
      <c r="E68" s="1246"/>
      <c r="F68" s="1246"/>
      <c r="G68" s="419"/>
      <c r="H68" s="1571"/>
      <c r="I68" s="419"/>
      <c r="J68" s="1199"/>
      <c r="K68" s="1199"/>
      <c r="L68" s="1199"/>
      <c r="M68" s="650"/>
      <c r="N68" s="650"/>
      <c r="O68" s="650"/>
      <c r="P68" s="419"/>
      <c r="Q68" s="419"/>
      <c r="R68" s="1572"/>
      <c r="S68" s="279"/>
      <c r="T68" s="14"/>
      <c r="U68" s="14"/>
      <c r="V68" s="14"/>
      <c r="W68" s="14"/>
      <c r="X68" s="14"/>
      <c r="Y68" s="14"/>
      <c r="Z68" s="14"/>
    </row>
    <row r="69" spans="1:26" ht="15.75" customHeight="1">
      <c r="A69" s="394"/>
      <c r="B69" s="394"/>
      <c r="C69" s="1246"/>
      <c r="D69" s="1246"/>
      <c r="E69" s="1246"/>
      <c r="F69" s="1246"/>
      <c r="G69" s="419"/>
      <c r="H69" s="1571"/>
      <c r="I69" s="419"/>
      <c r="J69" s="1199"/>
      <c r="K69" s="1199"/>
      <c r="L69" s="1199"/>
      <c r="M69" s="650"/>
      <c r="N69" s="650"/>
      <c r="O69" s="650"/>
      <c r="P69" s="419"/>
      <c r="Q69" s="419"/>
      <c r="R69" s="1572"/>
      <c r="S69" s="279"/>
      <c r="T69" s="14"/>
      <c r="U69" s="14"/>
      <c r="V69" s="14"/>
      <c r="W69" s="14"/>
      <c r="X69" s="14"/>
      <c r="Y69" s="14"/>
      <c r="Z69" s="14"/>
    </row>
    <row r="70" spans="1:26" ht="15.75" customHeight="1">
      <c r="A70" s="394"/>
      <c r="B70" s="394"/>
      <c r="C70" s="1246"/>
      <c r="D70" s="1246"/>
      <c r="E70" s="1246"/>
      <c r="F70" s="1246"/>
      <c r="G70" s="419"/>
      <c r="H70" s="1571"/>
      <c r="I70" s="419"/>
      <c r="J70" s="1199"/>
      <c r="K70" s="1199"/>
      <c r="L70" s="1199"/>
      <c r="M70" s="650"/>
      <c r="N70" s="650"/>
      <c r="O70" s="650"/>
      <c r="P70" s="419"/>
      <c r="Q70" s="419"/>
      <c r="R70" s="1572"/>
      <c r="S70" s="279"/>
      <c r="T70" s="14"/>
      <c r="U70" s="14"/>
      <c r="V70" s="14"/>
      <c r="W70" s="14"/>
      <c r="X70" s="14"/>
      <c r="Y70" s="14"/>
      <c r="Z70" s="14"/>
    </row>
    <row r="71" spans="1:26" ht="15.75" customHeight="1">
      <c r="A71" s="394"/>
      <c r="B71" s="394"/>
      <c r="C71" s="1246"/>
      <c r="D71" s="1246"/>
      <c r="E71" s="1246"/>
      <c r="F71" s="1246"/>
      <c r="G71" s="419"/>
      <c r="H71" s="1571"/>
      <c r="I71" s="419"/>
      <c r="J71" s="1199"/>
      <c r="K71" s="1199"/>
      <c r="L71" s="1199"/>
      <c r="M71" s="650"/>
      <c r="N71" s="650"/>
      <c r="O71" s="650"/>
      <c r="P71" s="419"/>
      <c r="Q71" s="419"/>
      <c r="R71" s="1572"/>
      <c r="S71" s="279"/>
      <c r="T71" s="14"/>
      <c r="U71" s="14"/>
      <c r="V71" s="14"/>
      <c r="W71" s="14"/>
      <c r="X71" s="14"/>
      <c r="Y71" s="14"/>
      <c r="Z71" s="14"/>
    </row>
    <row r="72" spans="1:26" ht="15.75" customHeight="1">
      <c r="A72" s="394"/>
      <c r="B72" s="394"/>
      <c r="C72" s="1246"/>
      <c r="D72" s="1246"/>
      <c r="E72" s="1246"/>
      <c r="F72" s="1246"/>
      <c r="G72" s="419"/>
      <c r="H72" s="1571"/>
      <c r="I72" s="419"/>
      <c r="J72" s="1199"/>
      <c r="K72" s="1199"/>
      <c r="L72" s="1199"/>
      <c r="M72" s="650"/>
      <c r="N72" s="650"/>
      <c r="O72" s="650"/>
      <c r="P72" s="419"/>
      <c r="Q72" s="419"/>
      <c r="R72" s="1572"/>
      <c r="S72" s="279"/>
      <c r="T72" s="14"/>
      <c r="U72" s="14"/>
      <c r="V72" s="14"/>
      <c r="W72" s="14"/>
      <c r="X72" s="14"/>
      <c r="Y72" s="14"/>
      <c r="Z72" s="14"/>
    </row>
    <row r="73" spans="1:26" ht="15.75" customHeight="1">
      <c r="A73" s="394"/>
      <c r="B73" s="394"/>
      <c r="C73" s="1246"/>
      <c r="D73" s="1246"/>
      <c r="E73" s="1246"/>
      <c r="F73" s="1246"/>
      <c r="G73" s="419"/>
      <c r="H73" s="1571"/>
      <c r="I73" s="419"/>
      <c r="J73" s="1199"/>
      <c r="K73" s="1199"/>
      <c r="L73" s="1199"/>
      <c r="M73" s="650"/>
      <c r="N73" s="650"/>
      <c r="O73" s="650"/>
      <c r="P73" s="419"/>
      <c r="Q73" s="419"/>
      <c r="R73" s="1572"/>
      <c r="S73" s="279"/>
      <c r="T73" s="14"/>
      <c r="U73" s="14"/>
      <c r="V73" s="14"/>
      <c r="W73" s="14"/>
      <c r="X73" s="14"/>
      <c r="Y73" s="14"/>
      <c r="Z73" s="14"/>
    </row>
    <row r="74" spans="1:26" ht="15.75" customHeight="1">
      <c r="A74" s="394"/>
      <c r="B74" s="394"/>
      <c r="C74" s="1246"/>
      <c r="D74" s="1246"/>
      <c r="E74" s="1246"/>
      <c r="F74" s="1246"/>
      <c r="G74" s="419"/>
      <c r="H74" s="1571"/>
      <c r="I74" s="419"/>
      <c r="J74" s="1199"/>
      <c r="K74" s="1199"/>
      <c r="L74" s="1199"/>
      <c r="M74" s="650"/>
      <c r="N74" s="650"/>
      <c r="O74" s="650"/>
      <c r="P74" s="419"/>
      <c r="Q74" s="419"/>
      <c r="R74" s="1572"/>
      <c r="S74" s="279"/>
      <c r="T74" s="14"/>
      <c r="U74" s="14"/>
      <c r="V74" s="14"/>
      <c r="W74" s="14"/>
      <c r="X74" s="14"/>
      <c r="Y74" s="14"/>
      <c r="Z74" s="14"/>
    </row>
    <row r="75" spans="1:26" ht="15.75" customHeight="1">
      <c r="A75" s="394"/>
      <c r="B75" s="394"/>
      <c r="C75" s="1246"/>
      <c r="D75" s="1246"/>
      <c r="E75" s="1246"/>
      <c r="F75" s="1246"/>
      <c r="G75" s="419"/>
      <c r="H75" s="1571"/>
      <c r="I75" s="419"/>
      <c r="J75" s="1199"/>
      <c r="K75" s="1199"/>
      <c r="L75" s="1199"/>
      <c r="M75" s="650"/>
      <c r="N75" s="650"/>
      <c r="O75" s="650"/>
      <c r="P75" s="419"/>
      <c r="Q75" s="419"/>
      <c r="R75" s="1572"/>
      <c r="S75" s="279"/>
      <c r="T75" s="14"/>
      <c r="U75" s="14"/>
      <c r="V75" s="14"/>
      <c r="W75" s="14"/>
      <c r="X75" s="14"/>
      <c r="Y75" s="14"/>
      <c r="Z75" s="14"/>
    </row>
    <row r="76" spans="1:26" ht="15.75" customHeight="1">
      <c r="A76" s="394"/>
      <c r="B76" s="394"/>
      <c r="C76" s="1246"/>
      <c r="D76" s="1246"/>
      <c r="E76" s="1246"/>
      <c r="F76" s="1246"/>
      <c r="G76" s="419"/>
      <c r="H76" s="1571"/>
      <c r="I76" s="419"/>
      <c r="J76" s="1199"/>
      <c r="K76" s="1199"/>
      <c r="L76" s="1199"/>
      <c r="M76" s="650"/>
      <c r="N76" s="650"/>
      <c r="O76" s="650"/>
      <c r="P76" s="419"/>
      <c r="Q76" s="419"/>
      <c r="R76" s="1572"/>
      <c r="S76" s="279"/>
      <c r="T76" s="14"/>
      <c r="U76" s="14"/>
      <c r="V76" s="14"/>
      <c r="W76" s="14"/>
      <c r="X76" s="14"/>
      <c r="Y76" s="14"/>
      <c r="Z76" s="14"/>
    </row>
    <row r="77" spans="1:26" ht="15.75" customHeight="1">
      <c r="A77" s="394"/>
      <c r="B77" s="394"/>
      <c r="C77" s="1246"/>
      <c r="D77" s="1246"/>
      <c r="E77" s="1246"/>
      <c r="F77" s="1246"/>
      <c r="G77" s="419"/>
      <c r="H77" s="1571"/>
      <c r="I77" s="419"/>
      <c r="J77" s="1199"/>
      <c r="K77" s="1199"/>
      <c r="L77" s="1199"/>
      <c r="M77" s="650"/>
      <c r="N77" s="650"/>
      <c r="O77" s="650"/>
      <c r="P77" s="419"/>
      <c r="Q77" s="419"/>
      <c r="R77" s="1572"/>
      <c r="S77" s="279"/>
      <c r="T77" s="14"/>
      <c r="U77" s="14"/>
      <c r="V77" s="14"/>
      <c r="W77" s="14"/>
      <c r="X77" s="14"/>
      <c r="Y77" s="14"/>
      <c r="Z77" s="14"/>
    </row>
    <row r="78" spans="1:26" ht="15.75" customHeight="1">
      <c r="A78" s="394"/>
      <c r="B78" s="394"/>
      <c r="C78" s="1246"/>
      <c r="D78" s="1246"/>
      <c r="E78" s="1246"/>
      <c r="F78" s="1246"/>
      <c r="G78" s="419"/>
      <c r="H78" s="1571"/>
      <c r="I78" s="419"/>
      <c r="J78" s="1199"/>
      <c r="K78" s="1199"/>
      <c r="L78" s="1199"/>
      <c r="M78" s="650"/>
      <c r="N78" s="650"/>
      <c r="O78" s="650"/>
      <c r="P78" s="419"/>
      <c r="Q78" s="419"/>
      <c r="R78" s="1572"/>
      <c r="S78" s="279"/>
      <c r="T78" s="14"/>
      <c r="U78" s="14"/>
      <c r="V78" s="14"/>
      <c r="W78" s="14"/>
      <c r="X78" s="14"/>
      <c r="Y78" s="14"/>
      <c r="Z78" s="14"/>
    </row>
    <row r="79" spans="1:26" ht="15.75" customHeight="1">
      <c r="A79" s="394"/>
      <c r="B79" s="394"/>
      <c r="C79" s="1246"/>
      <c r="D79" s="1246"/>
      <c r="E79" s="1246"/>
      <c r="F79" s="1246"/>
      <c r="G79" s="419"/>
      <c r="H79" s="1571"/>
      <c r="I79" s="419"/>
      <c r="J79" s="1199"/>
      <c r="K79" s="1199"/>
      <c r="L79" s="1199"/>
      <c r="M79" s="650"/>
      <c r="N79" s="650"/>
      <c r="O79" s="650"/>
      <c r="P79" s="419"/>
      <c r="Q79" s="419"/>
      <c r="R79" s="1572"/>
      <c r="S79" s="279"/>
      <c r="T79" s="14"/>
      <c r="U79" s="14"/>
      <c r="V79" s="14"/>
      <c r="W79" s="14"/>
      <c r="X79" s="14"/>
      <c r="Y79" s="14"/>
      <c r="Z79" s="14"/>
    </row>
    <row r="80" spans="1:26" ht="15.75" customHeight="1">
      <c r="A80" s="394"/>
      <c r="B80" s="394"/>
      <c r="C80" s="1246"/>
      <c r="D80" s="1246"/>
      <c r="E80" s="1246"/>
      <c r="F80" s="1246"/>
      <c r="G80" s="419"/>
      <c r="H80" s="1571"/>
      <c r="I80" s="419"/>
      <c r="J80" s="1199"/>
      <c r="K80" s="1199"/>
      <c r="L80" s="1199"/>
      <c r="M80" s="650"/>
      <c r="N80" s="650"/>
      <c r="O80" s="650"/>
      <c r="P80" s="419"/>
      <c r="Q80" s="419"/>
      <c r="R80" s="1572"/>
      <c r="S80" s="279"/>
      <c r="T80" s="14"/>
      <c r="U80" s="14"/>
      <c r="V80" s="14"/>
      <c r="W80" s="14"/>
      <c r="X80" s="14"/>
      <c r="Y80" s="14"/>
      <c r="Z80" s="14"/>
    </row>
    <row r="81" spans="1:26" ht="15.75" customHeight="1">
      <c r="A81" s="394"/>
      <c r="B81" s="394"/>
      <c r="C81" s="1246"/>
      <c r="D81" s="1246"/>
      <c r="E81" s="1246"/>
      <c r="F81" s="1246"/>
      <c r="G81" s="419"/>
      <c r="H81" s="1571"/>
      <c r="I81" s="419"/>
      <c r="J81" s="1199"/>
      <c r="K81" s="1199"/>
      <c r="L81" s="1199"/>
      <c r="M81" s="650"/>
      <c r="N81" s="650"/>
      <c r="O81" s="650"/>
      <c r="P81" s="419"/>
      <c r="Q81" s="419"/>
      <c r="R81" s="1572"/>
      <c r="S81" s="279"/>
      <c r="T81" s="14"/>
      <c r="U81" s="14"/>
      <c r="V81" s="14"/>
      <c r="W81" s="14"/>
      <c r="X81" s="14"/>
      <c r="Y81" s="14"/>
      <c r="Z81" s="14"/>
    </row>
    <row r="82" spans="1:26" ht="15.75" customHeight="1">
      <c r="A82" s="394"/>
      <c r="B82" s="394"/>
      <c r="C82" s="1246"/>
      <c r="D82" s="1246"/>
      <c r="E82" s="1246"/>
      <c r="F82" s="1246"/>
      <c r="G82" s="419"/>
      <c r="H82" s="1571"/>
      <c r="I82" s="419"/>
      <c r="J82" s="1199"/>
      <c r="K82" s="1199"/>
      <c r="L82" s="1199"/>
      <c r="M82" s="650"/>
      <c r="N82" s="650"/>
      <c r="O82" s="650"/>
      <c r="P82" s="419"/>
      <c r="Q82" s="419"/>
      <c r="R82" s="1572"/>
      <c r="S82" s="279"/>
      <c r="T82" s="14"/>
      <c r="U82" s="14"/>
      <c r="V82" s="14"/>
      <c r="W82" s="14"/>
      <c r="X82" s="14"/>
      <c r="Y82" s="14"/>
      <c r="Z82" s="14"/>
    </row>
    <row r="83" spans="1:26" ht="15.75" customHeight="1">
      <c r="A83" s="394"/>
      <c r="B83" s="394"/>
      <c r="C83" s="1246"/>
      <c r="D83" s="1246"/>
      <c r="E83" s="1246"/>
      <c r="F83" s="1246"/>
      <c r="G83" s="419"/>
      <c r="H83" s="1571"/>
      <c r="I83" s="419"/>
      <c r="J83" s="1199"/>
      <c r="K83" s="1199"/>
      <c r="L83" s="1199"/>
      <c r="M83" s="650"/>
      <c r="N83" s="650"/>
      <c r="O83" s="650"/>
      <c r="P83" s="419"/>
      <c r="Q83" s="419"/>
      <c r="R83" s="1572"/>
      <c r="S83" s="279"/>
      <c r="T83" s="14"/>
      <c r="U83" s="14"/>
      <c r="V83" s="14"/>
      <c r="W83" s="14"/>
      <c r="X83" s="14"/>
      <c r="Y83" s="14"/>
      <c r="Z83" s="14"/>
    </row>
    <row r="84" spans="1:26" ht="15.75" customHeight="1">
      <c r="A84" s="394"/>
      <c r="B84" s="394"/>
      <c r="C84" s="1246"/>
      <c r="D84" s="1246"/>
      <c r="E84" s="1246"/>
      <c r="F84" s="1246"/>
      <c r="G84" s="419"/>
      <c r="H84" s="1571"/>
      <c r="I84" s="419"/>
      <c r="J84" s="1199"/>
      <c r="K84" s="1199"/>
      <c r="L84" s="1199"/>
      <c r="M84" s="650"/>
      <c r="N84" s="650"/>
      <c r="O84" s="650"/>
      <c r="P84" s="419"/>
      <c r="Q84" s="419"/>
      <c r="R84" s="1572"/>
      <c r="S84" s="279"/>
      <c r="T84" s="14"/>
      <c r="U84" s="14"/>
      <c r="V84" s="14"/>
      <c r="W84" s="14"/>
      <c r="X84" s="14"/>
      <c r="Y84" s="14"/>
      <c r="Z84" s="14"/>
    </row>
    <row r="85" spans="1:26" ht="15.75" customHeight="1">
      <c r="A85" s="394"/>
      <c r="B85" s="394"/>
      <c r="C85" s="1246"/>
      <c r="D85" s="1246"/>
      <c r="E85" s="1246"/>
      <c r="F85" s="1246"/>
      <c r="G85" s="419"/>
      <c r="H85" s="1571"/>
      <c r="I85" s="419"/>
      <c r="J85" s="1199"/>
      <c r="K85" s="1199"/>
      <c r="L85" s="1199"/>
      <c r="M85" s="650"/>
      <c r="N85" s="650"/>
      <c r="O85" s="650"/>
      <c r="P85" s="419"/>
      <c r="Q85" s="419"/>
      <c r="R85" s="1572"/>
      <c r="S85" s="279"/>
      <c r="T85" s="14"/>
      <c r="U85" s="14"/>
      <c r="V85" s="14"/>
      <c r="W85" s="14"/>
      <c r="X85" s="14"/>
      <c r="Y85" s="14"/>
      <c r="Z85" s="14"/>
    </row>
    <row r="86" spans="1:26" ht="15.75" customHeight="1">
      <c r="A86" s="394"/>
      <c r="B86" s="394"/>
      <c r="C86" s="1246"/>
      <c r="D86" s="1246"/>
      <c r="E86" s="1246"/>
      <c r="F86" s="1246"/>
      <c r="G86" s="419"/>
      <c r="H86" s="1571"/>
      <c r="I86" s="419"/>
      <c r="J86" s="1199"/>
      <c r="K86" s="1199"/>
      <c r="L86" s="1199"/>
      <c r="M86" s="650"/>
      <c r="N86" s="650"/>
      <c r="O86" s="650"/>
      <c r="P86" s="419"/>
      <c r="Q86" s="419"/>
      <c r="R86" s="1572"/>
      <c r="S86" s="279"/>
      <c r="T86" s="14"/>
      <c r="U86" s="14"/>
      <c r="V86" s="14"/>
      <c r="W86" s="14"/>
      <c r="X86" s="14"/>
      <c r="Y86" s="14"/>
      <c r="Z86" s="14"/>
    </row>
    <row r="87" spans="1:26" ht="15.75" customHeight="1">
      <c r="A87" s="394"/>
      <c r="B87" s="394"/>
      <c r="C87" s="1246"/>
      <c r="D87" s="1246"/>
      <c r="E87" s="1246"/>
      <c r="F87" s="1246"/>
      <c r="G87" s="419"/>
      <c r="H87" s="1571"/>
      <c r="I87" s="419"/>
      <c r="J87" s="1199"/>
      <c r="K87" s="1199"/>
      <c r="L87" s="1199"/>
      <c r="M87" s="650"/>
      <c r="N87" s="650"/>
      <c r="O87" s="650"/>
      <c r="P87" s="419"/>
      <c r="Q87" s="419"/>
      <c r="R87" s="1572"/>
      <c r="S87" s="279"/>
      <c r="T87" s="14"/>
      <c r="U87" s="14"/>
      <c r="V87" s="14"/>
      <c r="W87" s="14"/>
      <c r="X87" s="14"/>
      <c r="Y87" s="14"/>
      <c r="Z87" s="14"/>
    </row>
    <row r="88" spans="1:26" ht="15.75" customHeight="1">
      <c r="A88" s="394"/>
      <c r="B88" s="394"/>
      <c r="C88" s="1246"/>
      <c r="D88" s="1246"/>
      <c r="E88" s="1246"/>
      <c r="F88" s="1246"/>
      <c r="G88" s="419"/>
      <c r="H88" s="1571"/>
      <c r="I88" s="419"/>
      <c r="J88" s="1199"/>
      <c r="K88" s="1199"/>
      <c r="L88" s="1199"/>
      <c r="M88" s="650"/>
      <c r="N88" s="650"/>
      <c r="O88" s="650"/>
      <c r="P88" s="419"/>
      <c r="Q88" s="419"/>
      <c r="R88" s="1572"/>
      <c r="S88" s="279"/>
      <c r="T88" s="14"/>
      <c r="U88" s="14"/>
      <c r="V88" s="14"/>
      <c r="W88" s="14"/>
      <c r="X88" s="14"/>
      <c r="Y88" s="14"/>
      <c r="Z88" s="14"/>
    </row>
    <row r="89" spans="1:26" ht="15.75" customHeight="1">
      <c r="A89" s="394"/>
      <c r="B89" s="394"/>
      <c r="C89" s="1246"/>
      <c r="D89" s="1246"/>
      <c r="E89" s="1246"/>
      <c r="F89" s="1246"/>
      <c r="G89" s="419"/>
      <c r="H89" s="1571"/>
      <c r="I89" s="419"/>
      <c r="J89" s="1199"/>
      <c r="K89" s="1199"/>
      <c r="L89" s="1199"/>
      <c r="M89" s="650"/>
      <c r="N89" s="650"/>
      <c r="O89" s="650"/>
      <c r="P89" s="419"/>
      <c r="Q89" s="419"/>
      <c r="R89" s="1572"/>
      <c r="S89" s="279"/>
      <c r="T89" s="14"/>
      <c r="U89" s="14"/>
      <c r="V89" s="14"/>
      <c r="W89" s="14"/>
      <c r="X89" s="14"/>
      <c r="Y89" s="14"/>
      <c r="Z89" s="14"/>
    </row>
    <row r="90" spans="1:26" ht="15.75" customHeight="1">
      <c r="A90" s="394"/>
      <c r="B90" s="394"/>
      <c r="C90" s="1246"/>
      <c r="D90" s="1246"/>
      <c r="E90" s="1246"/>
      <c r="F90" s="1246"/>
      <c r="G90" s="419"/>
      <c r="H90" s="1571"/>
      <c r="I90" s="419"/>
      <c r="J90" s="1199"/>
      <c r="K90" s="1199"/>
      <c r="L90" s="1199"/>
      <c r="M90" s="650"/>
      <c r="N90" s="650"/>
      <c r="O90" s="650"/>
      <c r="P90" s="419"/>
      <c r="Q90" s="419"/>
      <c r="R90" s="1572"/>
      <c r="S90" s="279"/>
      <c r="T90" s="14"/>
      <c r="U90" s="14"/>
      <c r="V90" s="14"/>
      <c r="W90" s="14"/>
      <c r="X90" s="14"/>
      <c r="Y90" s="14"/>
      <c r="Z90" s="14"/>
    </row>
    <row r="91" spans="1:26" ht="15.75" customHeight="1">
      <c r="A91" s="394"/>
      <c r="B91" s="394"/>
      <c r="C91" s="1246"/>
      <c r="D91" s="1246"/>
      <c r="E91" s="1246"/>
      <c r="F91" s="1246"/>
      <c r="G91" s="419"/>
      <c r="H91" s="1571"/>
      <c r="I91" s="419"/>
      <c r="J91" s="1199"/>
      <c r="K91" s="1199"/>
      <c r="L91" s="1199"/>
      <c r="M91" s="650"/>
      <c r="N91" s="650"/>
      <c r="O91" s="650"/>
      <c r="P91" s="419"/>
      <c r="Q91" s="419"/>
      <c r="R91" s="1572"/>
      <c r="S91" s="279"/>
      <c r="T91" s="14"/>
      <c r="U91" s="14"/>
      <c r="V91" s="14"/>
      <c r="W91" s="14"/>
      <c r="X91" s="14"/>
      <c r="Y91" s="14"/>
      <c r="Z91" s="14"/>
    </row>
    <row r="92" spans="1:26" ht="15.75" customHeight="1">
      <c r="A92" s="394"/>
      <c r="B92" s="394"/>
      <c r="C92" s="1246"/>
      <c r="D92" s="1246"/>
      <c r="E92" s="1246"/>
      <c r="F92" s="1246"/>
      <c r="G92" s="419"/>
      <c r="H92" s="1571"/>
      <c r="I92" s="419"/>
      <c r="J92" s="1199"/>
      <c r="K92" s="1199"/>
      <c r="L92" s="1199"/>
      <c r="M92" s="650"/>
      <c r="N92" s="650"/>
      <c r="O92" s="650"/>
      <c r="P92" s="419"/>
      <c r="Q92" s="419"/>
      <c r="R92" s="1572"/>
      <c r="S92" s="279"/>
      <c r="T92" s="14"/>
      <c r="U92" s="14"/>
      <c r="V92" s="14"/>
      <c r="W92" s="14"/>
      <c r="X92" s="14"/>
      <c r="Y92" s="14"/>
      <c r="Z92" s="14"/>
    </row>
    <row r="93" spans="1:26" ht="15.75" customHeight="1">
      <c r="A93" s="394"/>
      <c r="B93" s="394"/>
      <c r="C93" s="1246"/>
      <c r="D93" s="1246"/>
      <c r="E93" s="1246"/>
      <c r="F93" s="1246"/>
      <c r="G93" s="419"/>
      <c r="H93" s="1571"/>
      <c r="I93" s="419"/>
      <c r="J93" s="1199"/>
      <c r="K93" s="1199"/>
      <c r="L93" s="1199"/>
      <c r="M93" s="650"/>
      <c r="N93" s="650"/>
      <c r="O93" s="650"/>
      <c r="P93" s="419"/>
      <c r="Q93" s="419"/>
      <c r="R93" s="1572"/>
      <c r="S93" s="279"/>
      <c r="T93" s="14"/>
      <c r="U93" s="14"/>
      <c r="V93" s="14"/>
      <c r="W93" s="14"/>
      <c r="X93" s="14"/>
      <c r="Y93" s="14"/>
      <c r="Z93" s="14"/>
    </row>
    <row r="94" spans="1:26" ht="15.75" customHeight="1">
      <c r="A94" s="394"/>
      <c r="B94" s="394"/>
      <c r="C94" s="1246"/>
      <c r="D94" s="1246"/>
      <c r="E94" s="1246"/>
      <c r="F94" s="1246"/>
      <c r="G94" s="419"/>
      <c r="H94" s="1571"/>
      <c r="I94" s="419"/>
      <c r="J94" s="1199"/>
      <c r="K94" s="1199"/>
      <c r="L94" s="1199"/>
      <c r="M94" s="650"/>
      <c r="N94" s="650"/>
      <c r="O94" s="650"/>
      <c r="P94" s="419"/>
      <c r="Q94" s="419"/>
      <c r="R94" s="1572"/>
      <c r="S94" s="279"/>
      <c r="T94" s="14"/>
      <c r="U94" s="14"/>
      <c r="V94" s="14"/>
      <c r="W94" s="14"/>
      <c r="X94" s="14"/>
      <c r="Y94" s="14"/>
      <c r="Z94" s="14"/>
    </row>
    <row r="95" spans="1:26" ht="15.75" customHeight="1">
      <c r="A95" s="394"/>
      <c r="B95" s="394"/>
      <c r="C95" s="1246"/>
      <c r="D95" s="1246"/>
      <c r="E95" s="1246"/>
      <c r="F95" s="1246"/>
      <c r="G95" s="419"/>
      <c r="H95" s="1571"/>
      <c r="I95" s="419"/>
      <c r="J95" s="1199"/>
      <c r="K95" s="1199"/>
      <c r="L95" s="1199"/>
      <c r="M95" s="650"/>
      <c r="N95" s="650"/>
      <c r="O95" s="650"/>
      <c r="P95" s="419"/>
      <c r="Q95" s="419"/>
      <c r="R95" s="1572"/>
      <c r="S95" s="279"/>
      <c r="T95" s="14"/>
      <c r="U95" s="14"/>
      <c r="V95" s="14"/>
      <c r="W95" s="14"/>
      <c r="X95" s="14"/>
      <c r="Y95" s="14"/>
      <c r="Z95" s="14"/>
    </row>
    <row r="96" spans="1:26" ht="15.75" customHeight="1">
      <c r="A96" s="394"/>
      <c r="B96" s="394"/>
      <c r="C96" s="1246"/>
      <c r="D96" s="1246"/>
      <c r="E96" s="1246"/>
      <c r="F96" s="1246"/>
      <c r="G96" s="419"/>
      <c r="H96" s="1571"/>
      <c r="I96" s="419"/>
      <c r="J96" s="1199"/>
      <c r="K96" s="1199"/>
      <c r="L96" s="1199"/>
      <c r="M96" s="650"/>
      <c r="N96" s="650"/>
      <c r="O96" s="650"/>
      <c r="P96" s="419"/>
      <c r="Q96" s="419"/>
      <c r="R96" s="1572"/>
      <c r="S96" s="279"/>
      <c r="T96" s="14"/>
      <c r="U96" s="14"/>
      <c r="V96" s="14"/>
      <c r="W96" s="14"/>
      <c r="X96" s="14"/>
      <c r="Y96" s="14"/>
      <c r="Z96" s="14"/>
    </row>
    <row r="97" spans="1:26" ht="15.75" customHeight="1">
      <c r="A97" s="394"/>
      <c r="B97" s="394"/>
      <c r="C97" s="1246"/>
      <c r="D97" s="1246"/>
      <c r="E97" s="1246"/>
      <c r="F97" s="1246"/>
      <c r="G97" s="419"/>
      <c r="H97" s="1571"/>
      <c r="I97" s="419"/>
      <c r="J97" s="1199"/>
      <c r="K97" s="1199"/>
      <c r="L97" s="1199"/>
      <c r="M97" s="650"/>
      <c r="N97" s="650"/>
      <c r="O97" s="650"/>
      <c r="P97" s="419"/>
      <c r="Q97" s="419"/>
      <c r="R97" s="1572"/>
      <c r="S97" s="279"/>
      <c r="T97" s="14"/>
      <c r="U97" s="14"/>
      <c r="V97" s="14"/>
      <c r="W97" s="14"/>
      <c r="X97" s="14"/>
      <c r="Y97" s="14"/>
      <c r="Z97" s="14"/>
    </row>
    <row r="98" spans="1:26" ht="15.75" customHeight="1">
      <c r="A98" s="394"/>
      <c r="B98" s="394"/>
      <c r="C98" s="1246"/>
      <c r="D98" s="1246"/>
      <c r="E98" s="1246"/>
      <c r="F98" s="1246"/>
      <c r="G98" s="419"/>
      <c r="H98" s="1571"/>
      <c r="I98" s="419"/>
      <c r="J98" s="1199"/>
      <c r="K98" s="1199"/>
      <c r="L98" s="1199"/>
      <c r="M98" s="650"/>
      <c r="N98" s="650"/>
      <c r="O98" s="650"/>
      <c r="P98" s="419"/>
      <c r="Q98" s="419"/>
      <c r="R98" s="1572"/>
      <c r="S98" s="279"/>
      <c r="T98" s="14"/>
      <c r="U98" s="14"/>
      <c r="V98" s="14"/>
      <c r="W98" s="14"/>
      <c r="X98" s="14"/>
      <c r="Y98" s="14"/>
      <c r="Z98" s="14"/>
    </row>
    <row r="99" spans="1:26" ht="15.75" customHeight="1">
      <c r="A99" s="394"/>
      <c r="B99" s="394"/>
      <c r="C99" s="1246"/>
      <c r="D99" s="1246"/>
      <c r="E99" s="1246"/>
      <c r="F99" s="1246"/>
      <c r="G99" s="419"/>
      <c r="H99" s="1571"/>
      <c r="I99" s="419"/>
      <c r="J99" s="1199"/>
      <c r="K99" s="1199"/>
      <c r="L99" s="1199"/>
      <c r="M99" s="650"/>
      <c r="N99" s="650"/>
      <c r="O99" s="650"/>
      <c r="P99" s="419"/>
      <c r="Q99" s="419"/>
      <c r="R99" s="1572"/>
      <c r="S99" s="279"/>
      <c r="T99" s="14"/>
      <c r="U99" s="14"/>
      <c r="V99" s="14"/>
      <c r="W99" s="14"/>
      <c r="X99" s="14"/>
      <c r="Y99" s="14"/>
      <c r="Z99" s="14"/>
    </row>
    <row r="100" spans="1:26" ht="15.75" customHeight="1">
      <c r="A100" s="394"/>
      <c r="B100" s="394"/>
      <c r="C100" s="1246"/>
      <c r="D100" s="1246"/>
      <c r="E100" s="1246"/>
      <c r="F100" s="1246"/>
      <c r="G100" s="419"/>
      <c r="H100" s="1571"/>
      <c r="I100" s="419"/>
      <c r="J100" s="1199"/>
      <c r="K100" s="1199"/>
      <c r="L100" s="1199"/>
      <c r="M100" s="650"/>
      <c r="N100" s="650"/>
      <c r="O100" s="650"/>
      <c r="P100" s="419"/>
      <c r="Q100" s="419"/>
      <c r="R100" s="1572"/>
      <c r="S100" s="279"/>
      <c r="T100" s="14"/>
      <c r="U100" s="14"/>
      <c r="V100" s="14"/>
      <c r="W100" s="14"/>
      <c r="X100" s="14"/>
      <c r="Y100" s="14"/>
      <c r="Z100" s="14"/>
    </row>
    <row r="101" spans="1:26" ht="15.75" customHeight="1">
      <c r="A101" s="394"/>
      <c r="B101" s="394"/>
      <c r="C101" s="1246"/>
      <c r="D101" s="1246"/>
      <c r="E101" s="1246"/>
      <c r="F101" s="1246"/>
      <c r="G101" s="419"/>
      <c r="H101" s="1571"/>
      <c r="I101" s="419"/>
      <c r="J101" s="1199"/>
      <c r="K101" s="1199"/>
      <c r="L101" s="1199"/>
      <c r="M101" s="650"/>
      <c r="N101" s="650"/>
      <c r="O101" s="650"/>
      <c r="P101" s="419"/>
      <c r="Q101" s="419"/>
      <c r="R101" s="1572"/>
      <c r="S101" s="279"/>
      <c r="T101" s="14"/>
      <c r="U101" s="14"/>
      <c r="V101" s="14"/>
      <c r="W101" s="14"/>
      <c r="X101" s="14"/>
      <c r="Y101" s="14"/>
      <c r="Z101" s="14"/>
    </row>
    <row r="102" spans="1:26" ht="15.75" customHeight="1">
      <c r="A102" s="394"/>
      <c r="B102" s="394"/>
      <c r="C102" s="1246"/>
      <c r="D102" s="1246"/>
      <c r="E102" s="1246"/>
      <c r="F102" s="1246"/>
      <c r="G102" s="419"/>
      <c r="H102" s="1571"/>
      <c r="I102" s="419"/>
      <c r="J102" s="1199"/>
      <c r="K102" s="1199"/>
      <c r="L102" s="1199"/>
      <c r="M102" s="650"/>
      <c r="N102" s="650"/>
      <c r="O102" s="650"/>
      <c r="P102" s="419"/>
      <c r="Q102" s="419"/>
      <c r="R102" s="1572"/>
      <c r="S102" s="279"/>
      <c r="T102" s="14"/>
      <c r="U102" s="14"/>
      <c r="V102" s="14"/>
      <c r="W102" s="14"/>
      <c r="X102" s="14"/>
      <c r="Y102" s="14"/>
      <c r="Z102" s="14"/>
    </row>
    <row r="103" spans="1:26" ht="15.75" customHeight="1">
      <c r="A103" s="394"/>
      <c r="B103" s="394"/>
      <c r="C103" s="1246"/>
      <c r="D103" s="1246"/>
      <c r="E103" s="1246"/>
      <c r="F103" s="1246"/>
      <c r="G103" s="419"/>
      <c r="H103" s="1571"/>
      <c r="I103" s="419"/>
      <c r="J103" s="1199"/>
      <c r="K103" s="1199"/>
      <c r="L103" s="1199"/>
      <c r="M103" s="650"/>
      <c r="N103" s="650"/>
      <c r="O103" s="650"/>
      <c r="P103" s="419"/>
      <c r="Q103" s="419"/>
      <c r="R103" s="1572"/>
      <c r="S103" s="279"/>
      <c r="T103" s="14"/>
      <c r="U103" s="14"/>
      <c r="V103" s="14"/>
      <c r="W103" s="14"/>
      <c r="X103" s="14"/>
      <c r="Y103" s="14"/>
      <c r="Z103" s="14"/>
    </row>
    <row r="104" spans="1:26" ht="15.75" customHeight="1">
      <c r="A104" s="394"/>
      <c r="B104" s="394"/>
      <c r="C104" s="1246"/>
      <c r="D104" s="1246"/>
      <c r="E104" s="1246"/>
      <c r="F104" s="1246"/>
      <c r="G104" s="419"/>
      <c r="H104" s="1571"/>
      <c r="I104" s="419"/>
      <c r="J104" s="1199"/>
      <c r="K104" s="1199"/>
      <c r="L104" s="1199"/>
      <c r="M104" s="650"/>
      <c r="N104" s="650"/>
      <c r="O104" s="650"/>
      <c r="P104" s="419"/>
      <c r="Q104" s="419"/>
      <c r="R104" s="1572"/>
      <c r="S104" s="279"/>
      <c r="T104" s="14"/>
      <c r="U104" s="14"/>
      <c r="V104" s="14"/>
      <c r="W104" s="14"/>
      <c r="X104" s="14"/>
      <c r="Y104" s="14"/>
      <c r="Z104" s="14"/>
    </row>
    <row r="105" spans="1:26" ht="15.75" customHeight="1">
      <c r="A105" s="394"/>
      <c r="B105" s="394"/>
      <c r="C105" s="1246"/>
      <c r="D105" s="1246"/>
      <c r="E105" s="1246"/>
      <c r="F105" s="1246"/>
      <c r="G105" s="419"/>
      <c r="H105" s="1571"/>
      <c r="I105" s="419"/>
      <c r="J105" s="1199"/>
      <c r="K105" s="1199"/>
      <c r="L105" s="1199"/>
      <c r="M105" s="650"/>
      <c r="N105" s="650"/>
      <c r="O105" s="650"/>
      <c r="P105" s="419"/>
      <c r="Q105" s="419"/>
      <c r="R105" s="1572"/>
      <c r="S105" s="279"/>
      <c r="T105" s="14"/>
      <c r="U105" s="14"/>
      <c r="V105" s="14"/>
      <c r="W105" s="14"/>
      <c r="X105" s="14"/>
      <c r="Y105" s="14"/>
      <c r="Z105" s="14"/>
    </row>
    <row r="106" spans="1:26" ht="15.75" customHeight="1">
      <c r="A106" s="394"/>
      <c r="B106" s="394"/>
      <c r="C106" s="1246"/>
      <c r="D106" s="1246"/>
      <c r="E106" s="1246"/>
      <c r="F106" s="1246"/>
      <c r="G106" s="419"/>
      <c r="H106" s="1571"/>
      <c r="I106" s="419"/>
      <c r="J106" s="1199"/>
      <c r="K106" s="1199"/>
      <c r="L106" s="1199"/>
      <c r="M106" s="650"/>
      <c r="N106" s="650"/>
      <c r="O106" s="650"/>
      <c r="P106" s="419"/>
      <c r="Q106" s="419"/>
      <c r="R106" s="1572"/>
      <c r="S106" s="279"/>
      <c r="T106" s="14"/>
      <c r="U106" s="14"/>
      <c r="V106" s="14"/>
      <c r="W106" s="14"/>
      <c r="X106" s="14"/>
      <c r="Y106" s="14"/>
      <c r="Z106" s="14"/>
    </row>
    <row r="107" spans="1:26" ht="15.75" customHeight="1">
      <c r="A107" s="394"/>
      <c r="B107" s="394"/>
      <c r="C107" s="1246"/>
      <c r="D107" s="1246"/>
      <c r="E107" s="1246"/>
      <c r="F107" s="1246"/>
      <c r="G107" s="419"/>
      <c r="H107" s="1571"/>
      <c r="I107" s="419"/>
      <c r="J107" s="1199"/>
      <c r="K107" s="1199"/>
      <c r="L107" s="1199"/>
      <c r="M107" s="650"/>
      <c r="N107" s="650"/>
      <c r="O107" s="650"/>
      <c r="P107" s="419"/>
      <c r="Q107" s="419"/>
      <c r="R107" s="1572"/>
      <c r="S107" s="279"/>
      <c r="T107" s="14"/>
      <c r="U107" s="14"/>
      <c r="V107" s="14"/>
      <c r="W107" s="14"/>
      <c r="X107" s="14"/>
      <c r="Y107" s="14"/>
      <c r="Z107" s="14"/>
    </row>
    <row r="108" spans="1:26" ht="15.75" customHeight="1">
      <c r="A108" s="394"/>
      <c r="B108" s="394"/>
      <c r="C108" s="1246"/>
      <c r="D108" s="1246"/>
      <c r="E108" s="1246"/>
      <c r="F108" s="1246"/>
      <c r="G108" s="419"/>
      <c r="H108" s="1571"/>
      <c r="I108" s="419"/>
      <c r="J108" s="1199"/>
      <c r="K108" s="1199"/>
      <c r="L108" s="1199"/>
      <c r="M108" s="650"/>
      <c r="N108" s="650"/>
      <c r="O108" s="650"/>
      <c r="P108" s="419"/>
      <c r="Q108" s="419"/>
      <c r="R108" s="1572"/>
      <c r="S108" s="279"/>
      <c r="T108" s="14"/>
      <c r="U108" s="14"/>
      <c r="V108" s="14"/>
      <c r="W108" s="14"/>
      <c r="X108" s="14"/>
      <c r="Y108" s="14"/>
      <c r="Z108" s="14"/>
    </row>
    <row r="109" spans="1:26" ht="15.75" customHeight="1">
      <c r="A109" s="394"/>
      <c r="B109" s="394"/>
      <c r="C109" s="1246"/>
      <c r="D109" s="1246"/>
      <c r="E109" s="1246"/>
      <c r="F109" s="1246"/>
      <c r="G109" s="419"/>
      <c r="H109" s="1571"/>
      <c r="I109" s="419"/>
      <c r="J109" s="1199"/>
      <c r="K109" s="1199"/>
      <c r="L109" s="1199"/>
      <c r="M109" s="650"/>
      <c r="N109" s="650"/>
      <c r="O109" s="650"/>
      <c r="P109" s="419"/>
      <c r="Q109" s="419"/>
      <c r="R109" s="1572"/>
      <c r="S109" s="279"/>
      <c r="T109" s="14"/>
      <c r="U109" s="14"/>
      <c r="V109" s="14"/>
      <c r="W109" s="14"/>
      <c r="X109" s="14"/>
      <c r="Y109" s="14"/>
      <c r="Z109" s="14"/>
    </row>
    <row r="110" spans="1:26" ht="15.75" customHeight="1">
      <c r="A110" s="394"/>
      <c r="B110" s="394"/>
      <c r="C110" s="1246"/>
      <c r="D110" s="1246"/>
      <c r="E110" s="1246"/>
      <c r="F110" s="1246"/>
      <c r="G110" s="419"/>
      <c r="H110" s="1571"/>
      <c r="I110" s="419"/>
      <c r="J110" s="1199"/>
      <c r="K110" s="1199"/>
      <c r="L110" s="1199"/>
      <c r="M110" s="650"/>
      <c r="N110" s="650"/>
      <c r="O110" s="650"/>
      <c r="P110" s="419"/>
      <c r="Q110" s="419"/>
      <c r="R110" s="1572"/>
      <c r="S110" s="279"/>
      <c r="T110" s="14"/>
      <c r="U110" s="14"/>
      <c r="V110" s="14"/>
      <c r="W110" s="14"/>
      <c r="X110" s="14"/>
      <c r="Y110" s="14"/>
      <c r="Z110" s="14"/>
    </row>
    <row r="111" spans="1:26" ht="15.75" customHeight="1">
      <c r="A111" s="394"/>
      <c r="B111" s="394"/>
      <c r="C111" s="1246"/>
      <c r="D111" s="1246"/>
      <c r="E111" s="1246"/>
      <c r="F111" s="1246"/>
      <c r="G111" s="419"/>
      <c r="H111" s="1571"/>
      <c r="I111" s="419"/>
      <c r="J111" s="1199"/>
      <c r="K111" s="1199"/>
      <c r="L111" s="1199"/>
      <c r="M111" s="650"/>
      <c r="N111" s="650"/>
      <c r="O111" s="650"/>
      <c r="P111" s="419"/>
      <c r="Q111" s="419"/>
      <c r="R111" s="1572"/>
      <c r="S111" s="279"/>
      <c r="T111" s="14"/>
      <c r="U111" s="14"/>
      <c r="V111" s="14"/>
      <c r="W111" s="14"/>
      <c r="X111" s="14"/>
      <c r="Y111" s="14"/>
      <c r="Z111" s="14"/>
    </row>
    <row r="112" spans="1:26" ht="15.75" customHeight="1">
      <c r="A112" s="394"/>
      <c r="B112" s="394"/>
      <c r="C112" s="1246"/>
      <c r="D112" s="1246"/>
      <c r="E112" s="1246"/>
      <c r="F112" s="1246"/>
      <c r="G112" s="419"/>
      <c r="H112" s="1571"/>
      <c r="I112" s="419"/>
      <c r="J112" s="1199"/>
      <c r="K112" s="1199"/>
      <c r="L112" s="1199"/>
      <c r="M112" s="650"/>
      <c r="N112" s="650"/>
      <c r="O112" s="650"/>
      <c r="P112" s="419"/>
      <c r="Q112" s="419"/>
      <c r="R112" s="1572"/>
      <c r="S112" s="279"/>
      <c r="T112" s="14"/>
      <c r="U112" s="14"/>
      <c r="V112" s="14"/>
      <c r="W112" s="14"/>
      <c r="X112" s="14"/>
      <c r="Y112" s="14"/>
      <c r="Z112" s="14"/>
    </row>
    <row r="113" spans="1:26" ht="15.75" customHeight="1">
      <c r="A113" s="394"/>
      <c r="B113" s="394"/>
      <c r="C113" s="1246"/>
      <c r="D113" s="1246"/>
      <c r="E113" s="1246"/>
      <c r="F113" s="1246"/>
      <c r="G113" s="419"/>
      <c r="H113" s="1571"/>
      <c r="I113" s="419"/>
      <c r="J113" s="1199"/>
      <c r="K113" s="1199"/>
      <c r="L113" s="1199"/>
      <c r="M113" s="650"/>
      <c r="N113" s="650"/>
      <c r="O113" s="650"/>
      <c r="P113" s="419"/>
      <c r="Q113" s="419"/>
      <c r="R113" s="1572"/>
      <c r="S113" s="279"/>
      <c r="T113" s="14"/>
      <c r="U113" s="14"/>
      <c r="V113" s="14"/>
      <c r="W113" s="14"/>
      <c r="X113" s="14"/>
      <c r="Y113" s="14"/>
      <c r="Z113" s="14"/>
    </row>
    <row r="114" spans="1:26" ht="15.75" customHeight="1">
      <c r="A114" s="394"/>
      <c r="B114" s="394"/>
      <c r="C114" s="1246"/>
      <c r="D114" s="1246"/>
      <c r="E114" s="1246"/>
      <c r="F114" s="1246"/>
      <c r="G114" s="419"/>
      <c r="H114" s="1571"/>
      <c r="I114" s="419"/>
      <c r="J114" s="1199"/>
      <c r="K114" s="1199"/>
      <c r="L114" s="1199"/>
      <c r="M114" s="650"/>
      <c r="N114" s="650"/>
      <c r="O114" s="650"/>
      <c r="P114" s="419"/>
      <c r="Q114" s="419"/>
      <c r="R114" s="1572"/>
      <c r="S114" s="279"/>
      <c r="T114" s="14"/>
      <c r="U114" s="14"/>
      <c r="V114" s="14"/>
      <c r="W114" s="14"/>
      <c r="X114" s="14"/>
      <c r="Y114" s="14"/>
      <c r="Z114" s="14"/>
    </row>
    <row r="115" spans="1:26" ht="15.75" customHeight="1">
      <c r="A115" s="394"/>
      <c r="B115" s="394"/>
      <c r="C115" s="1246"/>
      <c r="D115" s="1246"/>
      <c r="E115" s="1246"/>
      <c r="F115" s="1246"/>
      <c r="G115" s="419"/>
      <c r="H115" s="1571"/>
      <c r="I115" s="419"/>
      <c r="J115" s="1199"/>
      <c r="K115" s="1199"/>
      <c r="L115" s="1199"/>
      <c r="M115" s="650"/>
      <c r="N115" s="650"/>
      <c r="O115" s="650"/>
      <c r="P115" s="419"/>
      <c r="Q115" s="419"/>
      <c r="R115" s="1572"/>
      <c r="S115" s="279"/>
      <c r="T115" s="14"/>
      <c r="U115" s="14"/>
      <c r="V115" s="14"/>
      <c r="W115" s="14"/>
      <c r="X115" s="14"/>
      <c r="Y115" s="14"/>
      <c r="Z115" s="14"/>
    </row>
    <row r="116" spans="1:26" ht="15.75" customHeight="1">
      <c r="A116" s="394"/>
      <c r="B116" s="394"/>
      <c r="C116" s="1246"/>
      <c r="D116" s="1246"/>
      <c r="E116" s="1246"/>
      <c r="F116" s="1246"/>
      <c r="G116" s="419"/>
      <c r="H116" s="1571"/>
      <c r="I116" s="419"/>
      <c r="J116" s="1199"/>
      <c r="K116" s="1199"/>
      <c r="L116" s="1199"/>
      <c r="M116" s="650"/>
      <c r="N116" s="650"/>
      <c r="O116" s="650"/>
      <c r="P116" s="419"/>
      <c r="Q116" s="419"/>
      <c r="R116" s="1572"/>
      <c r="S116" s="279"/>
      <c r="T116" s="14"/>
      <c r="U116" s="14"/>
      <c r="V116" s="14"/>
      <c r="W116" s="14"/>
      <c r="X116" s="14"/>
      <c r="Y116" s="14"/>
      <c r="Z116" s="14"/>
    </row>
    <row r="117" spans="1:26" ht="15.75" customHeight="1">
      <c r="A117" s="394"/>
      <c r="B117" s="394"/>
      <c r="C117" s="1246"/>
      <c r="D117" s="1246"/>
      <c r="E117" s="1246"/>
      <c r="F117" s="1246"/>
      <c r="G117" s="419"/>
      <c r="H117" s="1571"/>
      <c r="I117" s="419"/>
      <c r="J117" s="1199"/>
      <c r="K117" s="1199"/>
      <c r="L117" s="1199"/>
      <c r="M117" s="650"/>
      <c r="N117" s="650"/>
      <c r="O117" s="650"/>
      <c r="P117" s="419"/>
      <c r="Q117" s="419"/>
      <c r="R117" s="1572"/>
      <c r="S117" s="279"/>
      <c r="T117" s="14"/>
      <c r="U117" s="14"/>
      <c r="V117" s="14"/>
      <c r="W117" s="14"/>
      <c r="X117" s="14"/>
      <c r="Y117" s="14"/>
      <c r="Z117" s="14"/>
    </row>
    <row r="118" spans="1:26" ht="15.75" customHeight="1">
      <c r="A118" s="394"/>
      <c r="B118" s="394"/>
      <c r="C118" s="1246"/>
      <c r="D118" s="1246"/>
      <c r="E118" s="1246"/>
      <c r="F118" s="1246"/>
      <c r="G118" s="419"/>
      <c r="H118" s="1571"/>
      <c r="I118" s="419"/>
      <c r="J118" s="1199"/>
      <c r="K118" s="1199"/>
      <c r="L118" s="1199"/>
      <c r="M118" s="650"/>
      <c r="N118" s="650"/>
      <c r="O118" s="650"/>
      <c r="P118" s="419"/>
      <c r="Q118" s="419"/>
      <c r="R118" s="1572"/>
      <c r="S118" s="279"/>
      <c r="T118" s="14"/>
      <c r="U118" s="14"/>
      <c r="V118" s="14"/>
      <c r="W118" s="14"/>
      <c r="X118" s="14"/>
      <c r="Y118" s="14"/>
      <c r="Z118" s="14"/>
    </row>
    <row r="119" spans="1:26" ht="15.75" customHeight="1">
      <c r="A119" s="394"/>
      <c r="B119" s="394"/>
      <c r="C119" s="1246"/>
      <c r="D119" s="1246"/>
      <c r="E119" s="1246"/>
      <c r="F119" s="1246"/>
      <c r="G119" s="419"/>
      <c r="H119" s="1571"/>
      <c r="I119" s="419"/>
      <c r="J119" s="1199"/>
      <c r="K119" s="1199"/>
      <c r="L119" s="1199"/>
      <c r="M119" s="650"/>
      <c r="N119" s="650"/>
      <c r="O119" s="650"/>
      <c r="P119" s="419"/>
      <c r="Q119" s="419"/>
      <c r="R119" s="1572"/>
      <c r="S119" s="279"/>
      <c r="T119" s="14"/>
      <c r="U119" s="14"/>
      <c r="V119" s="14"/>
      <c r="W119" s="14"/>
      <c r="X119" s="14"/>
      <c r="Y119" s="14"/>
      <c r="Z119" s="14"/>
    </row>
    <row r="120" spans="1:26" ht="15.75" customHeight="1">
      <c r="A120" s="394"/>
      <c r="B120" s="394"/>
      <c r="C120" s="1246"/>
      <c r="D120" s="1246"/>
      <c r="E120" s="1246"/>
      <c r="F120" s="1246"/>
      <c r="G120" s="419"/>
      <c r="H120" s="1571"/>
      <c r="I120" s="419"/>
      <c r="J120" s="1199"/>
      <c r="K120" s="1199"/>
      <c r="L120" s="1199"/>
      <c r="M120" s="650"/>
      <c r="N120" s="650"/>
      <c r="O120" s="650"/>
      <c r="P120" s="419"/>
      <c r="Q120" s="419"/>
      <c r="R120" s="1572"/>
      <c r="S120" s="279"/>
      <c r="T120" s="14"/>
      <c r="U120" s="14"/>
      <c r="V120" s="14"/>
      <c r="W120" s="14"/>
      <c r="X120" s="14"/>
      <c r="Y120" s="14"/>
      <c r="Z120" s="14"/>
    </row>
    <row r="121" spans="1:26" ht="15.75" customHeight="1">
      <c r="A121" s="394"/>
      <c r="B121" s="394"/>
      <c r="C121" s="1246"/>
      <c r="D121" s="1246"/>
      <c r="E121" s="1246"/>
      <c r="F121" s="1246"/>
      <c r="G121" s="419"/>
      <c r="H121" s="1571"/>
      <c r="I121" s="419"/>
      <c r="J121" s="1199"/>
      <c r="K121" s="1199"/>
      <c r="L121" s="1199"/>
      <c r="M121" s="650"/>
      <c r="N121" s="650"/>
      <c r="O121" s="650"/>
      <c r="P121" s="419"/>
      <c r="Q121" s="419"/>
      <c r="R121" s="1572"/>
      <c r="S121" s="279"/>
      <c r="T121" s="14"/>
      <c r="U121" s="14"/>
      <c r="V121" s="14"/>
      <c r="W121" s="14"/>
      <c r="X121" s="14"/>
      <c r="Y121" s="14"/>
      <c r="Z121" s="14"/>
    </row>
    <row r="122" spans="1:26" ht="15.75" customHeight="1">
      <c r="A122" s="394"/>
      <c r="B122" s="394"/>
      <c r="C122" s="1246"/>
      <c r="D122" s="1246"/>
      <c r="E122" s="1246"/>
      <c r="F122" s="1246"/>
      <c r="G122" s="419"/>
      <c r="H122" s="1571"/>
      <c r="I122" s="419"/>
      <c r="J122" s="1199"/>
      <c r="K122" s="1199"/>
      <c r="L122" s="1199"/>
      <c r="M122" s="650"/>
      <c r="N122" s="650"/>
      <c r="O122" s="650"/>
      <c r="P122" s="419"/>
      <c r="Q122" s="419"/>
      <c r="R122" s="1572"/>
      <c r="S122" s="279"/>
      <c r="T122" s="14"/>
      <c r="U122" s="14"/>
      <c r="V122" s="14"/>
      <c r="W122" s="14"/>
      <c r="X122" s="14"/>
      <c r="Y122" s="14"/>
      <c r="Z122" s="14"/>
    </row>
    <row r="123" spans="1:26" ht="15.75" customHeight="1">
      <c r="A123" s="394"/>
      <c r="B123" s="394"/>
      <c r="C123" s="1246"/>
      <c r="D123" s="1246"/>
      <c r="E123" s="1246"/>
      <c r="F123" s="1246"/>
      <c r="G123" s="419"/>
      <c r="H123" s="1571"/>
      <c r="I123" s="419"/>
      <c r="J123" s="1199"/>
      <c r="K123" s="1199"/>
      <c r="L123" s="1199"/>
      <c r="M123" s="650"/>
      <c r="N123" s="650"/>
      <c r="O123" s="650"/>
      <c r="P123" s="419"/>
      <c r="Q123" s="419"/>
      <c r="R123" s="1572"/>
      <c r="S123" s="279"/>
      <c r="T123" s="14"/>
      <c r="U123" s="14"/>
      <c r="V123" s="14"/>
      <c r="W123" s="14"/>
      <c r="X123" s="14"/>
      <c r="Y123" s="14"/>
      <c r="Z123" s="14"/>
    </row>
    <row r="124" spans="1:26" ht="15.75" customHeight="1">
      <c r="A124" s="394"/>
      <c r="B124" s="394"/>
      <c r="C124" s="1246"/>
      <c r="D124" s="1246"/>
      <c r="E124" s="1246"/>
      <c r="F124" s="1246"/>
      <c r="G124" s="419"/>
      <c r="H124" s="1571"/>
      <c r="I124" s="419"/>
      <c r="J124" s="1199"/>
      <c r="K124" s="1199"/>
      <c r="L124" s="1199"/>
      <c r="M124" s="650"/>
      <c r="N124" s="650"/>
      <c r="O124" s="650"/>
      <c r="P124" s="419"/>
      <c r="Q124" s="419"/>
      <c r="R124" s="1572"/>
      <c r="S124" s="279"/>
      <c r="T124" s="14"/>
      <c r="U124" s="14"/>
      <c r="V124" s="14"/>
      <c r="W124" s="14"/>
      <c r="X124" s="14"/>
      <c r="Y124" s="14"/>
      <c r="Z124" s="14"/>
    </row>
    <row r="125" spans="1:26" ht="15.75" customHeight="1">
      <c r="A125" s="394"/>
      <c r="B125" s="394"/>
      <c r="C125" s="1246"/>
      <c r="D125" s="1246"/>
      <c r="E125" s="1246"/>
      <c r="F125" s="1246"/>
      <c r="G125" s="419"/>
      <c r="H125" s="1571"/>
      <c r="I125" s="419"/>
      <c r="J125" s="1199"/>
      <c r="K125" s="1199"/>
      <c r="L125" s="1199"/>
      <c r="M125" s="650"/>
      <c r="N125" s="650"/>
      <c r="O125" s="650"/>
      <c r="P125" s="419"/>
      <c r="Q125" s="419"/>
      <c r="R125" s="1572"/>
      <c r="S125" s="279"/>
      <c r="T125" s="14"/>
      <c r="U125" s="14"/>
      <c r="V125" s="14"/>
      <c r="W125" s="14"/>
      <c r="X125" s="14"/>
      <c r="Y125" s="14"/>
      <c r="Z125" s="14"/>
    </row>
    <row r="126" spans="1:26" ht="15.75" customHeight="1">
      <c r="A126" s="394"/>
      <c r="B126" s="394"/>
      <c r="C126" s="1246"/>
      <c r="D126" s="1246"/>
      <c r="E126" s="1246"/>
      <c r="F126" s="1246"/>
      <c r="G126" s="419"/>
      <c r="H126" s="1571"/>
      <c r="I126" s="419"/>
      <c r="J126" s="1199"/>
      <c r="K126" s="1199"/>
      <c r="L126" s="1199"/>
      <c r="M126" s="650"/>
      <c r="N126" s="650"/>
      <c r="O126" s="650"/>
      <c r="P126" s="419"/>
      <c r="Q126" s="419"/>
      <c r="R126" s="1572"/>
      <c r="S126" s="279"/>
      <c r="T126" s="14"/>
      <c r="U126" s="14"/>
      <c r="V126" s="14"/>
      <c r="W126" s="14"/>
      <c r="X126" s="14"/>
      <c r="Y126" s="14"/>
      <c r="Z126" s="14"/>
    </row>
    <row r="127" spans="1:26" ht="15.75" customHeight="1">
      <c r="A127" s="394"/>
      <c r="B127" s="394"/>
      <c r="C127" s="1246"/>
      <c r="D127" s="1246"/>
      <c r="E127" s="1246"/>
      <c r="F127" s="1246"/>
      <c r="G127" s="419"/>
      <c r="H127" s="1571"/>
      <c r="I127" s="419"/>
      <c r="J127" s="1199"/>
      <c r="K127" s="1199"/>
      <c r="L127" s="1199"/>
      <c r="M127" s="650"/>
      <c r="N127" s="650"/>
      <c r="O127" s="650"/>
      <c r="P127" s="419"/>
      <c r="Q127" s="419"/>
      <c r="R127" s="1572"/>
      <c r="S127" s="279"/>
      <c r="T127" s="14"/>
      <c r="U127" s="14"/>
      <c r="V127" s="14"/>
      <c r="W127" s="14"/>
      <c r="X127" s="14"/>
      <c r="Y127" s="14"/>
      <c r="Z127" s="14"/>
    </row>
    <row r="128" spans="1:26" ht="15.75" customHeight="1">
      <c r="A128" s="394"/>
      <c r="B128" s="394"/>
      <c r="C128" s="1246"/>
      <c r="D128" s="1246"/>
      <c r="E128" s="1246"/>
      <c r="F128" s="1246"/>
      <c r="G128" s="419"/>
      <c r="H128" s="1571"/>
      <c r="I128" s="419"/>
      <c r="J128" s="1199"/>
      <c r="K128" s="1199"/>
      <c r="L128" s="1199"/>
      <c r="M128" s="650"/>
      <c r="N128" s="650"/>
      <c r="O128" s="650"/>
      <c r="P128" s="419"/>
      <c r="Q128" s="419"/>
      <c r="R128" s="1572"/>
      <c r="S128" s="279"/>
      <c r="T128" s="14"/>
      <c r="U128" s="14"/>
      <c r="V128" s="14"/>
      <c r="W128" s="14"/>
      <c r="X128" s="14"/>
      <c r="Y128" s="14"/>
      <c r="Z128" s="14"/>
    </row>
    <row r="129" spans="1:26" ht="15.75" customHeight="1">
      <c r="A129" s="394"/>
      <c r="B129" s="394"/>
      <c r="C129" s="1246"/>
      <c r="D129" s="1246"/>
      <c r="E129" s="1246"/>
      <c r="F129" s="1246"/>
      <c r="G129" s="419"/>
      <c r="H129" s="1571"/>
      <c r="I129" s="419"/>
      <c r="J129" s="1199"/>
      <c r="K129" s="1199"/>
      <c r="L129" s="1199"/>
      <c r="M129" s="650"/>
      <c r="N129" s="650"/>
      <c r="O129" s="650"/>
      <c r="P129" s="419"/>
      <c r="Q129" s="419"/>
      <c r="R129" s="1572"/>
      <c r="S129" s="279"/>
      <c r="T129" s="14"/>
      <c r="U129" s="14"/>
      <c r="V129" s="14"/>
      <c r="W129" s="14"/>
      <c r="X129" s="14"/>
      <c r="Y129" s="14"/>
      <c r="Z129" s="14"/>
    </row>
    <row r="130" spans="1:26" ht="15.75" customHeight="1">
      <c r="A130" s="394"/>
      <c r="B130" s="394"/>
      <c r="C130" s="1246"/>
      <c r="D130" s="1246"/>
      <c r="E130" s="1246"/>
      <c r="F130" s="1246"/>
      <c r="G130" s="419"/>
      <c r="H130" s="1571"/>
      <c r="I130" s="419"/>
      <c r="J130" s="1199"/>
      <c r="K130" s="1199"/>
      <c r="L130" s="1199"/>
      <c r="M130" s="650"/>
      <c r="N130" s="650"/>
      <c r="O130" s="650"/>
      <c r="P130" s="419"/>
      <c r="Q130" s="419"/>
      <c r="R130" s="1572"/>
      <c r="S130" s="279"/>
      <c r="T130" s="14"/>
      <c r="U130" s="14"/>
      <c r="V130" s="14"/>
      <c r="W130" s="14"/>
      <c r="X130" s="14"/>
      <c r="Y130" s="14"/>
      <c r="Z130" s="14"/>
    </row>
    <row r="131" spans="1:26" ht="15.75" customHeight="1">
      <c r="A131" s="394"/>
      <c r="B131" s="394"/>
      <c r="C131" s="1246"/>
      <c r="D131" s="1246"/>
      <c r="E131" s="1246"/>
      <c r="F131" s="1246"/>
      <c r="G131" s="419"/>
      <c r="H131" s="1571"/>
      <c r="I131" s="419"/>
      <c r="J131" s="1199"/>
      <c r="K131" s="1199"/>
      <c r="L131" s="1199"/>
      <c r="M131" s="650"/>
      <c r="N131" s="650"/>
      <c r="O131" s="650"/>
      <c r="P131" s="419"/>
      <c r="Q131" s="419"/>
      <c r="R131" s="1572"/>
      <c r="S131" s="279"/>
      <c r="T131" s="14"/>
      <c r="U131" s="14"/>
      <c r="V131" s="14"/>
      <c r="W131" s="14"/>
      <c r="X131" s="14"/>
      <c r="Y131" s="14"/>
      <c r="Z131" s="14"/>
    </row>
    <row r="132" spans="1:26" ht="15.75" customHeight="1">
      <c r="A132" s="394"/>
      <c r="B132" s="394"/>
      <c r="C132" s="1246"/>
      <c r="D132" s="1246"/>
      <c r="E132" s="1246"/>
      <c r="F132" s="1246"/>
      <c r="G132" s="419"/>
      <c r="H132" s="1571"/>
      <c r="I132" s="419"/>
      <c r="J132" s="1199"/>
      <c r="K132" s="1199"/>
      <c r="L132" s="1199"/>
      <c r="M132" s="650"/>
      <c r="N132" s="650"/>
      <c r="O132" s="650"/>
      <c r="P132" s="419"/>
      <c r="Q132" s="419"/>
      <c r="R132" s="1572"/>
      <c r="S132" s="279"/>
      <c r="T132" s="14"/>
      <c r="U132" s="14"/>
      <c r="V132" s="14"/>
      <c r="W132" s="14"/>
      <c r="X132" s="14"/>
      <c r="Y132" s="14"/>
      <c r="Z132" s="14"/>
    </row>
    <row r="133" spans="1:26" ht="15.75" customHeight="1">
      <c r="A133" s="394"/>
      <c r="B133" s="394"/>
      <c r="C133" s="1246"/>
      <c r="D133" s="1246"/>
      <c r="E133" s="1246"/>
      <c r="F133" s="1246"/>
      <c r="G133" s="419"/>
      <c r="H133" s="1571"/>
      <c r="I133" s="419"/>
      <c r="J133" s="1199"/>
      <c r="K133" s="1199"/>
      <c r="L133" s="1199"/>
      <c r="M133" s="650"/>
      <c r="N133" s="650"/>
      <c r="O133" s="650"/>
      <c r="P133" s="419"/>
      <c r="Q133" s="419"/>
      <c r="R133" s="1572"/>
      <c r="S133" s="279"/>
      <c r="T133" s="14"/>
      <c r="U133" s="14"/>
      <c r="V133" s="14"/>
      <c r="W133" s="14"/>
      <c r="X133" s="14"/>
      <c r="Y133" s="14"/>
      <c r="Z133" s="14"/>
    </row>
    <row r="134" spans="1:26" ht="15.75" customHeight="1">
      <c r="A134" s="394"/>
      <c r="B134" s="394"/>
      <c r="C134" s="1246"/>
      <c r="D134" s="1246"/>
      <c r="E134" s="1246"/>
      <c r="F134" s="1246"/>
      <c r="G134" s="419"/>
      <c r="H134" s="1571"/>
      <c r="I134" s="419"/>
      <c r="J134" s="1199"/>
      <c r="K134" s="1199"/>
      <c r="L134" s="1199"/>
      <c r="M134" s="650"/>
      <c r="N134" s="650"/>
      <c r="O134" s="650"/>
      <c r="P134" s="419"/>
      <c r="Q134" s="419"/>
      <c r="R134" s="1572"/>
      <c r="S134" s="279"/>
      <c r="T134" s="14"/>
      <c r="U134" s="14"/>
      <c r="V134" s="14"/>
      <c r="W134" s="14"/>
      <c r="X134" s="14"/>
      <c r="Y134" s="14"/>
      <c r="Z134" s="14"/>
    </row>
    <row r="135" spans="1:26" ht="15.75" customHeight="1">
      <c r="A135" s="394"/>
      <c r="B135" s="394"/>
      <c r="C135" s="1246"/>
      <c r="D135" s="1246"/>
      <c r="E135" s="1246"/>
      <c r="F135" s="1246"/>
      <c r="G135" s="419"/>
      <c r="H135" s="1571"/>
      <c r="I135" s="419"/>
      <c r="J135" s="1199"/>
      <c r="K135" s="1199"/>
      <c r="L135" s="1199"/>
      <c r="M135" s="650"/>
      <c r="N135" s="650"/>
      <c r="O135" s="650"/>
      <c r="P135" s="419"/>
      <c r="Q135" s="419"/>
      <c r="R135" s="1572"/>
      <c r="S135" s="279"/>
      <c r="T135" s="14"/>
      <c r="U135" s="14"/>
      <c r="V135" s="14"/>
      <c r="W135" s="14"/>
      <c r="X135" s="14"/>
      <c r="Y135" s="14"/>
      <c r="Z135" s="14"/>
    </row>
    <row r="136" spans="1:26" ht="15.75" customHeight="1">
      <c r="A136" s="394"/>
      <c r="B136" s="394"/>
      <c r="C136" s="1246"/>
      <c r="D136" s="1246"/>
      <c r="E136" s="1246"/>
      <c r="F136" s="1246"/>
      <c r="G136" s="419"/>
      <c r="H136" s="1571"/>
      <c r="I136" s="419"/>
      <c r="J136" s="1199"/>
      <c r="K136" s="1199"/>
      <c r="L136" s="1199"/>
      <c r="M136" s="650"/>
      <c r="N136" s="650"/>
      <c r="O136" s="650"/>
      <c r="P136" s="419"/>
      <c r="Q136" s="419"/>
      <c r="R136" s="1572"/>
      <c r="S136" s="279"/>
      <c r="T136" s="14"/>
      <c r="U136" s="14"/>
      <c r="V136" s="14"/>
      <c r="W136" s="14"/>
      <c r="X136" s="14"/>
      <c r="Y136" s="14"/>
      <c r="Z136" s="14"/>
    </row>
    <row r="137" spans="1:26" ht="15.75" customHeight="1">
      <c r="A137" s="394"/>
      <c r="B137" s="394"/>
      <c r="C137" s="1246"/>
      <c r="D137" s="1246"/>
      <c r="E137" s="1246"/>
      <c r="F137" s="1246"/>
      <c r="G137" s="419"/>
      <c r="H137" s="1571"/>
      <c r="I137" s="419"/>
      <c r="J137" s="1199"/>
      <c r="K137" s="1199"/>
      <c r="L137" s="1199"/>
      <c r="M137" s="650"/>
      <c r="N137" s="650"/>
      <c r="O137" s="650"/>
      <c r="P137" s="419"/>
      <c r="Q137" s="419"/>
      <c r="R137" s="1572"/>
      <c r="S137" s="279"/>
      <c r="T137" s="14"/>
      <c r="U137" s="14"/>
      <c r="V137" s="14"/>
      <c r="W137" s="14"/>
      <c r="X137" s="14"/>
      <c r="Y137" s="14"/>
      <c r="Z137" s="14"/>
    </row>
    <row r="138" spans="1:26" ht="15.75" customHeight="1">
      <c r="A138" s="394"/>
      <c r="B138" s="394"/>
      <c r="C138" s="1246"/>
      <c r="D138" s="1246"/>
      <c r="E138" s="1246"/>
      <c r="F138" s="1246"/>
      <c r="G138" s="419"/>
      <c r="H138" s="1571"/>
      <c r="I138" s="419"/>
      <c r="J138" s="1199"/>
      <c r="K138" s="1199"/>
      <c r="L138" s="1199"/>
      <c r="M138" s="650"/>
      <c r="N138" s="650"/>
      <c r="O138" s="650"/>
      <c r="P138" s="419"/>
      <c r="Q138" s="419"/>
      <c r="R138" s="1572"/>
      <c r="S138" s="279"/>
      <c r="T138" s="14"/>
      <c r="U138" s="14"/>
      <c r="V138" s="14"/>
      <c r="W138" s="14"/>
      <c r="X138" s="14"/>
      <c r="Y138" s="14"/>
      <c r="Z138" s="14"/>
    </row>
    <row r="139" spans="1:26" ht="15.75" customHeight="1">
      <c r="A139" s="394"/>
      <c r="B139" s="394"/>
      <c r="C139" s="1246"/>
      <c r="D139" s="1246"/>
      <c r="E139" s="1246"/>
      <c r="F139" s="1246"/>
      <c r="G139" s="419"/>
      <c r="H139" s="1571"/>
      <c r="I139" s="419"/>
      <c r="J139" s="1199"/>
      <c r="K139" s="1199"/>
      <c r="L139" s="1199"/>
      <c r="M139" s="650"/>
      <c r="N139" s="650"/>
      <c r="O139" s="650"/>
      <c r="P139" s="419"/>
      <c r="Q139" s="419"/>
      <c r="R139" s="1572"/>
      <c r="S139" s="279"/>
      <c r="T139" s="14"/>
      <c r="U139" s="14"/>
      <c r="V139" s="14"/>
      <c r="W139" s="14"/>
      <c r="X139" s="14"/>
      <c r="Y139" s="14"/>
      <c r="Z139" s="14"/>
    </row>
    <row r="140" spans="1:26" ht="15.75" customHeight="1">
      <c r="A140" s="394"/>
      <c r="B140" s="394"/>
      <c r="C140" s="1246"/>
      <c r="D140" s="1246"/>
      <c r="E140" s="1246"/>
      <c r="F140" s="1246"/>
      <c r="G140" s="419"/>
      <c r="H140" s="1571"/>
      <c r="I140" s="419"/>
      <c r="J140" s="1199"/>
      <c r="K140" s="1199"/>
      <c r="L140" s="1199"/>
      <c r="M140" s="650"/>
      <c r="N140" s="650"/>
      <c r="O140" s="650"/>
      <c r="P140" s="419"/>
      <c r="Q140" s="419"/>
      <c r="R140" s="1572"/>
      <c r="S140" s="279"/>
      <c r="T140" s="14"/>
      <c r="U140" s="14"/>
      <c r="V140" s="14"/>
      <c r="W140" s="14"/>
      <c r="X140" s="14"/>
      <c r="Y140" s="14"/>
      <c r="Z140" s="14"/>
    </row>
    <row r="141" spans="1:26" ht="15.75" customHeight="1">
      <c r="A141" s="394"/>
      <c r="B141" s="394"/>
      <c r="C141" s="1246"/>
      <c r="D141" s="1246"/>
      <c r="E141" s="1246"/>
      <c r="F141" s="1246"/>
      <c r="G141" s="419"/>
      <c r="H141" s="1571"/>
      <c r="I141" s="419"/>
      <c r="J141" s="1199"/>
      <c r="K141" s="1199"/>
      <c r="L141" s="1199"/>
      <c r="M141" s="650"/>
      <c r="N141" s="650"/>
      <c r="O141" s="650"/>
      <c r="P141" s="419"/>
      <c r="Q141" s="419"/>
      <c r="R141" s="1572"/>
      <c r="S141" s="279"/>
      <c r="T141" s="14"/>
      <c r="U141" s="14"/>
      <c r="V141" s="14"/>
      <c r="W141" s="14"/>
      <c r="X141" s="14"/>
      <c r="Y141" s="14"/>
      <c r="Z141" s="14"/>
    </row>
    <row r="142" spans="1:26" ht="15.75" customHeight="1">
      <c r="A142" s="394"/>
      <c r="B142" s="394"/>
      <c r="C142" s="1246"/>
      <c r="D142" s="1246"/>
      <c r="E142" s="1246"/>
      <c r="F142" s="1246"/>
      <c r="G142" s="419"/>
      <c r="H142" s="1571"/>
      <c r="I142" s="419"/>
      <c r="J142" s="1199"/>
      <c r="K142" s="1199"/>
      <c r="L142" s="1199"/>
      <c r="M142" s="650"/>
      <c r="N142" s="650"/>
      <c r="O142" s="650"/>
      <c r="P142" s="419"/>
      <c r="Q142" s="419"/>
      <c r="R142" s="1572"/>
      <c r="S142" s="279"/>
      <c r="T142" s="14"/>
      <c r="U142" s="14"/>
      <c r="V142" s="14"/>
      <c r="W142" s="14"/>
      <c r="X142" s="14"/>
      <c r="Y142" s="14"/>
      <c r="Z142" s="14"/>
    </row>
    <row r="143" spans="1:26" ht="15.75" customHeight="1">
      <c r="A143" s="394"/>
      <c r="B143" s="394"/>
      <c r="C143" s="1246"/>
      <c r="D143" s="1246"/>
      <c r="E143" s="1246"/>
      <c r="F143" s="1246"/>
      <c r="G143" s="419"/>
      <c r="H143" s="1571"/>
      <c r="I143" s="419"/>
      <c r="J143" s="1199"/>
      <c r="K143" s="1199"/>
      <c r="L143" s="1199"/>
      <c r="M143" s="650"/>
      <c r="N143" s="650"/>
      <c r="O143" s="650"/>
      <c r="P143" s="419"/>
      <c r="Q143" s="419"/>
      <c r="R143" s="1572"/>
      <c r="S143" s="279"/>
      <c r="T143" s="14"/>
      <c r="U143" s="14"/>
      <c r="V143" s="14"/>
      <c r="W143" s="14"/>
      <c r="X143" s="14"/>
      <c r="Y143" s="14"/>
      <c r="Z143" s="14"/>
    </row>
    <row r="144" spans="1:26" ht="15.75" customHeight="1">
      <c r="A144" s="394"/>
      <c r="B144" s="394"/>
      <c r="C144" s="1246"/>
      <c r="D144" s="1246"/>
      <c r="E144" s="1246"/>
      <c r="F144" s="1246"/>
      <c r="G144" s="419"/>
      <c r="H144" s="1571"/>
      <c r="I144" s="419"/>
      <c r="J144" s="1199"/>
      <c r="K144" s="1199"/>
      <c r="L144" s="1199"/>
      <c r="M144" s="650"/>
      <c r="N144" s="650"/>
      <c r="O144" s="650"/>
      <c r="P144" s="419"/>
      <c r="Q144" s="419"/>
      <c r="R144" s="1572"/>
      <c r="S144" s="279"/>
      <c r="T144" s="14"/>
      <c r="U144" s="14"/>
      <c r="V144" s="14"/>
      <c r="W144" s="14"/>
      <c r="X144" s="14"/>
      <c r="Y144" s="14"/>
      <c r="Z144" s="14"/>
    </row>
    <row r="145" spans="1:26" ht="15.75" customHeight="1">
      <c r="A145" s="394"/>
      <c r="B145" s="394"/>
      <c r="C145" s="1246"/>
      <c r="D145" s="1246"/>
      <c r="E145" s="1246"/>
      <c r="F145" s="1246"/>
      <c r="G145" s="419"/>
      <c r="H145" s="1571"/>
      <c r="I145" s="419"/>
      <c r="J145" s="1199"/>
      <c r="K145" s="1199"/>
      <c r="L145" s="1199"/>
      <c r="M145" s="650"/>
      <c r="N145" s="650"/>
      <c r="O145" s="650"/>
      <c r="P145" s="419"/>
      <c r="Q145" s="419"/>
      <c r="R145" s="1572"/>
      <c r="S145" s="279"/>
      <c r="T145" s="14"/>
      <c r="U145" s="14"/>
      <c r="V145" s="14"/>
      <c r="W145" s="14"/>
      <c r="X145" s="14"/>
      <c r="Y145" s="14"/>
      <c r="Z145" s="14"/>
    </row>
    <row r="146" spans="1:26" ht="15.75" customHeight="1">
      <c r="A146" s="394"/>
      <c r="B146" s="394"/>
      <c r="C146" s="1246"/>
      <c r="D146" s="1246"/>
      <c r="E146" s="1246"/>
      <c r="F146" s="1246"/>
      <c r="G146" s="419"/>
      <c r="H146" s="1571"/>
      <c r="I146" s="419"/>
      <c r="J146" s="1199"/>
      <c r="K146" s="1199"/>
      <c r="L146" s="1199"/>
      <c r="M146" s="650"/>
      <c r="N146" s="650"/>
      <c r="O146" s="650"/>
      <c r="P146" s="419"/>
      <c r="Q146" s="419"/>
      <c r="R146" s="1572"/>
      <c r="S146" s="279"/>
      <c r="T146" s="14"/>
      <c r="U146" s="14"/>
      <c r="V146" s="14"/>
      <c r="W146" s="14"/>
      <c r="X146" s="14"/>
      <c r="Y146" s="14"/>
      <c r="Z146" s="14"/>
    </row>
    <row r="147" spans="1:26" ht="15.75" customHeight="1">
      <c r="A147" s="394"/>
      <c r="B147" s="394"/>
      <c r="C147" s="1246"/>
      <c r="D147" s="1246"/>
      <c r="E147" s="1246"/>
      <c r="F147" s="1246"/>
      <c r="G147" s="419"/>
      <c r="H147" s="1571"/>
      <c r="I147" s="419"/>
      <c r="J147" s="1199"/>
      <c r="K147" s="1199"/>
      <c r="L147" s="1199"/>
      <c r="M147" s="650"/>
      <c r="N147" s="650"/>
      <c r="O147" s="650"/>
      <c r="P147" s="419"/>
      <c r="Q147" s="419"/>
      <c r="R147" s="1572"/>
      <c r="S147" s="279"/>
      <c r="T147" s="14"/>
      <c r="U147" s="14"/>
      <c r="V147" s="14"/>
      <c r="W147" s="14"/>
      <c r="X147" s="14"/>
      <c r="Y147" s="14"/>
      <c r="Z147" s="14"/>
    </row>
    <row r="148" spans="1:26" ht="15.75" customHeight="1">
      <c r="A148" s="394"/>
      <c r="B148" s="394"/>
      <c r="C148" s="1246"/>
      <c r="D148" s="1246"/>
      <c r="E148" s="1246"/>
      <c r="F148" s="1246"/>
      <c r="G148" s="419"/>
      <c r="H148" s="1571"/>
      <c r="I148" s="419"/>
      <c r="J148" s="1199"/>
      <c r="K148" s="1199"/>
      <c r="L148" s="1199"/>
      <c r="M148" s="650"/>
      <c r="N148" s="650"/>
      <c r="O148" s="650"/>
      <c r="P148" s="419"/>
      <c r="Q148" s="419"/>
      <c r="R148" s="1572"/>
      <c r="S148" s="279"/>
      <c r="T148" s="14"/>
      <c r="U148" s="14"/>
      <c r="V148" s="14"/>
      <c r="W148" s="14"/>
      <c r="X148" s="14"/>
      <c r="Y148" s="14"/>
      <c r="Z148" s="14"/>
    </row>
    <row r="149" spans="1:26" ht="15.75" customHeight="1">
      <c r="A149" s="394"/>
      <c r="B149" s="394"/>
      <c r="C149" s="1246"/>
      <c r="D149" s="1246"/>
      <c r="E149" s="1246"/>
      <c r="F149" s="1246"/>
      <c r="G149" s="419"/>
      <c r="H149" s="1571"/>
      <c r="I149" s="419"/>
      <c r="J149" s="1199"/>
      <c r="K149" s="1199"/>
      <c r="L149" s="1199"/>
      <c r="M149" s="650"/>
      <c r="N149" s="650"/>
      <c r="O149" s="650"/>
      <c r="P149" s="419"/>
      <c r="Q149" s="419"/>
      <c r="R149" s="1572"/>
      <c r="S149" s="279"/>
      <c r="T149" s="14"/>
      <c r="U149" s="14"/>
      <c r="V149" s="14"/>
      <c r="W149" s="14"/>
      <c r="X149" s="14"/>
      <c r="Y149" s="14"/>
      <c r="Z149" s="14"/>
    </row>
    <row r="150" spans="1:26" ht="15.75" customHeight="1">
      <c r="A150" s="394"/>
      <c r="B150" s="394"/>
      <c r="C150" s="1246"/>
      <c r="D150" s="1246"/>
      <c r="E150" s="1246"/>
      <c r="F150" s="1246"/>
      <c r="G150" s="419"/>
      <c r="H150" s="1571"/>
      <c r="I150" s="419"/>
      <c r="J150" s="1199"/>
      <c r="K150" s="1199"/>
      <c r="L150" s="1199"/>
      <c r="M150" s="650"/>
      <c r="N150" s="650"/>
      <c r="O150" s="650"/>
      <c r="P150" s="419"/>
      <c r="Q150" s="419"/>
      <c r="R150" s="1572"/>
      <c r="S150" s="279"/>
      <c r="T150" s="14"/>
      <c r="U150" s="14"/>
      <c r="V150" s="14"/>
      <c r="W150" s="14"/>
      <c r="X150" s="14"/>
      <c r="Y150" s="14"/>
      <c r="Z150" s="14"/>
    </row>
    <row r="151" spans="1:26" ht="15.75" customHeight="1">
      <c r="A151" s="394"/>
      <c r="B151" s="394"/>
      <c r="C151" s="1246"/>
      <c r="D151" s="1246"/>
      <c r="E151" s="1246"/>
      <c r="F151" s="1246"/>
      <c r="G151" s="419"/>
      <c r="H151" s="1571"/>
      <c r="I151" s="419"/>
      <c r="J151" s="1199"/>
      <c r="K151" s="1199"/>
      <c r="L151" s="1199"/>
      <c r="M151" s="650"/>
      <c r="N151" s="650"/>
      <c r="O151" s="650"/>
      <c r="P151" s="419"/>
      <c r="Q151" s="419"/>
      <c r="R151" s="1572"/>
      <c r="S151" s="279"/>
      <c r="T151" s="14"/>
      <c r="U151" s="14"/>
      <c r="V151" s="14"/>
      <c r="W151" s="14"/>
      <c r="X151" s="14"/>
      <c r="Y151" s="14"/>
      <c r="Z151" s="14"/>
    </row>
    <row r="152" spans="1:26" ht="15.75" customHeight="1">
      <c r="A152" s="394"/>
      <c r="B152" s="394"/>
      <c r="C152" s="1246"/>
      <c r="D152" s="1246"/>
      <c r="E152" s="1246"/>
      <c r="F152" s="1246"/>
      <c r="G152" s="419"/>
      <c r="H152" s="1571"/>
      <c r="I152" s="419"/>
      <c r="J152" s="1199"/>
      <c r="K152" s="1199"/>
      <c r="L152" s="1199"/>
      <c r="M152" s="650"/>
      <c r="N152" s="650"/>
      <c r="O152" s="650"/>
      <c r="P152" s="419"/>
      <c r="Q152" s="419"/>
      <c r="R152" s="1572"/>
      <c r="S152" s="279"/>
      <c r="T152" s="14"/>
      <c r="U152" s="14"/>
      <c r="V152" s="14"/>
      <c r="W152" s="14"/>
      <c r="X152" s="14"/>
      <c r="Y152" s="14"/>
      <c r="Z152" s="14"/>
    </row>
    <row r="153" spans="1:26" ht="15.75" customHeight="1">
      <c r="A153" s="394"/>
      <c r="B153" s="394"/>
      <c r="C153" s="1246"/>
      <c r="D153" s="1246"/>
      <c r="E153" s="1246"/>
      <c r="F153" s="1246"/>
      <c r="G153" s="419"/>
      <c r="H153" s="1571"/>
      <c r="I153" s="419"/>
      <c r="J153" s="1199"/>
      <c r="K153" s="1199"/>
      <c r="L153" s="1199"/>
      <c r="M153" s="650"/>
      <c r="N153" s="650"/>
      <c r="O153" s="650"/>
      <c r="P153" s="419"/>
      <c r="Q153" s="419"/>
      <c r="R153" s="1572"/>
      <c r="S153" s="279"/>
      <c r="T153" s="14"/>
      <c r="U153" s="14"/>
      <c r="V153" s="14"/>
      <c r="W153" s="14"/>
      <c r="X153" s="14"/>
      <c r="Y153" s="14"/>
      <c r="Z153" s="14"/>
    </row>
    <row r="154" spans="1:26" ht="15.75" customHeight="1">
      <c r="A154" s="394"/>
      <c r="B154" s="394"/>
      <c r="C154" s="1246"/>
      <c r="D154" s="1246"/>
      <c r="E154" s="1246"/>
      <c r="F154" s="1246"/>
      <c r="G154" s="419"/>
      <c r="H154" s="1571"/>
      <c r="I154" s="419"/>
      <c r="J154" s="1199"/>
      <c r="K154" s="1199"/>
      <c r="L154" s="1199"/>
      <c r="M154" s="650"/>
      <c r="N154" s="650"/>
      <c r="O154" s="650"/>
      <c r="P154" s="419"/>
      <c r="Q154" s="419"/>
      <c r="R154" s="1572"/>
      <c r="S154" s="279"/>
      <c r="T154" s="14"/>
      <c r="U154" s="14"/>
      <c r="V154" s="14"/>
      <c r="W154" s="14"/>
      <c r="X154" s="14"/>
      <c r="Y154" s="14"/>
      <c r="Z154" s="14"/>
    </row>
    <row r="155" spans="1:26" ht="15.75" customHeight="1">
      <c r="A155" s="394"/>
      <c r="B155" s="394"/>
      <c r="C155" s="1246"/>
      <c r="D155" s="1246"/>
      <c r="E155" s="1246"/>
      <c r="F155" s="1246"/>
      <c r="G155" s="419"/>
      <c r="H155" s="1571"/>
      <c r="I155" s="419"/>
      <c r="J155" s="1199"/>
      <c r="K155" s="1199"/>
      <c r="L155" s="1199"/>
      <c r="M155" s="650"/>
      <c r="N155" s="650"/>
      <c r="O155" s="650"/>
      <c r="P155" s="419"/>
      <c r="Q155" s="419"/>
      <c r="R155" s="1572"/>
      <c r="S155" s="279"/>
      <c r="T155" s="14"/>
      <c r="U155" s="14"/>
      <c r="V155" s="14"/>
      <c r="W155" s="14"/>
      <c r="X155" s="14"/>
      <c r="Y155" s="14"/>
      <c r="Z155" s="14"/>
    </row>
    <row r="156" spans="1:26" ht="15.75" customHeight="1">
      <c r="A156" s="394"/>
      <c r="B156" s="394"/>
      <c r="C156" s="1246"/>
      <c r="D156" s="1246"/>
      <c r="E156" s="1246"/>
      <c r="F156" s="1246"/>
      <c r="G156" s="419"/>
      <c r="H156" s="1571"/>
      <c r="I156" s="419"/>
      <c r="J156" s="1199"/>
      <c r="K156" s="1199"/>
      <c r="L156" s="1199"/>
      <c r="M156" s="650"/>
      <c r="N156" s="650"/>
      <c r="O156" s="650"/>
      <c r="P156" s="419"/>
      <c r="Q156" s="419"/>
      <c r="R156" s="1572"/>
      <c r="S156" s="279"/>
      <c r="T156" s="14"/>
      <c r="U156" s="14"/>
      <c r="V156" s="14"/>
      <c r="W156" s="14"/>
      <c r="X156" s="14"/>
      <c r="Y156" s="14"/>
      <c r="Z156" s="14"/>
    </row>
    <row r="157" spans="1:26" ht="15.75" customHeight="1">
      <c r="A157" s="394"/>
      <c r="B157" s="394"/>
      <c r="C157" s="1246"/>
      <c r="D157" s="1246"/>
      <c r="E157" s="1246"/>
      <c r="F157" s="1246"/>
      <c r="G157" s="419"/>
      <c r="H157" s="1571"/>
      <c r="I157" s="419"/>
      <c r="J157" s="1199"/>
      <c r="K157" s="1199"/>
      <c r="L157" s="1199"/>
      <c r="M157" s="650"/>
      <c r="N157" s="650"/>
      <c r="O157" s="650"/>
      <c r="P157" s="419"/>
      <c r="Q157" s="419"/>
      <c r="R157" s="1572"/>
      <c r="S157" s="279"/>
      <c r="T157" s="14"/>
      <c r="U157" s="14"/>
      <c r="V157" s="14"/>
      <c r="W157" s="14"/>
      <c r="X157" s="14"/>
      <c r="Y157" s="14"/>
      <c r="Z157" s="14"/>
    </row>
    <row r="158" spans="1:26" ht="15.75" customHeight="1">
      <c r="A158" s="394"/>
      <c r="B158" s="394"/>
      <c r="C158" s="1246"/>
      <c r="D158" s="1246"/>
      <c r="E158" s="1246"/>
      <c r="F158" s="1246"/>
      <c r="G158" s="419"/>
      <c r="H158" s="1571"/>
      <c r="I158" s="419"/>
      <c r="J158" s="1199"/>
      <c r="K158" s="1199"/>
      <c r="L158" s="1199"/>
      <c r="M158" s="650"/>
      <c r="N158" s="650"/>
      <c r="O158" s="650"/>
      <c r="P158" s="419"/>
      <c r="Q158" s="419"/>
      <c r="R158" s="1572"/>
      <c r="S158" s="279"/>
      <c r="T158" s="14"/>
      <c r="U158" s="14"/>
      <c r="V158" s="14"/>
      <c r="W158" s="14"/>
      <c r="X158" s="14"/>
      <c r="Y158" s="14"/>
      <c r="Z158" s="14"/>
    </row>
    <row r="159" spans="1:26" ht="15.75" customHeight="1">
      <c r="A159" s="394"/>
      <c r="B159" s="394"/>
      <c r="C159" s="1246"/>
      <c r="D159" s="1246"/>
      <c r="E159" s="1246"/>
      <c r="F159" s="1246"/>
      <c r="G159" s="419"/>
      <c r="H159" s="1571"/>
      <c r="I159" s="419"/>
      <c r="J159" s="1199"/>
      <c r="K159" s="1199"/>
      <c r="L159" s="1199"/>
      <c r="M159" s="650"/>
      <c r="N159" s="650"/>
      <c r="O159" s="650"/>
      <c r="P159" s="419"/>
      <c r="Q159" s="419"/>
      <c r="R159" s="1572"/>
      <c r="S159" s="279"/>
      <c r="T159" s="14"/>
      <c r="U159" s="14"/>
      <c r="V159" s="14"/>
      <c r="W159" s="14"/>
      <c r="X159" s="14"/>
      <c r="Y159" s="14"/>
      <c r="Z159" s="14"/>
    </row>
    <row r="160" spans="1:26" ht="15.75" customHeight="1">
      <c r="A160" s="394"/>
      <c r="B160" s="394"/>
      <c r="C160" s="1246"/>
      <c r="D160" s="1246"/>
      <c r="E160" s="1246"/>
      <c r="F160" s="1246"/>
      <c r="G160" s="419"/>
      <c r="H160" s="1571"/>
      <c r="I160" s="419"/>
      <c r="J160" s="1199"/>
      <c r="K160" s="1199"/>
      <c r="L160" s="1199"/>
      <c r="M160" s="650"/>
      <c r="N160" s="650"/>
      <c r="O160" s="650"/>
      <c r="P160" s="419"/>
      <c r="Q160" s="419"/>
      <c r="R160" s="1572"/>
      <c r="S160" s="279"/>
      <c r="T160" s="14"/>
      <c r="U160" s="14"/>
      <c r="V160" s="14"/>
      <c r="W160" s="14"/>
      <c r="X160" s="14"/>
      <c r="Y160" s="14"/>
      <c r="Z160" s="14"/>
    </row>
    <row r="161" spans="1:26" ht="15.75" customHeight="1">
      <c r="A161" s="394"/>
      <c r="B161" s="394"/>
      <c r="C161" s="1246"/>
      <c r="D161" s="1246"/>
      <c r="E161" s="1246"/>
      <c r="F161" s="1246"/>
      <c r="G161" s="419"/>
      <c r="H161" s="1571"/>
      <c r="I161" s="419"/>
      <c r="J161" s="1199"/>
      <c r="K161" s="1199"/>
      <c r="L161" s="1199"/>
      <c r="M161" s="650"/>
      <c r="N161" s="650"/>
      <c r="O161" s="650"/>
      <c r="P161" s="419"/>
      <c r="Q161" s="419"/>
      <c r="R161" s="1572"/>
      <c r="S161" s="279"/>
      <c r="T161" s="14"/>
      <c r="U161" s="14"/>
      <c r="V161" s="14"/>
      <c r="W161" s="14"/>
      <c r="X161" s="14"/>
      <c r="Y161" s="14"/>
      <c r="Z161" s="14"/>
    </row>
    <row r="162" spans="1:26" ht="15.75" customHeight="1">
      <c r="A162" s="394"/>
      <c r="B162" s="394"/>
      <c r="C162" s="1246"/>
      <c r="D162" s="1246"/>
      <c r="E162" s="1246"/>
      <c r="F162" s="1246"/>
      <c r="G162" s="419"/>
      <c r="H162" s="1571"/>
      <c r="I162" s="419"/>
      <c r="J162" s="1199"/>
      <c r="K162" s="1199"/>
      <c r="L162" s="1199"/>
      <c r="M162" s="650"/>
      <c r="N162" s="650"/>
      <c r="O162" s="650"/>
      <c r="P162" s="419"/>
      <c r="Q162" s="419"/>
      <c r="R162" s="1572"/>
      <c r="S162" s="279"/>
      <c r="T162" s="14"/>
      <c r="U162" s="14"/>
      <c r="V162" s="14"/>
      <c r="W162" s="14"/>
      <c r="X162" s="14"/>
      <c r="Y162" s="14"/>
      <c r="Z162" s="14"/>
    </row>
    <row r="163" spans="1:26" ht="15.75" customHeight="1">
      <c r="A163" s="394"/>
      <c r="B163" s="394"/>
      <c r="C163" s="1246"/>
      <c r="D163" s="1246"/>
      <c r="E163" s="1246"/>
      <c r="F163" s="1246"/>
      <c r="G163" s="419"/>
      <c r="H163" s="1571"/>
      <c r="I163" s="419"/>
      <c r="J163" s="1199"/>
      <c r="K163" s="1199"/>
      <c r="L163" s="1199"/>
      <c r="M163" s="650"/>
      <c r="N163" s="650"/>
      <c r="O163" s="650"/>
      <c r="P163" s="419"/>
      <c r="Q163" s="419"/>
      <c r="R163" s="1572"/>
      <c r="S163" s="279"/>
      <c r="T163" s="14"/>
      <c r="U163" s="14"/>
      <c r="V163" s="14"/>
      <c r="W163" s="14"/>
      <c r="X163" s="14"/>
      <c r="Y163" s="14"/>
      <c r="Z163" s="14"/>
    </row>
    <row r="164" spans="1:26" ht="15.75" customHeight="1">
      <c r="A164" s="394"/>
      <c r="B164" s="394"/>
      <c r="C164" s="1246"/>
      <c r="D164" s="1246"/>
      <c r="E164" s="1246"/>
      <c r="F164" s="1246"/>
      <c r="G164" s="419"/>
      <c r="H164" s="1571"/>
      <c r="I164" s="419"/>
      <c r="J164" s="1199"/>
      <c r="K164" s="1199"/>
      <c r="L164" s="1199"/>
      <c r="M164" s="650"/>
      <c r="N164" s="650"/>
      <c r="O164" s="650"/>
      <c r="P164" s="419"/>
      <c r="Q164" s="419"/>
      <c r="R164" s="1572"/>
      <c r="S164" s="279"/>
      <c r="T164" s="14"/>
      <c r="U164" s="14"/>
      <c r="V164" s="14"/>
      <c r="W164" s="14"/>
      <c r="X164" s="14"/>
      <c r="Y164" s="14"/>
      <c r="Z164" s="14"/>
    </row>
    <row r="165" spans="1:26" ht="15.75" customHeight="1">
      <c r="A165" s="394"/>
      <c r="B165" s="394"/>
      <c r="C165" s="1246"/>
      <c r="D165" s="1246"/>
      <c r="E165" s="1246"/>
      <c r="F165" s="1246"/>
      <c r="G165" s="419"/>
      <c r="H165" s="1571"/>
      <c r="I165" s="419"/>
      <c r="J165" s="1199"/>
      <c r="K165" s="1199"/>
      <c r="L165" s="1199"/>
      <c r="M165" s="650"/>
      <c r="N165" s="650"/>
      <c r="O165" s="650"/>
      <c r="P165" s="419"/>
      <c r="Q165" s="419"/>
      <c r="R165" s="1572"/>
      <c r="S165" s="279"/>
      <c r="T165" s="14"/>
      <c r="U165" s="14"/>
      <c r="V165" s="14"/>
      <c r="W165" s="14"/>
      <c r="X165" s="14"/>
      <c r="Y165" s="14"/>
      <c r="Z165" s="14"/>
    </row>
    <row r="166" spans="1:26" ht="15.75" customHeight="1">
      <c r="A166" s="394"/>
      <c r="B166" s="394"/>
      <c r="C166" s="1246"/>
      <c r="D166" s="1246"/>
      <c r="E166" s="1246"/>
      <c r="F166" s="1246"/>
      <c r="G166" s="419"/>
      <c r="H166" s="1571"/>
      <c r="I166" s="419"/>
      <c r="J166" s="1199"/>
      <c r="K166" s="1199"/>
      <c r="L166" s="1199"/>
      <c r="M166" s="650"/>
      <c r="N166" s="650"/>
      <c r="O166" s="650"/>
      <c r="P166" s="419"/>
      <c r="Q166" s="419"/>
      <c r="R166" s="1572"/>
      <c r="S166" s="279"/>
      <c r="T166" s="14"/>
      <c r="U166" s="14"/>
      <c r="V166" s="14"/>
      <c r="W166" s="14"/>
      <c r="X166" s="14"/>
      <c r="Y166" s="14"/>
      <c r="Z166" s="14"/>
    </row>
    <row r="167" spans="1:26" ht="15.75" customHeight="1">
      <c r="A167" s="394"/>
      <c r="B167" s="394"/>
      <c r="C167" s="1246"/>
      <c r="D167" s="1246"/>
      <c r="E167" s="1246"/>
      <c r="F167" s="1246"/>
      <c r="G167" s="419"/>
      <c r="H167" s="1571"/>
      <c r="I167" s="419"/>
      <c r="J167" s="1199"/>
      <c r="K167" s="1199"/>
      <c r="L167" s="1199"/>
      <c r="M167" s="650"/>
      <c r="N167" s="650"/>
      <c r="O167" s="650"/>
      <c r="P167" s="419"/>
      <c r="Q167" s="419"/>
      <c r="R167" s="1572"/>
      <c r="S167" s="279"/>
      <c r="T167" s="14"/>
      <c r="U167" s="14"/>
      <c r="V167" s="14"/>
      <c r="W167" s="14"/>
      <c r="X167" s="14"/>
      <c r="Y167" s="14"/>
      <c r="Z167" s="14"/>
    </row>
    <row r="168" spans="1:26" ht="15.75" customHeight="1">
      <c r="A168" s="394"/>
      <c r="B168" s="394"/>
      <c r="C168" s="1246"/>
      <c r="D168" s="1246"/>
      <c r="E168" s="1246"/>
      <c r="F168" s="1246"/>
      <c r="G168" s="419"/>
      <c r="H168" s="1571"/>
      <c r="I168" s="419"/>
      <c r="J168" s="1199"/>
      <c r="K168" s="1199"/>
      <c r="L168" s="1199"/>
      <c r="M168" s="650"/>
      <c r="N168" s="650"/>
      <c r="O168" s="650"/>
      <c r="P168" s="419"/>
      <c r="Q168" s="419"/>
      <c r="R168" s="1572"/>
      <c r="S168" s="279"/>
      <c r="T168" s="14"/>
      <c r="U168" s="14"/>
      <c r="V168" s="14"/>
      <c r="W168" s="14"/>
      <c r="X168" s="14"/>
      <c r="Y168" s="14"/>
      <c r="Z168" s="14"/>
    </row>
    <row r="169" spans="1:26" ht="15.75" customHeight="1">
      <c r="A169" s="394"/>
      <c r="B169" s="394"/>
      <c r="C169" s="1246"/>
      <c r="D169" s="1246"/>
      <c r="E169" s="1246"/>
      <c r="F169" s="1246"/>
      <c r="G169" s="419"/>
      <c r="H169" s="1571"/>
      <c r="I169" s="419"/>
      <c r="J169" s="1199"/>
      <c r="K169" s="1199"/>
      <c r="L169" s="1199"/>
      <c r="M169" s="650"/>
      <c r="N169" s="650"/>
      <c r="O169" s="650"/>
      <c r="P169" s="419"/>
      <c r="Q169" s="419"/>
      <c r="R169" s="1572"/>
      <c r="S169" s="279"/>
      <c r="T169" s="14"/>
      <c r="U169" s="14"/>
      <c r="V169" s="14"/>
      <c r="W169" s="14"/>
      <c r="X169" s="14"/>
      <c r="Y169" s="14"/>
      <c r="Z169" s="14"/>
    </row>
    <row r="170" spans="1:26" ht="15.75" customHeight="1">
      <c r="A170" s="394"/>
      <c r="B170" s="394"/>
      <c r="C170" s="1246"/>
      <c r="D170" s="1246"/>
      <c r="E170" s="1246"/>
      <c r="F170" s="1246"/>
      <c r="G170" s="419"/>
      <c r="H170" s="1571"/>
      <c r="I170" s="419"/>
      <c r="J170" s="1199"/>
      <c r="K170" s="1199"/>
      <c r="L170" s="1199"/>
      <c r="M170" s="650"/>
      <c r="N170" s="650"/>
      <c r="O170" s="650"/>
      <c r="P170" s="419"/>
      <c r="Q170" s="419"/>
      <c r="R170" s="1572"/>
      <c r="S170" s="279"/>
      <c r="T170" s="14"/>
      <c r="U170" s="14"/>
      <c r="V170" s="14"/>
      <c r="W170" s="14"/>
      <c r="X170" s="14"/>
      <c r="Y170" s="14"/>
      <c r="Z170" s="14"/>
    </row>
    <row r="171" spans="1:26" ht="15.75" customHeight="1">
      <c r="A171" s="394"/>
      <c r="B171" s="394"/>
      <c r="C171" s="1246"/>
      <c r="D171" s="1246"/>
      <c r="E171" s="1246"/>
      <c r="F171" s="1246"/>
      <c r="G171" s="419"/>
      <c r="H171" s="1571"/>
      <c r="I171" s="419"/>
      <c r="J171" s="1199"/>
      <c r="K171" s="1199"/>
      <c r="L171" s="1199"/>
      <c r="M171" s="650"/>
      <c r="N171" s="650"/>
      <c r="O171" s="650"/>
      <c r="P171" s="419"/>
      <c r="Q171" s="419"/>
      <c r="R171" s="1572"/>
      <c r="S171" s="279"/>
      <c r="T171" s="14"/>
      <c r="U171" s="14"/>
      <c r="V171" s="14"/>
      <c r="W171" s="14"/>
      <c r="X171" s="14"/>
      <c r="Y171" s="14"/>
      <c r="Z171" s="14"/>
    </row>
    <row r="172" spans="1:26" ht="15.75" customHeight="1">
      <c r="A172" s="394"/>
      <c r="B172" s="394"/>
      <c r="C172" s="1246"/>
      <c r="D172" s="1246"/>
      <c r="E172" s="1246"/>
      <c r="F172" s="1246"/>
      <c r="G172" s="419"/>
      <c r="H172" s="1571"/>
      <c r="I172" s="419"/>
      <c r="J172" s="1199"/>
      <c r="K172" s="1199"/>
      <c r="L172" s="1199"/>
      <c r="M172" s="650"/>
      <c r="N172" s="650"/>
      <c r="O172" s="650"/>
      <c r="P172" s="419"/>
      <c r="Q172" s="419"/>
      <c r="R172" s="1572"/>
      <c r="S172" s="279"/>
      <c r="T172" s="14"/>
      <c r="U172" s="14"/>
      <c r="V172" s="14"/>
      <c r="W172" s="14"/>
      <c r="X172" s="14"/>
      <c r="Y172" s="14"/>
      <c r="Z172" s="14"/>
    </row>
    <row r="173" spans="1:26" ht="15.75" customHeight="1">
      <c r="A173" s="394"/>
      <c r="B173" s="394"/>
      <c r="C173" s="1246"/>
      <c r="D173" s="1246"/>
      <c r="E173" s="1246"/>
      <c r="F173" s="1246"/>
      <c r="G173" s="419"/>
      <c r="H173" s="1571"/>
      <c r="I173" s="419"/>
      <c r="J173" s="1199"/>
      <c r="K173" s="1199"/>
      <c r="L173" s="1199"/>
      <c r="M173" s="650"/>
      <c r="N173" s="650"/>
      <c r="O173" s="650"/>
      <c r="P173" s="419"/>
      <c r="Q173" s="419"/>
      <c r="R173" s="1572"/>
      <c r="S173" s="279"/>
      <c r="T173" s="14"/>
      <c r="U173" s="14"/>
      <c r="V173" s="14"/>
      <c r="W173" s="14"/>
      <c r="X173" s="14"/>
      <c r="Y173" s="14"/>
      <c r="Z173" s="14"/>
    </row>
    <row r="174" spans="1:26" ht="15.75" customHeight="1">
      <c r="A174" s="394"/>
      <c r="B174" s="394"/>
      <c r="C174" s="1246"/>
      <c r="D174" s="1246"/>
      <c r="E174" s="1246"/>
      <c r="F174" s="1246"/>
      <c r="G174" s="419"/>
      <c r="H174" s="1571"/>
      <c r="I174" s="419"/>
      <c r="J174" s="1199"/>
      <c r="K174" s="1199"/>
      <c r="L174" s="1199"/>
      <c r="M174" s="650"/>
      <c r="N174" s="650"/>
      <c r="O174" s="650"/>
      <c r="P174" s="419"/>
      <c r="Q174" s="419"/>
      <c r="R174" s="1572"/>
      <c r="S174" s="279"/>
      <c r="T174" s="14"/>
      <c r="U174" s="14"/>
      <c r="V174" s="14"/>
      <c r="W174" s="14"/>
      <c r="X174" s="14"/>
      <c r="Y174" s="14"/>
      <c r="Z174" s="14"/>
    </row>
    <row r="175" spans="1:26" ht="15.75" customHeight="1">
      <c r="A175" s="394"/>
      <c r="B175" s="394"/>
      <c r="C175" s="1246"/>
      <c r="D175" s="1246"/>
      <c r="E175" s="1246"/>
      <c r="F175" s="1246"/>
      <c r="G175" s="419"/>
      <c r="H175" s="1571"/>
      <c r="I175" s="419"/>
      <c r="J175" s="1199"/>
      <c r="K175" s="1199"/>
      <c r="L175" s="1199"/>
      <c r="M175" s="650"/>
      <c r="N175" s="650"/>
      <c r="O175" s="650"/>
      <c r="P175" s="419"/>
      <c r="Q175" s="419"/>
      <c r="R175" s="1572"/>
      <c r="S175" s="279"/>
      <c r="T175" s="14"/>
      <c r="U175" s="14"/>
      <c r="V175" s="14"/>
      <c r="W175" s="14"/>
      <c r="X175" s="14"/>
      <c r="Y175" s="14"/>
      <c r="Z175" s="14"/>
    </row>
    <row r="176" spans="1:26" ht="15.75" customHeight="1">
      <c r="A176" s="394"/>
      <c r="B176" s="394"/>
      <c r="C176" s="1246"/>
      <c r="D176" s="1246"/>
      <c r="E176" s="1246"/>
      <c r="F176" s="1246"/>
      <c r="G176" s="419"/>
      <c r="H176" s="1571"/>
      <c r="I176" s="419"/>
      <c r="J176" s="1199"/>
      <c r="K176" s="1199"/>
      <c r="L176" s="1199"/>
      <c r="M176" s="650"/>
      <c r="N176" s="650"/>
      <c r="O176" s="650"/>
      <c r="P176" s="419"/>
      <c r="Q176" s="419"/>
      <c r="R176" s="1572"/>
      <c r="S176" s="279"/>
      <c r="T176" s="14"/>
      <c r="U176" s="14"/>
      <c r="V176" s="14"/>
      <c r="W176" s="14"/>
      <c r="X176" s="14"/>
      <c r="Y176" s="14"/>
      <c r="Z176" s="14"/>
    </row>
    <row r="177" spans="1:26" ht="15.75" customHeight="1">
      <c r="A177" s="394"/>
      <c r="B177" s="394"/>
      <c r="C177" s="1246"/>
      <c r="D177" s="1246"/>
      <c r="E177" s="1246"/>
      <c r="F177" s="1246"/>
      <c r="G177" s="419"/>
      <c r="H177" s="1571"/>
      <c r="I177" s="419"/>
      <c r="J177" s="1199"/>
      <c r="K177" s="1199"/>
      <c r="L177" s="1199"/>
      <c r="M177" s="650"/>
      <c r="N177" s="650"/>
      <c r="O177" s="650"/>
      <c r="P177" s="419"/>
      <c r="Q177" s="419"/>
      <c r="R177" s="1572"/>
      <c r="S177" s="279"/>
      <c r="T177" s="14"/>
      <c r="U177" s="14"/>
      <c r="V177" s="14"/>
      <c r="W177" s="14"/>
      <c r="X177" s="14"/>
      <c r="Y177" s="14"/>
      <c r="Z177" s="14"/>
    </row>
    <row r="178" spans="1:26" ht="15.75" customHeight="1">
      <c r="A178" s="394"/>
      <c r="B178" s="394"/>
      <c r="C178" s="1246"/>
      <c r="D178" s="1246"/>
      <c r="E178" s="1246"/>
      <c r="F178" s="1246"/>
      <c r="G178" s="419"/>
      <c r="H178" s="1571"/>
      <c r="I178" s="419"/>
      <c r="J178" s="1199"/>
      <c r="K178" s="1199"/>
      <c r="L178" s="1199"/>
      <c r="M178" s="650"/>
      <c r="N178" s="650"/>
      <c r="O178" s="650"/>
      <c r="P178" s="419"/>
      <c r="Q178" s="419"/>
      <c r="R178" s="1572"/>
      <c r="S178" s="279"/>
      <c r="T178" s="14"/>
      <c r="U178" s="14"/>
      <c r="V178" s="14"/>
      <c r="W178" s="14"/>
      <c r="X178" s="14"/>
      <c r="Y178" s="14"/>
      <c r="Z178" s="14"/>
    </row>
    <row r="179" spans="1:26" ht="15.75" customHeight="1">
      <c r="A179" s="394"/>
      <c r="B179" s="394"/>
      <c r="C179" s="1246"/>
      <c r="D179" s="1246"/>
      <c r="E179" s="1246"/>
      <c r="F179" s="1246"/>
      <c r="G179" s="419"/>
      <c r="H179" s="1571"/>
      <c r="I179" s="419"/>
      <c r="J179" s="1199"/>
      <c r="K179" s="1199"/>
      <c r="L179" s="1199"/>
      <c r="M179" s="650"/>
      <c r="N179" s="650"/>
      <c r="O179" s="650"/>
      <c r="P179" s="419"/>
      <c r="Q179" s="419"/>
      <c r="R179" s="1572"/>
      <c r="S179" s="279"/>
      <c r="T179" s="14"/>
      <c r="U179" s="14"/>
      <c r="V179" s="14"/>
      <c r="W179" s="14"/>
      <c r="X179" s="14"/>
      <c r="Y179" s="14"/>
      <c r="Z179" s="14"/>
    </row>
    <row r="180" spans="1:26" ht="15.75" customHeight="1">
      <c r="A180" s="394"/>
      <c r="B180" s="394"/>
      <c r="C180" s="1246"/>
      <c r="D180" s="1246"/>
      <c r="E180" s="1246"/>
      <c r="F180" s="1246"/>
      <c r="G180" s="419"/>
      <c r="H180" s="1571"/>
      <c r="I180" s="419"/>
      <c r="J180" s="1199"/>
      <c r="K180" s="1199"/>
      <c r="L180" s="1199"/>
      <c r="M180" s="650"/>
      <c r="N180" s="650"/>
      <c r="O180" s="650"/>
      <c r="P180" s="419"/>
      <c r="Q180" s="419"/>
      <c r="R180" s="1572"/>
      <c r="S180" s="279"/>
      <c r="T180" s="14"/>
      <c r="U180" s="14"/>
      <c r="V180" s="14"/>
      <c r="W180" s="14"/>
      <c r="X180" s="14"/>
      <c r="Y180" s="14"/>
      <c r="Z180" s="14"/>
    </row>
    <row r="181" spans="1:26" ht="15.75" customHeight="1">
      <c r="A181" s="394"/>
      <c r="B181" s="394"/>
      <c r="C181" s="1246"/>
      <c r="D181" s="1246"/>
      <c r="E181" s="1246"/>
      <c r="F181" s="1246"/>
      <c r="G181" s="419"/>
      <c r="H181" s="1571"/>
      <c r="I181" s="419"/>
      <c r="J181" s="1199"/>
      <c r="K181" s="1199"/>
      <c r="L181" s="1199"/>
      <c r="M181" s="650"/>
      <c r="N181" s="650"/>
      <c r="O181" s="650"/>
      <c r="P181" s="419"/>
      <c r="Q181" s="419"/>
      <c r="R181" s="1572"/>
      <c r="S181" s="279"/>
      <c r="T181" s="14"/>
      <c r="U181" s="14"/>
      <c r="V181" s="14"/>
      <c r="W181" s="14"/>
      <c r="X181" s="14"/>
      <c r="Y181" s="14"/>
      <c r="Z181" s="14"/>
    </row>
    <row r="182" spans="1:26" ht="15.75" customHeight="1">
      <c r="A182" s="394"/>
      <c r="B182" s="394"/>
      <c r="C182" s="1246"/>
      <c r="D182" s="1246"/>
      <c r="E182" s="1246"/>
      <c r="F182" s="1246"/>
      <c r="G182" s="419"/>
      <c r="H182" s="1571"/>
      <c r="I182" s="419"/>
      <c r="J182" s="1199"/>
      <c r="K182" s="1199"/>
      <c r="L182" s="1199"/>
      <c r="M182" s="650"/>
      <c r="N182" s="650"/>
      <c r="O182" s="650"/>
      <c r="P182" s="419"/>
      <c r="Q182" s="419"/>
      <c r="R182" s="1572"/>
      <c r="S182" s="279"/>
      <c r="T182" s="14"/>
      <c r="U182" s="14"/>
      <c r="V182" s="14"/>
      <c r="W182" s="14"/>
      <c r="X182" s="14"/>
      <c r="Y182" s="14"/>
      <c r="Z182" s="14"/>
    </row>
    <row r="183" spans="1:26" ht="15.75" customHeight="1">
      <c r="A183" s="394"/>
      <c r="B183" s="394"/>
      <c r="C183" s="1246"/>
      <c r="D183" s="1246"/>
      <c r="E183" s="1246"/>
      <c r="F183" s="1246"/>
      <c r="G183" s="419"/>
      <c r="H183" s="1571"/>
      <c r="I183" s="419"/>
      <c r="J183" s="1199"/>
      <c r="K183" s="1199"/>
      <c r="L183" s="1199"/>
      <c r="M183" s="650"/>
      <c r="N183" s="650"/>
      <c r="O183" s="650"/>
      <c r="P183" s="419"/>
      <c r="Q183" s="419"/>
      <c r="R183" s="1572"/>
      <c r="S183" s="279"/>
      <c r="T183" s="14"/>
      <c r="U183" s="14"/>
      <c r="V183" s="14"/>
      <c r="W183" s="14"/>
      <c r="X183" s="14"/>
      <c r="Y183" s="14"/>
      <c r="Z183" s="14"/>
    </row>
    <row r="184" spans="1:26" ht="15.75" customHeight="1">
      <c r="A184" s="394"/>
      <c r="B184" s="394"/>
      <c r="C184" s="1246"/>
      <c r="D184" s="1246"/>
      <c r="E184" s="1246"/>
      <c r="F184" s="1246"/>
      <c r="G184" s="419"/>
      <c r="H184" s="1571"/>
      <c r="I184" s="419"/>
      <c r="J184" s="1199"/>
      <c r="K184" s="1199"/>
      <c r="L184" s="1199"/>
      <c r="M184" s="650"/>
      <c r="N184" s="650"/>
      <c r="O184" s="650"/>
      <c r="P184" s="419"/>
      <c r="Q184" s="419"/>
      <c r="R184" s="1572"/>
      <c r="S184" s="279"/>
      <c r="T184" s="14"/>
      <c r="U184" s="14"/>
      <c r="V184" s="14"/>
      <c r="W184" s="14"/>
      <c r="X184" s="14"/>
      <c r="Y184" s="14"/>
      <c r="Z184" s="14"/>
    </row>
    <row r="185" spans="1:26" ht="15.75" customHeight="1">
      <c r="A185" s="394"/>
      <c r="B185" s="394"/>
      <c r="C185" s="1246"/>
      <c r="D185" s="1246"/>
      <c r="E185" s="1246"/>
      <c r="F185" s="1246"/>
      <c r="G185" s="419"/>
      <c r="H185" s="1571"/>
      <c r="I185" s="419"/>
      <c r="J185" s="1199"/>
      <c r="K185" s="1199"/>
      <c r="L185" s="1199"/>
      <c r="M185" s="650"/>
      <c r="N185" s="650"/>
      <c r="O185" s="650"/>
      <c r="P185" s="419"/>
      <c r="Q185" s="419"/>
      <c r="R185" s="1572"/>
      <c r="S185" s="279"/>
      <c r="T185" s="14"/>
      <c r="U185" s="14"/>
      <c r="V185" s="14"/>
      <c r="W185" s="14"/>
      <c r="X185" s="14"/>
      <c r="Y185" s="14"/>
      <c r="Z185" s="14"/>
    </row>
    <row r="186" spans="1:26" ht="15.75" customHeight="1">
      <c r="A186" s="394"/>
      <c r="B186" s="394"/>
      <c r="C186" s="1246"/>
      <c r="D186" s="1246"/>
      <c r="E186" s="1246"/>
      <c r="F186" s="1246"/>
      <c r="G186" s="419"/>
      <c r="H186" s="1571"/>
      <c r="I186" s="419"/>
      <c r="J186" s="1199"/>
      <c r="K186" s="1199"/>
      <c r="L186" s="1199"/>
      <c r="M186" s="650"/>
      <c r="N186" s="650"/>
      <c r="O186" s="650"/>
      <c r="P186" s="419"/>
      <c r="Q186" s="419"/>
      <c r="R186" s="1572"/>
      <c r="S186" s="279"/>
      <c r="T186" s="14"/>
      <c r="U186" s="14"/>
      <c r="V186" s="14"/>
      <c r="W186" s="14"/>
      <c r="X186" s="14"/>
      <c r="Y186" s="14"/>
      <c r="Z186" s="14"/>
    </row>
    <row r="187" spans="1:26" ht="15.75" customHeight="1">
      <c r="A187" s="394"/>
      <c r="B187" s="394"/>
      <c r="C187" s="1246"/>
      <c r="D187" s="1246"/>
      <c r="E187" s="1246"/>
      <c r="F187" s="1246"/>
      <c r="G187" s="419"/>
      <c r="H187" s="1571"/>
      <c r="I187" s="419"/>
      <c r="J187" s="1199"/>
      <c r="K187" s="1199"/>
      <c r="L187" s="1199"/>
      <c r="M187" s="650"/>
      <c r="N187" s="650"/>
      <c r="O187" s="650"/>
      <c r="P187" s="419"/>
      <c r="Q187" s="419"/>
      <c r="R187" s="1572"/>
      <c r="S187" s="279"/>
      <c r="T187" s="14"/>
      <c r="U187" s="14"/>
      <c r="V187" s="14"/>
      <c r="W187" s="14"/>
      <c r="X187" s="14"/>
      <c r="Y187" s="14"/>
      <c r="Z187" s="14"/>
    </row>
    <row r="188" spans="1:26" ht="15.75" customHeight="1">
      <c r="A188" s="394"/>
      <c r="B188" s="394"/>
      <c r="C188" s="1246"/>
      <c r="D188" s="1246"/>
      <c r="E188" s="1246"/>
      <c r="F188" s="1246"/>
      <c r="G188" s="419"/>
      <c r="H188" s="1571"/>
      <c r="I188" s="419"/>
      <c r="J188" s="1199"/>
      <c r="K188" s="1199"/>
      <c r="L188" s="1199"/>
      <c r="M188" s="650"/>
      <c r="N188" s="650"/>
      <c r="O188" s="650"/>
      <c r="P188" s="419"/>
      <c r="Q188" s="419"/>
      <c r="R188" s="1572"/>
      <c r="S188" s="279"/>
      <c r="T188" s="14"/>
      <c r="U188" s="14"/>
      <c r="V188" s="14"/>
      <c r="W188" s="14"/>
      <c r="X188" s="14"/>
      <c r="Y188" s="14"/>
      <c r="Z188" s="14"/>
    </row>
    <row r="189" spans="1:26" ht="15.75" customHeight="1">
      <c r="A189" s="394"/>
      <c r="B189" s="394"/>
      <c r="C189" s="1246"/>
      <c r="D189" s="1246"/>
      <c r="E189" s="1246"/>
      <c r="F189" s="1246"/>
      <c r="G189" s="419"/>
      <c r="H189" s="1571"/>
      <c r="I189" s="419"/>
      <c r="J189" s="1199"/>
      <c r="K189" s="1199"/>
      <c r="L189" s="1199"/>
      <c r="M189" s="650"/>
      <c r="N189" s="650"/>
      <c r="O189" s="650"/>
      <c r="P189" s="419"/>
      <c r="Q189" s="419"/>
      <c r="R189" s="1572"/>
      <c r="S189" s="279"/>
      <c r="T189" s="14"/>
      <c r="U189" s="14"/>
      <c r="V189" s="14"/>
      <c r="W189" s="14"/>
      <c r="X189" s="14"/>
      <c r="Y189" s="14"/>
      <c r="Z189" s="14"/>
    </row>
    <row r="190" spans="1:26" ht="15.75" customHeight="1">
      <c r="A190" s="394"/>
      <c r="B190" s="394"/>
      <c r="C190" s="1246"/>
      <c r="D190" s="1246"/>
      <c r="E190" s="1246"/>
      <c r="F190" s="1246"/>
      <c r="G190" s="419"/>
      <c r="H190" s="1571"/>
      <c r="I190" s="419"/>
      <c r="J190" s="1199"/>
      <c r="K190" s="1199"/>
      <c r="L190" s="1199"/>
      <c r="M190" s="650"/>
      <c r="N190" s="650"/>
      <c r="O190" s="650"/>
      <c r="P190" s="419"/>
      <c r="Q190" s="419"/>
      <c r="R190" s="1572"/>
      <c r="S190" s="279"/>
      <c r="T190" s="14"/>
      <c r="U190" s="14"/>
      <c r="V190" s="14"/>
      <c r="W190" s="14"/>
      <c r="X190" s="14"/>
      <c r="Y190" s="14"/>
      <c r="Z190" s="14"/>
    </row>
    <row r="191" spans="1:26" ht="15.75" customHeight="1">
      <c r="A191" s="394"/>
      <c r="B191" s="394"/>
      <c r="C191" s="1246"/>
      <c r="D191" s="1246"/>
      <c r="E191" s="1246"/>
      <c r="F191" s="1246"/>
      <c r="G191" s="419"/>
      <c r="H191" s="1571"/>
      <c r="I191" s="419"/>
      <c r="J191" s="1199"/>
      <c r="K191" s="1199"/>
      <c r="L191" s="1199"/>
      <c r="M191" s="650"/>
      <c r="N191" s="650"/>
      <c r="O191" s="650"/>
      <c r="P191" s="419"/>
      <c r="Q191" s="419"/>
      <c r="R191" s="1572"/>
      <c r="S191" s="279"/>
      <c r="T191" s="14"/>
      <c r="U191" s="14"/>
      <c r="V191" s="14"/>
      <c r="W191" s="14"/>
      <c r="X191" s="14"/>
      <c r="Y191" s="14"/>
      <c r="Z191" s="14"/>
    </row>
    <row r="192" spans="1:26" ht="15.75" customHeight="1">
      <c r="A192" s="394"/>
      <c r="B192" s="394"/>
      <c r="C192" s="1246"/>
      <c r="D192" s="1246"/>
      <c r="E192" s="1246"/>
      <c r="F192" s="1246"/>
      <c r="G192" s="419"/>
      <c r="H192" s="1571"/>
      <c r="I192" s="419"/>
      <c r="J192" s="1199"/>
      <c r="K192" s="1199"/>
      <c r="L192" s="1199"/>
      <c r="M192" s="650"/>
      <c r="N192" s="650"/>
      <c r="O192" s="650"/>
      <c r="P192" s="419"/>
      <c r="Q192" s="419"/>
      <c r="R192" s="1572"/>
      <c r="S192" s="279"/>
      <c r="T192" s="14"/>
      <c r="U192" s="14"/>
      <c r="V192" s="14"/>
      <c r="W192" s="14"/>
      <c r="X192" s="14"/>
      <c r="Y192" s="14"/>
      <c r="Z192" s="14"/>
    </row>
    <row r="193" spans="1:26" ht="15.75" customHeight="1">
      <c r="A193" s="394"/>
      <c r="B193" s="394"/>
      <c r="C193" s="1246"/>
      <c r="D193" s="1246"/>
      <c r="E193" s="1246"/>
      <c r="F193" s="1246"/>
      <c r="G193" s="419"/>
      <c r="H193" s="1571"/>
      <c r="I193" s="419"/>
      <c r="J193" s="1199"/>
      <c r="K193" s="1199"/>
      <c r="L193" s="1199"/>
      <c r="M193" s="650"/>
      <c r="N193" s="650"/>
      <c r="O193" s="650"/>
      <c r="P193" s="419"/>
      <c r="Q193" s="419"/>
      <c r="R193" s="1572"/>
      <c r="S193" s="279"/>
      <c r="T193" s="14"/>
      <c r="U193" s="14"/>
      <c r="V193" s="14"/>
      <c r="W193" s="14"/>
      <c r="X193" s="14"/>
      <c r="Y193" s="14"/>
      <c r="Z193" s="14"/>
    </row>
    <row r="194" spans="1:26" ht="15.75" customHeight="1">
      <c r="A194" s="394"/>
      <c r="B194" s="394"/>
      <c r="C194" s="1246"/>
      <c r="D194" s="1246"/>
      <c r="E194" s="1246"/>
      <c r="F194" s="1246"/>
      <c r="G194" s="419"/>
      <c r="H194" s="1571"/>
      <c r="I194" s="419"/>
      <c r="J194" s="1199"/>
      <c r="K194" s="1199"/>
      <c r="L194" s="1199"/>
      <c r="M194" s="650"/>
      <c r="N194" s="650"/>
      <c r="O194" s="650"/>
      <c r="P194" s="419"/>
      <c r="Q194" s="419"/>
      <c r="R194" s="1572"/>
      <c r="S194" s="279"/>
      <c r="T194" s="14"/>
      <c r="U194" s="14"/>
      <c r="V194" s="14"/>
      <c r="W194" s="14"/>
      <c r="X194" s="14"/>
      <c r="Y194" s="14"/>
      <c r="Z194" s="14"/>
    </row>
    <row r="195" spans="1:26" ht="15.75" customHeight="1">
      <c r="A195" s="394"/>
      <c r="B195" s="394"/>
      <c r="C195" s="1246"/>
      <c r="D195" s="1246"/>
      <c r="E195" s="1246"/>
      <c r="F195" s="1246"/>
      <c r="G195" s="419"/>
      <c r="H195" s="1571"/>
      <c r="I195" s="419"/>
      <c r="J195" s="1199"/>
      <c r="K195" s="1199"/>
      <c r="L195" s="1199"/>
      <c r="M195" s="650"/>
      <c r="N195" s="650"/>
      <c r="O195" s="650"/>
      <c r="P195" s="419"/>
      <c r="Q195" s="419"/>
      <c r="R195" s="1572"/>
      <c r="S195" s="279"/>
      <c r="T195" s="14"/>
      <c r="U195" s="14"/>
      <c r="V195" s="14"/>
      <c r="W195" s="14"/>
      <c r="X195" s="14"/>
      <c r="Y195" s="14"/>
      <c r="Z195" s="14"/>
    </row>
    <row r="196" spans="1:26" ht="15.75" customHeight="1">
      <c r="A196" s="394"/>
      <c r="B196" s="394"/>
      <c r="C196" s="1246"/>
      <c r="D196" s="1246"/>
      <c r="E196" s="1246"/>
      <c r="F196" s="1246"/>
      <c r="G196" s="419"/>
      <c r="H196" s="1571"/>
      <c r="I196" s="419"/>
      <c r="J196" s="1199"/>
      <c r="K196" s="1199"/>
      <c r="L196" s="1199"/>
      <c r="M196" s="650"/>
      <c r="N196" s="650"/>
      <c r="O196" s="650"/>
      <c r="P196" s="419"/>
      <c r="Q196" s="419"/>
      <c r="R196" s="1572"/>
      <c r="S196" s="279"/>
      <c r="T196" s="14"/>
      <c r="U196" s="14"/>
      <c r="V196" s="14"/>
      <c r="W196" s="14"/>
      <c r="X196" s="14"/>
      <c r="Y196" s="14"/>
      <c r="Z196" s="14"/>
    </row>
    <row r="197" spans="1:26" ht="15.75" customHeight="1">
      <c r="A197" s="394"/>
      <c r="B197" s="394"/>
      <c r="C197" s="1246"/>
      <c r="D197" s="1246"/>
      <c r="E197" s="1246"/>
      <c r="F197" s="1246"/>
      <c r="G197" s="419"/>
      <c r="H197" s="1571"/>
      <c r="I197" s="419"/>
      <c r="J197" s="1199"/>
      <c r="K197" s="1199"/>
      <c r="L197" s="1199"/>
      <c r="M197" s="650"/>
      <c r="N197" s="650"/>
      <c r="O197" s="650"/>
      <c r="P197" s="419"/>
      <c r="Q197" s="419"/>
      <c r="R197" s="1572"/>
      <c r="S197" s="279"/>
      <c r="T197" s="14"/>
      <c r="U197" s="14"/>
      <c r="V197" s="14"/>
      <c r="W197" s="14"/>
      <c r="X197" s="14"/>
      <c r="Y197" s="14"/>
      <c r="Z197" s="14"/>
    </row>
    <row r="198" spans="1:26" ht="15.75" customHeight="1">
      <c r="A198" s="394"/>
      <c r="B198" s="394"/>
      <c r="C198" s="1246"/>
      <c r="D198" s="1246"/>
      <c r="E198" s="1246"/>
      <c r="F198" s="1246"/>
      <c r="G198" s="419"/>
      <c r="H198" s="1571"/>
      <c r="I198" s="419"/>
      <c r="J198" s="1199"/>
      <c r="K198" s="1199"/>
      <c r="L198" s="1199"/>
      <c r="M198" s="650"/>
      <c r="N198" s="650"/>
      <c r="O198" s="650"/>
      <c r="P198" s="419"/>
      <c r="Q198" s="419"/>
      <c r="R198" s="1572"/>
      <c r="S198" s="279"/>
      <c r="T198" s="14"/>
      <c r="U198" s="14"/>
      <c r="V198" s="14"/>
      <c r="W198" s="14"/>
      <c r="X198" s="14"/>
      <c r="Y198" s="14"/>
      <c r="Z198" s="14"/>
    </row>
    <row r="199" spans="1:26" ht="15.75" customHeight="1">
      <c r="A199" s="394"/>
      <c r="B199" s="394"/>
      <c r="C199" s="1246"/>
      <c r="D199" s="1246"/>
      <c r="E199" s="1246"/>
      <c r="F199" s="1246"/>
      <c r="G199" s="419"/>
      <c r="H199" s="1571"/>
      <c r="I199" s="419"/>
      <c r="J199" s="1199"/>
      <c r="K199" s="1199"/>
      <c r="L199" s="1199"/>
      <c r="M199" s="650"/>
      <c r="N199" s="650"/>
      <c r="O199" s="650"/>
      <c r="P199" s="419"/>
      <c r="Q199" s="419"/>
      <c r="R199" s="1572"/>
      <c r="S199" s="279"/>
      <c r="T199" s="14"/>
      <c r="U199" s="14"/>
      <c r="V199" s="14"/>
      <c r="W199" s="14"/>
      <c r="X199" s="14"/>
      <c r="Y199" s="14"/>
      <c r="Z199" s="14"/>
    </row>
    <row r="200" spans="1:26" ht="15.75" customHeight="1">
      <c r="A200" s="394"/>
      <c r="B200" s="394"/>
      <c r="C200" s="1246"/>
      <c r="D200" s="1246"/>
      <c r="E200" s="1246"/>
      <c r="F200" s="1246"/>
      <c r="G200" s="419"/>
      <c r="H200" s="1571"/>
      <c r="I200" s="419"/>
      <c r="J200" s="1199"/>
      <c r="K200" s="1199"/>
      <c r="L200" s="1199"/>
      <c r="M200" s="650"/>
      <c r="N200" s="650"/>
      <c r="O200" s="650"/>
      <c r="P200" s="419"/>
      <c r="Q200" s="419"/>
      <c r="R200" s="1572"/>
      <c r="S200" s="279"/>
      <c r="T200" s="14"/>
      <c r="U200" s="14"/>
      <c r="V200" s="14"/>
      <c r="W200" s="14"/>
      <c r="X200" s="14"/>
      <c r="Y200" s="14"/>
      <c r="Z200" s="14"/>
    </row>
    <row r="201" spans="1:26" ht="15.75" customHeight="1">
      <c r="A201" s="394"/>
      <c r="B201" s="394"/>
      <c r="C201" s="1246"/>
      <c r="D201" s="1246"/>
      <c r="E201" s="1246"/>
      <c r="F201" s="1246"/>
      <c r="G201" s="419"/>
      <c r="H201" s="1571"/>
      <c r="I201" s="419"/>
      <c r="J201" s="1199"/>
      <c r="K201" s="1199"/>
      <c r="L201" s="1199"/>
      <c r="M201" s="650"/>
      <c r="N201" s="650"/>
      <c r="O201" s="650"/>
      <c r="P201" s="419"/>
      <c r="Q201" s="419"/>
      <c r="R201" s="1572"/>
      <c r="S201" s="279"/>
      <c r="T201" s="14"/>
      <c r="U201" s="14"/>
      <c r="V201" s="14"/>
      <c r="W201" s="14"/>
      <c r="X201" s="14"/>
      <c r="Y201" s="14"/>
      <c r="Z201" s="14"/>
    </row>
    <row r="202" spans="1:26" ht="15.75" customHeight="1">
      <c r="A202" s="394"/>
      <c r="B202" s="394"/>
      <c r="C202" s="1246"/>
      <c r="D202" s="1246"/>
      <c r="E202" s="1246"/>
      <c r="F202" s="1246"/>
      <c r="G202" s="419"/>
      <c r="H202" s="1571"/>
      <c r="I202" s="419"/>
      <c r="J202" s="1199"/>
      <c r="K202" s="1199"/>
      <c r="L202" s="1199"/>
      <c r="M202" s="650"/>
      <c r="N202" s="650"/>
      <c r="O202" s="650"/>
      <c r="P202" s="419"/>
      <c r="Q202" s="419"/>
      <c r="R202" s="1572"/>
      <c r="S202" s="279"/>
      <c r="T202" s="14"/>
      <c r="U202" s="14"/>
      <c r="V202" s="14"/>
      <c r="W202" s="14"/>
      <c r="X202" s="14"/>
      <c r="Y202" s="14"/>
      <c r="Z202" s="14"/>
    </row>
    <row r="203" spans="1:26" ht="15.75" customHeight="1">
      <c r="A203" s="394"/>
      <c r="B203" s="394"/>
      <c r="C203" s="1246"/>
      <c r="D203" s="1246"/>
      <c r="E203" s="1246"/>
      <c r="F203" s="1246"/>
      <c r="G203" s="419"/>
      <c r="H203" s="1571"/>
      <c r="I203" s="419"/>
      <c r="J203" s="1199"/>
      <c r="K203" s="1199"/>
      <c r="L203" s="1199"/>
      <c r="M203" s="650"/>
      <c r="N203" s="650"/>
      <c r="O203" s="650"/>
      <c r="P203" s="419"/>
      <c r="Q203" s="419"/>
      <c r="R203" s="1572"/>
      <c r="S203" s="279"/>
      <c r="T203" s="14"/>
      <c r="U203" s="14"/>
      <c r="V203" s="14"/>
      <c r="W203" s="14"/>
      <c r="X203" s="14"/>
      <c r="Y203" s="14"/>
      <c r="Z203" s="14"/>
    </row>
    <row r="204" spans="1:26" ht="15.75" customHeight="1">
      <c r="A204" s="394"/>
      <c r="B204" s="394"/>
      <c r="C204" s="1246"/>
      <c r="D204" s="1246"/>
      <c r="E204" s="1246"/>
      <c r="F204" s="1246"/>
      <c r="G204" s="419"/>
      <c r="H204" s="1571"/>
      <c r="I204" s="419"/>
      <c r="J204" s="1199"/>
      <c r="K204" s="1199"/>
      <c r="L204" s="1199"/>
      <c r="M204" s="650"/>
      <c r="N204" s="650"/>
      <c r="O204" s="650"/>
      <c r="P204" s="419"/>
      <c r="Q204" s="419"/>
      <c r="R204" s="1572"/>
      <c r="S204" s="279"/>
      <c r="T204" s="14"/>
      <c r="U204" s="14"/>
      <c r="V204" s="14"/>
      <c r="W204" s="14"/>
      <c r="X204" s="14"/>
      <c r="Y204" s="14"/>
      <c r="Z204" s="14"/>
    </row>
    <row r="205" spans="1:26" ht="15.75" customHeight="1">
      <c r="A205" s="394"/>
      <c r="B205" s="394"/>
      <c r="C205" s="1246"/>
      <c r="D205" s="1246"/>
      <c r="E205" s="1246"/>
      <c r="F205" s="1246"/>
      <c r="G205" s="419"/>
      <c r="H205" s="1571"/>
      <c r="I205" s="419"/>
      <c r="J205" s="1199"/>
      <c r="K205" s="1199"/>
      <c r="L205" s="1199"/>
      <c r="M205" s="650"/>
      <c r="N205" s="650"/>
      <c r="O205" s="650"/>
      <c r="P205" s="419"/>
      <c r="Q205" s="419"/>
      <c r="R205" s="1572"/>
      <c r="S205" s="279"/>
      <c r="T205" s="14"/>
      <c r="U205" s="14"/>
      <c r="V205" s="14"/>
      <c r="W205" s="14"/>
      <c r="X205" s="14"/>
      <c r="Y205" s="14"/>
      <c r="Z205" s="14"/>
    </row>
    <row r="206" spans="1:26" ht="15.75" customHeight="1">
      <c r="A206" s="394"/>
      <c r="B206" s="394"/>
      <c r="C206" s="1246"/>
      <c r="D206" s="1246"/>
      <c r="E206" s="1246"/>
      <c r="F206" s="1246"/>
      <c r="G206" s="419"/>
      <c r="H206" s="1571"/>
      <c r="I206" s="419"/>
      <c r="J206" s="1199"/>
      <c r="K206" s="1199"/>
      <c r="L206" s="1199"/>
      <c r="M206" s="650"/>
      <c r="N206" s="650"/>
      <c r="O206" s="650"/>
      <c r="P206" s="419"/>
      <c r="Q206" s="419"/>
      <c r="R206" s="1572"/>
      <c r="S206" s="279"/>
      <c r="T206" s="14"/>
      <c r="U206" s="14"/>
      <c r="V206" s="14"/>
      <c r="W206" s="14"/>
      <c r="X206" s="14"/>
      <c r="Y206" s="14"/>
      <c r="Z206" s="14"/>
    </row>
    <row r="207" spans="1:26" ht="15.75" customHeight="1">
      <c r="A207" s="394"/>
      <c r="B207" s="394"/>
      <c r="C207" s="1246"/>
      <c r="D207" s="1246"/>
      <c r="E207" s="1246"/>
      <c r="F207" s="1246"/>
      <c r="G207" s="419"/>
      <c r="H207" s="1571"/>
      <c r="I207" s="419"/>
      <c r="J207" s="1199"/>
      <c r="K207" s="1199"/>
      <c r="L207" s="1199"/>
      <c r="M207" s="650"/>
      <c r="N207" s="650"/>
      <c r="O207" s="650"/>
      <c r="P207" s="419"/>
      <c r="Q207" s="419"/>
      <c r="R207" s="1572"/>
      <c r="S207" s="279"/>
      <c r="T207" s="14"/>
      <c r="U207" s="14"/>
      <c r="V207" s="14"/>
      <c r="W207" s="14"/>
      <c r="X207" s="14"/>
      <c r="Y207" s="14"/>
      <c r="Z207" s="14"/>
    </row>
    <row r="208" spans="1:26" ht="15.75" customHeight="1">
      <c r="A208" s="394"/>
      <c r="B208" s="394"/>
      <c r="C208" s="1246"/>
      <c r="D208" s="1246"/>
      <c r="E208" s="1246"/>
      <c r="F208" s="1246"/>
      <c r="G208" s="419"/>
      <c r="H208" s="1571"/>
      <c r="I208" s="419"/>
      <c r="J208" s="1199"/>
      <c r="K208" s="1199"/>
      <c r="L208" s="1199"/>
      <c r="M208" s="650"/>
      <c r="N208" s="650"/>
      <c r="O208" s="650"/>
      <c r="P208" s="419"/>
      <c r="Q208" s="419"/>
      <c r="R208" s="1572"/>
      <c r="S208" s="279"/>
      <c r="T208" s="14"/>
      <c r="U208" s="14"/>
      <c r="V208" s="14"/>
      <c r="W208" s="14"/>
      <c r="X208" s="14"/>
      <c r="Y208" s="14"/>
      <c r="Z208" s="14"/>
    </row>
    <row r="209" spans="1:26" ht="15.75" customHeight="1">
      <c r="A209" s="394"/>
      <c r="B209" s="394"/>
      <c r="C209" s="1246"/>
      <c r="D209" s="1246"/>
      <c r="E209" s="1246"/>
      <c r="F209" s="1246"/>
      <c r="G209" s="419"/>
      <c r="H209" s="1571"/>
      <c r="I209" s="419"/>
      <c r="J209" s="1199"/>
      <c r="K209" s="1199"/>
      <c r="L209" s="1199"/>
      <c r="M209" s="650"/>
      <c r="N209" s="650"/>
      <c r="O209" s="650"/>
      <c r="P209" s="419"/>
      <c r="Q209" s="419"/>
      <c r="R209" s="1572"/>
      <c r="S209" s="279"/>
      <c r="T209" s="14"/>
      <c r="U209" s="14"/>
      <c r="V209" s="14"/>
      <c r="W209" s="14"/>
      <c r="X209" s="14"/>
      <c r="Y209" s="14"/>
      <c r="Z209" s="14"/>
    </row>
    <row r="210" spans="1:26" ht="15.75" customHeight="1">
      <c r="A210" s="394"/>
      <c r="B210" s="394"/>
      <c r="C210" s="1246"/>
      <c r="D210" s="1246"/>
      <c r="E210" s="1246"/>
      <c r="F210" s="1246"/>
      <c r="G210" s="419"/>
      <c r="H210" s="1571"/>
      <c r="I210" s="419"/>
      <c r="J210" s="1199"/>
      <c r="K210" s="1199"/>
      <c r="L210" s="1199"/>
      <c r="M210" s="650"/>
      <c r="N210" s="650"/>
      <c r="O210" s="650"/>
      <c r="P210" s="419"/>
      <c r="Q210" s="419"/>
      <c r="R210" s="1572"/>
      <c r="S210" s="279"/>
      <c r="T210" s="14"/>
      <c r="U210" s="14"/>
      <c r="V210" s="14"/>
      <c r="W210" s="14"/>
      <c r="X210" s="14"/>
      <c r="Y210" s="14"/>
      <c r="Z210" s="14"/>
    </row>
    <row r="211" spans="1:26" ht="15.75" customHeight="1">
      <c r="A211" s="394"/>
      <c r="B211" s="394"/>
      <c r="C211" s="1246"/>
      <c r="D211" s="1246"/>
      <c r="E211" s="1246"/>
      <c r="F211" s="1246"/>
      <c r="G211" s="419"/>
      <c r="H211" s="1571"/>
      <c r="I211" s="419"/>
      <c r="J211" s="1199"/>
      <c r="K211" s="1199"/>
      <c r="L211" s="1199"/>
      <c r="M211" s="650"/>
      <c r="N211" s="650"/>
      <c r="O211" s="650"/>
      <c r="P211" s="419"/>
      <c r="Q211" s="419"/>
      <c r="R211" s="1572"/>
      <c r="S211" s="279"/>
      <c r="T211" s="14"/>
      <c r="U211" s="14"/>
      <c r="V211" s="14"/>
      <c r="W211" s="14"/>
      <c r="X211" s="14"/>
      <c r="Y211" s="14"/>
      <c r="Z211" s="14"/>
    </row>
    <row r="212" spans="1:26" ht="15.75" customHeight="1">
      <c r="A212" s="394"/>
      <c r="B212" s="394"/>
      <c r="C212" s="1246"/>
      <c r="D212" s="1246"/>
      <c r="E212" s="1246"/>
      <c r="F212" s="1246"/>
      <c r="G212" s="419"/>
      <c r="H212" s="1571"/>
      <c r="I212" s="419"/>
      <c r="J212" s="1199"/>
      <c r="K212" s="1199"/>
      <c r="L212" s="1199"/>
      <c r="M212" s="650"/>
      <c r="N212" s="650"/>
      <c r="O212" s="650"/>
      <c r="P212" s="419"/>
      <c r="Q212" s="419"/>
      <c r="R212" s="1572"/>
      <c r="S212" s="279"/>
      <c r="T212" s="14"/>
      <c r="U212" s="14"/>
      <c r="V212" s="14"/>
      <c r="W212" s="14"/>
      <c r="X212" s="14"/>
      <c r="Y212" s="14"/>
      <c r="Z212" s="14"/>
    </row>
    <row r="213" spans="1:26" ht="15.75" customHeight="1">
      <c r="A213" s="394"/>
      <c r="B213" s="394"/>
      <c r="C213" s="1246"/>
      <c r="D213" s="1246"/>
      <c r="E213" s="1246"/>
      <c r="F213" s="1246"/>
      <c r="G213" s="419"/>
      <c r="H213" s="1571"/>
      <c r="I213" s="419"/>
      <c r="J213" s="1199"/>
      <c r="K213" s="1199"/>
      <c r="L213" s="1199"/>
      <c r="M213" s="650"/>
      <c r="N213" s="650"/>
      <c r="O213" s="650"/>
      <c r="P213" s="419"/>
      <c r="Q213" s="419"/>
      <c r="R213" s="1572"/>
      <c r="S213" s="279"/>
      <c r="T213" s="14"/>
      <c r="U213" s="14"/>
      <c r="V213" s="14"/>
      <c r="W213" s="14"/>
      <c r="X213" s="14"/>
      <c r="Y213" s="14"/>
      <c r="Z213" s="14"/>
    </row>
    <row r="214" spans="1:26" ht="15.75" customHeight="1">
      <c r="A214" s="394"/>
      <c r="B214" s="394"/>
      <c r="C214" s="1246"/>
      <c r="D214" s="1246"/>
      <c r="E214" s="1246"/>
      <c r="F214" s="1246"/>
      <c r="G214" s="419"/>
      <c r="H214" s="1571"/>
      <c r="I214" s="419"/>
      <c r="J214" s="1199"/>
      <c r="K214" s="1199"/>
      <c r="L214" s="1199"/>
      <c r="M214" s="650"/>
      <c r="N214" s="650"/>
      <c r="O214" s="650"/>
      <c r="P214" s="419"/>
      <c r="Q214" s="419"/>
      <c r="R214" s="1572"/>
      <c r="S214" s="279"/>
      <c r="T214" s="14"/>
      <c r="U214" s="14"/>
      <c r="V214" s="14"/>
      <c r="W214" s="14"/>
      <c r="X214" s="14"/>
      <c r="Y214" s="14"/>
      <c r="Z214" s="14"/>
    </row>
    <row r="215" spans="1:26" ht="15.75" customHeight="1">
      <c r="A215" s="394"/>
      <c r="B215" s="394"/>
      <c r="C215" s="1246"/>
      <c r="D215" s="1246"/>
      <c r="E215" s="1246"/>
      <c r="F215" s="1246"/>
      <c r="G215" s="419"/>
      <c r="H215" s="1571"/>
      <c r="I215" s="419"/>
      <c r="J215" s="1199"/>
      <c r="K215" s="1199"/>
      <c r="L215" s="1199"/>
      <c r="M215" s="650"/>
      <c r="N215" s="650"/>
      <c r="O215" s="650"/>
      <c r="P215" s="419"/>
      <c r="Q215" s="419"/>
      <c r="R215" s="1572"/>
      <c r="S215" s="279"/>
      <c r="T215" s="14"/>
      <c r="U215" s="14"/>
      <c r="V215" s="14"/>
      <c r="W215" s="14"/>
      <c r="X215" s="14"/>
      <c r="Y215" s="14"/>
      <c r="Z215" s="14"/>
    </row>
    <row r="216" spans="1:26" ht="15.75" customHeight="1">
      <c r="A216" s="394"/>
      <c r="B216" s="394"/>
      <c r="C216" s="1246"/>
      <c r="D216" s="1246"/>
      <c r="E216" s="1246"/>
      <c r="F216" s="1246"/>
      <c r="G216" s="419"/>
      <c r="H216" s="1571"/>
      <c r="I216" s="419"/>
      <c r="J216" s="1199"/>
      <c r="K216" s="1199"/>
      <c r="L216" s="1199"/>
      <c r="M216" s="650"/>
      <c r="N216" s="650"/>
      <c r="O216" s="650"/>
      <c r="P216" s="419"/>
      <c r="Q216" s="419"/>
      <c r="R216" s="1572"/>
      <c r="S216" s="279"/>
      <c r="T216" s="14"/>
      <c r="U216" s="14"/>
      <c r="V216" s="14"/>
      <c r="W216" s="14"/>
      <c r="X216" s="14"/>
      <c r="Y216" s="14"/>
      <c r="Z216" s="14"/>
    </row>
    <row r="217" spans="1:26" ht="15.75" customHeight="1">
      <c r="A217" s="394"/>
      <c r="B217" s="394"/>
      <c r="C217" s="1246"/>
      <c r="D217" s="1246"/>
      <c r="E217" s="1246"/>
      <c r="F217" s="1246"/>
      <c r="G217" s="419"/>
      <c r="H217" s="1571"/>
      <c r="I217" s="419"/>
      <c r="J217" s="1199"/>
      <c r="K217" s="1199"/>
      <c r="L217" s="1199"/>
      <c r="M217" s="650"/>
      <c r="N217" s="650"/>
      <c r="O217" s="650"/>
      <c r="P217" s="419"/>
      <c r="Q217" s="419"/>
      <c r="R217" s="1572"/>
      <c r="S217" s="279"/>
      <c r="T217" s="14"/>
      <c r="U217" s="14"/>
      <c r="V217" s="14"/>
      <c r="W217" s="14"/>
      <c r="X217" s="14"/>
      <c r="Y217" s="14"/>
      <c r="Z217" s="14"/>
    </row>
    <row r="218" spans="1:26" ht="15.75" customHeight="1">
      <c r="A218" s="394"/>
      <c r="B218" s="394"/>
      <c r="C218" s="1246"/>
      <c r="D218" s="1246"/>
      <c r="E218" s="1246"/>
      <c r="F218" s="1246"/>
      <c r="G218" s="419"/>
      <c r="H218" s="1571"/>
      <c r="I218" s="419"/>
      <c r="J218" s="1199"/>
      <c r="K218" s="1199"/>
      <c r="L218" s="1199"/>
      <c r="M218" s="650"/>
      <c r="N218" s="650"/>
      <c r="O218" s="650"/>
      <c r="P218" s="419"/>
      <c r="Q218" s="419"/>
      <c r="R218" s="1572"/>
      <c r="S218" s="279"/>
      <c r="T218" s="14"/>
      <c r="U218" s="14"/>
      <c r="V218" s="14"/>
      <c r="W218" s="14"/>
      <c r="X218" s="14"/>
      <c r="Y218" s="14"/>
      <c r="Z218" s="14"/>
    </row>
    <row r="219" spans="1:26" ht="15.75" customHeight="1">
      <c r="A219" s="394"/>
      <c r="B219" s="394"/>
      <c r="C219" s="1246"/>
      <c r="D219" s="1246"/>
      <c r="E219" s="1246"/>
      <c r="F219" s="1246"/>
      <c r="G219" s="419"/>
      <c r="H219" s="1571"/>
      <c r="I219" s="419"/>
      <c r="J219" s="1199"/>
      <c r="K219" s="1199"/>
      <c r="L219" s="1199"/>
      <c r="M219" s="650"/>
      <c r="N219" s="650"/>
      <c r="O219" s="650"/>
      <c r="P219" s="419"/>
      <c r="Q219" s="419"/>
      <c r="R219" s="1572"/>
      <c r="S219" s="279"/>
      <c r="T219" s="14"/>
      <c r="U219" s="14"/>
      <c r="V219" s="14"/>
      <c r="W219" s="14"/>
      <c r="X219" s="14"/>
      <c r="Y219" s="14"/>
      <c r="Z219" s="14"/>
    </row>
    <row r="220" spans="1:26" ht="15.75" customHeight="1">
      <c r="A220" s="394"/>
      <c r="B220" s="394"/>
      <c r="C220" s="1246"/>
      <c r="D220" s="1246"/>
      <c r="E220" s="1246"/>
      <c r="F220" s="1246"/>
      <c r="G220" s="419"/>
      <c r="H220" s="1571"/>
      <c r="I220" s="419"/>
      <c r="J220" s="1199"/>
      <c r="K220" s="1199"/>
      <c r="L220" s="1199"/>
      <c r="M220" s="650"/>
      <c r="N220" s="650"/>
      <c r="O220" s="650"/>
      <c r="P220" s="419"/>
      <c r="Q220" s="419"/>
      <c r="R220" s="1572"/>
      <c r="S220" s="279"/>
      <c r="T220" s="14"/>
      <c r="U220" s="14"/>
      <c r="V220" s="14"/>
      <c r="W220" s="14"/>
      <c r="X220" s="14"/>
      <c r="Y220" s="14"/>
      <c r="Z220" s="14"/>
    </row>
    <row r="221" spans="1:26" ht="15.75" customHeight="1">
      <c r="A221" s="394"/>
      <c r="B221" s="394"/>
      <c r="C221" s="1246"/>
      <c r="D221" s="1246"/>
      <c r="E221" s="1246"/>
      <c r="F221" s="1246"/>
      <c r="G221" s="419"/>
      <c r="H221" s="1571"/>
      <c r="I221" s="419"/>
      <c r="J221" s="1199"/>
      <c r="K221" s="1199"/>
      <c r="L221" s="1199"/>
      <c r="M221" s="650"/>
      <c r="N221" s="650"/>
      <c r="O221" s="650"/>
      <c r="P221" s="419"/>
      <c r="Q221" s="419"/>
      <c r="R221" s="1572"/>
      <c r="S221" s="279"/>
      <c r="T221" s="14"/>
      <c r="U221" s="14"/>
      <c r="V221" s="14"/>
      <c r="W221" s="14"/>
      <c r="X221" s="14"/>
      <c r="Y221" s="14"/>
      <c r="Z221" s="14"/>
    </row>
    <row r="222" spans="1:26" ht="15.75" customHeight="1">
      <c r="A222" s="394"/>
      <c r="B222" s="394"/>
      <c r="C222" s="1246"/>
      <c r="D222" s="1246"/>
      <c r="E222" s="1246"/>
      <c r="F222" s="1246"/>
      <c r="G222" s="419"/>
      <c r="H222" s="1571"/>
      <c r="I222" s="419"/>
      <c r="J222" s="1199"/>
      <c r="K222" s="1199"/>
      <c r="L222" s="1199"/>
      <c r="M222" s="650"/>
      <c r="N222" s="650"/>
      <c r="O222" s="650"/>
      <c r="P222" s="419"/>
      <c r="Q222" s="419"/>
      <c r="R222" s="1572"/>
      <c r="S222" s="279"/>
      <c r="T222" s="14"/>
      <c r="U222" s="14"/>
      <c r="V222" s="14"/>
      <c r="W222" s="14"/>
      <c r="X222" s="14"/>
      <c r="Y222" s="14"/>
      <c r="Z222" s="14"/>
    </row>
    <row r="223" spans="1:26" ht="15.75" customHeight="1">
      <c r="A223" s="394"/>
      <c r="B223" s="394"/>
      <c r="C223" s="1246"/>
      <c r="D223" s="1246"/>
      <c r="E223" s="1246"/>
      <c r="F223" s="1246"/>
      <c r="G223" s="419"/>
      <c r="H223" s="1571"/>
      <c r="I223" s="419"/>
      <c r="J223" s="1199"/>
      <c r="K223" s="1199"/>
      <c r="L223" s="1199"/>
      <c r="M223" s="650"/>
      <c r="N223" s="650"/>
      <c r="O223" s="650"/>
      <c r="P223" s="419"/>
      <c r="Q223" s="419"/>
      <c r="R223" s="1572"/>
      <c r="S223" s="279"/>
      <c r="T223" s="14"/>
      <c r="U223" s="14"/>
      <c r="V223" s="14"/>
      <c r="W223" s="14"/>
      <c r="X223" s="14"/>
      <c r="Y223" s="14"/>
      <c r="Z223" s="14"/>
    </row>
    <row r="224" spans="1:26" ht="15.75" customHeight="1">
      <c r="A224" s="394"/>
      <c r="B224" s="394"/>
      <c r="C224" s="1246"/>
      <c r="D224" s="1246"/>
      <c r="E224" s="1246"/>
      <c r="F224" s="1246"/>
      <c r="G224" s="419"/>
      <c r="H224" s="1571"/>
      <c r="I224" s="419"/>
      <c r="J224" s="1199"/>
      <c r="K224" s="1199"/>
      <c r="L224" s="1199"/>
      <c r="M224" s="650"/>
      <c r="N224" s="650"/>
      <c r="O224" s="650"/>
      <c r="P224" s="419"/>
      <c r="Q224" s="419"/>
      <c r="R224" s="1572"/>
      <c r="S224" s="279"/>
      <c r="T224" s="14"/>
      <c r="U224" s="14"/>
      <c r="V224" s="14"/>
      <c r="W224" s="14"/>
      <c r="X224" s="14"/>
      <c r="Y224" s="14"/>
      <c r="Z224" s="14"/>
    </row>
    <row r="225" spans="1:26" ht="15.75" customHeight="1">
      <c r="A225" s="394"/>
      <c r="B225" s="394"/>
      <c r="C225" s="1246"/>
      <c r="D225" s="1246"/>
      <c r="E225" s="1246"/>
      <c r="F225" s="1246"/>
      <c r="G225" s="419"/>
      <c r="H225" s="1571"/>
      <c r="I225" s="419"/>
      <c r="J225" s="1199"/>
      <c r="K225" s="1199"/>
      <c r="L225" s="1199"/>
      <c r="M225" s="650"/>
      <c r="N225" s="650"/>
      <c r="O225" s="650"/>
      <c r="P225" s="419"/>
      <c r="Q225" s="419"/>
      <c r="R225" s="1572"/>
      <c r="S225" s="279"/>
      <c r="T225" s="14"/>
      <c r="U225" s="14"/>
      <c r="V225" s="14"/>
      <c r="W225" s="14"/>
      <c r="X225" s="14"/>
      <c r="Y225" s="14"/>
      <c r="Z225" s="14"/>
    </row>
    <row r="226" spans="1:26" ht="15.75" customHeight="1">
      <c r="A226" s="394"/>
      <c r="B226" s="394"/>
      <c r="C226" s="1246"/>
      <c r="D226" s="1246"/>
      <c r="E226" s="1246"/>
      <c r="F226" s="1246"/>
      <c r="G226" s="419"/>
      <c r="H226" s="1571"/>
      <c r="I226" s="419"/>
      <c r="J226" s="1199"/>
      <c r="K226" s="1199"/>
      <c r="L226" s="1199"/>
      <c r="M226" s="650"/>
      <c r="N226" s="650"/>
      <c r="O226" s="650"/>
      <c r="P226" s="419"/>
      <c r="Q226" s="419"/>
      <c r="R226" s="1572"/>
      <c r="S226" s="279"/>
      <c r="T226" s="14"/>
      <c r="U226" s="14"/>
      <c r="V226" s="14"/>
      <c r="W226" s="14"/>
      <c r="X226" s="14"/>
      <c r="Y226" s="14"/>
      <c r="Z226" s="14"/>
    </row>
    <row r="227" spans="1:26" ht="15.75" customHeight="1">
      <c r="A227" s="394"/>
      <c r="B227" s="394"/>
      <c r="C227" s="1246"/>
      <c r="D227" s="1246"/>
      <c r="E227" s="1246"/>
      <c r="F227" s="1246"/>
      <c r="G227" s="419"/>
      <c r="H227" s="1571"/>
      <c r="I227" s="419"/>
      <c r="J227" s="1199"/>
      <c r="K227" s="1199"/>
      <c r="L227" s="1199"/>
      <c r="M227" s="650"/>
      <c r="N227" s="650"/>
      <c r="O227" s="650"/>
      <c r="P227" s="419"/>
      <c r="Q227" s="419"/>
      <c r="R227" s="1572"/>
      <c r="S227" s="279"/>
      <c r="T227" s="14"/>
      <c r="U227" s="14"/>
      <c r="V227" s="14"/>
      <c r="W227" s="14"/>
      <c r="X227" s="14"/>
      <c r="Y227" s="14"/>
      <c r="Z227" s="14"/>
    </row>
    <row r="228" spans="1:26" ht="15.75" customHeight="1">
      <c r="A228" s="394"/>
      <c r="B228" s="394"/>
      <c r="C228" s="1246"/>
      <c r="D228" s="1246"/>
      <c r="E228" s="1246"/>
      <c r="F228" s="1246"/>
      <c r="G228" s="419"/>
      <c r="H228" s="1571"/>
      <c r="I228" s="419"/>
      <c r="J228" s="1199"/>
      <c r="K228" s="1199"/>
      <c r="L228" s="1199"/>
      <c r="M228" s="650"/>
      <c r="N228" s="650"/>
      <c r="O228" s="650"/>
      <c r="P228" s="419"/>
      <c r="Q228" s="419"/>
      <c r="R228" s="1572"/>
      <c r="S228" s="279"/>
      <c r="T228" s="14"/>
      <c r="U228" s="14"/>
      <c r="V228" s="14"/>
      <c r="W228" s="14"/>
      <c r="X228" s="14"/>
      <c r="Y228" s="14"/>
      <c r="Z228" s="14"/>
    </row>
    <row r="229" spans="1:26" ht="15.75" customHeight="1">
      <c r="A229" s="394"/>
      <c r="B229" s="394"/>
      <c r="C229" s="1246"/>
      <c r="D229" s="1246"/>
      <c r="E229" s="1246"/>
      <c r="F229" s="1246"/>
      <c r="G229" s="419"/>
      <c r="H229" s="1571"/>
      <c r="I229" s="419"/>
      <c r="J229" s="1199"/>
      <c r="K229" s="1199"/>
      <c r="L229" s="1199"/>
      <c r="M229" s="650"/>
      <c r="N229" s="650"/>
      <c r="O229" s="650"/>
      <c r="P229" s="419"/>
      <c r="Q229" s="419"/>
      <c r="R229" s="1572"/>
      <c r="S229" s="279"/>
      <c r="T229" s="14"/>
      <c r="U229" s="14"/>
      <c r="V229" s="14"/>
      <c r="W229" s="14"/>
      <c r="X229" s="14"/>
      <c r="Y229" s="14"/>
      <c r="Z229" s="14"/>
    </row>
    <row r="230" spans="1:26" ht="15.75" customHeight="1">
      <c r="A230" s="394"/>
      <c r="B230" s="394"/>
      <c r="C230" s="1246"/>
      <c r="D230" s="1246"/>
      <c r="E230" s="1246"/>
      <c r="F230" s="1246"/>
      <c r="G230" s="419"/>
      <c r="H230" s="1571"/>
      <c r="I230" s="419"/>
      <c r="J230" s="1199"/>
      <c r="K230" s="1199"/>
      <c r="L230" s="1199"/>
      <c r="M230" s="650"/>
      <c r="N230" s="650"/>
      <c r="O230" s="650"/>
      <c r="P230" s="419"/>
      <c r="Q230" s="419"/>
      <c r="R230" s="1572"/>
      <c r="S230" s="279"/>
      <c r="T230" s="14"/>
      <c r="U230" s="14"/>
      <c r="V230" s="14"/>
      <c r="W230" s="14"/>
      <c r="X230" s="14"/>
      <c r="Y230" s="14"/>
      <c r="Z230" s="14"/>
    </row>
    <row r="231" spans="1:26" ht="15.75" customHeight="1">
      <c r="A231" s="394"/>
      <c r="B231" s="394"/>
      <c r="C231" s="1246"/>
      <c r="D231" s="1246"/>
      <c r="E231" s="1246"/>
      <c r="F231" s="1246"/>
      <c r="G231" s="419"/>
      <c r="H231" s="1571"/>
      <c r="I231" s="419"/>
      <c r="J231" s="1199"/>
      <c r="K231" s="1199"/>
      <c r="L231" s="1199"/>
      <c r="M231" s="650"/>
      <c r="N231" s="650"/>
      <c r="O231" s="650"/>
      <c r="P231" s="419"/>
      <c r="Q231" s="419"/>
      <c r="R231" s="1572"/>
      <c r="S231" s="279"/>
      <c r="T231" s="14"/>
      <c r="U231" s="14"/>
      <c r="V231" s="14"/>
      <c r="W231" s="14"/>
      <c r="X231" s="14"/>
      <c r="Y231" s="14"/>
      <c r="Z231" s="14"/>
    </row>
    <row r="232" spans="1:26" ht="15.75" customHeight="1">
      <c r="A232" s="394"/>
      <c r="B232" s="394"/>
      <c r="C232" s="1246"/>
      <c r="D232" s="1246"/>
      <c r="E232" s="1246"/>
      <c r="F232" s="1246"/>
      <c r="G232" s="419"/>
      <c r="H232" s="1571"/>
      <c r="I232" s="419"/>
      <c r="J232" s="1199"/>
      <c r="K232" s="1199"/>
      <c r="L232" s="1199"/>
      <c r="M232" s="650"/>
      <c r="N232" s="650"/>
      <c r="O232" s="650"/>
      <c r="P232" s="419"/>
      <c r="Q232" s="419"/>
      <c r="R232" s="1572"/>
      <c r="S232" s="279"/>
      <c r="T232" s="14"/>
      <c r="U232" s="14"/>
      <c r="V232" s="14"/>
      <c r="W232" s="14"/>
      <c r="X232" s="14"/>
      <c r="Y232" s="14"/>
      <c r="Z232" s="14"/>
    </row>
    <row r="233" spans="1:26" ht="15.75" customHeight="1">
      <c r="A233" s="394"/>
      <c r="B233" s="394"/>
      <c r="C233" s="1246"/>
      <c r="D233" s="1246"/>
      <c r="E233" s="1246"/>
      <c r="F233" s="1246"/>
      <c r="G233" s="419"/>
      <c r="H233" s="1571"/>
      <c r="I233" s="419"/>
      <c r="J233" s="1199"/>
      <c r="K233" s="1199"/>
      <c r="L233" s="1199"/>
      <c r="M233" s="650"/>
      <c r="N233" s="650"/>
      <c r="O233" s="650"/>
      <c r="P233" s="419"/>
      <c r="Q233" s="419"/>
      <c r="R233" s="1572"/>
      <c r="S233" s="279"/>
      <c r="T233" s="14"/>
      <c r="U233" s="14"/>
      <c r="V233" s="14"/>
      <c r="W233" s="14"/>
      <c r="X233" s="14"/>
      <c r="Y233" s="14"/>
      <c r="Z233" s="14"/>
    </row>
    <row r="234" spans="1:26" ht="15.75" customHeight="1">
      <c r="A234" s="394"/>
      <c r="B234" s="394"/>
      <c r="C234" s="1246"/>
      <c r="D234" s="1246"/>
      <c r="E234" s="1246"/>
      <c r="F234" s="1246"/>
      <c r="G234" s="419"/>
      <c r="H234" s="1571"/>
      <c r="I234" s="419"/>
      <c r="J234" s="1199"/>
      <c r="K234" s="1199"/>
      <c r="L234" s="1199"/>
      <c r="M234" s="650"/>
      <c r="N234" s="650"/>
      <c r="O234" s="650"/>
      <c r="P234" s="419"/>
      <c r="Q234" s="419"/>
      <c r="R234" s="1572"/>
      <c r="S234" s="279"/>
      <c r="T234" s="14"/>
      <c r="U234" s="14"/>
      <c r="V234" s="14"/>
      <c r="W234" s="14"/>
      <c r="X234" s="14"/>
      <c r="Y234" s="14"/>
      <c r="Z234" s="14"/>
    </row>
    <row r="235" spans="1:26" ht="15.75" customHeight="1">
      <c r="A235" s="394"/>
      <c r="B235" s="394"/>
      <c r="C235" s="1246"/>
      <c r="D235" s="1246"/>
      <c r="E235" s="1246"/>
      <c r="F235" s="1246"/>
      <c r="G235" s="419"/>
      <c r="H235" s="1571"/>
      <c r="I235" s="419"/>
      <c r="J235" s="1199"/>
      <c r="K235" s="1199"/>
      <c r="L235" s="1199"/>
      <c r="M235" s="650"/>
      <c r="N235" s="650"/>
      <c r="O235" s="650"/>
      <c r="P235" s="419"/>
      <c r="Q235" s="419"/>
      <c r="R235" s="1572"/>
      <c r="S235" s="279"/>
      <c r="T235" s="14"/>
      <c r="U235" s="14"/>
      <c r="V235" s="14"/>
      <c r="W235" s="14"/>
      <c r="X235" s="14"/>
      <c r="Y235" s="14"/>
      <c r="Z235" s="14"/>
    </row>
    <row r="236" spans="1:26" ht="15.75" customHeight="1">
      <c r="A236" s="394"/>
      <c r="B236" s="394"/>
      <c r="C236" s="1246"/>
      <c r="D236" s="1246"/>
      <c r="E236" s="1246"/>
      <c r="F236" s="1246"/>
      <c r="G236" s="419"/>
      <c r="H236" s="1571"/>
      <c r="I236" s="419"/>
      <c r="J236" s="1199"/>
      <c r="K236" s="1199"/>
      <c r="L236" s="1199"/>
      <c r="M236" s="650"/>
      <c r="N236" s="650"/>
      <c r="O236" s="650"/>
      <c r="P236" s="419"/>
      <c r="Q236" s="419"/>
      <c r="R236" s="1572"/>
      <c r="S236" s="279"/>
      <c r="T236" s="14"/>
      <c r="U236" s="14"/>
      <c r="V236" s="14"/>
      <c r="W236" s="14"/>
      <c r="X236" s="14"/>
      <c r="Y236" s="14"/>
      <c r="Z236" s="14"/>
    </row>
    <row r="237" spans="1:26" ht="15.75" customHeight="1">
      <c r="A237" s="394"/>
      <c r="B237" s="394"/>
      <c r="C237" s="1246"/>
      <c r="D237" s="1246"/>
      <c r="E237" s="1246"/>
      <c r="F237" s="1246"/>
      <c r="G237" s="419"/>
      <c r="H237" s="1571"/>
      <c r="I237" s="419"/>
      <c r="J237" s="1199"/>
      <c r="K237" s="1199"/>
      <c r="L237" s="1199"/>
      <c r="M237" s="650"/>
      <c r="N237" s="650"/>
      <c r="O237" s="650"/>
      <c r="P237" s="419"/>
      <c r="Q237" s="419"/>
      <c r="R237" s="1572"/>
      <c r="S237" s="279"/>
      <c r="T237" s="14"/>
      <c r="U237" s="14"/>
      <c r="V237" s="14"/>
      <c r="W237" s="14"/>
      <c r="X237" s="14"/>
      <c r="Y237" s="14"/>
      <c r="Z237" s="14"/>
    </row>
    <row r="238" spans="1:26" ht="15.75" customHeight="1">
      <c r="A238" s="394"/>
      <c r="B238" s="394"/>
      <c r="C238" s="1246"/>
      <c r="D238" s="1246"/>
      <c r="E238" s="1246"/>
      <c r="F238" s="1246"/>
      <c r="G238" s="419"/>
      <c r="H238" s="1571"/>
      <c r="I238" s="419"/>
      <c r="J238" s="1199"/>
      <c r="K238" s="1199"/>
      <c r="L238" s="1199"/>
      <c r="M238" s="650"/>
      <c r="N238" s="650"/>
      <c r="O238" s="650"/>
      <c r="P238" s="419"/>
      <c r="Q238" s="419"/>
      <c r="R238" s="1572"/>
      <c r="S238" s="279"/>
      <c r="T238" s="14"/>
      <c r="U238" s="14"/>
      <c r="V238" s="14"/>
      <c r="W238" s="14"/>
      <c r="X238" s="14"/>
      <c r="Y238" s="14"/>
      <c r="Z238" s="14"/>
    </row>
    <row r="239" spans="1:26" ht="15.75" customHeight="1">
      <c r="A239" s="394"/>
      <c r="B239" s="394"/>
      <c r="C239" s="1246"/>
      <c r="D239" s="1246"/>
      <c r="E239" s="1246"/>
      <c r="F239" s="1246"/>
      <c r="G239" s="419"/>
      <c r="H239" s="1571"/>
      <c r="I239" s="419"/>
      <c r="J239" s="1199"/>
      <c r="K239" s="1199"/>
      <c r="L239" s="1199"/>
      <c r="M239" s="650"/>
      <c r="N239" s="650"/>
      <c r="O239" s="650"/>
      <c r="P239" s="419"/>
      <c r="Q239" s="419"/>
      <c r="R239" s="1572"/>
      <c r="S239" s="279"/>
      <c r="T239" s="14"/>
      <c r="U239" s="14"/>
      <c r="V239" s="14"/>
      <c r="W239" s="14"/>
      <c r="X239" s="14"/>
      <c r="Y239" s="14"/>
      <c r="Z239" s="14"/>
    </row>
    <row r="240" spans="1:26" ht="15.75" customHeight="1">
      <c r="A240" s="394"/>
      <c r="B240" s="394"/>
      <c r="C240" s="1246"/>
      <c r="D240" s="1246"/>
      <c r="E240" s="1246"/>
      <c r="F240" s="1246"/>
      <c r="G240" s="419"/>
      <c r="H240" s="1571"/>
      <c r="I240" s="419"/>
      <c r="J240" s="1199"/>
      <c r="K240" s="1199"/>
      <c r="L240" s="1199"/>
      <c r="M240" s="650"/>
      <c r="N240" s="650"/>
      <c r="O240" s="650"/>
      <c r="P240" s="419"/>
      <c r="Q240" s="419"/>
      <c r="R240" s="1572"/>
      <c r="S240" s="279"/>
      <c r="T240" s="14"/>
      <c r="U240" s="14"/>
      <c r="V240" s="14"/>
      <c r="W240" s="14"/>
      <c r="X240" s="14"/>
      <c r="Y240" s="14"/>
      <c r="Z240" s="14"/>
    </row>
    <row r="241" spans="1:26" ht="15.75" customHeight="1">
      <c r="A241" s="394"/>
      <c r="B241" s="394"/>
      <c r="C241" s="1246"/>
      <c r="D241" s="1246"/>
      <c r="E241" s="1246"/>
      <c r="F241" s="1246"/>
      <c r="G241" s="419"/>
      <c r="H241" s="1571"/>
      <c r="I241" s="419"/>
      <c r="J241" s="1199"/>
      <c r="K241" s="1199"/>
      <c r="L241" s="1199"/>
      <c r="M241" s="650"/>
      <c r="N241" s="650"/>
      <c r="O241" s="650"/>
      <c r="P241" s="419"/>
      <c r="Q241" s="419"/>
      <c r="R241" s="1572"/>
      <c r="S241" s="279"/>
      <c r="T241" s="14"/>
      <c r="U241" s="14"/>
      <c r="V241" s="14"/>
      <c r="W241" s="14"/>
      <c r="X241" s="14"/>
      <c r="Y241" s="14"/>
      <c r="Z241" s="14"/>
    </row>
    <row r="242" spans="1:26" ht="15.75" customHeight="1">
      <c r="A242" s="394"/>
      <c r="B242" s="394"/>
      <c r="C242" s="1246"/>
      <c r="D242" s="1246"/>
      <c r="E242" s="1246"/>
      <c r="F242" s="1246"/>
      <c r="G242" s="419"/>
      <c r="H242" s="1571"/>
      <c r="I242" s="419"/>
      <c r="J242" s="1199"/>
      <c r="K242" s="1199"/>
      <c r="L242" s="1199"/>
      <c r="M242" s="650"/>
      <c r="N242" s="650"/>
      <c r="O242" s="650"/>
      <c r="P242" s="419"/>
      <c r="Q242" s="419"/>
      <c r="R242" s="1572"/>
      <c r="S242" s="279"/>
      <c r="T242" s="14"/>
      <c r="U242" s="14"/>
      <c r="V242" s="14"/>
      <c r="W242" s="14"/>
      <c r="X242" s="14"/>
      <c r="Y242" s="14"/>
      <c r="Z242" s="14"/>
    </row>
    <row r="243" spans="1:26" ht="15.75" customHeight="1">
      <c r="A243" s="394"/>
      <c r="B243" s="394"/>
      <c r="C243" s="1246"/>
      <c r="D243" s="1246"/>
      <c r="E243" s="1246"/>
      <c r="F243" s="1246"/>
      <c r="G243" s="419"/>
      <c r="H243" s="1571"/>
      <c r="I243" s="419"/>
      <c r="J243" s="1199"/>
      <c r="K243" s="1199"/>
      <c r="L243" s="1199"/>
      <c r="M243" s="650"/>
      <c r="N243" s="650"/>
      <c r="O243" s="650"/>
      <c r="P243" s="419"/>
      <c r="Q243" s="419"/>
      <c r="R243" s="1572"/>
      <c r="S243" s="279"/>
      <c r="T243" s="14"/>
      <c r="U243" s="14"/>
      <c r="V243" s="14"/>
      <c r="W243" s="14"/>
      <c r="X243" s="14"/>
      <c r="Y243" s="14"/>
      <c r="Z243" s="14"/>
    </row>
    <row r="244" spans="1:26" ht="15.75" customHeight="1">
      <c r="A244" s="394"/>
      <c r="B244" s="394"/>
      <c r="C244" s="1246"/>
      <c r="D244" s="1246"/>
      <c r="E244" s="1246"/>
      <c r="F244" s="1246"/>
      <c r="G244" s="419"/>
      <c r="H244" s="1571"/>
      <c r="I244" s="419"/>
      <c r="J244" s="1199"/>
      <c r="K244" s="1199"/>
      <c r="L244" s="1199"/>
      <c r="M244" s="650"/>
      <c r="N244" s="650"/>
      <c r="O244" s="650"/>
      <c r="P244" s="419"/>
      <c r="Q244" s="419"/>
      <c r="R244" s="1572"/>
      <c r="S244" s="279"/>
      <c r="T244" s="14"/>
      <c r="U244" s="14"/>
      <c r="V244" s="14"/>
      <c r="W244" s="14"/>
      <c r="X244" s="14"/>
      <c r="Y244" s="14"/>
      <c r="Z244" s="14"/>
    </row>
    <row r="245" spans="1:26" ht="15.75" customHeight="1">
      <c r="A245" s="394"/>
      <c r="B245" s="394"/>
      <c r="C245" s="1246"/>
      <c r="D245" s="1246"/>
      <c r="E245" s="1246"/>
      <c r="F245" s="1246"/>
      <c r="G245" s="419"/>
      <c r="H245" s="1571"/>
      <c r="I245" s="419"/>
      <c r="J245" s="1199"/>
      <c r="K245" s="1199"/>
      <c r="L245" s="1199"/>
      <c r="M245" s="650"/>
      <c r="N245" s="650"/>
      <c r="O245" s="650"/>
      <c r="P245" s="419"/>
      <c r="Q245" s="419"/>
      <c r="R245" s="1572"/>
      <c r="S245" s="279"/>
      <c r="T245" s="14"/>
      <c r="U245" s="14"/>
      <c r="V245" s="14"/>
      <c r="W245" s="14"/>
      <c r="X245" s="14"/>
      <c r="Y245" s="14"/>
      <c r="Z245" s="14"/>
    </row>
    <row r="246" spans="1:26" ht="15.75" customHeight="1">
      <c r="A246" s="394"/>
      <c r="B246" s="394"/>
      <c r="C246" s="1246"/>
      <c r="D246" s="1246"/>
      <c r="E246" s="1246"/>
      <c r="F246" s="1246"/>
      <c r="G246" s="419"/>
      <c r="H246" s="1571"/>
      <c r="I246" s="419"/>
      <c r="J246" s="1199"/>
      <c r="K246" s="1199"/>
      <c r="L246" s="1199"/>
      <c r="M246" s="650"/>
      <c r="N246" s="650"/>
      <c r="O246" s="650"/>
      <c r="P246" s="419"/>
      <c r="Q246" s="419"/>
      <c r="R246" s="1572"/>
      <c r="S246" s="279"/>
      <c r="T246" s="14"/>
      <c r="U246" s="14"/>
      <c r="V246" s="14"/>
      <c r="W246" s="14"/>
      <c r="X246" s="14"/>
      <c r="Y246" s="14"/>
      <c r="Z246" s="14"/>
    </row>
    <row r="247" spans="1:26" ht="15.75" customHeight="1">
      <c r="A247" s="394"/>
      <c r="B247" s="394"/>
      <c r="C247" s="1246"/>
      <c r="D247" s="1246"/>
      <c r="E247" s="1246"/>
      <c r="F247" s="1246"/>
      <c r="G247" s="419"/>
      <c r="H247" s="1571"/>
      <c r="I247" s="419"/>
      <c r="J247" s="1199"/>
      <c r="K247" s="1199"/>
      <c r="L247" s="1199"/>
      <c r="M247" s="650"/>
      <c r="N247" s="650"/>
      <c r="O247" s="650"/>
      <c r="P247" s="419"/>
      <c r="Q247" s="419"/>
      <c r="R247" s="1572"/>
      <c r="S247" s="279"/>
      <c r="T247" s="14"/>
      <c r="U247" s="14"/>
      <c r="V247" s="14"/>
      <c r="W247" s="14"/>
      <c r="X247" s="14"/>
      <c r="Y247" s="14"/>
      <c r="Z247" s="14"/>
    </row>
    <row r="248" spans="1:26" ht="15.75" customHeight="1">
      <c r="A248" s="394"/>
      <c r="B248" s="394"/>
      <c r="C248" s="1246"/>
      <c r="D248" s="1246"/>
      <c r="E248" s="1246"/>
      <c r="F248" s="1246"/>
      <c r="G248" s="419"/>
      <c r="H248" s="1571"/>
      <c r="I248" s="419"/>
      <c r="J248" s="1199"/>
      <c r="K248" s="1199"/>
      <c r="L248" s="1199"/>
      <c r="M248" s="650"/>
      <c r="N248" s="650"/>
      <c r="O248" s="650"/>
      <c r="P248" s="419"/>
      <c r="Q248" s="419"/>
      <c r="R248" s="1572"/>
      <c r="S248" s="279"/>
      <c r="T248" s="14"/>
      <c r="U248" s="14"/>
      <c r="V248" s="14"/>
      <c r="W248" s="14"/>
      <c r="X248" s="14"/>
      <c r="Y248" s="14"/>
      <c r="Z248" s="14"/>
    </row>
    <row r="249" spans="1:26" ht="15.75" customHeight="1">
      <c r="A249" s="394"/>
      <c r="B249" s="394"/>
      <c r="C249" s="1246"/>
      <c r="D249" s="1246"/>
      <c r="E249" s="1246"/>
      <c r="F249" s="1246"/>
      <c r="G249" s="419"/>
      <c r="H249" s="1571"/>
      <c r="I249" s="419"/>
      <c r="J249" s="1199"/>
      <c r="K249" s="1199"/>
      <c r="L249" s="1199"/>
      <c r="M249" s="650"/>
      <c r="N249" s="650"/>
      <c r="O249" s="650"/>
      <c r="P249" s="419"/>
      <c r="Q249" s="419"/>
      <c r="R249" s="1572"/>
      <c r="S249" s="279"/>
      <c r="T249" s="14"/>
      <c r="U249" s="14"/>
      <c r="V249" s="14"/>
      <c r="W249" s="14"/>
      <c r="X249" s="14"/>
      <c r="Y249" s="14"/>
      <c r="Z249" s="14"/>
    </row>
    <row r="250" spans="1:26" ht="15.75" customHeight="1">
      <c r="A250" s="394"/>
      <c r="B250" s="394"/>
      <c r="C250" s="1246"/>
      <c r="D250" s="1246"/>
      <c r="E250" s="1246"/>
      <c r="F250" s="1246"/>
      <c r="G250" s="419"/>
      <c r="H250" s="1571"/>
      <c r="I250" s="419"/>
      <c r="J250" s="1199"/>
      <c r="K250" s="1199"/>
      <c r="L250" s="1199"/>
      <c r="M250" s="650"/>
      <c r="N250" s="650"/>
      <c r="O250" s="650"/>
      <c r="P250" s="419"/>
      <c r="Q250" s="419"/>
      <c r="R250" s="1572"/>
      <c r="S250" s="279"/>
      <c r="T250" s="14"/>
      <c r="U250" s="14"/>
      <c r="V250" s="14"/>
      <c r="W250" s="14"/>
      <c r="X250" s="14"/>
      <c r="Y250" s="14"/>
      <c r="Z250" s="14"/>
    </row>
    <row r="251" spans="1:26" ht="15.75" customHeight="1">
      <c r="A251" s="394"/>
      <c r="B251" s="394"/>
      <c r="C251" s="1246"/>
      <c r="D251" s="1246"/>
      <c r="E251" s="1246"/>
      <c r="F251" s="1246"/>
      <c r="G251" s="419"/>
      <c r="H251" s="1571"/>
      <c r="I251" s="419"/>
      <c r="J251" s="1199"/>
      <c r="K251" s="1199"/>
      <c r="L251" s="1199"/>
      <c r="M251" s="650"/>
      <c r="N251" s="650"/>
      <c r="O251" s="650"/>
      <c r="P251" s="419"/>
      <c r="Q251" s="419"/>
      <c r="R251" s="1572"/>
      <c r="S251" s="279"/>
      <c r="T251" s="14"/>
      <c r="U251" s="14"/>
      <c r="V251" s="14"/>
      <c r="W251" s="14"/>
      <c r="X251" s="14"/>
      <c r="Y251" s="14"/>
      <c r="Z251" s="14"/>
    </row>
    <row r="252" spans="1:26" ht="15.75" customHeight="1">
      <c r="A252" s="394"/>
      <c r="B252" s="394"/>
      <c r="C252" s="1246"/>
      <c r="D252" s="1246"/>
      <c r="E252" s="1246"/>
      <c r="F252" s="1246"/>
      <c r="G252" s="419"/>
      <c r="H252" s="1571"/>
      <c r="I252" s="419"/>
      <c r="J252" s="1199"/>
      <c r="K252" s="1199"/>
      <c r="L252" s="1199"/>
      <c r="M252" s="650"/>
      <c r="N252" s="650"/>
      <c r="O252" s="650"/>
      <c r="P252" s="419"/>
      <c r="Q252" s="419"/>
      <c r="R252" s="1572"/>
      <c r="S252" s="279"/>
      <c r="T252" s="14"/>
      <c r="U252" s="14"/>
      <c r="V252" s="14"/>
      <c r="W252" s="14"/>
      <c r="X252" s="14"/>
      <c r="Y252" s="14"/>
      <c r="Z252" s="14"/>
    </row>
    <row r="253" spans="1:26" ht="15.75" customHeight="1">
      <c r="A253" s="394"/>
      <c r="B253" s="394"/>
      <c r="C253" s="1246"/>
      <c r="D253" s="1246"/>
      <c r="E253" s="1246"/>
      <c r="F253" s="1246"/>
      <c r="G253" s="419"/>
      <c r="H253" s="1571"/>
      <c r="I253" s="419"/>
      <c r="J253" s="1199"/>
      <c r="K253" s="1199"/>
      <c r="L253" s="1199"/>
      <c r="M253" s="650"/>
      <c r="N253" s="650"/>
      <c r="O253" s="650"/>
      <c r="P253" s="419"/>
      <c r="Q253" s="419"/>
      <c r="R253" s="1572"/>
      <c r="S253" s="279"/>
      <c r="T253" s="14"/>
      <c r="U253" s="14"/>
      <c r="V253" s="14"/>
      <c r="W253" s="14"/>
      <c r="X253" s="14"/>
      <c r="Y253" s="14"/>
      <c r="Z253" s="14"/>
    </row>
    <row r="254" spans="1:26" ht="15.75" customHeight="1">
      <c r="A254" s="394"/>
      <c r="B254" s="394"/>
      <c r="C254" s="1246"/>
      <c r="D254" s="1246"/>
      <c r="E254" s="1246"/>
      <c r="F254" s="1246"/>
      <c r="G254" s="419"/>
      <c r="H254" s="1571"/>
      <c r="I254" s="419"/>
      <c r="J254" s="1199"/>
      <c r="K254" s="1199"/>
      <c r="L254" s="1199"/>
      <c r="M254" s="650"/>
      <c r="N254" s="650"/>
      <c r="O254" s="650"/>
      <c r="P254" s="419"/>
      <c r="Q254" s="419"/>
      <c r="R254" s="1572"/>
      <c r="S254" s="279"/>
      <c r="T254" s="14"/>
      <c r="U254" s="14"/>
      <c r="V254" s="14"/>
      <c r="W254" s="14"/>
      <c r="X254" s="14"/>
      <c r="Y254" s="14"/>
      <c r="Z254" s="14"/>
    </row>
    <row r="255" spans="1:26" ht="15.75" customHeight="1">
      <c r="A255" s="394"/>
      <c r="B255" s="394"/>
      <c r="C255" s="1246"/>
      <c r="D255" s="1246"/>
      <c r="E255" s="1246"/>
      <c r="F255" s="1246"/>
      <c r="G255" s="419"/>
      <c r="H255" s="1571"/>
      <c r="I255" s="419"/>
      <c r="J255" s="1199"/>
      <c r="K255" s="1199"/>
      <c r="L255" s="1199"/>
      <c r="M255" s="650"/>
      <c r="N255" s="650"/>
      <c r="O255" s="650"/>
      <c r="P255" s="419"/>
      <c r="Q255" s="419"/>
      <c r="R255" s="1572"/>
      <c r="S255" s="279"/>
      <c r="T255" s="14"/>
      <c r="U255" s="14"/>
      <c r="V255" s="14"/>
      <c r="W255" s="14"/>
      <c r="X255" s="14"/>
      <c r="Y255" s="14"/>
      <c r="Z255" s="14"/>
    </row>
    <row r="256" spans="1:26" ht="15.75" customHeight="1">
      <c r="A256" s="394"/>
      <c r="B256" s="394"/>
      <c r="C256" s="1246"/>
      <c r="D256" s="1246"/>
      <c r="E256" s="1246"/>
      <c r="F256" s="1246"/>
      <c r="G256" s="419"/>
      <c r="H256" s="1571"/>
      <c r="I256" s="419"/>
      <c r="J256" s="1199"/>
      <c r="K256" s="1199"/>
      <c r="L256" s="1199"/>
      <c r="M256" s="650"/>
      <c r="N256" s="650"/>
      <c r="O256" s="650"/>
      <c r="P256" s="419"/>
      <c r="Q256" s="419"/>
      <c r="R256" s="1572"/>
      <c r="S256" s="279"/>
      <c r="T256" s="14"/>
      <c r="U256" s="14"/>
      <c r="V256" s="14"/>
      <c r="W256" s="14"/>
      <c r="X256" s="14"/>
      <c r="Y256" s="14"/>
      <c r="Z256" s="14"/>
    </row>
    <row r="257" spans="1:26" ht="15.75" customHeight="1">
      <c r="A257" s="394"/>
      <c r="B257" s="394"/>
      <c r="C257" s="1246"/>
      <c r="D257" s="1246"/>
      <c r="E257" s="1246"/>
      <c r="F257" s="1246"/>
      <c r="G257" s="419"/>
      <c r="H257" s="1571"/>
      <c r="I257" s="419"/>
      <c r="J257" s="1199"/>
      <c r="K257" s="1199"/>
      <c r="L257" s="1199"/>
      <c r="M257" s="650"/>
      <c r="N257" s="650"/>
      <c r="O257" s="650"/>
      <c r="P257" s="419"/>
      <c r="Q257" s="419"/>
      <c r="R257" s="1572"/>
      <c r="S257" s="279"/>
      <c r="T257" s="14"/>
      <c r="U257" s="14"/>
      <c r="V257" s="14"/>
      <c r="W257" s="14"/>
      <c r="X257" s="14"/>
      <c r="Y257" s="14"/>
      <c r="Z257" s="14"/>
    </row>
    <row r="258" spans="1:26" ht="15.75" customHeight="1">
      <c r="A258" s="394"/>
      <c r="B258" s="394"/>
      <c r="C258" s="1246"/>
      <c r="D258" s="1246"/>
      <c r="E258" s="1246"/>
      <c r="F258" s="1246"/>
      <c r="G258" s="419"/>
      <c r="H258" s="1571"/>
      <c r="I258" s="419"/>
      <c r="J258" s="1199"/>
      <c r="K258" s="1199"/>
      <c r="L258" s="1199"/>
      <c r="M258" s="650"/>
      <c r="N258" s="650"/>
      <c r="O258" s="650"/>
      <c r="P258" s="419"/>
      <c r="Q258" s="419"/>
      <c r="R258" s="1572"/>
      <c r="S258" s="279"/>
      <c r="T258" s="14"/>
      <c r="U258" s="14"/>
      <c r="V258" s="14"/>
      <c r="W258" s="14"/>
      <c r="X258" s="14"/>
      <c r="Y258" s="14"/>
      <c r="Z258" s="14"/>
    </row>
    <row r="259" spans="1:26" ht="15.75" customHeight="1">
      <c r="A259" s="394"/>
      <c r="B259" s="394"/>
      <c r="C259" s="1246"/>
      <c r="D259" s="1246"/>
      <c r="E259" s="1246"/>
      <c r="F259" s="1246"/>
      <c r="G259" s="419"/>
      <c r="H259" s="1571"/>
      <c r="I259" s="419"/>
      <c r="J259" s="1199"/>
      <c r="K259" s="1199"/>
      <c r="L259" s="1199"/>
      <c r="M259" s="650"/>
      <c r="N259" s="650"/>
      <c r="O259" s="650"/>
      <c r="P259" s="419"/>
      <c r="Q259" s="419"/>
      <c r="R259" s="1572"/>
      <c r="S259" s="279"/>
      <c r="T259" s="14"/>
      <c r="U259" s="14"/>
      <c r="V259" s="14"/>
      <c r="W259" s="14"/>
      <c r="X259" s="14"/>
      <c r="Y259" s="14"/>
      <c r="Z259" s="14"/>
    </row>
    <row r="260" spans="1:26" ht="15.75" customHeight="1">
      <c r="A260" s="394"/>
      <c r="B260" s="394"/>
      <c r="C260" s="1246"/>
      <c r="D260" s="1246"/>
      <c r="E260" s="1246"/>
      <c r="F260" s="1246"/>
      <c r="G260" s="419"/>
      <c r="H260" s="1571"/>
      <c r="I260" s="419"/>
      <c r="J260" s="1199"/>
      <c r="K260" s="1199"/>
      <c r="L260" s="1199"/>
      <c r="M260" s="650"/>
      <c r="N260" s="650"/>
      <c r="O260" s="650"/>
      <c r="P260" s="419"/>
      <c r="Q260" s="419"/>
      <c r="R260" s="1572"/>
      <c r="S260" s="279"/>
      <c r="T260" s="14"/>
      <c r="U260" s="14"/>
      <c r="V260" s="14"/>
      <c r="W260" s="14"/>
      <c r="X260" s="14"/>
      <c r="Y260" s="14"/>
      <c r="Z260" s="14"/>
    </row>
    <row r="261" spans="1:26" ht="15.75" customHeight="1">
      <c r="A261" s="394"/>
      <c r="B261" s="394"/>
      <c r="C261" s="1246"/>
      <c r="D261" s="1246"/>
      <c r="E261" s="1246"/>
      <c r="F261" s="1246"/>
      <c r="G261" s="419"/>
      <c r="H261" s="1571"/>
      <c r="I261" s="419"/>
      <c r="J261" s="1199"/>
      <c r="K261" s="1199"/>
      <c r="L261" s="1199"/>
      <c r="M261" s="650"/>
      <c r="N261" s="650"/>
      <c r="O261" s="650"/>
      <c r="P261" s="419"/>
      <c r="Q261" s="419"/>
      <c r="R261" s="1572"/>
      <c r="S261" s="279"/>
      <c r="T261" s="14"/>
      <c r="U261" s="14"/>
      <c r="V261" s="14"/>
      <c r="W261" s="14"/>
      <c r="X261" s="14"/>
      <c r="Y261" s="14"/>
      <c r="Z261" s="14"/>
    </row>
    <row r="262" spans="1:26" ht="15.75" customHeight="1">
      <c r="A262" s="394"/>
      <c r="B262" s="394"/>
      <c r="C262" s="1246"/>
      <c r="D262" s="1246"/>
      <c r="E262" s="1246"/>
      <c r="F262" s="1246"/>
      <c r="G262" s="419"/>
      <c r="H262" s="1571"/>
      <c r="I262" s="419"/>
      <c r="J262" s="1199"/>
      <c r="K262" s="1199"/>
      <c r="L262" s="1199"/>
      <c r="M262" s="650"/>
      <c r="N262" s="650"/>
      <c r="O262" s="650"/>
      <c r="P262" s="419"/>
      <c r="Q262" s="419"/>
      <c r="R262" s="1572"/>
      <c r="S262" s="279"/>
      <c r="T262" s="14"/>
      <c r="U262" s="14"/>
      <c r="V262" s="14"/>
      <c r="W262" s="14"/>
      <c r="X262" s="14"/>
      <c r="Y262" s="14"/>
      <c r="Z262" s="14"/>
    </row>
    <row r="263" spans="1:26" ht="15.75" customHeight="1">
      <c r="A263" s="394"/>
      <c r="B263" s="394"/>
      <c r="C263" s="1246"/>
      <c r="D263" s="1246"/>
      <c r="E263" s="1246"/>
      <c r="F263" s="1246"/>
      <c r="G263" s="419"/>
      <c r="H263" s="1571"/>
      <c r="I263" s="419"/>
      <c r="J263" s="1199"/>
      <c r="K263" s="1199"/>
      <c r="L263" s="1199"/>
      <c r="M263" s="650"/>
      <c r="N263" s="650"/>
      <c r="O263" s="650"/>
      <c r="P263" s="419"/>
      <c r="Q263" s="419"/>
      <c r="R263" s="1572"/>
      <c r="S263" s="279"/>
      <c r="T263" s="14"/>
      <c r="U263" s="14"/>
      <c r="V263" s="14"/>
      <c r="W263" s="14"/>
      <c r="X263" s="14"/>
      <c r="Y263" s="14"/>
      <c r="Z263" s="14"/>
    </row>
    <row r="264" spans="1:26" ht="15.75" customHeight="1">
      <c r="A264" s="394"/>
      <c r="B264" s="394"/>
      <c r="C264" s="1246"/>
      <c r="D264" s="1246"/>
      <c r="E264" s="1246"/>
      <c r="F264" s="1246"/>
      <c r="G264" s="419"/>
      <c r="H264" s="1571"/>
      <c r="I264" s="419"/>
      <c r="J264" s="1199"/>
      <c r="K264" s="1199"/>
      <c r="L264" s="1199"/>
      <c r="M264" s="650"/>
      <c r="N264" s="650"/>
      <c r="O264" s="650"/>
      <c r="P264" s="419"/>
      <c r="Q264" s="419"/>
      <c r="R264" s="1572"/>
      <c r="S264" s="279"/>
      <c r="T264" s="14"/>
      <c r="U264" s="14"/>
      <c r="V264" s="14"/>
      <c r="W264" s="14"/>
      <c r="X264" s="14"/>
      <c r="Y264" s="14"/>
      <c r="Z264" s="14"/>
    </row>
    <row r="265" spans="1:26" ht="15.75" customHeight="1">
      <c r="A265" s="394"/>
      <c r="B265" s="394"/>
      <c r="C265" s="1246"/>
      <c r="D265" s="1246"/>
      <c r="E265" s="1246"/>
      <c r="F265" s="1246"/>
      <c r="G265" s="419"/>
      <c r="H265" s="1571"/>
      <c r="I265" s="419"/>
      <c r="J265" s="1199"/>
      <c r="K265" s="1199"/>
      <c r="L265" s="1199"/>
      <c r="M265" s="650"/>
      <c r="N265" s="650"/>
      <c r="O265" s="650"/>
      <c r="P265" s="419"/>
      <c r="Q265" s="419"/>
      <c r="R265" s="1572"/>
      <c r="S265" s="279"/>
      <c r="T265" s="14"/>
      <c r="U265" s="14"/>
      <c r="V265" s="14"/>
      <c r="W265" s="14"/>
      <c r="X265" s="14"/>
      <c r="Y265" s="14"/>
      <c r="Z265" s="14"/>
    </row>
    <row r="266" spans="1:26" ht="15.75" customHeight="1"/>
    <row r="267" spans="1:26" ht="15.75" customHeight="1"/>
    <row r="268" spans="1:26" ht="15.75" customHeight="1"/>
    <row r="269" spans="1:26" ht="15.75" customHeight="1"/>
    <row r="270" spans="1:26" ht="15.75" customHeight="1"/>
    <row r="271" spans="1:26" ht="15.75" customHeight="1"/>
    <row r="272" spans="1:26"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1">
    <mergeCell ref="A1:R1"/>
    <mergeCell ref="A2:R2"/>
    <mergeCell ref="A3:R3"/>
    <mergeCell ref="E4:I4"/>
    <mergeCell ref="J4:J6"/>
    <mergeCell ref="K4:K6"/>
    <mergeCell ref="L4:L6"/>
    <mergeCell ref="I5:I6"/>
    <mergeCell ref="R4:R6"/>
    <mergeCell ref="T15:T19"/>
    <mergeCell ref="C5:C6"/>
    <mergeCell ref="D5:D6"/>
    <mergeCell ref="E5:E6"/>
    <mergeCell ref="F5:F6"/>
    <mergeCell ref="G5:G6"/>
    <mergeCell ref="H5:H6"/>
    <mergeCell ref="M4:M6"/>
    <mergeCell ref="N4:N6"/>
    <mergeCell ref="O4:O6"/>
    <mergeCell ref="P4:P6"/>
    <mergeCell ref="Q4:Q6"/>
    <mergeCell ref="A59:A63"/>
    <mergeCell ref="A64:B64"/>
    <mergeCell ref="A65:B65"/>
    <mergeCell ref="A22:A23"/>
    <mergeCell ref="A30:A32"/>
    <mergeCell ref="A33:B33"/>
    <mergeCell ref="A36:A38"/>
    <mergeCell ref="A39:A40"/>
    <mergeCell ref="A41:A43"/>
    <mergeCell ref="A44:A46"/>
    <mergeCell ref="A20:A21"/>
    <mergeCell ref="A24:B24"/>
    <mergeCell ref="A47:A49"/>
    <mergeCell ref="A50:B50"/>
    <mergeCell ref="A52:A58"/>
    <mergeCell ref="A5:A6"/>
    <mergeCell ref="B5:B6"/>
    <mergeCell ref="A7:A12"/>
    <mergeCell ref="A13:B13"/>
    <mergeCell ref="A14:A19"/>
  </mergeCells>
  <printOptions horizontalCentered="1"/>
  <pageMargins left="0.25" right="0.25" top="0.5" bottom="0.5" header="0" footer="0"/>
  <pageSetup scale="43"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Z1000"/>
  <sheetViews>
    <sheetView workbookViewId="0">
      <pane xSplit="2" ySplit="6" topLeftCell="C7" activePane="bottomRight" state="frozen"/>
      <selection pane="topRight" activeCell="C1" sqref="C1"/>
      <selection pane="bottomLeft" activeCell="A7" sqref="A7"/>
      <selection pane="bottomRight" activeCell="C7" sqref="C7"/>
    </sheetView>
  </sheetViews>
  <sheetFormatPr defaultColWidth="12.625" defaultRowHeight="15" customHeight="1"/>
  <cols>
    <col min="1" max="1" width="11.25" customWidth="1"/>
    <col min="2" max="2" width="16" customWidth="1"/>
    <col min="3" max="3" width="8" customWidth="1"/>
    <col min="4" max="4" width="13.25" customWidth="1"/>
    <col min="5" max="5" width="12.25" customWidth="1"/>
    <col min="6" max="6" width="12.5" customWidth="1"/>
    <col min="7" max="7" width="15.75" customWidth="1"/>
    <col min="8" max="8" width="15.5" customWidth="1"/>
    <col min="9" max="9" width="14.875" customWidth="1"/>
    <col min="10" max="15" width="7.625" customWidth="1"/>
    <col min="16" max="16" width="30.25" customWidth="1"/>
    <col min="17" max="17" width="20.125" customWidth="1"/>
    <col min="18" max="18" width="11.625" customWidth="1"/>
    <col min="19" max="19" width="5.5" customWidth="1"/>
    <col min="20" max="20" width="13.375" customWidth="1"/>
    <col min="21" max="26" width="7.875" customWidth="1"/>
  </cols>
  <sheetData>
    <row r="1" spans="1:26" ht="24" customHeight="1">
      <c r="A1" s="2025" t="s">
        <v>119</v>
      </c>
      <c r="B1" s="1874"/>
      <c r="C1" s="1874"/>
      <c r="D1" s="1874"/>
      <c r="E1" s="1874"/>
      <c r="F1" s="1874"/>
      <c r="G1" s="1874"/>
      <c r="H1" s="1874"/>
      <c r="I1" s="1874"/>
      <c r="J1" s="1874"/>
      <c r="K1" s="1874"/>
      <c r="L1" s="1874"/>
      <c r="M1" s="1874"/>
      <c r="N1" s="1874"/>
      <c r="O1" s="1874"/>
      <c r="P1" s="1874"/>
      <c r="Q1" s="1874"/>
      <c r="R1" s="1874"/>
      <c r="S1" s="399"/>
      <c r="T1" s="14"/>
      <c r="U1" s="14"/>
      <c r="V1" s="14"/>
      <c r="W1" s="14"/>
      <c r="X1" s="14"/>
      <c r="Y1" s="14"/>
      <c r="Z1" s="14"/>
    </row>
    <row r="2" spans="1:26" ht="22.5" customHeight="1">
      <c r="A2" s="2025" t="s">
        <v>3055</v>
      </c>
      <c r="B2" s="1874"/>
      <c r="C2" s="1874"/>
      <c r="D2" s="1874"/>
      <c r="E2" s="1874"/>
      <c r="F2" s="1874"/>
      <c r="G2" s="1874"/>
      <c r="H2" s="1874"/>
      <c r="I2" s="1874"/>
      <c r="J2" s="1874"/>
      <c r="K2" s="1874"/>
      <c r="L2" s="1874"/>
      <c r="M2" s="1874"/>
      <c r="N2" s="1874"/>
      <c r="O2" s="1874"/>
      <c r="P2" s="1874"/>
      <c r="Q2" s="1874"/>
      <c r="R2" s="1874"/>
      <c r="S2" s="399"/>
      <c r="T2" s="14"/>
      <c r="U2" s="14"/>
      <c r="V2" s="14"/>
      <c r="W2" s="14"/>
      <c r="X2" s="14"/>
      <c r="Y2" s="14"/>
      <c r="Z2" s="14"/>
    </row>
    <row r="3" spans="1:26" ht="24" customHeight="1">
      <c r="A3" s="2086" t="str">
        <f>'2016  SALINTUBIG COMPLETED'!A3:R3</f>
        <v>as of June 26, 2020</v>
      </c>
      <c r="B3" s="1874"/>
      <c r="C3" s="1874"/>
      <c r="D3" s="1874"/>
      <c r="E3" s="1874"/>
      <c r="F3" s="1874"/>
      <c r="G3" s="1874"/>
      <c r="H3" s="1874"/>
      <c r="I3" s="1874"/>
      <c r="J3" s="1874"/>
      <c r="K3" s="1874"/>
      <c r="L3" s="1874"/>
      <c r="M3" s="1874"/>
      <c r="N3" s="1874"/>
      <c r="O3" s="1874"/>
      <c r="P3" s="1874"/>
      <c r="Q3" s="1874"/>
      <c r="R3" s="1874"/>
      <c r="S3" s="399"/>
      <c r="T3" s="14"/>
      <c r="U3" s="14"/>
      <c r="V3" s="14"/>
      <c r="W3" s="14"/>
      <c r="X3" s="14"/>
      <c r="Y3" s="14"/>
      <c r="Z3" s="14"/>
    </row>
    <row r="4" spans="1:26" ht="30" customHeight="1">
      <c r="A4" s="2026" t="s">
        <v>2913</v>
      </c>
      <c r="B4" s="1964"/>
      <c r="C4" s="1964"/>
      <c r="D4" s="1961"/>
      <c r="E4" s="2026" t="s">
        <v>172</v>
      </c>
      <c r="F4" s="1964"/>
      <c r="G4" s="1964"/>
      <c r="H4" s="1964"/>
      <c r="I4" s="1961"/>
      <c r="J4" s="2020" t="s">
        <v>173</v>
      </c>
      <c r="K4" s="2020" t="s">
        <v>174</v>
      </c>
      <c r="L4" s="2020" t="s">
        <v>175</v>
      </c>
      <c r="M4" s="2020" t="s">
        <v>38</v>
      </c>
      <c r="N4" s="2020" t="s">
        <v>37</v>
      </c>
      <c r="O4" s="2020" t="s">
        <v>35</v>
      </c>
      <c r="P4" s="2021" t="s">
        <v>130</v>
      </c>
      <c r="Q4" s="2022" t="s">
        <v>131</v>
      </c>
      <c r="R4" s="2022" t="s">
        <v>176</v>
      </c>
      <c r="S4" s="399"/>
      <c r="T4" s="564"/>
      <c r="U4" s="564"/>
      <c r="V4" s="564"/>
      <c r="W4" s="564"/>
      <c r="X4" s="564"/>
      <c r="Y4" s="564"/>
      <c r="Z4" s="564"/>
    </row>
    <row r="5" spans="1:26" ht="15.75" customHeight="1">
      <c r="A5" s="2015" t="s">
        <v>124</v>
      </c>
      <c r="B5" s="2015" t="s">
        <v>177</v>
      </c>
      <c r="C5" s="2015" t="s">
        <v>178</v>
      </c>
      <c r="D5" s="2015" t="s">
        <v>179</v>
      </c>
      <c r="E5" s="2023" t="s">
        <v>129</v>
      </c>
      <c r="F5" s="2024" t="s">
        <v>180</v>
      </c>
      <c r="G5" s="2024" t="s">
        <v>181</v>
      </c>
      <c r="H5" s="2024" t="s">
        <v>182</v>
      </c>
      <c r="I5" s="2027" t="s">
        <v>183</v>
      </c>
      <c r="J5" s="1856"/>
      <c r="K5" s="1856"/>
      <c r="L5" s="1856"/>
      <c r="M5" s="1856"/>
      <c r="N5" s="1856"/>
      <c r="O5" s="1856"/>
      <c r="P5" s="1939"/>
      <c r="Q5" s="1856"/>
      <c r="R5" s="1856"/>
      <c r="S5" s="399"/>
      <c r="T5" s="14"/>
      <c r="U5" s="14"/>
      <c r="V5" s="14"/>
      <c r="W5" s="14"/>
      <c r="X5" s="14"/>
      <c r="Y5" s="14"/>
      <c r="Z5" s="14"/>
    </row>
    <row r="6" spans="1:26" ht="39.75" customHeight="1">
      <c r="A6" s="1976"/>
      <c r="B6" s="1976"/>
      <c r="C6" s="1976"/>
      <c r="D6" s="1976"/>
      <c r="E6" s="1976"/>
      <c r="F6" s="1976"/>
      <c r="G6" s="1976"/>
      <c r="H6" s="1976"/>
      <c r="I6" s="1992"/>
      <c r="J6" s="1976"/>
      <c r="K6" s="1976"/>
      <c r="L6" s="1976"/>
      <c r="M6" s="1976"/>
      <c r="N6" s="1976"/>
      <c r="O6" s="1976"/>
      <c r="P6" s="1944"/>
      <c r="Q6" s="1976"/>
      <c r="R6" s="1976"/>
      <c r="S6" s="399"/>
      <c r="T6" s="14"/>
      <c r="U6" s="14"/>
      <c r="V6" s="14"/>
      <c r="W6" s="14"/>
      <c r="X6" s="14"/>
      <c r="Y6" s="14"/>
      <c r="Z6" s="14"/>
    </row>
    <row r="7" spans="1:26" ht="23.25" customHeight="1">
      <c r="A7" s="2154" t="s">
        <v>15</v>
      </c>
      <c r="B7" s="436" t="s">
        <v>494</v>
      </c>
      <c r="C7" s="1573">
        <v>1</v>
      </c>
      <c r="D7" s="1573">
        <v>1</v>
      </c>
      <c r="E7" s="1574">
        <v>2</v>
      </c>
      <c r="F7" s="1575"/>
      <c r="G7" s="410">
        <v>2000000</v>
      </c>
      <c r="H7" s="503">
        <v>2000000</v>
      </c>
      <c r="I7" s="1576">
        <v>2</v>
      </c>
      <c r="J7" s="1577"/>
      <c r="K7" s="1578"/>
      <c r="L7" s="1577"/>
      <c r="M7" s="1577"/>
      <c r="N7" s="1577"/>
      <c r="O7" s="818"/>
      <c r="P7" s="407"/>
      <c r="Q7" s="598"/>
      <c r="R7" s="1579"/>
      <c r="S7" s="399"/>
      <c r="T7" s="14"/>
      <c r="U7" s="14"/>
      <c r="V7" s="14"/>
      <c r="W7" s="14"/>
      <c r="X7" s="14"/>
      <c r="Y7" s="14"/>
      <c r="Z7" s="14"/>
    </row>
    <row r="8" spans="1:26" ht="31.5" customHeight="1">
      <c r="A8" s="1976"/>
      <c r="B8" s="407" t="s">
        <v>3056</v>
      </c>
      <c r="C8" s="1573"/>
      <c r="D8" s="1573"/>
      <c r="E8" s="1574"/>
      <c r="F8" s="1575"/>
      <c r="G8" s="410"/>
      <c r="H8" s="503"/>
      <c r="I8" s="1574"/>
      <c r="J8" s="1580"/>
      <c r="K8" s="1581"/>
      <c r="L8" s="1581"/>
      <c r="M8" s="436"/>
      <c r="N8" s="436"/>
      <c r="O8" s="436">
        <v>1</v>
      </c>
      <c r="P8" s="578" t="s">
        <v>35</v>
      </c>
      <c r="Q8" s="574" t="s">
        <v>191</v>
      </c>
      <c r="R8" s="469">
        <v>43613</v>
      </c>
      <c r="S8" s="394"/>
      <c r="T8" s="14"/>
      <c r="U8" s="14"/>
      <c r="V8" s="14"/>
      <c r="W8" s="14"/>
      <c r="X8" s="14"/>
      <c r="Y8" s="14"/>
      <c r="Z8" s="14"/>
    </row>
    <row r="9" spans="1:26" ht="23.25" customHeight="1">
      <c r="A9" s="2154" t="s">
        <v>15</v>
      </c>
      <c r="B9" s="436" t="s">
        <v>67</v>
      </c>
      <c r="C9" s="1573">
        <v>1</v>
      </c>
      <c r="D9" s="1573">
        <v>1</v>
      </c>
      <c r="E9" s="1574">
        <v>2</v>
      </c>
      <c r="F9" s="1575"/>
      <c r="G9" s="410">
        <v>2000000</v>
      </c>
      <c r="H9" s="503">
        <v>1545192.15</v>
      </c>
      <c r="I9" s="1576">
        <v>2</v>
      </c>
      <c r="J9" s="1580"/>
      <c r="K9" s="1581"/>
      <c r="L9" s="1580"/>
      <c r="M9" s="436"/>
      <c r="N9" s="436"/>
      <c r="O9" s="436"/>
      <c r="P9" s="407"/>
      <c r="Q9" s="598"/>
      <c r="R9" s="1579"/>
      <c r="S9" s="399"/>
      <c r="T9" s="14"/>
      <c r="U9" s="14"/>
      <c r="V9" s="14"/>
      <c r="W9" s="14"/>
      <c r="X9" s="14"/>
      <c r="Y9" s="14"/>
      <c r="Z9" s="14"/>
    </row>
    <row r="10" spans="1:26" ht="23.25" customHeight="1">
      <c r="A10" s="1976"/>
      <c r="B10" s="407" t="s">
        <v>3057</v>
      </c>
      <c r="C10" s="407"/>
      <c r="D10" s="407"/>
      <c r="E10" s="1582"/>
      <c r="F10" s="408"/>
      <c r="G10" s="410"/>
      <c r="H10" s="503"/>
      <c r="I10" s="1582"/>
      <c r="J10" s="423"/>
      <c r="K10" s="436"/>
      <c r="L10" s="436"/>
      <c r="M10" s="436"/>
      <c r="N10" s="436"/>
      <c r="O10" s="436">
        <v>1</v>
      </c>
      <c r="P10" s="578" t="s">
        <v>35</v>
      </c>
      <c r="Q10" s="580" t="s">
        <v>191</v>
      </c>
      <c r="R10" s="469">
        <v>43676</v>
      </c>
      <c r="S10" s="394"/>
      <c r="T10" s="564"/>
      <c r="U10" s="564"/>
      <c r="V10" s="564"/>
      <c r="W10" s="564"/>
      <c r="X10" s="564"/>
      <c r="Y10" s="564"/>
      <c r="Z10" s="564"/>
    </row>
    <row r="11" spans="1:26" ht="24.75" customHeight="1">
      <c r="A11" s="408" t="s">
        <v>15</v>
      </c>
      <c r="B11" s="436" t="s">
        <v>500</v>
      </c>
      <c r="C11" s="407">
        <v>1</v>
      </c>
      <c r="D11" s="407">
        <v>1</v>
      </c>
      <c r="E11" s="1582">
        <v>12</v>
      </c>
      <c r="F11" s="408"/>
      <c r="G11" s="410">
        <v>11845339.5</v>
      </c>
      <c r="H11" s="1524">
        <v>9090472.1899999995</v>
      </c>
      <c r="I11" s="410">
        <v>12</v>
      </c>
      <c r="J11" s="423"/>
      <c r="K11" s="436"/>
      <c r="L11" s="436"/>
      <c r="M11" s="436"/>
      <c r="N11" s="436"/>
      <c r="O11" s="827">
        <v>1</v>
      </c>
      <c r="P11" s="578" t="s">
        <v>35</v>
      </c>
      <c r="Q11" s="1120" t="s">
        <v>3058</v>
      </c>
      <c r="R11" s="829">
        <v>43966</v>
      </c>
      <c r="S11" s="394"/>
      <c r="T11" s="564"/>
      <c r="U11" s="564"/>
      <c r="V11" s="564"/>
      <c r="W11" s="564"/>
      <c r="X11" s="564"/>
      <c r="Y11" s="564"/>
      <c r="Z11" s="564"/>
    </row>
    <row r="12" spans="1:26" ht="24.75" customHeight="1">
      <c r="A12" s="408" t="s">
        <v>15</v>
      </c>
      <c r="B12" s="436" t="s">
        <v>225</v>
      </c>
      <c r="C12" s="407">
        <v>1</v>
      </c>
      <c r="D12" s="407">
        <v>1</v>
      </c>
      <c r="E12" s="1582">
        <v>12</v>
      </c>
      <c r="F12" s="408"/>
      <c r="G12" s="410">
        <v>11990000</v>
      </c>
      <c r="H12" s="410">
        <v>11990000</v>
      </c>
      <c r="I12" s="410">
        <v>12</v>
      </c>
      <c r="J12" s="423"/>
      <c r="K12" s="436"/>
      <c r="L12" s="423"/>
      <c r="M12" s="436"/>
      <c r="N12" s="436"/>
      <c r="O12" s="436">
        <v>1</v>
      </c>
      <c r="P12" s="578" t="s">
        <v>35</v>
      </c>
      <c r="Q12" s="403"/>
      <c r="R12" s="469">
        <v>42994</v>
      </c>
      <c r="S12" s="394" t="s">
        <v>1677</v>
      </c>
      <c r="T12" s="14"/>
      <c r="U12" s="14"/>
      <c r="V12" s="14"/>
      <c r="W12" s="14"/>
      <c r="X12" s="14"/>
      <c r="Y12" s="14"/>
      <c r="Z12" s="14"/>
    </row>
    <row r="13" spans="1:26" ht="21.75" customHeight="1">
      <c r="A13" s="2159" t="s">
        <v>2938</v>
      </c>
      <c r="B13" s="1961"/>
      <c r="C13" s="1542">
        <f t="shared" ref="C13:O13" si="0">SUM(C7:C12)</f>
        <v>4</v>
      </c>
      <c r="D13" s="1542">
        <f t="shared" si="0"/>
        <v>4</v>
      </c>
      <c r="E13" s="1543">
        <f t="shared" si="0"/>
        <v>28</v>
      </c>
      <c r="F13" s="1542">
        <f t="shared" si="0"/>
        <v>0</v>
      </c>
      <c r="G13" s="1544">
        <f t="shared" si="0"/>
        <v>27835339.5</v>
      </c>
      <c r="H13" s="1545">
        <f t="shared" si="0"/>
        <v>24625664.34</v>
      </c>
      <c r="I13" s="1543">
        <f t="shared" si="0"/>
        <v>28</v>
      </c>
      <c r="J13" s="1542">
        <f t="shared" si="0"/>
        <v>0</v>
      </c>
      <c r="K13" s="1542">
        <f t="shared" si="0"/>
        <v>0</v>
      </c>
      <c r="L13" s="1542">
        <f t="shared" si="0"/>
        <v>0</v>
      </c>
      <c r="M13" s="1542">
        <f t="shared" si="0"/>
        <v>0</v>
      </c>
      <c r="N13" s="1542">
        <f t="shared" si="0"/>
        <v>0</v>
      </c>
      <c r="O13" s="1542">
        <f t="shared" si="0"/>
        <v>4</v>
      </c>
      <c r="P13" s="428"/>
      <c r="Q13" s="429"/>
      <c r="R13" s="428"/>
      <c r="S13" s="399"/>
      <c r="T13" s="564"/>
      <c r="U13" s="564"/>
      <c r="V13" s="564"/>
      <c r="W13" s="564"/>
      <c r="X13" s="564"/>
      <c r="Y13" s="564"/>
      <c r="Z13" s="564"/>
    </row>
    <row r="14" spans="1:26" ht="27.75" customHeight="1">
      <c r="A14" s="2154" t="s">
        <v>17</v>
      </c>
      <c r="B14" s="436" t="s">
        <v>230</v>
      </c>
      <c r="C14" s="407">
        <v>1</v>
      </c>
      <c r="D14" s="407">
        <v>1</v>
      </c>
      <c r="E14" s="410">
        <v>2</v>
      </c>
      <c r="F14" s="408"/>
      <c r="G14" s="410"/>
      <c r="H14" s="407"/>
      <c r="I14" s="410">
        <v>2</v>
      </c>
      <c r="J14" s="423"/>
      <c r="K14" s="436"/>
      <c r="L14" s="436"/>
      <c r="M14" s="436"/>
      <c r="N14" s="436"/>
      <c r="O14" s="436"/>
      <c r="P14" s="407"/>
      <c r="Q14" s="598"/>
      <c r="R14" s="1579"/>
      <c r="S14" s="399"/>
      <c r="T14" s="14"/>
      <c r="U14" s="14"/>
      <c r="V14" s="14"/>
      <c r="W14" s="14"/>
      <c r="X14" s="14"/>
      <c r="Y14" s="14"/>
      <c r="Z14" s="14"/>
    </row>
    <row r="15" spans="1:26" ht="55.5" customHeight="1">
      <c r="A15" s="1976"/>
      <c r="B15" s="407" t="s">
        <v>3059</v>
      </c>
      <c r="C15" s="407"/>
      <c r="D15" s="407"/>
      <c r="E15" s="410"/>
      <c r="F15" s="408"/>
      <c r="G15" s="410">
        <v>2000000</v>
      </c>
      <c r="H15" s="503">
        <v>2000000</v>
      </c>
      <c r="I15" s="410"/>
      <c r="J15" s="423"/>
      <c r="K15" s="436"/>
      <c r="L15" s="436"/>
      <c r="M15" s="436"/>
      <c r="N15" s="436"/>
      <c r="O15" s="436">
        <v>1</v>
      </c>
      <c r="P15" s="578" t="s">
        <v>35</v>
      </c>
      <c r="Q15" s="403" t="s">
        <v>191</v>
      </c>
      <c r="R15" s="469">
        <v>43503</v>
      </c>
      <c r="S15" s="394"/>
      <c r="T15" s="714"/>
      <c r="U15" s="14"/>
      <c r="V15" s="14"/>
      <c r="W15" s="14"/>
      <c r="X15" s="14"/>
      <c r="Y15" s="14"/>
      <c r="Z15" s="14"/>
    </row>
    <row r="16" spans="1:26" ht="15.75" customHeight="1">
      <c r="A16" s="408" t="s">
        <v>17</v>
      </c>
      <c r="B16" s="436" t="s">
        <v>425</v>
      </c>
      <c r="C16" s="407">
        <v>1</v>
      </c>
      <c r="D16" s="407">
        <v>1</v>
      </c>
      <c r="E16" s="410">
        <v>12</v>
      </c>
      <c r="F16" s="408"/>
      <c r="G16" s="410">
        <v>11989999.41</v>
      </c>
      <c r="H16" s="503">
        <v>9206606.6799999997</v>
      </c>
      <c r="I16" s="410"/>
      <c r="J16" s="423"/>
      <c r="K16" s="436"/>
      <c r="L16" s="436"/>
      <c r="M16" s="436"/>
      <c r="N16" s="436"/>
      <c r="O16" s="436">
        <v>1</v>
      </c>
      <c r="P16" s="578" t="s">
        <v>35</v>
      </c>
      <c r="Q16" s="403"/>
      <c r="R16" s="591">
        <v>43665</v>
      </c>
      <c r="S16" s="439"/>
      <c r="T16" s="14"/>
      <c r="U16" s="14"/>
      <c r="V16" s="14"/>
      <c r="W16" s="14"/>
      <c r="X16" s="14"/>
      <c r="Y16" s="14"/>
      <c r="Z16" s="14"/>
    </row>
    <row r="17" spans="1:26" ht="15.75" customHeight="1">
      <c r="A17" s="408" t="s">
        <v>17</v>
      </c>
      <c r="B17" s="436" t="s">
        <v>426</v>
      </c>
      <c r="C17" s="407">
        <v>1</v>
      </c>
      <c r="D17" s="407">
        <v>1</v>
      </c>
      <c r="E17" s="410">
        <v>12</v>
      </c>
      <c r="F17" s="408"/>
      <c r="G17" s="410">
        <v>11997224.07</v>
      </c>
      <c r="H17" s="503">
        <v>9464529.25</v>
      </c>
      <c r="I17" s="410">
        <v>12</v>
      </c>
      <c r="J17" s="423"/>
      <c r="K17" s="436"/>
      <c r="L17" s="436"/>
      <c r="M17" s="436"/>
      <c r="N17" s="436"/>
      <c r="O17" s="436">
        <v>1</v>
      </c>
      <c r="P17" s="578" t="s">
        <v>29</v>
      </c>
      <c r="Q17" s="403" t="s">
        <v>191</v>
      </c>
      <c r="R17" s="591">
        <v>43307</v>
      </c>
      <c r="S17" s="399"/>
      <c r="T17" s="14"/>
      <c r="U17" s="14"/>
      <c r="V17" s="14"/>
      <c r="W17" s="14"/>
      <c r="X17" s="14"/>
      <c r="Y17" s="14"/>
      <c r="Z17" s="14"/>
    </row>
    <row r="18" spans="1:26" ht="15.75" customHeight="1">
      <c r="A18" s="2154" t="s">
        <v>17</v>
      </c>
      <c r="B18" s="436" t="s">
        <v>431</v>
      </c>
      <c r="C18" s="407">
        <v>1</v>
      </c>
      <c r="D18" s="407">
        <v>1</v>
      </c>
      <c r="E18" s="410">
        <v>2</v>
      </c>
      <c r="F18" s="408"/>
      <c r="G18" s="1139">
        <v>1974844.94</v>
      </c>
      <c r="H18" s="404">
        <v>1974844.94</v>
      </c>
      <c r="I18" s="410">
        <v>2</v>
      </c>
      <c r="J18" s="423"/>
      <c r="K18" s="436"/>
      <c r="L18" s="436"/>
      <c r="M18" s="423"/>
      <c r="N18" s="423"/>
      <c r="O18" s="436"/>
      <c r="P18" s="407"/>
      <c r="Q18" s="598"/>
      <c r="R18" s="1579"/>
      <c r="S18" s="399"/>
      <c r="T18" s="14"/>
      <c r="U18" s="14"/>
      <c r="V18" s="14"/>
      <c r="W18" s="14"/>
      <c r="X18" s="14"/>
      <c r="Y18" s="14"/>
      <c r="Z18" s="14"/>
    </row>
    <row r="19" spans="1:26" ht="24" customHeight="1">
      <c r="A19" s="1976"/>
      <c r="B19" s="407" t="s">
        <v>3060</v>
      </c>
      <c r="C19" s="407"/>
      <c r="D19" s="407"/>
      <c r="E19" s="410"/>
      <c r="F19" s="408"/>
      <c r="G19" s="410"/>
      <c r="H19" s="407"/>
      <c r="I19" s="410"/>
      <c r="J19" s="423"/>
      <c r="K19" s="436"/>
      <c r="L19" s="436"/>
      <c r="M19" s="436"/>
      <c r="N19" s="436"/>
      <c r="O19" s="436">
        <v>1</v>
      </c>
      <c r="P19" s="578" t="s">
        <v>29</v>
      </c>
      <c r="Q19" s="598"/>
      <c r="R19" s="1583">
        <v>43249</v>
      </c>
      <c r="S19" s="394" t="s">
        <v>417</v>
      </c>
      <c r="T19" s="14"/>
      <c r="U19" s="14"/>
      <c r="V19" s="14"/>
      <c r="W19" s="14"/>
      <c r="X19" s="14"/>
      <c r="Y19" s="14"/>
      <c r="Z19" s="14"/>
    </row>
    <row r="20" spans="1:26" ht="33.75" customHeight="1">
      <c r="A20" s="408" t="s">
        <v>17</v>
      </c>
      <c r="B20" s="436" t="s">
        <v>237</v>
      </c>
      <c r="C20" s="407">
        <v>1</v>
      </c>
      <c r="D20" s="407">
        <v>1</v>
      </c>
      <c r="E20" s="410">
        <v>12</v>
      </c>
      <c r="F20" s="408"/>
      <c r="G20" s="1584">
        <v>11995914.060000001</v>
      </c>
      <c r="H20" s="503">
        <v>7505314.9500000002</v>
      </c>
      <c r="I20" s="410"/>
      <c r="J20" s="423"/>
      <c r="K20" s="436"/>
      <c r="L20" s="436"/>
      <c r="M20" s="436"/>
      <c r="N20" s="436"/>
      <c r="O20" s="436">
        <v>1</v>
      </c>
      <c r="P20" s="578" t="s">
        <v>35</v>
      </c>
      <c r="Q20" s="1172" t="s">
        <v>1899</v>
      </c>
      <c r="R20" s="862">
        <v>43893</v>
      </c>
      <c r="S20" s="439"/>
      <c r="T20" s="14"/>
      <c r="U20" s="14"/>
      <c r="V20" s="14"/>
      <c r="W20" s="14"/>
      <c r="X20" s="14"/>
      <c r="Y20" s="14"/>
      <c r="Z20" s="14"/>
    </row>
    <row r="21" spans="1:26" ht="21.75" customHeight="1">
      <c r="A21" s="2159" t="s">
        <v>2931</v>
      </c>
      <c r="B21" s="1961"/>
      <c r="C21" s="1542">
        <f t="shared" ref="C21:O21" si="1">SUM(C14:C20)</f>
        <v>5</v>
      </c>
      <c r="D21" s="1542">
        <f t="shared" si="1"/>
        <v>5</v>
      </c>
      <c r="E21" s="1543">
        <f t="shared" si="1"/>
        <v>40</v>
      </c>
      <c r="F21" s="1542">
        <f t="shared" si="1"/>
        <v>0</v>
      </c>
      <c r="G21" s="1544">
        <f t="shared" si="1"/>
        <v>39957982.480000004</v>
      </c>
      <c r="H21" s="1545">
        <f t="shared" si="1"/>
        <v>30151295.82</v>
      </c>
      <c r="I21" s="1543">
        <f t="shared" si="1"/>
        <v>16</v>
      </c>
      <c r="J21" s="1542">
        <f t="shared" si="1"/>
        <v>0</v>
      </c>
      <c r="K21" s="1542">
        <f t="shared" si="1"/>
        <v>0</v>
      </c>
      <c r="L21" s="1542">
        <f t="shared" si="1"/>
        <v>0</v>
      </c>
      <c r="M21" s="1542">
        <f t="shared" si="1"/>
        <v>0</v>
      </c>
      <c r="N21" s="1542">
        <f t="shared" si="1"/>
        <v>0</v>
      </c>
      <c r="O21" s="1542">
        <f t="shared" si="1"/>
        <v>5</v>
      </c>
      <c r="P21" s="428"/>
      <c r="Q21" s="429"/>
      <c r="R21" s="428"/>
      <c r="S21" s="399"/>
      <c r="T21" s="14"/>
      <c r="U21" s="14"/>
      <c r="V21" s="14"/>
      <c r="W21" s="14"/>
      <c r="X21" s="14"/>
      <c r="Y21" s="14"/>
      <c r="Z21" s="14"/>
    </row>
    <row r="22" spans="1:26" ht="22.5" customHeight="1">
      <c r="A22" s="2154" t="s">
        <v>18</v>
      </c>
      <c r="B22" s="436" t="s">
        <v>140</v>
      </c>
      <c r="C22" s="1573">
        <v>1</v>
      </c>
      <c r="D22" s="1573">
        <v>1</v>
      </c>
      <c r="E22" s="1576"/>
      <c r="F22" s="1575"/>
      <c r="G22" s="410"/>
      <c r="H22" s="407"/>
      <c r="I22" s="1538">
        <v>2</v>
      </c>
      <c r="J22" s="1580"/>
      <c r="K22" s="1580"/>
      <c r="L22" s="1581"/>
      <c r="M22" s="1580"/>
      <c r="N22" s="1580"/>
      <c r="O22" s="436"/>
      <c r="P22" s="407"/>
      <c r="Q22" s="598"/>
      <c r="R22" s="1579"/>
      <c r="S22" s="399"/>
      <c r="T22" s="14"/>
      <c r="U22" s="14"/>
      <c r="V22" s="14"/>
      <c r="W22" s="14"/>
      <c r="X22" s="14"/>
      <c r="Y22" s="14"/>
      <c r="Z22" s="14"/>
    </row>
    <row r="23" spans="1:26" ht="25.5" customHeight="1">
      <c r="A23" s="1976"/>
      <c r="B23" s="407" t="s">
        <v>3061</v>
      </c>
      <c r="C23" s="1573"/>
      <c r="D23" s="1573"/>
      <c r="E23" s="1538">
        <v>2</v>
      </c>
      <c r="F23" s="1575"/>
      <c r="G23" s="410">
        <v>2000000</v>
      </c>
      <c r="H23" s="503">
        <v>2000000</v>
      </c>
      <c r="I23" s="1538"/>
      <c r="J23" s="1580"/>
      <c r="K23" s="436"/>
      <c r="L23" s="436"/>
      <c r="M23" s="436"/>
      <c r="N23" s="436"/>
      <c r="O23" s="436">
        <v>1</v>
      </c>
      <c r="P23" s="578" t="s">
        <v>29</v>
      </c>
      <c r="Q23" s="403" t="s">
        <v>3062</v>
      </c>
      <c r="R23" s="469">
        <v>43504</v>
      </c>
      <c r="S23" s="394"/>
      <c r="T23" s="556"/>
      <c r="U23" s="14"/>
      <c r="V23" s="14"/>
      <c r="W23" s="14"/>
      <c r="X23" s="14"/>
      <c r="Y23" s="14"/>
      <c r="Z23" s="14"/>
    </row>
    <row r="24" spans="1:26" ht="22.5" customHeight="1">
      <c r="A24" s="2154" t="s">
        <v>18</v>
      </c>
      <c r="B24" s="436" t="s">
        <v>255</v>
      </c>
      <c r="C24" s="1573">
        <v>1</v>
      </c>
      <c r="D24" s="1573">
        <v>1</v>
      </c>
      <c r="E24" s="1576">
        <v>2</v>
      </c>
      <c r="F24" s="1575"/>
      <c r="G24" s="410">
        <v>2000000</v>
      </c>
      <c r="H24" s="503">
        <v>2000000</v>
      </c>
      <c r="I24" s="1538">
        <v>2</v>
      </c>
      <c r="J24" s="1580"/>
      <c r="K24" s="1581"/>
      <c r="L24" s="558"/>
      <c r="M24" s="1580"/>
      <c r="N24" s="1580"/>
      <c r="O24" s="436"/>
      <c r="P24" s="407"/>
      <c r="Q24" s="598"/>
      <c r="R24" s="1579"/>
      <c r="S24" s="399"/>
      <c r="T24" s="14"/>
      <c r="U24" s="14"/>
      <c r="V24" s="14"/>
      <c r="W24" s="14"/>
      <c r="X24" s="14"/>
      <c r="Y24" s="14"/>
      <c r="Z24" s="14"/>
    </row>
    <row r="25" spans="1:26" ht="22.5" customHeight="1">
      <c r="A25" s="1976"/>
      <c r="B25" s="407" t="s">
        <v>3063</v>
      </c>
      <c r="C25" s="1573"/>
      <c r="D25" s="1573"/>
      <c r="E25" s="1576"/>
      <c r="F25" s="1575"/>
      <c r="G25" s="410"/>
      <c r="H25" s="407"/>
      <c r="I25" s="1538"/>
      <c r="J25" s="1580"/>
      <c r="K25" s="1581"/>
      <c r="L25" s="436"/>
      <c r="M25" s="436"/>
      <c r="N25" s="1580"/>
      <c r="O25" s="436">
        <v>1</v>
      </c>
      <c r="P25" s="413" t="s">
        <v>29</v>
      </c>
      <c r="Q25" s="574" t="s">
        <v>191</v>
      </c>
      <c r="R25" s="469">
        <v>42843</v>
      </c>
      <c r="S25" s="394" t="s">
        <v>975</v>
      </c>
      <c r="T25" s="14"/>
      <c r="U25" s="14"/>
      <c r="V25" s="14"/>
      <c r="W25" s="14"/>
      <c r="X25" s="14"/>
      <c r="Y25" s="14"/>
      <c r="Z25" s="14"/>
    </row>
    <row r="26" spans="1:26" ht="21.75" customHeight="1">
      <c r="A26" s="2159" t="s">
        <v>2932</v>
      </c>
      <c r="B26" s="1961"/>
      <c r="C26" s="425">
        <f t="shared" ref="C26:O26" si="2">SUM(C22:C25)</f>
        <v>2</v>
      </c>
      <c r="D26" s="425">
        <f t="shared" si="2"/>
        <v>2</v>
      </c>
      <c r="E26" s="1565">
        <f t="shared" si="2"/>
        <v>4</v>
      </c>
      <c r="F26" s="425">
        <f t="shared" si="2"/>
        <v>0</v>
      </c>
      <c r="G26" s="426">
        <f t="shared" si="2"/>
        <v>4000000</v>
      </c>
      <c r="H26" s="426">
        <f t="shared" si="2"/>
        <v>4000000</v>
      </c>
      <c r="I26" s="1565">
        <f t="shared" si="2"/>
        <v>4</v>
      </c>
      <c r="J26" s="425">
        <f t="shared" si="2"/>
        <v>0</v>
      </c>
      <c r="K26" s="425">
        <f t="shared" si="2"/>
        <v>0</v>
      </c>
      <c r="L26" s="425">
        <f t="shared" si="2"/>
        <v>0</v>
      </c>
      <c r="M26" s="425">
        <f t="shared" si="2"/>
        <v>0</v>
      </c>
      <c r="N26" s="425">
        <f t="shared" si="2"/>
        <v>0</v>
      </c>
      <c r="O26" s="425">
        <f t="shared" si="2"/>
        <v>2</v>
      </c>
      <c r="P26" s="428"/>
      <c r="Q26" s="429"/>
      <c r="R26" s="428"/>
      <c r="S26" s="399"/>
      <c r="T26" s="14"/>
      <c r="U26" s="14"/>
      <c r="V26" s="14"/>
      <c r="W26" s="14"/>
      <c r="X26" s="14"/>
      <c r="Y26" s="14"/>
      <c r="Z26" s="14"/>
    </row>
    <row r="27" spans="1:26" ht="18.75" customHeight="1">
      <c r="A27" s="2154" t="s">
        <v>19</v>
      </c>
      <c r="B27" s="436" t="s">
        <v>232</v>
      </c>
      <c r="C27" s="407">
        <v>1</v>
      </c>
      <c r="D27" s="407">
        <v>2</v>
      </c>
      <c r="E27" s="410"/>
      <c r="F27" s="408"/>
      <c r="G27" s="410"/>
      <c r="H27" s="407"/>
      <c r="I27" s="410"/>
      <c r="J27" s="423"/>
      <c r="K27" s="436"/>
      <c r="L27" s="436"/>
      <c r="M27" s="436"/>
      <c r="N27" s="436"/>
      <c r="O27" s="436"/>
      <c r="P27" s="407"/>
      <c r="Q27" s="598"/>
      <c r="R27" s="1579"/>
      <c r="S27" s="399"/>
      <c r="T27" s="14" t="s">
        <v>2</v>
      </c>
      <c r="U27" s="14"/>
      <c r="V27" s="14"/>
      <c r="W27" s="14"/>
      <c r="X27" s="14"/>
      <c r="Y27" s="14"/>
      <c r="Z27" s="14"/>
    </row>
    <row r="28" spans="1:26" ht="49.5" customHeight="1">
      <c r="A28" s="1856"/>
      <c r="B28" s="407" t="s">
        <v>3064</v>
      </c>
      <c r="C28" s="407"/>
      <c r="D28" s="407"/>
      <c r="E28" s="410">
        <v>4</v>
      </c>
      <c r="F28" s="408"/>
      <c r="G28" s="410">
        <v>4000000</v>
      </c>
      <c r="H28" s="503">
        <v>3679640.79</v>
      </c>
      <c r="I28" s="410">
        <v>2</v>
      </c>
      <c r="J28" s="423"/>
      <c r="K28" s="436"/>
      <c r="L28" s="436"/>
      <c r="M28" s="436"/>
      <c r="N28" s="436"/>
      <c r="O28" s="436">
        <v>2</v>
      </c>
      <c r="P28" s="413" t="s">
        <v>29</v>
      </c>
      <c r="Q28" s="580" t="s">
        <v>3065</v>
      </c>
      <c r="R28" s="469">
        <v>43539</v>
      </c>
      <c r="S28" s="394"/>
      <c r="T28" s="14"/>
      <c r="U28" s="14"/>
      <c r="V28" s="14"/>
      <c r="W28" s="14"/>
      <c r="X28" s="14"/>
      <c r="Y28" s="14"/>
      <c r="Z28" s="14"/>
    </row>
    <row r="29" spans="1:26" ht="21.75" customHeight="1">
      <c r="A29" s="2159" t="s">
        <v>2933</v>
      </c>
      <c r="B29" s="1961"/>
      <c r="C29" s="425">
        <f t="shared" ref="C29:O29" si="3">SUM(C27:C28)</f>
        <v>1</v>
      </c>
      <c r="D29" s="425">
        <f t="shared" si="3"/>
        <v>2</v>
      </c>
      <c r="E29" s="1565">
        <f t="shared" si="3"/>
        <v>4</v>
      </c>
      <c r="F29" s="425">
        <f t="shared" si="3"/>
        <v>0</v>
      </c>
      <c r="G29" s="426">
        <f t="shared" si="3"/>
        <v>4000000</v>
      </c>
      <c r="H29" s="426">
        <f t="shared" si="3"/>
        <v>3679640.79</v>
      </c>
      <c r="I29" s="1565">
        <f t="shared" si="3"/>
        <v>2</v>
      </c>
      <c r="J29" s="425">
        <f t="shared" si="3"/>
        <v>0</v>
      </c>
      <c r="K29" s="425">
        <f t="shared" si="3"/>
        <v>0</v>
      </c>
      <c r="L29" s="425">
        <f t="shared" si="3"/>
        <v>0</v>
      </c>
      <c r="M29" s="425">
        <f t="shared" si="3"/>
        <v>0</v>
      </c>
      <c r="N29" s="425">
        <f t="shared" si="3"/>
        <v>0</v>
      </c>
      <c r="O29" s="425">
        <f t="shared" si="3"/>
        <v>2</v>
      </c>
      <c r="P29" s="428"/>
      <c r="Q29" s="1585"/>
      <c r="R29" s="1586"/>
      <c r="S29" s="399"/>
      <c r="T29" s="14"/>
      <c r="U29" s="14"/>
      <c r="V29" s="14"/>
      <c r="W29" s="14"/>
      <c r="X29" s="14"/>
      <c r="Y29" s="14"/>
      <c r="Z29" s="14"/>
    </row>
    <row r="30" spans="1:26" ht="21.75" customHeight="1">
      <c r="A30" s="2035" t="s">
        <v>3066</v>
      </c>
      <c r="B30" s="1961"/>
      <c r="C30" s="548">
        <f t="shared" ref="C30:O30" si="4">SUM(C13,C21,C26,C29)</f>
        <v>12</v>
      </c>
      <c r="D30" s="548">
        <f t="shared" si="4"/>
        <v>13</v>
      </c>
      <c r="E30" s="1568">
        <f t="shared" si="4"/>
        <v>76</v>
      </c>
      <c r="F30" s="548">
        <f t="shared" si="4"/>
        <v>0</v>
      </c>
      <c r="G30" s="1146">
        <f t="shared" si="4"/>
        <v>75793321.980000004</v>
      </c>
      <c r="H30" s="1587">
        <f t="shared" si="4"/>
        <v>62456600.949999996</v>
      </c>
      <c r="I30" s="1146">
        <f t="shared" si="4"/>
        <v>50</v>
      </c>
      <c r="J30" s="548">
        <f t="shared" si="4"/>
        <v>0</v>
      </c>
      <c r="K30" s="548">
        <f t="shared" si="4"/>
        <v>0</v>
      </c>
      <c r="L30" s="548">
        <f t="shared" si="4"/>
        <v>0</v>
      </c>
      <c r="M30" s="548">
        <f t="shared" si="4"/>
        <v>0</v>
      </c>
      <c r="N30" s="548">
        <f t="shared" si="4"/>
        <v>0</v>
      </c>
      <c r="O30" s="548">
        <f t="shared" si="4"/>
        <v>13</v>
      </c>
      <c r="P30" s="1588"/>
      <c r="Q30" s="453"/>
      <c r="R30" s="413"/>
      <c r="S30" s="399"/>
      <c r="T30" s="564"/>
      <c r="U30" s="564"/>
      <c r="V30" s="564"/>
      <c r="W30" s="564"/>
      <c r="X30" s="564"/>
      <c r="Y30" s="564"/>
      <c r="Z30" s="564"/>
    </row>
    <row r="31" spans="1:26" ht="15.75" customHeight="1">
      <c r="A31" s="14"/>
      <c r="B31" s="458"/>
      <c r="C31" s="14"/>
      <c r="D31" s="14"/>
      <c r="E31" s="14"/>
      <c r="F31" s="14"/>
      <c r="G31" s="564"/>
      <c r="H31" s="458"/>
      <c r="I31" s="14"/>
      <c r="J31" s="558"/>
      <c r="K31" s="558"/>
      <c r="L31" s="558"/>
      <c r="M31" s="558"/>
      <c r="N31" s="558"/>
      <c r="O31" s="906"/>
      <c r="P31" s="458"/>
      <c r="Q31" s="14"/>
      <c r="R31" s="223"/>
      <c r="S31" s="399"/>
      <c r="T31" s="14"/>
      <c r="U31" s="14"/>
      <c r="V31" s="14"/>
      <c r="W31" s="14"/>
      <c r="X31" s="14"/>
      <c r="Y31" s="14"/>
      <c r="Z31" s="14"/>
    </row>
    <row r="32" spans="1:26" ht="15.75" customHeight="1">
      <c r="A32" s="14"/>
      <c r="B32" s="458"/>
      <c r="C32" s="14"/>
      <c r="D32" s="14"/>
      <c r="E32" s="14"/>
      <c r="F32" s="14"/>
      <c r="G32" s="564"/>
      <c r="H32" s="458"/>
      <c r="I32" s="14"/>
      <c r="J32" s="558"/>
      <c r="K32" s="558"/>
      <c r="L32" s="558"/>
      <c r="M32" s="558"/>
      <c r="N32" s="558"/>
      <c r="O32" s="906"/>
      <c r="P32" s="458"/>
      <c r="Q32" s="14"/>
      <c r="R32" s="223"/>
      <c r="S32" s="399"/>
      <c r="T32" s="14"/>
      <c r="U32" s="14"/>
      <c r="V32" s="14"/>
      <c r="W32" s="14"/>
      <c r="X32" s="14"/>
      <c r="Y32" s="14"/>
      <c r="Z32" s="14"/>
    </row>
    <row r="33" spans="1:26" ht="15.75" customHeight="1">
      <c r="A33" s="14"/>
      <c r="B33" s="458"/>
      <c r="C33" s="14"/>
      <c r="D33" s="14"/>
      <c r="E33" s="14"/>
      <c r="F33" s="14"/>
      <c r="G33" s="564"/>
      <c r="H33" s="458"/>
      <c r="I33" s="14"/>
      <c r="J33" s="558"/>
      <c r="K33" s="558"/>
      <c r="L33" s="558"/>
      <c r="M33" s="558"/>
      <c r="N33" s="558"/>
      <c r="O33" s="906"/>
      <c r="P33" s="458"/>
      <c r="Q33" s="14"/>
      <c r="R33" s="223"/>
      <c r="S33" s="399"/>
      <c r="T33" s="14"/>
      <c r="U33" s="14"/>
      <c r="V33" s="14"/>
      <c r="W33" s="14"/>
      <c r="X33" s="14"/>
      <c r="Y33" s="14"/>
      <c r="Z33" s="14"/>
    </row>
    <row r="34" spans="1:26" ht="15.75" customHeight="1">
      <c r="A34" s="14"/>
      <c r="B34" s="458"/>
      <c r="C34" s="14"/>
      <c r="D34" s="14"/>
      <c r="E34" s="14"/>
      <c r="F34" s="14"/>
      <c r="G34" s="564"/>
      <c r="H34" s="458"/>
      <c r="I34" s="14"/>
      <c r="J34" s="558"/>
      <c r="K34" s="558"/>
      <c r="L34" s="558"/>
      <c r="M34" s="558"/>
      <c r="N34" s="558"/>
      <c r="O34" s="906"/>
      <c r="P34" s="458"/>
      <c r="Q34" s="14"/>
      <c r="R34" s="223"/>
      <c r="S34" s="399"/>
      <c r="T34" s="14"/>
      <c r="U34" s="14"/>
      <c r="V34" s="14"/>
      <c r="W34" s="14"/>
      <c r="X34" s="14"/>
      <c r="Y34" s="14"/>
      <c r="Z34" s="14"/>
    </row>
    <row r="35" spans="1:26" ht="15.75" customHeight="1">
      <c r="A35" s="14"/>
      <c r="B35" s="458"/>
      <c r="C35" s="14"/>
      <c r="D35" s="14"/>
      <c r="E35" s="14"/>
      <c r="F35" s="14"/>
      <c r="G35" s="564"/>
      <c r="H35" s="458"/>
      <c r="I35" s="14"/>
      <c r="J35" s="558"/>
      <c r="K35" s="558"/>
      <c r="L35" s="558"/>
      <c r="M35" s="558"/>
      <c r="N35" s="558"/>
      <c r="O35" s="906"/>
      <c r="P35" s="458"/>
      <c r="Q35" s="14"/>
      <c r="R35" s="223"/>
      <c r="S35" s="399"/>
      <c r="T35" s="14"/>
      <c r="U35" s="14"/>
      <c r="V35" s="14"/>
      <c r="W35" s="14"/>
      <c r="X35" s="14"/>
      <c r="Y35" s="14"/>
      <c r="Z35" s="14"/>
    </row>
    <row r="36" spans="1:26" ht="15.75" customHeight="1">
      <c r="A36" s="14"/>
      <c r="B36" s="458"/>
      <c r="C36" s="14"/>
      <c r="D36" s="14"/>
      <c r="E36" s="14"/>
      <c r="F36" s="14"/>
      <c r="G36" s="564"/>
      <c r="H36" s="458"/>
      <c r="I36" s="14"/>
      <c r="J36" s="558"/>
      <c r="K36" s="558"/>
      <c r="L36" s="558"/>
      <c r="M36" s="558"/>
      <c r="N36" s="558"/>
      <c r="O36" s="906"/>
      <c r="P36" s="458"/>
      <c r="Q36" s="14"/>
      <c r="R36" s="223"/>
      <c r="S36" s="399"/>
      <c r="T36" s="14"/>
      <c r="U36" s="14"/>
      <c r="V36" s="14"/>
      <c r="W36" s="14"/>
      <c r="X36" s="14"/>
      <c r="Y36" s="14"/>
      <c r="Z36" s="14"/>
    </row>
    <row r="37" spans="1:26" ht="15.75" customHeight="1">
      <c r="A37" s="14"/>
      <c r="B37" s="458"/>
      <c r="C37" s="14"/>
      <c r="D37" s="14"/>
      <c r="E37" s="14"/>
      <c r="F37" s="14"/>
      <c r="G37" s="564"/>
      <c r="H37" s="458"/>
      <c r="I37" s="14"/>
      <c r="J37" s="558"/>
      <c r="K37" s="558"/>
      <c r="L37" s="558"/>
      <c r="M37" s="558"/>
      <c r="N37" s="558"/>
      <c r="O37" s="906"/>
      <c r="P37" s="458"/>
      <c r="Q37" s="14"/>
      <c r="R37" s="223"/>
      <c r="S37" s="399"/>
      <c r="T37" s="14"/>
      <c r="U37" s="14"/>
      <c r="V37" s="14"/>
      <c r="W37" s="14"/>
      <c r="X37" s="14"/>
      <c r="Y37" s="14"/>
      <c r="Z37" s="14"/>
    </row>
    <row r="38" spans="1:26" ht="15.75" customHeight="1">
      <c r="A38" s="14"/>
      <c r="B38" s="458"/>
      <c r="C38" s="14"/>
      <c r="D38" s="14"/>
      <c r="E38" s="14"/>
      <c r="F38" s="14"/>
      <c r="G38" s="564"/>
      <c r="H38" s="458"/>
      <c r="I38" s="14"/>
      <c r="J38" s="558"/>
      <c r="K38" s="558"/>
      <c r="L38" s="558"/>
      <c r="M38" s="558"/>
      <c r="N38" s="558"/>
      <c r="O38" s="906"/>
      <c r="P38" s="458"/>
      <c r="Q38" s="14"/>
      <c r="R38" s="223"/>
      <c r="S38" s="399"/>
      <c r="T38" s="14"/>
      <c r="U38" s="14"/>
      <c r="V38" s="14"/>
      <c r="W38" s="14"/>
      <c r="X38" s="14"/>
      <c r="Y38" s="14"/>
      <c r="Z38" s="14"/>
    </row>
    <row r="39" spans="1:26" ht="15.75" customHeight="1">
      <c r="A39" s="14"/>
      <c r="B39" s="458"/>
      <c r="C39" s="14"/>
      <c r="D39" s="14"/>
      <c r="E39" s="14"/>
      <c r="F39" s="14"/>
      <c r="G39" s="564"/>
      <c r="H39" s="458"/>
      <c r="I39" s="14"/>
      <c r="J39" s="558"/>
      <c r="K39" s="558"/>
      <c r="L39" s="558"/>
      <c r="M39" s="558"/>
      <c r="N39" s="558"/>
      <c r="O39" s="906"/>
      <c r="P39" s="458"/>
      <c r="Q39" s="14"/>
      <c r="R39" s="223"/>
      <c r="S39" s="399"/>
      <c r="T39" s="14"/>
      <c r="U39" s="14"/>
      <c r="V39" s="14"/>
      <c r="W39" s="14"/>
      <c r="X39" s="14"/>
      <c r="Y39" s="14"/>
      <c r="Z39" s="14"/>
    </row>
    <row r="40" spans="1:26" ht="15.75" customHeight="1">
      <c r="A40" s="14"/>
      <c r="B40" s="458"/>
      <c r="C40" s="14"/>
      <c r="D40" s="14"/>
      <c r="E40" s="14"/>
      <c r="F40" s="14"/>
      <c r="G40" s="564"/>
      <c r="H40" s="458"/>
      <c r="I40" s="14"/>
      <c r="J40" s="558"/>
      <c r="K40" s="558"/>
      <c r="L40" s="558"/>
      <c r="M40" s="558"/>
      <c r="N40" s="558"/>
      <c r="O40" s="906"/>
      <c r="P40" s="458"/>
      <c r="Q40" s="14"/>
      <c r="R40" s="223"/>
      <c r="S40" s="399"/>
      <c r="T40" s="14"/>
      <c r="U40" s="14"/>
      <c r="V40" s="14"/>
      <c r="W40" s="14"/>
      <c r="X40" s="14"/>
      <c r="Y40" s="14"/>
      <c r="Z40" s="14"/>
    </row>
    <row r="41" spans="1:26" ht="15.75" customHeight="1">
      <c r="A41" s="14"/>
      <c r="B41" s="458"/>
      <c r="C41" s="14"/>
      <c r="D41" s="14"/>
      <c r="E41" s="14"/>
      <c r="F41" s="14"/>
      <c r="G41" s="564"/>
      <c r="H41" s="458"/>
      <c r="I41" s="14"/>
      <c r="J41" s="558"/>
      <c r="K41" s="558"/>
      <c r="L41" s="558"/>
      <c r="M41" s="558"/>
      <c r="N41" s="558"/>
      <c r="O41" s="906"/>
      <c r="P41" s="458"/>
      <c r="Q41" s="14"/>
      <c r="R41" s="223"/>
      <c r="S41" s="399"/>
      <c r="T41" s="14"/>
      <c r="U41" s="14"/>
      <c r="V41" s="14"/>
      <c r="W41" s="14"/>
      <c r="X41" s="14"/>
      <c r="Y41" s="14"/>
      <c r="Z41" s="14"/>
    </row>
    <row r="42" spans="1:26" ht="15.75" customHeight="1">
      <c r="A42" s="14"/>
      <c r="B42" s="458"/>
      <c r="C42" s="14"/>
      <c r="D42" s="14"/>
      <c r="E42" s="14"/>
      <c r="F42" s="14"/>
      <c r="G42" s="564"/>
      <c r="H42" s="458"/>
      <c r="I42" s="14"/>
      <c r="J42" s="558"/>
      <c r="K42" s="558"/>
      <c r="L42" s="558"/>
      <c r="M42" s="558"/>
      <c r="N42" s="558"/>
      <c r="O42" s="906"/>
      <c r="P42" s="458"/>
      <c r="Q42" s="14"/>
      <c r="R42" s="223"/>
      <c r="S42" s="399"/>
      <c r="T42" s="14"/>
      <c r="U42" s="14"/>
      <c r="V42" s="14"/>
      <c r="W42" s="14"/>
      <c r="X42" s="14"/>
      <c r="Y42" s="14"/>
      <c r="Z42" s="14"/>
    </row>
    <row r="43" spans="1:26" ht="15.75" customHeight="1">
      <c r="A43" s="14"/>
      <c r="B43" s="458"/>
      <c r="C43" s="14"/>
      <c r="D43" s="14"/>
      <c r="E43" s="14"/>
      <c r="F43" s="14"/>
      <c r="G43" s="564"/>
      <c r="H43" s="458"/>
      <c r="I43" s="14"/>
      <c r="J43" s="558"/>
      <c r="K43" s="558"/>
      <c r="L43" s="558"/>
      <c r="M43" s="558"/>
      <c r="N43" s="558"/>
      <c r="O43" s="906"/>
      <c r="P43" s="458"/>
      <c r="Q43" s="14"/>
      <c r="R43" s="223"/>
      <c r="S43" s="399"/>
      <c r="T43" s="14"/>
      <c r="U43" s="14"/>
      <c r="V43" s="14"/>
      <c r="W43" s="14"/>
      <c r="X43" s="14"/>
      <c r="Y43" s="14"/>
      <c r="Z43" s="14"/>
    </row>
    <row r="44" spans="1:26" ht="15.75" customHeight="1">
      <c r="A44" s="14"/>
      <c r="B44" s="458"/>
      <c r="C44" s="14"/>
      <c r="D44" s="14"/>
      <c r="E44" s="14"/>
      <c r="F44" s="14"/>
      <c r="G44" s="564"/>
      <c r="H44" s="458"/>
      <c r="I44" s="14"/>
      <c r="J44" s="558"/>
      <c r="K44" s="558"/>
      <c r="L44" s="558"/>
      <c r="M44" s="558"/>
      <c r="N44" s="558"/>
      <c r="O44" s="906"/>
      <c r="P44" s="458"/>
      <c r="Q44" s="14"/>
      <c r="R44" s="223"/>
      <c r="S44" s="399"/>
      <c r="T44" s="14"/>
      <c r="U44" s="14"/>
      <c r="V44" s="14"/>
      <c r="W44" s="14"/>
      <c r="X44" s="14"/>
      <c r="Y44" s="14"/>
      <c r="Z44" s="14"/>
    </row>
    <row r="45" spans="1:26" ht="15.75" customHeight="1">
      <c r="A45" s="14"/>
      <c r="B45" s="458"/>
      <c r="C45" s="14"/>
      <c r="D45" s="14"/>
      <c r="E45" s="14"/>
      <c r="F45" s="14"/>
      <c r="G45" s="564"/>
      <c r="H45" s="458"/>
      <c r="I45" s="14"/>
      <c r="J45" s="558"/>
      <c r="K45" s="558"/>
      <c r="L45" s="558"/>
      <c r="M45" s="558"/>
      <c r="N45" s="558"/>
      <c r="O45" s="906"/>
      <c r="P45" s="458"/>
      <c r="Q45" s="14"/>
      <c r="R45" s="223"/>
      <c r="S45" s="399"/>
      <c r="T45" s="14"/>
      <c r="U45" s="14"/>
      <c r="V45" s="14"/>
      <c r="W45" s="14"/>
      <c r="X45" s="14"/>
      <c r="Y45" s="14"/>
      <c r="Z45" s="14"/>
    </row>
    <row r="46" spans="1:26" ht="15.75" customHeight="1">
      <c r="A46" s="14"/>
      <c r="B46" s="458"/>
      <c r="C46" s="14"/>
      <c r="D46" s="14"/>
      <c r="E46" s="14"/>
      <c r="F46" s="14"/>
      <c r="G46" s="564"/>
      <c r="H46" s="458"/>
      <c r="I46" s="14"/>
      <c r="J46" s="558"/>
      <c r="K46" s="558"/>
      <c r="L46" s="558"/>
      <c r="M46" s="558"/>
      <c r="N46" s="558"/>
      <c r="O46" s="906"/>
      <c r="P46" s="458"/>
      <c r="Q46" s="14"/>
      <c r="R46" s="223"/>
      <c r="S46" s="399"/>
      <c r="T46" s="14"/>
      <c r="U46" s="14"/>
      <c r="V46" s="14"/>
      <c r="W46" s="14"/>
      <c r="X46" s="14"/>
      <c r="Y46" s="14"/>
      <c r="Z46" s="14"/>
    </row>
    <row r="47" spans="1:26" ht="15.75" customHeight="1">
      <c r="A47" s="14"/>
      <c r="B47" s="458"/>
      <c r="C47" s="14"/>
      <c r="D47" s="14"/>
      <c r="E47" s="14"/>
      <c r="F47" s="14"/>
      <c r="G47" s="564"/>
      <c r="H47" s="458"/>
      <c r="I47" s="14"/>
      <c r="J47" s="558"/>
      <c r="K47" s="558"/>
      <c r="L47" s="558"/>
      <c r="M47" s="558"/>
      <c r="N47" s="558"/>
      <c r="O47" s="906"/>
      <c r="P47" s="458"/>
      <c r="Q47" s="14"/>
      <c r="R47" s="223"/>
      <c r="S47" s="399"/>
      <c r="T47" s="14"/>
      <c r="U47" s="14"/>
      <c r="V47" s="14"/>
      <c r="W47" s="14"/>
      <c r="X47" s="14"/>
      <c r="Y47" s="14"/>
      <c r="Z47" s="14"/>
    </row>
    <row r="48" spans="1:26" ht="15.75" customHeight="1">
      <c r="A48" s="14"/>
      <c r="B48" s="458"/>
      <c r="C48" s="14"/>
      <c r="D48" s="14"/>
      <c r="E48" s="14"/>
      <c r="F48" s="14"/>
      <c r="G48" s="564"/>
      <c r="H48" s="458"/>
      <c r="I48" s="14"/>
      <c r="J48" s="558"/>
      <c r="K48" s="558"/>
      <c r="L48" s="558"/>
      <c r="M48" s="558"/>
      <c r="N48" s="558"/>
      <c r="O48" s="906"/>
      <c r="P48" s="458"/>
      <c r="Q48" s="14"/>
      <c r="R48" s="223"/>
      <c r="S48" s="399"/>
      <c r="T48" s="14"/>
      <c r="U48" s="14"/>
      <c r="V48" s="14"/>
      <c r="W48" s="14"/>
      <c r="X48" s="14"/>
      <c r="Y48" s="14"/>
      <c r="Z48" s="14"/>
    </row>
    <row r="49" spans="1:26" ht="15.75" customHeight="1">
      <c r="A49" s="14"/>
      <c r="B49" s="458"/>
      <c r="C49" s="14"/>
      <c r="D49" s="14"/>
      <c r="E49" s="14"/>
      <c r="F49" s="14"/>
      <c r="G49" s="564"/>
      <c r="H49" s="458"/>
      <c r="I49" s="14"/>
      <c r="J49" s="558"/>
      <c r="K49" s="558"/>
      <c r="L49" s="558"/>
      <c r="M49" s="558"/>
      <c r="N49" s="558"/>
      <c r="O49" s="906"/>
      <c r="P49" s="458"/>
      <c r="Q49" s="14"/>
      <c r="R49" s="223"/>
      <c r="S49" s="399"/>
      <c r="T49" s="14"/>
      <c r="U49" s="14"/>
      <c r="V49" s="14"/>
      <c r="W49" s="14"/>
      <c r="X49" s="14"/>
      <c r="Y49" s="14"/>
      <c r="Z49" s="14"/>
    </row>
    <row r="50" spans="1:26" ht="15.75" customHeight="1">
      <c r="A50" s="14"/>
      <c r="B50" s="458"/>
      <c r="C50" s="14"/>
      <c r="D50" s="14"/>
      <c r="E50" s="14"/>
      <c r="F50" s="14"/>
      <c r="G50" s="564"/>
      <c r="H50" s="458"/>
      <c r="I50" s="14"/>
      <c r="J50" s="558"/>
      <c r="K50" s="558"/>
      <c r="L50" s="558"/>
      <c r="M50" s="558"/>
      <c r="N50" s="558"/>
      <c r="O50" s="906"/>
      <c r="P50" s="458"/>
      <c r="Q50" s="14"/>
      <c r="R50" s="223"/>
      <c r="S50" s="399"/>
      <c r="T50" s="14"/>
      <c r="U50" s="14"/>
      <c r="V50" s="14"/>
      <c r="W50" s="14"/>
      <c r="X50" s="14"/>
      <c r="Y50" s="14"/>
      <c r="Z50" s="14"/>
    </row>
    <row r="51" spans="1:26" ht="15.75" customHeight="1">
      <c r="A51" s="14"/>
      <c r="B51" s="458"/>
      <c r="C51" s="14"/>
      <c r="D51" s="14"/>
      <c r="E51" s="14"/>
      <c r="F51" s="14"/>
      <c r="G51" s="564"/>
      <c r="H51" s="458"/>
      <c r="I51" s="14"/>
      <c r="J51" s="558"/>
      <c r="K51" s="558"/>
      <c r="L51" s="558"/>
      <c r="M51" s="558"/>
      <c r="N51" s="558"/>
      <c r="O51" s="906"/>
      <c r="P51" s="458"/>
      <c r="Q51" s="14"/>
      <c r="R51" s="223"/>
      <c r="S51" s="399"/>
      <c r="T51" s="14"/>
      <c r="U51" s="14"/>
      <c r="V51" s="14"/>
      <c r="W51" s="14"/>
      <c r="X51" s="14"/>
      <c r="Y51" s="14"/>
      <c r="Z51" s="14"/>
    </row>
    <row r="52" spans="1:26" ht="15.75" customHeight="1">
      <c r="A52" s="14"/>
      <c r="B52" s="458"/>
      <c r="C52" s="14"/>
      <c r="D52" s="14"/>
      <c r="E52" s="14"/>
      <c r="F52" s="14"/>
      <c r="G52" s="564"/>
      <c r="H52" s="458"/>
      <c r="I52" s="14"/>
      <c r="J52" s="558"/>
      <c r="K52" s="558"/>
      <c r="L52" s="558"/>
      <c r="M52" s="558"/>
      <c r="N52" s="558"/>
      <c r="O52" s="906"/>
      <c r="P52" s="458"/>
      <c r="Q52" s="14"/>
      <c r="R52" s="223"/>
      <c r="S52" s="399"/>
      <c r="T52" s="14"/>
      <c r="U52" s="14"/>
      <c r="V52" s="14"/>
      <c r="W52" s="14"/>
      <c r="X52" s="14"/>
      <c r="Y52" s="14"/>
      <c r="Z52" s="14"/>
    </row>
    <row r="53" spans="1:26" ht="15.75" customHeight="1">
      <c r="A53" s="14"/>
      <c r="B53" s="458"/>
      <c r="C53" s="14"/>
      <c r="D53" s="14"/>
      <c r="E53" s="14"/>
      <c r="F53" s="14"/>
      <c r="G53" s="564"/>
      <c r="H53" s="458"/>
      <c r="I53" s="14"/>
      <c r="J53" s="558"/>
      <c r="K53" s="558"/>
      <c r="L53" s="558"/>
      <c r="M53" s="558"/>
      <c r="N53" s="558"/>
      <c r="O53" s="906"/>
      <c r="P53" s="458"/>
      <c r="Q53" s="14"/>
      <c r="R53" s="223"/>
      <c r="S53" s="399"/>
      <c r="T53" s="14"/>
      <c r="U53" s="14"/>
      <c r="V53" s="14"/>
      <c r="W53" s="14"/>
      <c r="X53" s="14"/>
      <c r="Y53" s="14"/>
      <c r="Z53" s="14"/>
    </row>
    <row r="54" spans="1:26" ht="15.75" customHeight="1">
      <c r="A54" s="14"/>
      <c r="B54" s="458"/>
      <c r="C54" s="14"/>
      <c r="D54" s="14"/>
      <c r="E54" s="14"/>
      <c r="F54" s="14"/>
      <c r="G54" s="564"/>
      <c r="H54" s="458"/>
      <c r="I54" s="14"/>
      <c r="J54" s="558"/>
      <c r="K54" s="558"/>
      <c r="L54" s="558"/>
      <c r="M54" s="558"/>
      <c r="N54" s="558"/>
      <c r="O54" s="906"/>
      <c r="P54" s="458"/>
      <c r="Q54" s="14"/>
      <c r="R54" s="223"/>
      <c r="S54" s="399"/>
      <c r="T54" s="14"/>
      <c r="U54" s="14"/>
      <c r="V54" s="14"/>
      <c r="W54" s="14"/>
      <c r="X54" s="14"/>
      <c r="Y54" s="14"/>
      <c r="Z54" s="14"/>
    </row>
    <row r="55" spans="1:26" ht="15.75" customHeight="1">
      <c r="A55" s="14"/>
      <c r="B55" s="458"/>
      <c r="C55" s="14"/>
      <c r="D55" s="14"/>
      <c r="E55" s="14"/>
      <c r="F55" s="14"/>
      <c r="G55" s="564"/>
      <c r="H55" s="458"/>
      <c r="I55" s="14"/>
      <c r="J55" s="558"/>
      <c r="K55" s="558"/>
      <c r="L55" s="558"/>
      <c r="M55" s="558"/>
      <c r="N55" s="558"/>
      <c r="O55" s="906"/>
      <c r="P55" s="458"/>
      <c r="Q55" s="14"/>
      <c r="R55" s="223"/>
      <c r="S55" s="399"/>
      <c r="T55" s="14"/>
      <c r="U55" s="14"/>
      <c r="V55" s="14"/>
      <c r="W55" s="14"/>
      <c r="X55" s="14"/>
      <c r="Y55" s="14"/>
      <c r="Z55" s="14"/>
    </row>
    <row r="56" spans="1:26" ht="15.75" customHeight="1">
      <c r="A56" s="14"/>
      <c r="B56" s="458"/>
      <c r="C56" s="14"/>
      <c r="D56" s="14"/>
      <c r="E56" s="14"/>
      <c r="F56" s="14"/>
      <c r="G56" s="564"/>
      <c r="H56" s="458"/>
      <c r="I56" s="14"/>
      <c r="J56" s="558"/>
      <c r="K56" s="558"/>
      <c r="L56" s="558"/>
      <c r="M56" s="558"/>
      <c r="N56" s="558"/>
      <c r="O56" s="906"/>
      <c r="P56" s="458"/>
      <c r="Q56" s="14"/>
      <c r="R56" s="223"/>
      <c r="S56" s="399"/>
      <c r="T56" s="14"/>
      <c r="U56" s="14"/>
      <c r="V56" s="14"/>
      <c r="W56" s="14"/>
      <c r="X56" s="14"/>
      <c r="Y56" s="14"/>
      <c r="Z56" s="14"/>
    </row>
    <row r="57" spans="1:26" ht="15.75" customHeight="1">
      <c r="A57" s="14"/>
      <c r="B57" s="458"/>
      <c r="C57" s="14"/>
      <c r="D57" s="14"/>
      <c r="E57" s="14"/>
      <c r="F57" s="14"/>
      <c r="G57" s="564"/>
      <c r="H57" s="458"/>
      <c r="I57" s="14"/>
      <c r="J57" s="558"/>
      <c r="K57" s="558"/>
      <c r="L57" s="558"/>
      <c r="M57" s="558"/>
      <c r="N57" s="558"/>
      <c r="O57" s="906"/>
      <c r="P57" s="458"/>
      <c r="Q57" s="14"/>
      <c r="R57" s="223"/>
      <c r="S57" s="399"/>
      <c r="T57" s="14"/>
      <c r="U57" s="14"/>
      <c r="V57" s="14"/>
      <c r="W57" s="14"/>
      <c r="X57" s="14"/>
      <c r="Y57" s="14"/>
      <c r="Z57" s="14"/>
    </row>
    <row r="58" spans="1:26" ht="15.75" customHeight="1">
      <c r="A58" s="14"/>
      <c r="B58" s="458"/>
      <c r="C58" s="14"/>
      <c r="D58" s="14"/>
      <c r="E58" s="14"/>
      <c r="F58" s="14"/>
      <c r="G58" s="564"/>
      <c r="H58" s="458"/>
      <c r="I58" s="14"/>
      <c r="J58" s="558"/>
      <c r="K58" s="558"/>
      <c r="L58" s="558"/>
      <c r="M58" s="558"/>
      <c r="N58" s="558"/>
      <c r="O58" s="906"/>
      <c r="P58" s="458"/>
      <c r="Q58" s="14"/>
      <c r="R58" s="223"/>
      <c r="S58" s="399"/>
      <c r="T58" s="14"/>
      <c r="U58" s="14"/>
      <c r="V58" s="14"/>
      <c r="W58" s="14"/>
      <c r="X58" s="14"/>
      <c r="Y58" s="14"/>
      <c r="Z58" s="14"/>
    </row>
    <row r="59" spans="1:26" ht="15.75" customHeight="1">
      <c r="A59" s="14"/>
      <c r="B59" s="458"/>
      <c r="C59" s="14"/>
      <c r="D59" s="14"/>
      <c r="E59" s="14"/>
      <c r="F59" s="14"/>
      <c r="G59" s="564"/>
      <c r="H59" s="458"/>
      <c r="I59" s="14"/>
      <c r="J59" s="558"/>
      <c r="K59" s="558"/>
      <c r="L59" s="558"/>
      <c r="M59" s="558"/>
      <c r="N59" s="558"/>
      <c r="O59" s="906"/>
      <c r="P59" s="458"/>
      <c r="Q59" s="14"/>
      <c r="R59" s="223"/>
      <c r="S59" s="399"/>
      <c r="T59" s="14"/>
      <c r="U59" s="14"/>
      <c r="V59" s="14"/>
      <c r="W59" s="14"/>
      <c r="X59" s="14"/>
      <c r="Y59" s="14"/>
      <c r="Z59" s="14"/>
    </row>
    <row r="60" spans="1:26" ht="15.75" customHeight="1">
      <c r="A60" s="14"/>
      <c r="B60" s="458"/>
      <c r="C60" s="14"/>
      <c r="D60" s="14"/>
      <c r="E60" s="14"/>
      <c r="F60" s="14"/>
      <c r="G60" s="564"/>
      <c r="H60" s="458"/>
      <c r="I60" s="14"/>
      <c r="J60" s="558"/>
      <c r="K60" s="558"/>
      <c r="L60" s="558"/>
      <c r="M60" s="558"/>
      <c r="N60" s="558"/>
      <c r="O60" s="906"/>
      <c r="P60" s="458"/>
      <c r="Q60" s="14"/>
      <c r="R60" s="223"/>
      <c r="S60" s="399"/>
      <c r="T60" s="14"/>
      <c r="U60" s="14"/>
      <c r="V60" s="14"/>
      <c r="W60" s="14"/>
      <c r="X60" s="14"/>
      <c r="Y60" s="14"/>
      <c r="Z60" s="14"/>
    </row>
    <row r="61" spans="1:26" ht="15.75" customHeight="1">
      <c r="A61" s="14"/>
      <c r="B61" s="458"/>
      <c r="C61" s="14"/>
      <c r="D61" s="14"/>
      <c r="E61" s="14"/>
      <c r="F61" s="14"/>
      <c r="G61" s="564"/>
      <c r="H61" s="458"/>
      <c r="I61" s="14"/>
      <c r="J61" s="558"/>
      <c r="K61" s="558"/>
      <c r="L61" s="558"/>
      <c r="M61" s="558"/>
      <c r="N61" s="558"/>
      <c r="O61" s="906"/>
      <c r="P61" s="458"/>
      <c r="Q61" s="14"/>
      <c r="R61" s="223"/>
      <c r="S61" s="399"/>
      <c r="T61" s="14"/>
      <c r="U61" s="14"/>
      <c r="V61" s="14"/>
      <c r="W61" s="14"/>
      <c r="X61" s="14"/>
      <c r="Y61" s="14"/>
      <c r="Z61" s="14"/>
    </row>
    <row r="62" spans="1:26" ht="15.75" customHeight="1">
      <c r="A62" s="14"/>
      <c r="B62" s="458"/>
      <c r="C62" s="14"/>
      <c r="D62" s="14"/>
      <c r="E62" s="14"/>
      <c r="F62" s="14"/>
      <c r="G62" s="564"/>
      <c r="H62" s="458"/>
      <c r="I62" s="14"/>
      <c r="J62" s="558"/>
      <c r="K62" s="558"/>
      <c r="L62" s="558"/>
      <c r="M62" s="558"/>
      <c r="N62" s="558"/>
      <c r="O62" s="906"/>
      <c r="P62" s="458"/>
      <c r="Q62" s="14"/>
      <c r="R62" s="223"/>
      <c r="S62" s="399"/>
      <c r="T62" s="14"/>
      <c r="U62" s="14"/>
      <c r="V62" s="14"/>
      <c r="W62" s="14"/>
      <c r="X62" s="14"/>
      <c r="Y62" s="14"/>
      <c r="Z62" s="14"/>
    </row>
    <row r="63" spans="1:26" ht="15.75" customHeight="1">
      <c r="A63" s="14"/>
      <c r="B63" s="458"/>
      <c r="C63" s="14"/>
      <c r="D63" s="14"/>
      <c r="E63" s="14"/>
      <c r="F63" s="14"/>
      <c r="G63" s="564"/>
      <c r="H63" s="458"/>
      <c r="I63" s="14"/>
      <c r="J63" s="558"/>
      <c r="K63" s="558"/>
      <c r="L63" s="558"/>
      <c r="M63" s="558"/>
      <c r="N63" s="558"/>
      <c r="O63" s="906"/>
      <c r="P63" s="458"/>
      <c r="Q63" s="14"/>
      <c r="R63" s="223"/>
      <c r="S63" s="399"/>
      <c r="T63" s="14"/>
      <c r="U63" s="14"/>
      <c r="V63" s="14"/>
      <c r="W63" s="14"/>
      <c r="X63" s="14"/>
      <c r="Y63" s="14"/>
      <c r="Z63" s="14"/>
    </row>
    <row r="64" spans="1:26" ht="15.75" customHeight="1">
      <c r="A64" s="14"/>
      <c r="B64" s="458"/>
      <c r="C64" s="14"/>
      <c r="D64" s="14"/>
      <c r="E64" s="14"/>
      <c r="F64" s="14"/>
      <c r="G64" s="564"/>
      <c r="H64" s="458"/>
      <c r="I64" s="14"/>
      <c r="J64" s="558"/>
      <c r="K64" s="558"/>
      <c r="L64" s="558"/>
      <c r="M64" s="558"/>
      <c r="N64" s="558"/>
      <c r="O64" s="906"/>
      <c r="P64" s="458"/>
      <c r="Q64" s="14"/>
      <c r="R64" s="223"/>
      <c r="S64" s="399"/>
      <c r="T64" s="14"/>
      <c r="U64" s="14"/>
      <c r="V64" s="14"/>
      <c r="W64" s="14"/>
      <c r="X64" s="14"/>
      <c r="Y64" s="14"/>
      <c r="Z64" s="14"/>
    </row>
    <row r="65" spans="1:26" ht="15.75" customHeight="1">
      <c r="A65" s="14"/>
      <c r="B65" s="458"/>
      <c r="C65" s="14"/>
      <c r="D65" s="14"/>
      <c r="E65" s="14"/>
      <c r="F65" s="14"/>
      <c r="G65" s="564"/>
      <c r="H65" s="458"/>
      <c r="I65" s="14"/>
      <c r="J65" s="558"/>
      <c r="K65" s="558"/>
      <c r="L65" s="558"/>
      <c r="M65" s="558"/>
      <c r="N65" s="558"/>
      <c r="O65" s="906"/>
      <c r="P65" s="458"/>
      <c r="Q65" s="14"/>
      <c r="R65" s="223"/>
      <c r="S65" s="399"/>
      <c r="T65" s="14"/>
      <c r="U65" s="14"/>
      <c r="V65" s="14"/>
      <c r="W65" s="14"/>
      <c r="X65" s="14"/>
      <c r="Y65" s="14"/>
      <c r="Z65" s="14"/>
    </row>
    <row r="66" spans="1:26" ht="15.75" customHeight="1">
      <c r="A66" s="14"/>
      <c r="B66" s="458"/>
      <c r="C66" s="14"/>
      <c r="D66" s="14"/>
      <c r="E66" s="14"/>
      <c r="F66" s="14"/>
      <c r="G66" s="564"/>
      <c r="H66" s="458"/>
      <c r="I66" s="14"/>
      <c r="J66" s="558"/>
      <c r="K66" s="558"/>
      <c r="L66" s="558"/>
      <c r="M66" s="558"/>
      <c r="N66" s="558"/>
      <c r="O66" s="906"/>
      <c r="P66" s="458"/>
      <c r="Q66" s="14"/>
      <c r="R66" s="223"/>
      <c r="S66" s="399"/>
      <c r="T66" s="14"/>
      <c r="U66" s="14"/>
      <c r="V66" s="14"/>
      <c r="W66" s="14"/>
      <c r="X66" s="14"/>
      <c r="Y66" s="14"/>
      <c r="Z66" s="14"/>
    </row>
    <row r="67" spans="1:26" ht="15.75" customHeight="1">
      <c r="A67" s="14"/>
      <c r="B67" s="458"/>
      <c r="C67" s="14"/>
      <c r="D67" s="14"/>
      <c r="E67" s="14"/>
      <c r="F67" s="14"/>
      <c r="G67" s="564"/>
      <c r="H67" s="458"/>
      <c r="I67" s="14"/>
      <c r="J67" s="558"/>
      <c r="K67" s="558"/>
      <c r="L67" s="558"/>
      <c r="M67" s="558"/>
      <c r="N67" s="558"/>
      <c r="O67" s="906"/>
      <c r="P67" s="458"/>
      <c r="Q67" s="14"/>
      <c r="R67" s="223"/>
      <c r="S67" s="399"/>
      <c r="T67" s="14"/>
      <c r="U67" s="14"/>
      <c r="V67" s="14"/>
      <c r="W67" s="14"/>
      <c r="X67" s="14"/>
      <c r="Y67" s="14"/>
      <c r="Z67" s="14"/>
    </row>
    <row r="68" spans="1:26" ht="15.75" customHeight="1">
      <c r="A68" s="14"/>
      <c r="B68" s="458"/>
      <c r="C68" s="14"/>
      <c r="D68" s="14"/>
      <c r="E68" s="14"/>
      <c r="F68" s="14"/>
      <c r="G68" s="564"/>
      <c r="H68" s="458"/>
      <c r="I68" s="14"/>
      <c r="J68" s="558"/>
      <c r="K68" s="558"/>
      <c r="L68" s="558"/>
      <c r="M68" s="558"/>
      <c r="N68" s="558"/>
      <c r="O68" s="906"/>
      <c r="P68" s="458"/>
      <c r="Q68" s="14"/>
      <c r="R68" s="223"/>
      <c r="S68" s="399"/>
      <c r="T68" s="14"/>
      <c r="U68" s="14"/>
      <c r="V68" s="14"/>
      <c r="W68" s="14"/>
      <c r="X68" s="14"/>
      <c r="Y68" s="14"/>
      <c r="Z68" s="14"/>
    </row>
    <row r="69" spans="1:26" ht="15.75" customHeight="1">
      <c r="A69" s="14"/>
      <c r="B69" s="458"/>
      <c r="C69" s="14"/>
      <c r="D69" s="14"/>
      <c r="E69" s="14"/>
      <c r="F69" s="14"/>
      <c r="G69" s="564"/>
      <c r="H69" s="458"/>
      <c r="I69" s="14"/>
      <c r="J69" s="558"/>
      <c r="K69" s="558"/>
      <c r="L69" s="558"/>
      <c r="M69" s="558"/>
      <c r="N69" s="558"/>
      <c r="O69" s="906"/>
      <c r="P69" s="458"/>
      <c r="Q69" s="14"/>
      <c r="R69" s="223"/>
      <c r="S69" s="399"/>
      <c r="T69" s="14"/>
      <c r="U69" s="14"/>
      <c r="V69" s="14"/>
      <c r="W69" s="14"/>
      <c r="X69" s="14"/>
      <c r="Y69" s="14"/>
      <c r="Z69" s="14"/>
    </row>
    <row r="70" spans="1:26" ht="15.75" customHeight="1">
      <c r="A70" s="14"/>
      <c r="B70" s="458"/>
      <c r="C70" s="14"/>
      <c r="D70" s="14"/>
      <c r="E70" s="14"/>
      <c r="F70" s="14"/>
      <c r="G70" s="564"/>
      <c r="H70" s="458"/>
      <c r="I70" s="14"/>
      <c r="J70" s="558"/>
      <c r="K70" s="558"/>
      <c r="L70" s="558"/>
      <c r="M70" s="558"/>
      <c r="N70" s="558"/>
      <c r="O70" s="906"/>
      <c r="P70" s="458"/>
      <c r="Q70" s="14"/>
      <c r="R70" s="223"/>
      <c r="S70" s="399"/>
      <c r="T70" s="14"/>
      <c r="U70" s="14"/>
      <c r="V70" s="14"/>
      <c r="W70" s="14"/>
      <c r="X70" s="14"/>
      <c r="Y70" s="14"/>
      <c r="Z70" s="14"/>
    </row>
    <row r="71" spans="1:26" ht="15.75" customHeight="1">
      <c r="A71" s="14"/>
      <c r="B71" s="458"/>
      <c r="C71" s="14"/>
      <c r="D71" s="14"/>
      <c r="E71" s="14"/>
      <c r="F71" s="14"/>
      <c r="G71" s="564"/>
      <c r="H71" s="458"/>
      <c r="I71" s="14"/>
      <c r="J71" s="558"/>
      <c r="K71" s="558"/>
      <c r="L71" s="558"/>
      <c r="M71" s="558"/>
      <c r="N71" s="558"/>
      <c r="O71" s="906"/>
      <c r="P71" s="458"/>
      <c r="Q71" s="14"/>
      <c r="R71" s="223"/>
      <c r="S71" s="399"/>
      <c r="T71" s="14"/>
      <c r="U71" s="14"/>
      <c r="V71" s="14"/>
      <c r="W71" s="14"/>
      <c r="X71" s="14"/>
      <c r="Y71" s="14"/>
      <c r="Z71" s="14"/>
    </row>
    <row r="72" spans="1:26" ht="15.75" customHeight="1">
      <c r="A72" s="14"/>
      <c r="B72" s="458"/>
      <c r="C72" s="14"/>
      <c r="D72" s="14"/>
      <c r="E72" s="14"/>
      <c r="F72" s="14"/>
      <c r="G72" s="564"/>
      <c r="H72" s="458"/>
      <c r="I72" s="14"/>
      <c r="J72" s="558"/>
      <c r="K72" s="558"/>
      <c r="L72" s="558"/>
      <c r="M72" s="558"/>
      <c r="N72" s="558"/>
      <c r="O72" s="906"/>
      <c r="P72" s="458"/>
      <c r="Q72" s="14"/>
      <c r="R72" s="223"/>
      <c r="S72" s="399"/>
      <c r="T72" s="14"/>
      <c r="U72" s="14"/>
      <c r="V72" s="14"/>
      <c r="W72" s="14"/>
      <c r="X72" s="14"/>
      <c r="Y72" s="14"/>
      <c r="Z72" s="14"/>
    </row>
    <row r="73" spans="1:26" ht="15.75" customHeight="1">
      <c r="A73" s="14"/>
      <c r="B73" s="458"/>
      <c r="C73" s="14"/>
      <c r="D73" s="14"/>
      <c r="E73" s="14"/>
      <c r="F73" s="14"/>
      <c r="G73" s="564"/>
      <c r="H73" s="458"/>
      <c r="I73" s="14"/>
      <c r="J73" s="558"/>
      <c r="K73" s="558"/>
      <c r="L73" s="558"/>
      <c r="M73" s="558"/>
      <c r="N73" s="558"/>
      <c r="O73" s="906"/>
      <c r="P73" s="458"/>
      <c r="Q73" s="14"/>
      <c r="R73" s="223"/>
      <c r="S73" s="399"/>
      <c r="T73" s="14"/>
      <c r="U73" s="14"/>
      <c r="V73" s="14"/>
      <c r="W73" s="14"/>
      <c r="X73" s="14"/>
      <c r="Y73" s="14"/>
      <c r="Z73" s="14"/>
    </row>
    <row r="74" spans="1:26" ht="15.75" customHeight="1">
      <c r="A74" s="14"/>
      <c r="B74" s="458"/>
      <c r="C74" s="14"/>
      <c r="D74" s="14"/>
      <c r="E74" s="14"/>
      <c r="F74" s="14"/>
      <c r="G74" s="564"/>
      <c r="H74" s="458"/>
      <c r="I74" s="14"/>
      <c r="J74" s="558"/>
      <c r="K74" s="558"/>
      <c r="L74" s="558"/>
      <c r="M74" s="558"/>
      <c r="N74" s="558"/>
      <c r="O74" s="906"/>
      <c r="P74" s="458"/>
      <c r="Q74" s="14"/>
      <c r="R74" s="223"/>
      <c r="S74" s="399"/>
      <c r="T74" s="14"/>
      <c r="U74" s="14"/>
      <c r="V74" s="14"/>
      <c r="W74" s="14"/>
      <c r="X74" s="14"/>
      <c r="Y74" s="14"/>
      <c r="Z74" s="14"/>
    </row>
    <row r="75" spans="1:26" ht="15.75" customHeight="1">
      <c r="A75" s="14"/>
      <c r="B75" s="458"/>
      <c r="C75" s="14"/>
      <c r="D75" s="14"/>
      <c r="E75" s="14"/>
      <c r="F75" s="14"/>
      <c r="G75" s="564"/>
      <c r="H75" s="458"/>
      <c r="I75" s="14"/>
      <c r="J75" s="558"/>
      <c r="K75" s="558"/>
      <c r="L75" s="558"/>
      <c r="M75" s="558"/>
      <c r="N75" s="558"/>
      <c r="O75" s="906"/>
      <c r="P75" s="458"/>
      <c r="Q75" s="14"/>
      <c r="R75" s="223"/>
      <c r="S75" s="399"/>
      <c r="T75" s="14"/>
      <c r="U75" s="14"/>
      <c r="V75" s="14"/>
      <c r="W75" s="14"/>
      <c r="X75" s="14"/>
      <c r="Y75" s="14"/>
      <c r="Z75" s="14"/>
    </row>
    <row r="76" spans="1:26" ht="15.75" customHeight="1">
      <c r="A76" s="14"/>
      <c r="B76" s="458"/>
      <c r="C76" s="14"/>
      <c r="D76" s="14"/>
      <c r="E76" s="14"/>
      <c r="F76" s="14"/>
      <c r="G76" s="564"/>
      <c r="H76" s="458"/>
      <c r="I76" s="14"/>
      <c r="J76" s="558"/>
      <c r="K76" s="558"/>
      <c r="L76" s="558"/>
      <c r="M76" s="558"/>
      <c r="N76" s="558"/>
      <c r="O76" s="906"/>
      <c r="P76" s="458"/>
      <c r="Q76" s="14"/>
      <c r="R76" s="223"/>
      <c r="S76" s="399"/>
      <c r="T76" s="14"/>
      <c r="U76" s="14"/>
      <c r="V76" s="14"/>
      <c r="W76" s="14"/>
      <c r="X76" s="14"/>
      <c r="Y76" s="14"/>
      <c r="Z76" s="14"/>
    </row>
    <row r="77" spans="1:26" ht="15.75" customHeight="1">
      <c r="A77" s="14"/>
      <c r="B77" s="458"/>
      <c r="C77" s="14"/>
      <c r="D77" s="14"/>
      <c r="E77" s="14"/>
      <c r="F77" s="14"/>
      <c r="G77" s="564"/>
      <c r="H77" s="458"/>
      <c r="I77" s="14"/>
      <c r="J77" s="558"/>
      <c r="K77" s="558"/>
      <c r="L77" s="558"/>
      <c r="M77" s="558"/>
      <c r="N77" s="558"/>
      <c r="O77" s="906"/>
      <c r="P77" s="458"/>
      <c r="Q77" s="14"/>
      <c r="R77" s="223"/>
      <c r="S77" s="399"/>
      <c r="T77" s="14"/>
      <c r="U77" s="14"/>
      <c r="V77" s="14"/>
      <c r="W77" s="14"/>
      <c r="X77" s="14"/>
      <c r="Y77" s="14"/>
      <c r="Z77" s="14"/>
    </row>
    <row r="78" spans="1:26" ht="15.75" customHeight="1">
      <c r="A78" s="14"/>
      <c r="B78" s="458"/>
      <c r="C78" s="14"/>
      <c r="D78" s="14"/>
      <c r="E78" s="14"/>
      <c r="F78" s="14"/>
      <c r="G78" s="564"/>
      <c r="H78" s="458"/>
      <c r="I78" s="14"/>
      <c r="J78" s="558"/>
      <c r="K78" s="558"/>
      <c r="L78" s="558"/>
      <c r="M78" s="558"/>
      <c r="N78" s="558"/>
      <c r="O78" s="906"/>
      <c r="P78" s="458"/>
      <c r="Q78" s="14"/>
      <c r="R78" s="223"/>
      <c r="S78" s="399"/>
      <c r="T78" s="14"/>
      <c r="U78" s="14"/>
      <c r="V78" s="14"/>
      <c r="W78" s="14"/>
      <c r="X78" s="14"/>
      <c r="Y78" s="14"/>
      <c r="Z78" s="14"/>
    </row>
    <row r="79" spans="1:26" ht="15.75" customHeight="1">
      <c r="A79" s="14"/>
      <c r="B79" s="458"/>
      <c r="C79" s="14"/>
      <c r="D79" s="14"/>
      <c r="E79" s="14"/>
      <c r="F79" s="14"/>
      <c r="G79" s="564"/>
      <c r="H79" s="458"/>
      <c r="I79" s="14"/>
      <c r="J79" s="558"/>
      <c r="K79" s="558"/>
      <c r="L79" s="558"/>
      <c r="M79" s="558"/>
      <c r="N79" s="558"/>
      <c r="O79" s="906"/>
      <c r="P79" s="458"/>
      <c r="Q79" s="14"/>
      <c r="R79" s="223"/>
      <c r="S79" s="399"/>
      <c r="T79" s="14"/>
      <c r="U79" s="14"/>
      <c r="V79" s="14"/>
      <c r="W79" s="14"/>
      <c r="X79" s="14"/>
      <c r="Y79" s="14"/>
      <c r="Z79" s="14"/>
    </row>
    <row r="80" spans="1:26" ht="15.75" customHeight="1">
      <c r="A80" s="14"/>
      <c r="B80" s="458"/>
      <c r="C80" s="14"/>
      <c r="D80" s="14"/>
      <c r="E80" s="14"/>
      <c r="F80" s="14"/>
      <c r="G80" s="564"/>
      <c r="H80" s="458"/>
      <c r="I80" s="14"/>
      <c r="J80" s="558"/>
      <c r="K80" s="558"/>
      <c r="L80" s="558"/>
      <c r="M80" s="558"/>
      <c r="N80" s="558"/>
      <c r="O80" s="906"/>
      <c r="P80" s="458"/>
      <c r="Q80" s="14"/>
      <c r="R80" s="223"/>
      <c r="S80" s="399"/>
      <c r="T80" s="14"/>
      <c r="U80" s="14"/>
      <c r="V80" s="14"/>
      <c r="W80" s="14"/>
      <c r="X80" s="14"/>
      <c r="Y80" s="14"/>
      <c r="Z80" s="14"/>
    </row>
    <row r="81" spans="1:26" ht="15.75" customHeight="1">
      <c r="A81" s="14"/>
      <c r="B81" s="458"/>
      <c r="C81" s="14"/>
      <c r="D81" s="14"/>
      <c r="E81" s="14"/>
      <c r="F81" s="14"/>
      <c r="G81" s="564"/>
      <c r="H81" s="458"/>
      <c r="I81" s="14"/>
      <c r="J81" s="558"/>
      <c r="K81" s="558"/>
      <c r="L81" s="558"/>
      <c r="M81" s="558"/>
      <c r="N81" s="558"/>
      <c r="O81" s="906"/>
      <c r="P81" s="458"/>
      <c r="Q81" s="14"/>
      <c r="R81" s="223"/>
      <c r="S81" s="399"/>
      <c r="T81" s="14"/>
      <c r="U81" s="14"/>
      <c r="V81" s="14"/>
      <c r="W81" s="14"/>
      <c r="X81" s="14"/>
      <c r="Y81" s="14"/>
      <c r="Z81" s="14"/>
    </row>
    <row r="82" spans="1:26" ht="15.75" customHeight="1">
      <c r="A82" s="14"/>
      <c r="B82" s="458"/>
      <c r="C82" s="14"/>
      <c r="D82" s="14"/>
      <c r="E82" s="14"/>
      <c r="F82" s="14"/>
      <c r="G82" s="564"/>
      <c r="H82" s="458"/>
      <c r="I82" s="14"/>
      <c r="J82" s="558"/>
      <c r="K82" s="558"/>
      <c r="L82" s="558"/>
      <c r="M82" s="558"/>
      <c r="N82" s="558"/>
      <c r="O82" s="906"/>
      <c r="P82" s="458"/>
      <c r="Q82" s="14"/>
      <c r="R82" s="223"/>
      <c r="S82" s="399"/>
      <c r="T82" s="14"/>
      <c r="U82" s="14"/>
      <c r="V82" s="14"/>
      <c r="W82" s="14"/>
      <c r="X82" s="14"/>
      <c r="Y82" s="14"/>
      <c r="Z82" s="14"/>
    </row>
    <row r="83" spans="1:26" ht="15.75" customHeight="1">
      <c r="A83" s="14"/>
      <c r="B83" s="458"/>
      <c r="C83" s="14"/>
      <c r="D83" s="14"/>
      <c r="E83" s="14"/>
      <c r="F83" s="14"/>
      <c r="G83" s="564"/>
      <c r="H83" s="458"/>
      <c r="I83" s="14"/>
      <c r="J83" s="558"/>
      <c r="K83" s="558"/>
      <c r="L83" s="558"/>
      <c r="M83" s="558"/>
      <c r="N83" s="558"/>
      <c r="O83" s="906"/>
      <c r="P83" s="458"/>
      <c r="Q83" s="14"/>
      <c r="R83" s="223"/>
      <c r="S83" s="399"/>
      <c r="T83" s="14"/>
      <c r="U83" s="14"/>
      <c r="V83" s="14"/>
      <c r="W83" s="14"/>
      <c r="X83" s="14"/>
      <c r="Y83" s="14"/>
      <c r="Z83" s="14"/>
    </row>
    <row r="84" spans="1:26" ht="15.75" customHeight="1">
      <c r="A84" s="14"/>
      <c r="B84" s="458"/>
      <c r="C84" s="14"/>
      <c r="D84" s="14"/>
      <c r="E84" s="14"/>
      <c r="F84" s="14"/>
      <c r="G84" s="564"/>
      <c r="H84" s="458"/>
      <c r="I84" s="14"/>
      <c r="J84" s="558"/>
      <c r="K84" s="558"/>
      <c r="L84" s="558"/>
      <c r="M84" s="558"/>
      <c r="N84" s="558"/>
      <c r="O84" s="906"/>
      <c r="P84" s="458"/>
      <c r="Q84" s="14"/>
      <c r="R84" s="223"/>
      <c r="S84" s="399"/>
      <c r="T84" s="14"/>
      <c r="U84" s="14"/>
      <c r="V84" s="14"/>
      <c r="W84" s="14"/>
      <c r="X84" s="14"/>
      <c r="Y84" s="14"/>
      <c r="Z84" s="14"/>
    </row>
    <row r="85" spans="1:26" ht="15.75" customHeight="1">
      <c r="A85" s="14"/>
      <c r="B85" s="458"/>
      <c r="C85" s="14"/>
      <c r="D85" s="14"/>
      <c r="E85" s="14"/>
      <c r="F85" s="14"/>
      <c r="G85" s="564"/>
      <c r="H85" s="458"/>
      <c r="I85" s="14"/>
      <c r="J85" s="558"/>
      <c r="K85" s="558"/>
      <c r="L85" s="558"/>
      <c r="M85" s="558"/>
      <c r="N85" s="558"/>
      <c r="O85" s="906"/>
      <c r="P85" s="458"/>
      <c r="Q85" s="14"/>
      <c r="R85" s="223"/>
      <c r="S85" s="399"/>
      <c r="T85" s="14"/>
      <c r="U85" s="14"/>
      <c r="V85" s="14"/>
      <c r="W85" s="14"/>
      <c r="X85" s="14"/>
      <c r="Y85" s="14"/>
      <c r="Z85" s="14"/>
    </row>
    <row r="86" spans="1:26" ht="15.75" customHeight="1">
      <c r="A86" s="14"/>
      <c r="B86" s="458"/>
      <c r="C86" s="14"/>
      <c r="D86" s="14"/>
      <c r="E86" s="14"/>
      <c r="F86" s="14"/>
      <c r="G86" s="564"/>
      <c r="H86" s="458"/>
      <c r="I86" s="14"/>
      <c r="J86" s="558"/>
      <c r="K86" s="558"/>
      <c r="L86" s="558"/>
      <c r="M86" s="558"/>
      <c r="N86" s="558"/>
      <c r="O86" s="906"/>
      <c r="P86" s="458"/>
      <c r="Q86" s="14"/>
      <c r="R86" s="223"/>
      <c r="S86" s="399"/>
      <c r="T86" s="14"/>
      <c r="U86" s="14"/>
      <c r="V86" s="14"/>
      <c r="W86" s="14"/>
      <c r="X86" s="14"/>
      <c r="Y86" s="14"/>
      <c r="Z86" s="14"/>
    </row>
    <row r="87" spans="1:26" ht="15.75" customHeight="1">
      <c r="A87" s="14"/>
      <c r="B87" s="458"/>
      <c r="C87" s="14"/>
      <c r="D87" s="14"/>
      <c r="E87" s="14"/>
      <c r="F87" s="14"/>
      <c r="G87" s="564"/>
      <c r="H87" s="458"/>
      <c r="I87" s="14"/>
      <c r="J87" s="558"/>
      <c r="K87" s="558"/>
      <c r="L87" s="558"/>
      <c r="M87" s="558"/>
      <c r="N87" s="558"/>
      <c r="O87" s="906"/>
      <c r="P87" s="458"/>
      <c r="Q87" s="14"/>
      <c r="R87" s="223"/>
      <c r="S87" s="399"/>
      <c r="T87" s="14"/>
      <c r="U87" s="14"/>
      <c r="V87" s="14"/>
      <c r="W87" s="14"/>
      <c r="X87" s="14"/>
      <c r="Y87" s="14"/>
      <c r="Z87" s="14"/>
    </row>
    <row r="88" spans="1:26" ht="15.75" customHeight="1">
      <c r="A88" s="14"/>
      <c r="B88" s="458"/>
      <c r="C88" s="14"/>
      <c r="D88" s="14"/>
      <c r="E88" s="14"/>
      <c r="F88" s="14"/>
      <c r="G88" s="564"/>
      <c r="H88" s="458"/>
      <c r="I88" s="14"/>
      <c r="J88" s="558"/>
      <c r="K88" s="558"/>
      <c r="L88" s="558"/>
      <c r="M88" s="558"/>
      <c r="N88" s="558"/>
      <c r="O88" s="906"/>
      <c r="P88" s="458"/>
      <c r="Q88" s="14"/>
      <c r="R88" s="223"/>
      <c r="S88" s="399"/>
      <c r="T88" s="14"/>
      <c r="U88" s="14"/>
      <c r="V88" s="14"/>
      <c r="W88" s="14"/>
      <c r="X88" s="14"/>
      <c r="Y88" s="14"/>
      <c r="Z88" s="14"/>
    </row>
    <row r="89" spans="1:26" ht="15.75" customHeight="1">
      <c r="A89" s="14"/>
      <c r="B89" s="458"/>
      <c r="C89" s="14"/>
      <c r="D89" s="14"/>
      <c r="E89" s="14"/>
      <c r="F89" s="14"/>
      <c r="G89" s="564"/>
      <c r="H89" s="458"/>
      <c r="I89" s="14"/>
      <c r="J89" s="558"/>
      <c r="K89" s="558"/>
      <c r="L89" s="558"/>
      <c r="M89" s="558"/>
      <c r="N89" s="558"/>
      <c r="O89" s="906"/>
      <c r="P89" s="458"/>
      <c r="Q89" s="14"/>
      <c r="R89" s="223"/>
      <c r="S89" s="399"/>
      <c r="T89" s="14"/>
      <c r="U89" s="14"/>
      <c r="V89" s="14"/>
      <c r="W89" s="14"/>
      <c r="X89" s="14"/>
      <c r="Y89" s="14"/>
      <c r="Z89" s="14"/>
    </row>
    <row r="90" spans="1:26" ht="15.75" customHeight="1">
      <c r="A90" s="14"/>
      <c r="B90" s="458"/>
      <c r="C90" s="14"/>
      <c r="D90" s="14"/>
      <c r="E90" s="14"/>
      <c r="F90" s="14"/>
      <c r="G90" s="564"/>
      <c r="H90" s="458"/>
      <c r="I90" s="14"/>
      <c r="J90" s="558"/>
      <c r="K90" s="558"/>
      <c r="L90" s="558"/>
      <c r="M90" s="558"/>
      <c r="N90" s="558"/>
      <c r="O90" s="906"/>
      <c r="P90" s="458"/>
      <c r="Q90" s="14"/>
      <c r="R90" s="223"/>
      <c r="S90" s="399"/>
      <c r="T90" s="14"/>
      <c r="U90" s="14"/>
      <c r="V90" s="14"/>
      <c r="W90" s="14"/>
      <c r="X90" s="14"/>
      <c r="Y90" s="14"/>
      <c r="Z90" s="14"/>
    </row>
    <row r="91" spans="1:26" ht="15.75" customHeight="1">
      <c r="A91" s="14"/>
      <c r="B91" s="458"/>
      <c r="C91" s="14"/>
      <c r="D91" s="14"/>
      <c r="E91" s="14"/>
      <c r="F91" s="14"/>
      <c r="G91" s="564"/>
      <c r="H91" s="458"/>
      <c r="I91" s="14"/>
      <c r="J91" s="558"/>
      <c r="K91" s="558"/>
      <c r="L91" s="558"/>
      <c r="M91" s="558"/>
      <c r="N91" s="558"/>
      <c r="O91" s="906"/>
      <c r="P91" s="458"/>
      <c r="Q91" s="14"/>
      <c r="R91" s="223"/>
      <c r="S91" s="399"/>
      <c r="T91" s="14"/>
      <c r="U91" s="14"/>
      <c r="V91" s="14"/>
      <c r="W91" s="14"/>
      <c r="X91" s="14"/>
      <c r="Y91" s="14"/>
      <c r="Z91" s="14"/>
    </row>
    <row r="92" spans="1:26" ht="15.75" customHeight="1">
      <c r="A92" s="14"/>
      <c r="B92" s="458"/>
      <c r="C92" s="14"/>
      <c r="D92" s="14"/>
      <c r="E92" s="14"/>
      <c r="F92" s="14"/>
      <c r="G92" s="564"/>
      <c r="H92" s="458"/>
      <c r="I92" s="14"/>
      <c r="J92" s="558"/>
      <c r="K92" s="558"/>
      <c r="L92" s="558"/>
      <c r="M92" s="558"/>
      <c r="N92" s="558"/>
      <c r="O92" s="906"/>
      <c r="P92" s="458"/>
      <c r="Q92" s="14"/>
      <c r="R92" s="223"/>
      <c r="S92" s="399"/>
      <c r="T92" s="14"/>
      <c r="U92" s="14"/>
      <c r="V92" s="14"/>
      <c r="W92" s="14"/>
      <c r="X92" s="14"/>
      <c r="Y92" s="14"/>
      <c r="Z92" s="14"/>
    </row>
    <row r="93" spans="1:26" ht="15.75" customHeight="1">
      <c r="A93" s="14"/>
      <c r="B93" s="458"/>
      <c r="C93" s="14"/>
      <c r="D93" s="14"/>
      <c r="E93" s="14"/>
      <c r="F93" s="14"/>
      <c r="G93" s="564"/>
      <c r="H93" s="458"/>
      <c r="I93" s="14"/>
      <c r="J93" s="558"/>
      <c r="K93" s="558"/>
      <c r="L93" s="558"/>
      <c r="M93" s="558"/>
      <c r="N93" s="558"/>
      <c r="O93" s="906"/>
      <c r="P93" s="458"/>
      <c r="Q93" s="14"/>
      <c r="R93" s="223"/>
      <c r="S93" s="399"/>
      <c r="T93" s="14"/>
      <c r="U93" s="14"/>
      <c r="V93" s="14"/>
      <c r="W93" s="14"/>
      <c r="X93" s="14"/>
      <c r="Y93" s="14"/>
      <c r="Z93" s="14"/>
    </row>
    <row r="94" spans="1:26" ht="15.75" customHeight="1">
      <c r="A94" s="14"/>
      <c r="B94" s="458"/>
      <c r="C94" s="14"/>
      <c r="D94" s="14"/>
      <c r="E94" s="14"/>
      <c r="F94" s="14"/>
      <c r="G94" s="564"/>
      <c r="H94" s="458"/>
      <c r="I94" s="14"/>
      <c r="J94" s="558"/>
      <c r="K94" s="558"/>
      <c r="L94" s="558"/>
      <c r="M94" s="558"/>
      <c r="N94" s="558"/>
      <c r="O94" s="906"/>
      <c r="P94" s="458"/>
      <c r="Q94" s="14"/>
      <c r="R94" s="223"/>
      <c r="S94" s="399"/>
      <c r="T94" s="14"/>
      <c r="U94" s="14"/>
      <c r="V94" s="14"/>
      <c r="W94" s="14"/>
      <c r="X94" s="14"/>
      <c r="Y94" s="14"/>
      <c r="Z94" s="14"/>
    </row>
    <row r="95" spans="1:26" ht="15.75" customHeight="1">
      <c r="A95" s="14"/>
      <c r="B95" s="458"/>
      <c r="C95" s="14"/>
      <c r="D95" s="14"/>
      <c r="E95" s="14"/>
      <c r="F95" s="14"/>
      <c r="G95" s="564"/>
      <c r="H95" s="458"/>
      <c r="I95" s="14"/>
      <c r="J95" s="558"/>
      <c r="K95" s="558"/>
      <c r="L95" s="558"/>
      <c r="M95" s="558"/>
      <c r="N95" s="558"/>
      <c r="O95" s="906"/>
      <c r="P95" s="458"/>
      <c r="Q95" s="14"/>
      <c r="R95" s="223"/>
      <c r="S95" s="399"/>
      <c r="T95" s="14"/>
      <c r="U95" s="14"/>
      <c r="V95" s="14"/>
      <c r="W95" s="14"/>
      <c r="X95" s="14"/>
      <c r="Y95" s="14"/>
      <c r="Z95" s="14"/>
    </row>
    <row r="96" spans="1:26" ht="15.75" customHeight="1">
      <c r="A96" s="14"/>
      <c r="B96" s="458"/>
      <c r="C96" s="14"/>
      <c r="D96" s="14"/>
      <c r="E96" s="14"/>
      <c r="F96" s="14"/>
      <c r="G96" s="564"/>
      <c r="H96" s="458"/>
      <c r="I96" s="14"/>
      <c r="J96" s="558"/>
      <c r="K96" s="558"/>
      <c r="L96" s="558"/>
      <c r="M96" s="558"/>
      <c r="N96" s="558"/>
      <c r="O96" s="906"/>
      <c r="P96" s="458"/>
      <c r="Q96" s="14"/>
      <c r="R96" s="223"/>
      <c r="S96" s="399"/>
      <c r="T96" s="14"/>
      <c r="U96" s="14"/>
      <c r="V96" s="14"/>
      <c r="W96" s="14"/>
      <c r="X96" s="14"/>
      <c r="Y96" s="14"/>
      <c r="Z96" s="14"/>
    </row>
    <row r="97" spans="1:26" ht="15.75" customHeight="1">
      <c r="A97" s="14"/>
      <c r="B97" s="458"/>
      <c r="C97" s="14"/>
      <c r="D97" s="14"/>
      <c r="E97" s="14"/>
      <c r="F97" s="14"/>
      <c r="G97" s="564"/>
      <c r="H97" s="458"/>
      <c r="I97" s="14"/>
      <c r="J97" s="558"/>
      <c r="K97" s="558"/>
      <c r="L97" s="558"/>
      <c r="M97" s="558"/>
      <c r="N97" s="558"/>
      <c r="O97" s="906"/>
      <c r="P97" s="458"/>
      <c r="Q97" s="14"/>
      <c r="R97" s="223"/>
      <c r="S97" s="399"/>
      <c r="T97" s="14"/>
      <c r="U97" s="14"/>
      <c r="V97" s="14"/>
      <c r="W97" s="14"/>
      <c r="X97" s="14"/>
      <c r="Y97" s="14"/>
      <c r="Z97" s="14"/>
    </row>
    <row r="98" spans="1:26" ht="15.75" customHeight="1">
      <c r="A98" s="14"/>
      <c r="B98" s="458"/>
      <c r="C98" s="14"/>
      <c r="D98" s="14"/>
      <c r="E98" s="14"/>
      <c r="F98" s="14"/>
      <c r="G98" s="564"/>
      <c r="H98" s="458"/>
      <c r="I98" s="14"/>
      <c r="J98" s="558"/>
      <c r="K98" s="558"/>
      <c r="L98" s="558"/>
      <c r="M98" s="558"/>
      <c r="N98" s="558"/>
      <c r="O98" s="906"/>
      <c r="P98" s="458"/>
      <c r="Q98" s="14"/>
      <c r="R98" s="223"/>
      <c r="S98" s="399"/>
      <c r="T98" s="14"/>
      <c r="U98" s="14"/>
      <c r="V98" s="14"/>
      <c r="W98" s="14"/>
      <c r="X98" s="14"/>
      <c r="Y98" s="14"/>
      <c r="Z98" s="14"/>
    </row>
    <row r="99" spans="1:26" ht="15.75" customHeight="1">
      <c r="A99" s="14"/>
      <c r="B99" s="458"/>
      <c r="C99" s="14"/>
      <c r="D99" s="14"/>
      <c r="E99" s="14"/>
      <c r="F99" s="14"/>
      <c r="G99" s="564"/>
      <c r="H99" s="458"/>
      <c r="I99" s="14"/>
      <c r="J99" s="558"/>
      <c r="K99" s="558"/>
      <c r="L99" s="558"/>
      <c r="M99" s="558"/>
      <c r="N99" s="558"/>
      <c r="O99" s="906"/>
      <c r="P99" s="458"/>
      <c r="Q99" s="14"/>
      <c r="R99" s="223"/>
      <c r="S99" s="399"/>
      <c r="T99" s="14"/>
      <c r="U99" s="14"/>
      <c r="V99" s="14"/>
      <c r="W99" s="14"/>
      <c r="X99" s="14"/>
      <c r="Y99" s="14"/>
      <c r="Z99" s="14"/>
    </row>
    <row r="100" spans="1:26" ht="15.75" customHeight="1">
      <c r="A100" s="14"/>
      <c r="B100" s="458"/>
      <c r="C100" s="14"/>
      <c r="D100" s="14"/>
      <c r="E100" s="14"/>
      <c r="F100" s="14"/>
      <c r="G100" s="564"/>
      <c r="H100" s="458"/>
      <c r="I100" s="14"/>
      <c r="J100" s="558"/>
      <c r="K100" s="558"/>
      <c r="L100" s="558"/>
      <c r="M100" s="558"/>
      <c r="N100" s="558"/>
      <c r="O100" s="906"/>
      <c r="P100" s="458"/>
      <c r="Q100" s="14"/>
      <c r="R100" s="223"/>
      <c r="S100" s="399"/>
      <c r="T100" s="14"/>
      <c r="U100" s="14"/>
      <c r="V100" s="14"/>
      <c r="W100" s="14"/>
      <c r="X100" s="14"/>
      <c r="Y100" s="14"/>
      <c r="Z100" s="14"/>
    </row>
    <row r="101" spans="1:26" ht="15.75" customHeight="1">
      <c r="A101" s="14"/>
      <c r="B101" s="458"/>
      <c r="C101" s="14"/>
      <c r="D101" s="14"/>
      <c r="E101" s="14"/>
      <c r="F101" s="14"/>
      <c r="G101" s="564"/>
      <c r="H101" s="458"/>
      <c r="I101" s="14"/>
      <c r="J101" s="558"/>
      <c r="K101" s="558"/>
      <c r="L101" s="558"/>
      <c r="M101" s="558"/>
      <c r="N101" s="558"/>
      <c r="O101" s="906"/>
      <c r="P101" s="458"/>
      <c r="Q101" s="14"/>
      <c r="R101" s="223"/>
      <c r="S101" s="399"/>
      <c r="T101" s="14"/>
      <c r="U101" s="14"/>
      <c r="V101" s="14"/>
      <c r="W101" s="14"/>
      <c r="X101" s="14"/>
      <c r="Y101" s="14"/>
      <c r="Z101" s="14"/>
    </row>
    <row r="102" spans="1:26" ht="15.75" customHeight="1">
      <c r="A102" s="14"/>
      <c r="B102" s="458"/>
      <c r="C102" s="14"/>
      <c r="D102" s="14"/>
      <c r="E102" s="14"/>
      <c r="F102" s="14"/>
      <c r="G102" s="564"/>
      <c r="H102" s="458"/>
      <c r="I102" s="14"/>
      <c r="J102" s="558"/>
      <c r="K102" s="558"/>
      <c r="L102" s="558"/>
      <c r="M102" s="558"/>
      <c r="N102" s="558"/>
      <c r="O102" s="906"/>
      <c r="P102" s="458"/>
      <c r="Q102" s="14"/>
      <c r="R102" s="223"/>
      <c r="S102" s="399"/>
      <c r="T102" s="14"/>
      <c r="U102" s="14"/>
      <c r="V102" s="14"/>
      <c r="W102" s="14"/>
      <c r="X102" s="14"/>
      <c r="Y102" s="14"/>
      <c r="Z102" s="14"/>
    </row>
    <row r="103" spans="1:26" ht="15.75" customHeight="1">
      <c r="A103" s="14"/>
      <c r="B103" s="458"/>
      <c r="C103" s="14"/>
      <c r="D103" s="14"/>
      <c r="E103" s="14"/>
      <c r="F103" s="14"/>
      <c r="G103" s="564"/>
      <c r="H103" s="458"/>
      <c r="I103" s="14"/>
      <c r="J103" s="558"/>
      <c r="K103" s="558"/>
      <c r="L103" s="558"/>
      <c r="M103" s="558"/>
      <c r="N103" s="558"/>
      <c r="O103" s="906"/>
      <c r="P103" s="458"/>
      <c r="Q103" s="14"/>
      <c r="R103" s="223"/>
      <c r="S103" s="399"/>
      <c r="T103" s="14"/>
      <c r="U103" s="14"/>
      <c r="V103" s="14"/>
      <c r="W103" s="14"/>
      <c r="X103" s="14"/>
      <c r="Y103" s="14"/>
      <c r="Z103" s="14"/>
    </row>
    <row r="104" spans="1:26" ht="15.75" customHeight="1">
      <c r="A104" s="14"/>
      <c r="B104" s="458"/>
      <c r="C104" s="14"/>
      <c r="D104" s="14"/>
      <c r="E104" s="14"/>
      <c r="F104" s="14"/>
      <c r="G104" s="564"/>
      <c r="H104" s="458"/>
      <c r="I104" s="14"/>
      <c r="J104" s="558"/>
      <c r="K104" s="558"/>
      <c r="L104" s="558"/>
      <c r="M104" s="558"/>
      <c r="N104" s="558"/>
      <c r="O104" s="906"/>
      <c r="P104" s="458"/>
      <c r="Q104" s="14"/>
      <c r="R104" s="223"/>
      <c r="S104" s="399"/>
      <c r="T104" s="14"/>
      <c r="U104" s="14"/>
      <c r="V104" s="14"/>
      <c r="W104" s="14"/>
      <c r="X104" s="14"/>
      <c r="Y104" s="14"/>
      <c r="Z104" s="14"/>
    </row>
    <row r="105" spans="1:26" ht="15.75" customHeight="1">
      <c r="A105" s="14"/>
      <c r="B105" s="458"/>
      <c r="C105" s="14"/>
      <c r="D105" s="14"/>
      <c r="E105" s="14"/>
      <c r="F105" s="14"/>
      <c r="G105" s="564"/>
      <c r="H105" s="458"/>
      <c r="I105" s="14"/>
      <c r="J105" s="558"/>
      <c r="K105" s="558"/>
      <c r="L105" s="558"/>
      <c r="M105" s="558"/>
      <c r="N105" s="558"/>
      <c r="O105" s="906"/>
      <c r="P105" s="458"/>
      <c r="Q105" s="14"/>
      <c r="R105" s="223"/>
      <c r="S105" s="399"/>
      <c r="T105" s="14"/>
      <c r="U105" s="14"/>
      <c r="V105" s="14"/>
      <c r="W105" s="14"/>
      <c r="X105" s="14"/>
      <c r="Y105" s="14"/>
      <c r="Z105" s="14"/>
    </row>
    <row r="106" spans="1:26" ht="15.75" customHeight="1">
      <c r="A106" s="14"/>
      <c r="B106" s="458"/>
      <c r="C106" s="14"/>
      <c r="D106" s="14"/>
      <c r="E106" s="14"/>
      <c r="F106" s="14"/>
      <c r="G106" s="564"/>
      <c r="H106" s="458"/>
      <c r="I106" s="14"/>
      <c r="J106" s="558"/>
      <c r="K106" s="558"/>
      <c r="L106" s="558"/>
      <c r="M106" s="558"/>
      <c r="N106" s="558"/>
      <c r="O106" s="906"/>
      <c r="P106" s="458"/>
      <c r="Q106" s="14"/>
      <c r="R106" s="223"/>
      <c r="S106" s="399"/>
      <c r="T106" s="14"/>
      <c r="U106" s="14"/>
      <c r="V106" s="14"/>
      <c r="W106" s="14"/>
      <c r="X106" s="14"/>
      <c r="Y106" s="14"/>
      <c r="Z106" s="14"/>
    </row>
    <row r="107" spans="1:26" ht="15.75" customHeight="1">
      <c r="A107" s="14"/>
      <c r="B107" s="458"/>
      <c r="C107" s="14"/>
      <c r="D107" s="14"/>
      <c r="E107" s="14"/>
      <c r="F107" s="14"/>
      <c r="G107" s="564"/>
      <c r="H107" s="458"/>
      <c r="I107" s="14"/>
      <c r="J107" s="558"/>
      <c r="K107" s="558"/>
      <c r="L107" s="558"/>
      <c r="M107" s="558"/>
      <c r="N107" s="558"/>
      <c r="O107" s="906"/>
      <c r="P107" s="458"/>
      <c r="Q107" s="14"/>
      <c r="R107" s="223"/>
      <c r="S107" s="399"/>
      <c r="T107" s="14"/>
      <c r="U107" s="14"/>
      <c r="V107" s="14"/>
      <c r="W107" s="14"/>
      <c r="X107" s="14"/>
      <c r="Y107" s="14"/>
      <c r="Z107" s="14"/>
    </row>
    <row r="108" spans="1:26" ht="15.75" customHeight="1">
      <c r="A108" s="14"/>
      <c r="B108" s="458"/>
      <c r="C108" s="14"/>
      <c r="D108" s="14"/>
      <c r="E108" s="14"/>
      <c r="F108" s="14"/>
      <c r="G108" s="564"/>
      <c r="H108" s="458"/>
      <c r="I108" s="14"/>
      <c r="J108" s="558"/>
      <c r="K108" s="558"/>
      <c r="L108" s="558"/>
      <c r="M108" s="558"/>
      <c r="N108" s="558"/>
      <c r="O108" s="906"/>
      <c r="P108" s="458"/>
      <c r="Q108" s="14"/>
      <c r="R108" s="223"/>
      <c r="S108" s="399"/>
      <c r="T108" s="14"/>
      <c r="U108" s="14"/>
      <c r="V108" s="14"/>
      <c r="W108" s="14"/>
      <c r="X108" s="14"/>
      <c r="Y108" s="14"/>
      <c r="Z108" s="14"/>
    </row>
    <row r="109" spans="1:26" ht="15.75" customHeight="1">
      <c r="A109" s="14"/>
      <c r="B109" s="458"/>
      <c r="C109" s="14"/>
      <c r="D109" s="14"/>
      <c r="E109" s="14"/>
      <c r="F109" s="14"/>
      <c r="G109" s="564"/>
      <c r="H109" s="458"/>
      <c r="I109" s="14"/>
      <c r="J109" s="558"/>
      <c r="K109" s="558"/>
      <c r="L109" s="558"/>
      <c r="M109" s="558"/>
      <c r="N109" s="558"/>
      <c r="O109" s="906"/>
      <c r="P109" s="458"/>
      <c r="Q109" s="14"/>
      <c r="R109" s="223"/>
      <c r="S109" s="399"/>
      <c r="T109" s="14"/>
      <c r="U109" s="14"/>
      <c r="V109" s="14"/>
      <c r="W109" s="14"/>
      <c r="X109" s="14"/>
      <c r="Y109" s="14"/>
      <c r="Z109" s="14"/>
    </row>
    <row r="110" spans="1:26" ht="15.75" customHeight="1">
      <c r="A110" s="14"/>
      <c r="B110" s="458"/>
      <c r="C110" s="14"/>
      <c r="D110" s="14"/>
      <c r="E110" s="14"/>
      <c r="F110" s="14"/>
      <c r="G110" s="564"/>
      <c r="H110" s="458"/>
      <c r="I110" s="14"/>
      <c r="J110" s="558"/>
      <c r="K110" s="558"/>
      <c r="L110" s="558"/>
      <c r="M110" s="558"/>
      <c r="N110" s="558"/>
      <c r="O110" s="906"/>
      <c r="P110" s="458"/>
      <c r="Q110" s="14"/>
      <c r="R110" s="223"/>
      <c r="S110" s="399"/>
      <c r="T110" s="14"/>
      <c r="U110" s="14"/>
      <c r="V110" s="14"/>
      <c r="W110" s="14"/>
      <c r="X110" s="14"/>
      <c r="Y110" s="14"/>
      <c r="Z110" s="14"/>
    </row>
    <row r="111" spans="1:26" ht="15.75" customHeight="1">
      <c r="A111" s="14"/>
      <c r="B111" s="458"/>
      <c r="C111" s="14"/>
      <c r="D111" s="14"/>
      <c r="E111" s="14"/>
      <c r="F111" s="14"/>
      <c r="G111" s="564"/>
      <c r="H111" s="458"/>
      <c r="I111" s="14"/>
      <c r="J111" s="558"/>
      <c r="K111" s="558"/>
      <c r="L111" s="558"/>
      <c r="M111" s="558"/>
      <c r="N111" s="558"/>
      <c r="O111" s="906"/>
      <c r="P111" s="458"/>
      <c r="Q111" s="14"/>
      <c r="R111" s="223"/>
      <c r="S111" s="399"/>
      <c r="T111" s="14"/>
      <c r="U111" s="14"/>
      <c r="V111" s="14"/>
      <c r="W111" s="14"/>
      <c r="X111" s="14"/>
      <c r="Y111" s="14"/>
      <c r="Z111" s="14"/>
    </row>
    <row r="112" spans="1:26" ht="15.75" customHeight="1">
      <c r="A112" s="14"/>
      <c r="B112" s="458"/>
      <c r="C112" s="14"/>
      <c r="D112" s="14"/>
      <c r="E112" s="14"/>
      <c r="F112" s="14"/>
      <c r="G112" s="564"/>
      <c r="H112" s="458"/>
      <c r="I112" s="14"/>
      <c r="J112" s="558"/>
      <c r="K112" s="558"/>
      <c r="L112" s="558"/>
      <c r="M112" s="558"/>
      <c r="N112" s="558"/>
      <c r="O112" s="906"/>
      <c r="P112" s="458"/>
      <c r="Q112" s="14"/>
      <c r="R112" s="223"/>
      <c r="S112" s="399"/>
      <c r="T112" s="14"/>
      <c r="U112" s="14"/>
      <c r="V112" s="14"/>
      <c r="W112" s="14"/>
      <c r="X112" s="14"/>
      <c r="Y112" s="14"/>
      <c r="Z112" s="14"/>
    </row>
    <row r="113" spans="1:26" ht="15.75" customHeight="1">
      <c r="A113" s="14"/>
      <c r="B113" s="458"/>
      <c r="C113" s="14"/>
      <c r="D113" s="14"/>
      <c r="E113" s="14"/>
      <c r="F113" s="14"/>
      <c r="G113" s="564"/>
      <c r="H113" s="458"/>
      <c r="I113" s="14"/>
      <c r="J113" s="558"/>
      <c r="K113" s="558"/>
      <c r="L113" s="558"/>
      <c r="M113" s="558"/>
      <c r="N113" s="558"/>
      <c r="O113" s="906"/>
      <c r="P113" s="458"/>
      <c r="Q113" s="14"/>
      <c r="R113" s="223"/>
      <c r="S113" s="399"/>
      <c r="T113" s="14"/>
      <c r="U113" s="14"/>
      <c r="V113" s="14"/>
      <c r="W113" s="14"/>
      <c r="X113" s="14"/>
      <c r="Y113" s="14"/>
      <c r="Z113" s="14"/>
    </row>
    <row r="114" spans="1:26" ht="15.75" customHeight="1">
      <c r="A114" s="14"/>
      <c r="B114" s="458"/>
      <c r="C114" s="14"/>
      <c r="D114" s="14"/>
      <c r="E114" s="14"/>
      <c r="F114" s="14"/>
      <c r="G114" s="564"/>
      <c r="H114" s="458"/>
      <c r="I114" s="14"/>
      <c r="J114" s="558"/>
      <c r="K114" s="558"/>
      <c r="L114" s="558"/>
      <c r="M114" s="558"/>
      <c r="N114" s="558"/>
      <c r="O114" s="906"/>
      <c r="P114" s="458"/>
      <c r="Q114" s="14"/>
      <c r="R114" s="223"/>
      <c r="S114" s="399"/>
      <c r="T114" s="14"/>
      <c r="U114" s="14"/>
      <c r="V114" s="14"/>
      <c r="W114" s="14"/>
      <c r="X114" s="14"/>
      <c r="Y114" s="14"/>
      <c r="Z114" s="14"/>
    </row>
    <row r="115" spans="1:26" ht="15.75" customHeight="1">
      <c r="A115" s="14"/>
      <c r="B115" s="458"/>
      <c r="C115" s="14"/>
      <c r="D115" s="14"/>
      <c r="E115" s="14"/>
      <c r="F115" s="14"/>
      <c r="G115" s="564"/>
      <c r="H115" s="458"/>
      <c r="I115" s="14"/>
      <c r="J115" s="558"/>
      <c r="K115" s="558"/>
      <c r="L115" s="558"/>
      <c r="M115" s="558"/>
      <c r="N115" s="558"/>
      <c r="O115" s="906"/>
      <c r="P115" s="458"/>
      <c r="Q115" s="14"/>
      <c r="R115" s="223"/>
      <c r="S115" s="399"/>
      <c r="T115" s="14"/>
      <c r="U115" s="14"/>
      <c r="V115" s="14"/>
      <c r="W115" s="14"/>
      <c r="X115" s="14"/>
      <c r="Y115" s="14"/>
      <c r="Z115" s="14"/>
    </row>
    <row r="116" spans="1:26" ht="15.75" customHeight="1">
      <c r="A116" s="14"/>
      <c r="B116" s="458"/>
      <c r="C116" s="14"/>
      <c r="D116" s="14"/>
      <c r="E116" s="14"/>
      <c r="F116" s="14"/>
      <c r="G116" s="564"/>
      <c r="H116" s="458"/>
      <c r="I116" s="14"/>
      <c r="J116" s="558"/>
      <c r="K116" s="558"/>
      <c r="L116" s="558"/>
      <c r="M116" s="558"/>
      <c r="N116" s="558"/>
      <c r="O116" s="906"/>
      <c r="P116" s="458"/>
      <c r="Q116" s="14"/>
      <c r="R116" s="223"/>
      <c r="S116" s="399"/>
      <c r="T116" s="14"/>
      <c r="U116" s="14"/>
      <c r="V116" s="14"/>
      <c r="W116" s="14"/>
      <c r="X116" s="14"/>
      <c r="Y116" s="14"/>
      <c r="Z116" s="14"/>
    </row>
    <row r="117" spans="1:26" ht="15.75" customHeight="1">
      <c r="A117" s="14"/>
      <c r="B117" s="458"/>
      <c r="C117" s="14"/>
      <c r="D117" s="14"/>
      <c r="E117" s="14"/>
      <c r="F117" s="14"/>
      <c r="G117" s="564"/>
      <c r="H117" s="458"/>
      <c r="I117" s="14"/>
      <c r="J117" s="558"/>
      <c r="K117" s="558"/>
      <c r="L117" s="558"/>
      <c r="M117" s="558"/>
      <c r="N117" s="558"/>
      <c r="O117" s="906"/>
      <c r="P117" s="458"/>
      <c r="Q117" s="14"/>
      <c r="R117" s="223"/>
      <c r="S117" s="399"/>
      <c r="T117" s="14"/>
      <c r="U117" s="14"/>
      <c r="V117" s="14"/>
      <c r="W117" s="14"/>
      <c r="X117" s="14"/>
      <c r="Y117" s="14"/>
      <c r="Z117" s="14"/>
    </row>
    <row r="118" spans="1:26" ht="15.75" customHeight="1">
      <c r="A118" s="14"/>
      <c r="B118" s="458"/>
      <c r="C118" s="14"/>
      <c r="D118" s="14"/>
      <c r="E118" s="14"/>
      <c r="F118" s="14"/>
      <c r="G118" s="564"/>
      <c r="H118" s="458"/>
      <c r="I118" s="14"/>
      <c r="J118" s="558"/>
      <c r="K118" s="558"/>
      <c r="L118" s="558"/>
      <c r="M118" s="558"/>
      <c r="N118" s="558"/>
      <c r="O118" s="906"/>
      <c r="P118" s="458"/>
      <c r="Q118" s="14"/>
      <c r="R118" s="223"/>
      <c r="S118" s="399"/>
      <c r="T118" s="14"/>
      <c r="U118" s="14"/>
      <c r="V118" s="14"/>
      <c r="W118" s="14"/>
      <c r="X118" s="14"/>
      <c r="Y118" s="14"/>
      <c r="Z118" s="14"/>
    </row>
    <row r="119" spans="1:26" ht="15.75" customHeight="1">
      <c r="A119" s="14"/>
      <c r="B119" s="458"/>
      <c r="C119" s="14"/>
      <c r="D119" s="14"/>
      <c r="E119" s="14"/>
      <c r="F119" s="14"/>
      <c r="G119" s="564"/>
      <c r="H119" s="458"/>
      <c r="I119" s="14"/>
      <c r="J119" s="558"/>
      <c r="K119" s="558"/>
      <c r="L119" s="558"/>
      <c r="M119" s="558"/>
      <c r="N119" s="558"/>
      <c r="O119" s="906"/>
      <c r="P119" s="458"/>
      <c r="Q119" s="14"/>
      <c r="R119" s="223"/>
      <c r="S119" s="399"/>
      <c r="T119" s="14"/>
      <c r="U119" s="14"/>
      <c r="V119" s="14"/>
      <c r="W119" s="14"/>
      <c r="X119" s="14"/>
      <c r="Y119" s="14"/>
      <c r="Z119" s="14"/>
    </row>
    <row r="120" spans="1:26" ht="15.75" customHeight="1">
      <c r="A120" s="14"/>
      <c r="B120" s="458"/>
      <c r="C120" s="14"/>
      <c r="D120" s="14"/>
      <c r="E120" s="14"/>
      <c r="F120" s="14"/>
      <c r="G120" s="564"/>
      <c r="H120" s="458"/>
      <c r="I120" s="14"/>
      <c r="J120" s="558"/>
      <c r="K120" s="558"/>
      <c r="L120" s="558"/>
      <c r="M120" s="558"/>
      <c r="N120" s="558"/>
      <c r="O120" s="906"/>
      <c r="P120" s="458"/>
      <c r="Q120" s="14"/>
      <c r="R120" s="223"/>
      <c r="S120" s="399"/>
      <c r="T120" s="14"/>
      <c r="U120" s="14"/>
      <c r="V120" s="14"/>
      <c r="W120" s="14"/>
      <c r="X120" s="14"/>
      <c r="Y120" s="14"/>
      <c r="Z120" s="14"/>
    </row>
    <row r="121" spans="1:26" ht="15.75" customHeight="1">
      <c r="A121" s="14"/>
      <c r="B121" s="458"/>
      <c r="C121" s="14"/>
      <c r="D121" s="14"/>
      <c r="E121" s="14"/>
      <c r="F121" s="14"/>
      <c r="G121" s="564"/>
      <c r="H121" s="458"/>
      <c r="I121" s="14"/>
      <c r="J121" s="558"/>
      <c r="K121" s="558"/>
      <c r="L121" s="558"/>
      <c r="M121" s="558"/>
      <c r="N121" s="558"/>
      <c r="O121" s="906"/>
      <c r="P121" s="458"/>
      <c r="Q121" s="14"/>
      <c r="R121" s="223"/>
      <c r="S121" s="399"/>
      <c r="T121" s="14"/>
      <c r="U121" s="14"/>
      <c r="V121" s="14"/>
      <c r="W121" s="14"/>
      <c r="X121" s="14"/>
      <c r="Y121" s="14"/>
      <c r="Z121" s="14"/>
    </row>
    <row r="122" spans="1:26" ht="15.75" customHeight="1">
      <c r="A122" s="14"/>
      <c r="B122" s="458"/>
      <c r="C122" s="14"/>
      <c r="D122" s="14"/>
      <c r="E122" s="14"/>
      <c r="F122" s="14"/>
      <c r="G122" s="564"/>
      <c r="H122" s="458"/>
      <c r="I122" s="14"/>
      <c r="J122" s="558"/>
      <c r="K122" s="558"/>
      <c r="L122" s="558"/>
      <c r="M122" s="558"/>
      <c r="N122" s="558"/>
      <c r="O122" s="906"/>
      <c r="P122" s="458"/>
      <c r="Q122" s="14"/>
      <c r="R122" s="223"/>
      <c r="S122" s="399"/>
      <c r="T122" s="14"/>
      <c r="U122" s="14"/>
      <c r="V122" s="14"/>
      <c r="W122" s="14"/>
      <c r="X122" s="14"/>
      <c r="Y122" s="14"/>
      <c r="Z122" s="14"/>
    </row>
    <row r="123" spans="1:26" ht="15.75" customHeight="1">
      <c r="A123" s="14"/>
      <c r="B123" s="458"/>
      <c r="C123" s="14"/>
      <c r="D123" s="14"/>
      <c r="E123" s="14"/>
      <c r="F123" s="14"/>
      <c r="G123" s="564"/>
      <c r="H123" s="458"/>
      <c r="I123" s="14"/>
      <c r="J123" s="558"/>
      <c r="K123" s="558"/>
      <c r="L123" s="558"/>
      <c r="M123" s="558"/>
      <c r="N123" s="558"/>
      <c r="O123" s="906"/>
      <c r="P123" s="458"/>
      <c r="Q123" s="14"/>
      <c r="R123" s="223"/>
      <c r="S123" s="399"/>
      <c r="T123" s="14"/>
      <c r="U123" s="14"/>
      <c r="V123" s="14"/>
      <c r="W123" s="14"/>
      <c r="X123" s="14"/>
      <c r="Y123" s="14"/>
      <c r="Z123" s="14"/>
    </row>
    <row r="124" spans="1:26" ht="15.75" customHeight="1">
      <c r="A124" s="14"/>
      <c r="B124" s="458"/>
      <c r="C124" s="14"/>
      <c r="D124" s="14"/>
      <c r="E124" s="14"/>
      <c r="F124" s="14"/>
      <c r="G124" s="564"/>
      <c r="H124" s="458"/>
      <c r="I124" s="14"/>
      <c r="J124" s="558"/>
      <c r="K124" s="558"/>
      <c r="L124" s="558"/>
      <c r="M124" s="558"/>
      <c r="N124" s="558"/>
      <c r="O124" s="906"/>
      <c r="P124" s="458"/>
      <c r="Q124" s="14"/>
      <c r="R124" s="223"/>
      <c r="S124" s="399"/>
      <c r="T124" s="14"/>
      <c r="U124" s="14"/>
      <c r="V124" s="14"/>
      <c r="W124" s="14"/>
      <c r="X124" s="14"/>
      <c r="Y124" s="14"/>
      <c r="Z124" s="14"/>
    </row>
    <row r="125" spans="1:26" ht="15.75" customHeight="1">
      <c r="A125" s="14"/>
      <c r="B125" s="458"/>
      <c r="C125" s="14"/>
      <c r="D125" s="14"/>
      <c r="E125" s="14"/>
      <c r="F125" s="14"/>
      <c r="G125" s="564"/>
      <c r="H125" s="458"/>
      <c r="I125" s="14"/>
      <c r="J125" s="558"/>
      <c r="K125" s="558"/>
      <c r="L125" s="558"/>
      <c r="M125" s="558"/>
      <c r="N125" s="558"/>
      <c r="O125" s="906"/>
      <c r="P125" s="458"/>
      <c r="Q125" s="14"/>
      <c r="R125" s="223"/>
      <c r="S125" s="399"/>
      <c r="T125" s="14"/>
      <c r="U125" s="14"/>
      <c r="V125" s="14"/>
      <c r="W125" s="14"/>
      <c r="X125" s="14"/>
      <c r="Y125" s="14"/>
      <c r="Z125" s="14"/>
    </row>
    <row r="126" spans="1:26" ht="15.75" customHeight="1">
      <c r="A126" s="14"/>
      <c r="B126" s="458"/>
      <c r="C126" s="14"/>
      <c r="D126" s="14"/>
      <c r="E126" s="14"/>
      <c r="F126" s="14"/>
      <c r="G126" s="564"/>
      <c r="H126" s="458"/>
      <c r="I126" s="14"/>
      <c r="J126" s="558"/>
      <c r="K126" s="558"/>
      <c r="L126" s="558"/>
      <c r="M126" s="558"/>
      <c r="N126" s="558"/>
      <c r="O126" s="906"/>
      <c r="P126" s="458"/>
      <c r="Q126" s="14"/>
      <c r="R126" s="223"/>
      <c r="S126" s="399"/>
      <c r="T126" s="14"/>
      <c r="U126" s="14"/>
      <c r="V126" s="14"/>
      <c r="W126" s="14"/>
      <c r="X126" s="14"/>
      <c r="Y126" s="14"/>
      <c r="Z126" s="14"/>
    </row>
    <row r="127" spans="1:26" ht="15.75" customHeight="1">
      <c r="A127" s="14"/>
      <c r="B127" s="458"/>
      <c r="C127" s="14"/>
      <c r="D127" s="14"/>
      <c r="E127" s="14"/>
      <c r="F127" s="14"/>
      <c r="G127" s="564"/>
      <c r="H127" s="458"/>
      <c r="I127" s="14"/>
      <c r="J127" s="558"/>
      <c r="K127" s="558"/>
      <c r="L127" s="558"/>
      <c r="M127" s="558"/>
      <c r="N127" s="558"/>
      <c r="O127" s="906"/>
      <c r="P127" s="458"/>
      <c r="Q127" s="14"/>
      <c r="R127" s="223"/>
      <c r="S127" s="399"/>
      <c r="T127" s="14"/>
      <c r="U127" s="14"/>
      <c r="V127" s="14"/>
      <c r="W127" s="14"/>
      <c r="X127" s="14"/>
      <c r="Y127" s="14"/>
      <c r="Z127" s="14"/>
    </row>
    <row r="128" spans="1:26" ht="15.75" customHeight="1">
      <c r="A128" s="14"/>
      <c r="B128" s="458"/>
      <c r="C128" s="14"/>
      <c r="D128" s="14"/>
      <c r="E128" s="14"/>
      <c r="F128" s="14"/>
      <c r="G128" s="564"/>
      <c r="H128" s="458"/>
      <c r="I128" s="14"/>
      <c r="J128" s="558"/>
      <c r="K128" s="558"/>
      <c r="L128" s="558"/>
      <c r="M128" s="558"/>
      <c r="N128" s="558"/>
      <c r="O128" s="906"/>
      <c r="P128" s="458"/>
      <c r="Q128" s="14"/>
      <c r="R128" s="223"/>
      <c r="S128" s="399"/>
      <c r="T128" s="14"/>
      <c r="U128" s="14"/>
      <c r="V128" s="14"/>
      <c r="W128" s="14"/>
      <c r="X128" s="14"/>
      <c r="Y128" s="14"/>
      <c r="Z128" s="14"/>
    </row>
    <row r="129" spans="1:26" ht="15.75" customHeight="1">
      <c r="A129" s="14"/>
      <c r="B129" s="458"/>
      <c r="C129" s="14"/>
      <c r="D129" s="14"/>
      <c r="E129" s="14"/>
      <c r="F129" s="14"/>
      <c r="G129" s="564"/>
      <c r="H129" s="458"/>
      <c r="I129" s="14"/>
      <c r="J129" s="558"/>
      <c r="K129" s="558"/>
      <c r="L129" s="558"/>
      <c r="M129" s="558"/>
      <c r="N129" s="558"/>
      <c r="O129" s="906"/>
      <c r="P129" s="458"/>
      <c r="Q129" s="14"/>
      <c r="R129" s="223"/>
      <c r="S129" s="399"/>
      <c r="T129" s="14"/>
      <c r="U129" s="14"/>
      <c r="V129" s="14"/>
      <c r="W129" s="14"/>
      <c r="X129" s="14"/>
      <c r="Y129" s="14"/>
      <c r="Z129" s="14"/>
    </row>
    <row r="130" spans="1:26" ht="15.75" customHeight="1">
      <c r="A130" s="14"/>
      <c r="B130" s="458"/>
      <c r="C130" s="14"/>
      <c r="D130" s="14"/>
      <c r="E130" s="14"/>
      <c r="F130" s="14"/>
      <c r="G130" s="564"/>
      <c r="H130" s="458"/>
      <c r="I130" s="14"/>
      <c r="J130" s="558"/>
      <c r="K130" s="558"/>
      <c r="L130" s="558"/>
      <c r="M130" s="558"/>
      <c r="N130" s="558"/>
      <c r="O130" s="906"/>
      <c r="P130" s="458"/>
      <c r="Q130" s="14"/>
      <c r="R130" s="223"/>
      <c r="S130" s="399"/>
      <c r="T130" s="14"/>
      <c r="U130" s="14"/>
      <c r="V130" s="14"/>
      <c r="W130" s="14"/>
      <c r="X130" s="14"/>
      <c r="Y130" s="14"/>
      <c r="Z130" s="14"/>
    </row>
    <row r="131" spans="1:26" ht="15.75" customHeight="1">
      <c r="A131" s="14"/>
      <c r="B131" s="458"/>
      <c r="C131" s="14"/>
      <c r="D131" s="14"/>
      <c r="E131" s="14"/>
      <c r="F131" s="14"/>
      <c r="G131" s="564"/>
      <c r="H131" s="458"/>
      <c r="I131" s="14"/>
      <c r="J131" s="558"/>
      <c r="K131" s="558"/>
      <c r="L131" s="558"/>
      <c r="M131" s="558"/>
      <c r="N131" s="558"/>
      <c r="O131" s="906"/>
      <c r="P131" s="458"/>
      <c r="Q131" s="14"/>
      <c r="R131" s="223"/>
      <c r="S131" s="399"/>
      <c r="T131" s="14"/>
      <c r="U131" s="14"/>
      <c r="V131" s="14"/>
      <c r="W131" s="14"/>
      <c r="X131" s="14"/>
      <c r="Y131" s="14"/>
      <c r="Z131" s="14"/>
    </row>
    <row r="132" spans="1:26" ht="15.75" customHeight="1">
      <c r="A132" s="14"/>
      <c r="B132" s="458"/>
      <c r="C132" s="14"/>
      <c r="D132" s="14"/>
      <c r="E132" s="14"/>
      <c r="F132" s="14"/>
      <c r="G132" s="564"/>
      <c r="H132" s="458"/>
      <c r="I132" s="14"/>
      <c r="J132" s="558"/>
      <c r="K132" s="558"/>
      <c r="L132" s="558"/>
      <c r="M132" s="558"/>
      <c r="N132" s="558"/>
      <c r="O132" s="906"/>
      <c r="P132" s="458"/>
      <c r="Q132" s="14"/>
      <c r="R132" s="223"/>
      <c r="S132" s="399"/>
      <c r="T132" s="14"/>
      <c r="U132" s="14"/>
      <c r="V132" s="14"/>
      <c r="W132" s="14"/>
      <c r="X132" s="14"/>
      <c r="Y132" s="14"/>
      <c r="Z132" s="14"/>
    </row>
    <row r="133" spans="1:26" ht="15.75" customHeight="1">
      <c r="A133" s="14"/>
      <c r="B133" s="458"/>
      <c r="C133" s="14"/>
      <c r="D133" s="14"/>
      <c r="E133" s="14"/>
      <c r="F133" s="14"/>
      <c r="G133" s="564"/>
      <c r="H133" s="458"/>
      <c r="I133" s="14"/>
      <c r="J133" s="558"/>
      <c r="K133" s="558"/>
      <c r="L133" s="558"/>
      <c r="M133" s="558"/>
      <c r="N133" s="558"/>
      <c r="O133" s="906"/>
      <c r="P133" s="458"/>
      <c r="Q133" s="14"/>
      <c r="R133" s="223"/>
      <c r="S133" s="399"/>
      <c r="T133" s="14"/>
      <c r="U133" s="14"/>
      <c r="V133" s="14"/>
      <c r="W133" s="14"/>
      <c r="X133" s="14"/>
      <c r="Y133" s="14"/>
      <c r="Z133" s="14"/>
    </row>
    <row r="134" spans="1:26" ht="15.75" customHeight="1">
      <c r="A134" s="14"/>
      <c r="B134" s="458"/>
      <c r="C134" s="14"/>
      <c r="D134" s="14"/>
      <c r="E134" s="14"/>
      <c r="F134" s="14"/>
      <c r="G134" s="564"/>
      <c r="H134" s="458"/>
      <c r="I134" s="14"/>
      <c r="J134" s="558"/>
      <c r="K134" s="558"/>
      <c r="L134" s="558"/>
      <c r="M134" s="558"/>
      <c r="N134" s="558"/>
      <c r="O134" s="906"/>
      <c r="P134" s="458"/>
      <c r="Q134" s="14"/>
      <c r="R134" s="223"/>
      <c r="S134" s="399"/>
      <c r="T134" s="14"/>
      <c r="U134" s="14"/>
      <c r="V134" s="14"/>
      <c r="W134" s="14"/>
      <c r="X134" s="14"/>
      <c r="Y134" s="14"/>
      <c r="Z134" s="14"/>
    </row>
    <row r="135" spans="1:26" ht="15.75" customHeight="1">
      <c r="A135" s="14"/>
      <c r="B135" s="458"/>
      <c r="C135" s="14"/>
      <c r="D135" s="14"/>
      <c r="E135" s="14"/>
      <c r="F135" s="14"/>
      <c r="G135" s="564"/>
      <c r="H135" s="458"/>
      <c r="I135" s="14"/>
      <c r="J135" s="558"/>
      <c r="K135" s="558"/>
      <c r="L135" s="558"/>
      <c r="M135" s="558"/>
      <c r="N135" s="558"/>
      <c r="O135" s="906"/>
      <c r="P135" s="458"/>
      <c r="Q135" s="14"/>
      <c r="R135" s="223"/>
      <c r="S135" s="399"/>
      <c r="T135" s="14"/>
      <c r="U135" s="14"/>
      <c r="V135" s="14"/>
      <c r="W135" s="14"/>
      <c r="X135" s="14"/>
      <c r="Y135" s="14"/>
      <c r="Z135" s="14"/>
    </row>
    <row r="136" spans="1:26" ht="15.75" customHeight="1">
      <c r="A136" s="14"/>
      <c r="B136" s="458"/>
      <c r="C136" s="14"/>
      <c r="D136" s="14"/>
      <c r="E136" s="14"/>
      <c r="F136" s="14"/>
      <c r="G136" s="564"/>
      <c r="H136" s="458"/>
      <c r="I136" s="14"/>
      <c r="J136" s="558"/>
      <c r="K136" s="558"/>
      <c r="L136" s="558"/>
      <c r="M136" s="558"/>
      <c r="N136" s="558"/>
      <c r="O136" s="906"/>
      <c r="P136" s="458"/>
      <c r="Q136" s="14"/>
      <c r="R136" s="223"/>
      <c r="S136" s="399"/>
      <c r="T136" s="14"/>
      <c r="U136" s="14"/>
      <c r="V136" s="14"/>
      <c r="W136" s="14"/>
      <c r="X136" s="14"/>
      <c r="Y136" s="14"/>
      <c r="Z136" s="14"/>
    </row>
    <row r="137" spans="1:26" ht="15.75" customHeight="1">
      <c r="A137" s="14"/>
      <c r="B137" s="458"/>
      <c r="C137" s="14"/>
      <c r="D137" s="14"/>
      <c r="E137" s="14"/>
      <c r="F137" s="14"/>
      <c r="G137" s="564"/>
      <c r="H137" s="458"/>
      <c r="I137" s="14"/>
      <c r="J137" s="558"/>
      <c r="K137" s="558"/>
      <c r="L137" s="558"/>
      <c r="M137" s="558"/>
      <c r="N137" s="558"/>
      <c r="O137" s="906"/>
      <c r="P137" s="458"/>
      <c r="Q137" s="14"/>
      <c r="R137" s="223"/>
      <c r="S137" s="399"/>
      <c r="T137" s="14"/>
      <c r="U137" s="14"/>
      <c r="V137" s="14"/>
      <c r="W137" s="14"/>
      <c r="X137" s="14"/>
      <c r="Y137" s="14"/>
      <c r="Z137" s="14"/>
    </row>
    <row r="138" spans="1:26" ht="15.75" customHeight="1">
      <c r="A138" s="14"/>
      <c r="B138" s="458"/>
      <c r="C138" s="14"/>
      <c r="D138" s="14"/>
      <c r="E138" s="14"/>
      <c r="F138" s="14"/>
      <c r="G138" s="564"/>
      <c r="H138" s="458"/>
      <c r="I138" s="14"/>
      <c r="J138" s="558"/>
      <c r="K138" s="558"/>
      <c r="L138" s="558"/>
      <c r="M138" s="558"/>
      <c r="N138" s="558"/>
      <c r="O138" s="906"/>
      <c r="P138" s="458"/>
      <c r="Q138" s="14"/>
      <c r="R138" s="223"/>
      <c r="S138" s="399"/>
      <c r="T138" s="14"/>
      <c r="U138" s="14"/>
      <c r="V138" s="14"/>
      <c r="W138" s="14"/>
      <c r="X138" s="14"/>
      <c r="Y138" s="14"/>
      <c r="Z138" s="14"/>
    </row>
    <row r="139" spans="1:26" ht="15.75" customHeight="1">
      <c r="A139" s="14"/>
      <c r="B139" s="458"/>
      <c r="C139" s="14"/>
      <c r="D139" s="14"/>
      <c r="E139" s="14"/>
      <c r="F139" s="14"/>
      <c r="G139" s="564"/>
      <c r="H139" s="458"/>
      <c r="I139" s="14"/>
      <c r="J139" s="558"/>
      <c r="K139" s="558"/>
      <c r="L139" s="558"/>
      <c r="M139" s="558"/>
      <c r="N139" s="558"/>
      <c r="O139" s="906"/>
      <c r="P139" s="458"/>
      <c r="Q139" s="14"/>
      <c r="R139" s="223"/>
      <c r="S139" s="399"/>
      <c r="T139" s="14"/>
      <c r="U139" s="14"/>
      <c r="V139" s="14"/>
      <c r="W139" s="14"/>
      <c r="X139" s="14"/>
      <c r="Y139" s="14"/>
      <c r="Z139" s="14"/>
    </row>
    <row r="140" spans="1:26" ht="15.75" customHeight="1">
      <c r="A140" s="14"/>
      <c r="B140" s="458"/>
      <c r="C140" s="14"/>
      <c r="D140" s="14"/>
      <c r="E140" s="14"/>
      <c r="F140" s="14"/>
      <c r="G140" s="564"/>
      <c r="H140" s="458"/>
      <c r="I140" s="14"/>
      <c r="J140" s="558"/>
      <c r="K140" s="558"/>
      <c r="L140" s="558"/>
      <c r="M140" s="558"/>
      <c r="N140" s="558"/>
      <c r="O140" s="906"/>
      <c r="P140" s="458"/>
      <c r="Q140" s="14"/>
      <c r="R140" s="223"/>
      <c r="S140" s="399"/>
      <c r="T140" s="14"/>
      <c r="U140" s="14"/>
      <c r="V140" s="14"/>
      <c r="W140" s="14"/>
      <c r="X140" s="14"/>
      <c r="Y140" s="14"/>
      <c r="Z140" s="14"/>
    </row>
    <row r="141" spans="1:26" ht="15.75" customHeight="1">
      <c r="A141" s="14"/>
      <c r="B141" s="458"/>
      <c r="C141" s="14"/>
      <c r="D141" s="14"/>
      <c r="E141" s="14"/>
      <c r="F141" s="14"/>
      <c r="G141" s="564"/>
      <c r="H141" s="458"/>
      <c r="I141" s="14"/>
      <c r="J141" s="558"/>
      <c r="K141" s="558"/>
      <c r="L141" s="558"/>
      <c r="M141" s="558"/>
      <c r="N141" s="558"/>
      <c r="O141" s="906"/>
      <c r="P141" s="458"/>
      <c r="Q141" s="14"/>
      <c r="R141" s="223"/>
      <c r="S141" s="399"/>
      <c r="T141" s="14"/>
      <c r="U141" s="14"/>
      <c r="V141" s="14"/>
      <c r="W141" s="14"/>
      <c r="X141" s="14"/>
      <c r="Y141" s="14"/>
      <c r="Z141" s="14"/>
    </row>
    <row r="142" spans="1:26" ht="15.75" customHeight="1">
      <c r="A142" s="14"/>
      <c r="B142" s="458"/>
      <c r="C142" s="14"/>
      <c r="D142" s="14"/>
      <c r="E142" s="14"/>
      <c r="F142" s="14"/>
      <c r="G142" s="564"/>
      <c r="H142" s="458"/>
      <c r="I142" s="14"/>
      <c r="J142" s="558"/>
      <c r="K142" s="558"/>
      <c r="L142" s="558"/>
      <c r="M142" s="558"/>
      <c r="N142" s="558"/>
      <c r="O142" s="906"/>
      <c r="P142" s="458"/>
      <c r="Q142" s="14"/>
      <c r="R142" s="223"/>
      <c r="S142" s="399"/>
      <c r="T142" s="14"/>
      <c r="U142" s="14"/>
      <c r="V142" s="14"/>
      <c r="W142" s="14"/>
      <c r="X142" s="14"/>
      <c r="Y142" s="14"/>
      <c r="Z142" s="14"/>
    </row>
    <row r="143" spans="1:26" ht="15.75" customHeight="1">
      <c r="A143" s="14"/>
      <c r="B143" s="458"/>
      <c r="C143" s="14"/>
      <c r="D143" s="14"/>
      <c r="E143" s="14"/>
      <c r="F143" s="14"/>
      <c r="G143" s="564"/>
      <c r="H143" s="458"/>
      <c r="I143" s="14"/>
      <c r="J143" s="558"/>
      <c r="K143" s="558"/>
      <c r="L143" s="558"/>
      <c r="M143" s="558"/>
      <c r="N143" s="558"/>
      <c r="O143" s="906"/>
      <c r="P143" s="458"/>
      <c r="Q143" s="14"/>
      <c r="R143" s="223"/>
      <c r="S143" s="399"/>
      <c r="T143" s="14"/>
      <c r="U143" s="14"/>
      <c r="V143" s="14"/>
      <c r="W143" s="14"/>
      <c r="X143" s="14"/>
      <c r="Y143" s="14"/>
      <c r="Z143" s="14"/>
    </row>
    <row r="144" spans="1:26" ht="15.75" customHeight="1">
      <c r="A144" s="14"/>
      <c r="B144" s="458"/>
      <c r="C144" s="14"/>
      <c r="D144" s="14"/>
      <c r="E144" s="14"/>
      <c r="F144" s="14"/>
      <c r="G144" s="564"/>
      <c r="H144" s="458"/>
      <c r="I144" s="14"/>
      <c r="J144" s="558"/>
      <c r="K144" s="558"/>
      <c r="L144" s="558"/>
      <c r="M144" s="558"/>
      <c r="N144" s="558"/>
      <c r="O144" s="906"/>
      <c r="P144" s="458"/>
      <c r="Q144" s="14"/>
      <c r="R144" s="223"/>
      <c r="S144" s="399"/>
      <c r="T144" s="14"/>
      <c r="U144" s="14"/>
      <c r="V144" s="14"/>
      <c r="W144" s="14"/>
      <c r="X144" s="14"/>
      <c r="Y144" s="14"/>
      <c r="Z144" s="14"/>
    </row>
    <row r="145" spans="1:26" ht="15.75" customHeight="1">
      <c r="A145" s="14"/>
      <c r="B145" s="458"/>
      <c r="C145" s="14"/>
      <c r="D145" s="14"/>
      <c r="E145" s="14"/>
      <c r="F145" s="14"/>
      <c r="G145" s="564"/>
      <c r="H145" s="458"/>
      <c r="I145" s="14"/>
      <c r="J145" s="558"/>
      <c r="K145" s="558"/>
      <c r="L145" s="558"/>
      <c r="M145" s="558"/>
      <c r="N145" s="558"/>
      <c r="O145" s="906"/>
      <c r="P145" s="458"/>
      <c r="Q145" s="14"/>
      <c r="R145" s="223"/>
      <c r="S145" s="399"/>
      <c r="T145" s="14"/>
      <c r="U145" s="14"/>
      <c r="V145" s="14"/>
      <c r="W145" s="14"/>
      <c r="X145" s="14"/>
      <c r="Y145" s="14"/>
      <c r="Z145" s="14"/>
    </row>
    <row r="146" spans="1:26" ht="15.75" customHeight="1">
      <c r="A146" s="14"/>
      <c r="B146" s="458"/>
      <c r="C146" s="14"/>
      <c r="D146" s="14"/>
      <c r="E146" s="14"/>
      <c r="F146" s="14"/>
      <c r="G146" s="564"/>
      <c r="H146" s="458"/>
      <c r="I146" s="14"/>
      <c r="J146" s="558"/>
      <c r="K146" s="558"/>
      <c r="L146" s="558"/>
      <c r="M146" s="558"/>
      <c r="N146" s="558"/>
      <c r="O146" s="906"/>
      <c r="P146" s="458"/>
      <c r="Q146" s="14"/>
      <c r="R146" s="223"/>
      <c r="S146" s="399"/>
      <c r="T146" s="14"/>
      <c r="U146" s="14"/>
      <c r="V146" s="14"/>
      <c r="W146" s="14"/>
      <c r="X146" s="14"/>
      <c r="Y146" s="14"/>
      <c r="Z146" s="14"/>
    </row>
    <row r="147" spans="1:26" ht="15.75" customHeight="1">
      <c r="A147" s="14"/>
      <c r="B147" s="458"/>
      <c r="C147" s="14"/>
      <c r="D147" s="14"/>
      <c r="E147" s="14"/>
      <c r="F147" s="14"/>
      <c r="G147" s="564"/>
      <c r="H147" s="458"/>
      <c r="I147" s="14"/>
      <c r="J147" s="558"/>
      <c r="K147" s="558"/>
      <c r="L147" s="558"/>
      <c r="M147" s="558"/>
      <c r="N147" s="558"/>
      <c r="O147" s="906"/>
      <c r="P147" s="458"/>
      <c r="Q147" s="14"/>
      <c r="R147" s="223"/>
      <c r="S147" s="399"/>
      <c r="T147" s="14"/>
      <c r="U147" s="14"/>
      <c r="V147" s="14"/>
      <c r="W147" s="14"/>
      <c r="X147" s="14"/>
      <c r="Y147" s="14"/>
      <c r="Z147" s="14"/>
    </row>
    <row r="148" spans="1:26" ht="15.75" customHeight="1">
      <c r="A148" s="14"/>
      <c r="B148" s="458"/>
      <c r="C148" s="14"/>
      <c r="D148" s="14"/>
      <c r="E148" s="14"/>
      <c r="F148" s="14"/>
      <c r="G148" s="564"/>
      <c r="H148" s="458"/>
      <c r="I148" s="14"/>
      <c r="J148" s="558"/>
      <c r="K148" s="558"/>
      <c r="L148" s="558"/>
      <c r="M148" s="558"/>
      <c r="N148" s="558"/>
      <c r="O148" s="906"/>
      <c r="P148" s="458"/>
      <c r="Q148" s="14"/>
      <c r="R148" s="223"/>
      <c r="S148" s="399"/>
      <c r="T148" s="14"/>
      <c r="U148" s="14"/>
      <c r="V148" s="14"/>
      <c r="W148" s="14"/>
      <c r="X148" s="14"/>
      <c r="Y148" s="14"/>
      <c r="Z148" s="14"/>
    </row>
    <row r="149" spans="1:26" ht="15.75" customHeight="1">
      <c r="A149" s="14"/>
      <c r="B149" s="458"/>
      <c r="C149" s="14"/>
      <c r="D149" s="14"/>
      <c r="E149" s="14"/>
      <c r="F149" s="14"/>
      <c r="G149" s="564"/>
      <c r="H149" s="458"/>
      <c r="I149" s="14"/>
      <c r="J149" s="558"/>
      <c r="K149" s="558"/>
      <c r="L149" s="558"/>
      <c r="M149" s="558"/>
      <c r="N149" s="558"/>
      <c r="O149" s="906"/>
      <c r="P149" s="458"/>
      <c r="Q149" s="14"/>
      <c r="R149" s="223"/>
      <c r="S149" s="399"/>
      <c r="T149" s="14"/>
      <c r="U149" s="14"/>
      <c r="V149" s="14"/>
      <c r="W149" s="14"/>
      <c r="X149" s="14"/>
      <c r="Y149" s="14"/>
      <c r="Z149" s="14"/>
    </row>
    <row r="150" spans="1:26" ht="15.75" customHeight="1">
      <c r="A150" s="14"/>
      <c r="B150" s="458"/>
      <c r="C150" s="14"/>
      <c r="D150" s="14"/>
      <c r="E150" s="14"/>
      <c r="F150" s="14"/>
      <c r="G150" s="564"/>
      <c r="H150" s="458"/>
      <c r="I150" s="14"/>
      <c r="J150" s="558"/>
      <c r="K150" s="558"/>
      <c r="L150" s="558"/>
      <c r="M150" s="558"/>
      <c r="N150" s="558"/>
      <c r="O150" s="906"/>
      <c r="P150" s="458"/>
      <c r="Q150" s="14"/>
      <c r="R150" s="223"/>
      <c r="S150" s="399"/>
      <c r="T150" s="14"/>
      <c r="U150" s="14"/>
      <c r="V150" s="14"/>
      <c r="W150" s="14"/>
      <c r="X150" s="14"/>
      <c r="Y150" s="14"/>
      <c r="Z150" s="14"/>
    </row>
    <row r="151" spans="1:26" ht="15.75" customHeight="1">
      <c r="A151" s="14"/>
      <c r="B151" s="458"/>
      <c r="C151" s="14"/>
      <c r="D151" s="14"/>
      <c r="E151" s="14"/>
      <c r="F151" s="14"/>
      <c r="G151" s="564"/>
      <c r="H151" s="458"/>
      <c r="I151" s="14"/>
      <c r="J151" s="558"/>
      <c r="K151" s="558"/>
      <c r="L151" s="558"/>
      <c r="M151" s="558"/>
      <c r="N151" s="558"/>
      <c r="O151" s="906"/>
      <c r="P151" s="458"/>
      <c r="Q151" s="14"/>
      <c r="R151" s="223"/>
      <c r="S151" s="399"/>
      <c r="T151" s="14"/>
      <c r="U151" s="14"/>
      <c r="V151" s="14"/>
      <c r="W151" s="14"/>
      <c r="X151" s="14"/>
      <c r="Y151" s="14"/>
      <c r="Z151" s="14"/>
    </row>
    <row r="152" spans="1:26" ht="15.75" customHeight="1">
      <c r="A152" s="14"/>
      <c r="B152" s="458"/>
      <c r="C152" s="14"/>
      <c r="D152" s="14"/>
      <c r="E152" s="14"/>
      <c r="F152" s="14"/>
      <c r="G152" s="564"/>
      <c r="H152" s="458"/>
      <c r="I152" s="14"/>
      <c r="J152" s="558"/>
      <c r="K152" s="558"/>
      <c r="L152" s="558"/>
      <c r="M152" s="558"/>
      <c r="N152" s="558"/>
      <c r="O152" s="906"/>
      <c r="P152" s="458"/>
      <c r="Q152" s="14"/>
      <c r="R152" s="223"/>
      <c r="S152" s="399"/>
      <c r="T152" s="14"/>
      <c r="U152" s="14"/>
      <c r="V152" s="14"/>
      <c r="W152" s="14"/>
      <c r="X152" s="14"/>
      <c r="Y152" s="14"/>
      <c r="Z152" s="14"/>
    </row>
    <row r="153" spans="1:26" ht="15.75" customHeight="1">
      <c r="A153" s="14"/>
      <c r="B153" s="458"/>
      <c r="C153" s="14"/>
      <c r="D153" s="14"/>
      <c r="E153" s="14"/>
      <c r="F153" s="14"/>
      <c r="G153" s="564"/>
      <c r="H153" s="458"/>
      <c r="I153" s="14"/>
      <c r="J153" s="558"/>
      <c r="K153" s="558"/>
      <c r="L153" s="558"/>
      <c r="M153" s="558"/>
      <c r="N153" s="558"/>
      <c r="O153" s="906"/>
      <c r="P153" s="458"/>
      <c r="Q153" s="14"/>
      <c r="R153" s="223"/>
      <c r="S153" s="399"/>
      <c r="T153" s="14"/>
      <c r="U153" s="14"/>
      <c r="V153" s="14"/>
      <c r="W153" s="14"/>
      <c r="X153" s="14"/>
      <c r="Y153" s="14"/>
      <c r="Z153" s="14"/>
    </row>
    <row r="154" spans="1:26" ht="15.75" customHeight="1">
      <c r="A154" s="14"/>
      <c r="B154" s="458"/>
      <c r="C154" s="14"/>
      <c r="D154" s="14"/>
      <c r="E154" s="14"/>
      <c r="F154" s="14"/>
      <c r="G154" s="564"/>
      <c r="H154" s="458"/>
      <c r="I154" s="14"/>
      <c r="J154" s="558"/>
      <c r="K154" s="558"/>
      <c r="L154" s="558"/>
      <c r="M154" s="558"/>
      <c r="N154" s="558"/>
      <c r="O154" s="906"/>
      <c r="P154" s="458"/>
      <c r="Q154" s="14"/>
      <c r="R154" s="223"/>
      <c r="S154" s="399"/>
      <c r="T154" s="14"/>
      <c r="U154" s="14"/>
      <c r="V154" s="14"/>
      <c r="W154" s="14"/>
      <c r="X154" s="14"/>
      <c r="Y154" s="14"/>
      <c r="Z154" s="14"/>
    </row>
    <row r="155" spans="1:26" ht="15.75" customHeight="1">
      <c r="A155" s="14"/>
      <c r="B155" s="458"/>
      <c r="C155" s="14"/>
      <c r="D155" s="14"/>
      <c r="E155" s="14"/>
      <c r="F155" s="14"/>
      <c r="G155" s="564"/>
      <c r="H155" s="458"/>
      <c r="I155" s="14"/>
      <c r="J155" s="558"/>
      <c r="K155" s="558"/>
      <c r="L155" s="558"/>
      <c r="M155" s="558"/>
      <c r="N155" s="558"/>
      <c r="O155" s="906"/>
      <c r="P155" s="458"/>
      <c r="Q155" s="14"/>
      <c r="R155" s="223"/>
      <c r="S155" s="399"/>
      <c r="T155" s="14"/>
      <c r="U155" s="14"/>
      <c r="V155" s="14"/>
      <c r="W155" s="14"/>
      <c r="X155" s="14"/>
      <c r="Y155" s="14"/>
      <c r="Z155" s="14"/>
    </row>
    <row r="156" spans="1:26" ht="15.75" customHeight="1">
      <c r="A156" s="14"/>
      <c r="B156" s="458"/>
      <c r="C156" s="14"/>
      <c r="D156" s="14"/>
      <c r="E156" s="14"/>
      <c r="F156" s="14"/>
      <c r="G156" s="564"/>
      <c r="H156" s="458"/>
      <c r="I156" s="14"/>
      <c r="J156" s="558"/>
      <c r="K156" s="558"/>
      <c r="L156" s="558"/>
      <c r="M156" s="558"/>
      <c r="N156" s="558"/>
      <c r="O156" s="906"/>
      <c r="P156" s="458"/>
      <c r="Q156" s="14"/>
      <c r="R156" s="223"/>
      <c r="S156" s="399"/>
      <c r="T156" s="14"/>
      <c r="U156" s="14"/>
      <c r="V156" s="14"/>
      <c r="W156" s="14"/>
      <c r="X156" s="14"/>
      <c r="Y156" s="14"/>
      <c r="Z156" s="14"/>
    </row>
    <row r="157" spans="1:26" ht="15.75" customHeight="1">
      <c r="A157" s="14"/>
      <c r="B157" s="458"/>
      <c r="C157" s="14"/>
      <c r="D157" s="14"/>
      <c r="E157" s="14"/>
      <c r="F157" s="14"/>
      <c r="G157" s="564"/>
      <c r="H157" s="458"/>
      <c r="I157" s="14"/>
      <c r="J157" s="558"/>
      <c r="K157" s="558"/>
      <c r="L157" s="558"/>
      <c r="M157" s="558"/>
      <c r="N157" s="558"/>
      <c r="O157" s="906"/>
      <c r="P157" s="458"/>
      <c r="Q157" s="14"/>
      <c r="R157" s="223"/>
      <c r="S157" s="399"/>
      <c r="T157" s="14"/>
      <c r="U157" s="14"/>
      <c r="V157" s="14"/>
      <c r="W157" s="14"/>
      <c r="X157" s="14"/>
      <c r="Y157" s="14"/>
      <c r="Z157" s="14"/>
    </row>
    <row r="158" spans="1:26" ht="15.75" customHeight="1">
      <c r="A158" s="14"/>
      <c r="B158" s="458"/>
      <c r="C158" s="14"/>
      <c r="D158" s="14"/>
      <c r="E158" s="14"/>
      <c r="F158" s="14"/>
      <c r="G158" s="564"/>
      <c r="H158" s="458"/>
      <c r="I158" s="14"/>
      <c r="J158" s="558"/>
      <c r="K158" s="558"/>
      <c r="L158" s="558"/>
      <c r="M158" s="558"/>
      <c r="N158" s="558"/>
      <c r="O158" s="906"/>
      <c r="P158" s="458"/>
      <c r="Q158" s="14"/>
      <c r="R158" s="223"/>
      <c r="S158" s="399"/>
      <c r="T158" s="14"/>
      <c r="U158" s="14"/>
      <c r="V158" s="14"/>
      <c r="W158" s="14"/>
      <c r="X158" s="14"/>
      <c r="Y158" s="14"/>
      <c r="Z158" s="14"/>
    </row>
    <row r="159" spans="1:26" ht="15.75" customHeight="1">
      <c r="A159" s="14"/>
      <c r="B159" s="458"/>
      <c r="C159" s="14"/>
      <c r="D159" s="14"/>
      <c r="E159" s="14"/>
      <c r="F159" s="14"/>
      <c r="G159" s="564"/>
      <c r="H159" s="458"/>
      <c r="I159" s="14"/>
      <c r="J159" s="558"/>
      <c r="K159" s="558"/>
      <c r="L159" s="558"/>
      <c r="M159" s="558"/>
      <c r="N159" s="558"/>
      <c r="O159" s="906"/>
      <c r="P159" s="458"/>
      <c r="Q159" s="14"/>
      <c r="R159" s="223"/>
      <c r="S159" s="399"/>
      <c r="T159" s="14"/>
      <c r="U159" s="14"/>
      <c r="V159" s="14"/>
      <c r="W159" s="14"/>
      <c r="X159" s="14"/>
      <c r="Y159" s="14"/>
      <c r="Z159" s="14"/>
    </row>
    <row r="160" spans="1:26" ht="15.75" customHeight="1">
      <c r="A160" s="14"/>
      <c r="B160" s="458"/>
      <c r="C160" s="14"/>
      <c r="D160" s="14"/>
      <c r="E160" s="14"/>
      <c r="F160" s="14"/>
      <c r="G160" s="564"/>
      <c r="H160" s="458"/>
      <c r="I160" s="14"/>
      <c r="J160" s="558"/>
      <c r="K160" s="558"/>
      <c r="L160" s="558"/>
      <c r="M160" s="558"/>
      <c r="N160" s="558"/>
      <c r="O160" s="906"/>
      <c r="P160" s="458"/>
      <c r="Q160" s="14"/>
      <c r="R160" s="223"/>
      <c r="S160" s="399"/>
      <c r="T160" s="14"/>
      <c r="U160" s="14"/>
      <c r="V160" s="14"/>
      <c r="W160" s="14"/>
      <c r="X160" s="14"/>
      <c r="Y160" s="14"/>
      <c r="Z160" s="14"/>
    </row>
    <row r="161" spans="1:26" ht="15.75" customHeight="1">
      <c r="A161" s="14"/>
      <c r="B161" s="458"/>
      <c r="C161" s="14"/>
      <c r="D161" s="14"/>
      <c r="E161" s="14"/>
      <c r="F161" s="14"/>
      <c r="G161" s="564"/>
      <c r="H161" s="458"/>
      <c r="I161" s="14"/>
      <c r="J161" s="558"/>
      <c r="K161" s="558"/>
      <c r="L161" s="558"/>
      <c r="M161" s="558"/>
      <c r="N161" s="558"/>
      <c r="O161" s="906"/>
      <c r="P161" s="458"/>
      <c r="Q161" s="14"/>
      <c r="R161" s="223"/>
      <c r="S161" s="399"/>
      <c r="T161" s="14"/>
      <c r="U161" s="14"/>
      <c r="V161" s="14"/>
      <c r="W161" s="14"/>
      <c r="X161" s="14"/>
      <c r="Y161" s="14"/>
      <c r="Z161" s="14"/>
    </row>
    <row r="162" spans="1:26" ht="15.75" customHeight="1">
      <c r="A162" s="14"/>
      <c r="B162" s="458"/>
      <c r="C162" s="14"/>
      <c r="D162" s="14"/>
      <c r="E162" s="14"/>
      <c r="F162" s="14"/>
      <c r="G162" s="564"/>
      <c r="H162" s="458"/>
      <c r="I162" s="14"/>
      <c r="J162" s="558"/>
      <c r="K162" s="558"/>
      <c r="L162" s="558"/>
      <c r="M162" s="558"/>
      <c r="N162" s="558"/>
      <c r="O162" s="906"/>
      <c r="P162" s="458"/>
      <c r="Q162" s="14"/>
      <c r="R162" s="223"/>
      <c r="S162" s="399"/>
      <c r="T162" s="14"/>
      <c r="U162" s="14"/>
      <c r="V162" s="14"/>
      <c r="W162" s="14"/>
      <c r="X162" s="14"/>
      <c r="Y162" s="14"/>
      <c r="Z162" s="14"/>
    </row>
    <row r="163" spans="1:26" ht="15.75" customHeight="1">
      <c r="A163" s="14"/>
      <c r="B163" s="458"/>
      <c r="C163" s="14"/>
      <c r="D163" s="14"/>
      <c r="E163" s="14"/>
      <c r="F163" s="14"/>
      <c r="G163" s="564"/>
      <c r="H163" s="458"/>
      <c r="I163" s="14"/>
      <c r="J163" s="558"/>
      <c r="K163" s="558"/>
      <c r="L163" s="558"/>
      <c r="M163" s="558"/>
      <c r="N163" s="558"/>
      <c r="O163" s="906"/>
      <c r="P163" s="458"/>
      <c r="Q163" s="14"/>
      <c r="R163" s="223"/>
      <c r="S163" s="399"/>
      <c r="T163" s="14"/>
      <c r="U163" s="14"/>
      <c r="V163" s="14"/>
      <c r="W163" s="14"/>
      <c r="X163" s="14"/>
      <c r="Y163" s="14"/>
      <c r="Z163" s="14"/>
    </row>
    <row r="164" spans="1:26" ht="15.75" customHeight="1">
      <c r="A164" s="14"/>
      <c r="B164" s="458"/>
      <c r="C164" s="14"/>
      <c r="D164" s="14"/>
      <c r="E164" s="14"/>
      <c r="F164" s="14"/>
      <c r="G164" s="564"/>
      <c r="H164" s="458"/>
      <c r="I164" s="14"/>
      <c r="J164" s="558"/>
      <c r="K164" s="558"/>
      <c r="L164" s="558"/>
      <c r="M164" s="558"/>
      <c r="N164" s="558"/>
      <c r="O164" s="906"/>
      <c r="P164" s="458"/>
      <c r="Q164" s="14"/>
      <c r="R164" s="223"/>
      <c r="S164" s="399"/>
      <c r="T164" s="14"/>
      <c r="U164" s="14"/>
      <c r="V164" s="14"/>
      <c r="W164" s="14"/>
      <c r="X164" s="14"/>
      <c r="Y164" s="14"/>
      <c r="Z164" s="14"/>
    </row>
    <row r="165" spans="1:26" ht="15.75" customHeight="1">
      <c r="A165" s="14"/>
      <c r="B165" s="458"/>
      <c r="C165" s="14"/>
      <c r="D165" s="14"/>
      <c r="E165" s="14"/>
      <c r="F165" s="14"/>
      <c r="G165" s="564"/>
      <c r="H165" s="458"/>
      <c r="I165" s="14"/>
      <c r="J165" s="558"/>
      <c r="K165" s="558"/>
      <c r="L165" s="558"/>
      <c r="M165" s="558"/>
      <c r="N165" s="558"/>
      <c r="O165" s="906"/>
      <c r="P165" s="458"/>
      <c r="Q165" s="14"/>
      <c r="R165" s="223"/>
      <c r="S165" s="399"/>
      <c r="T165" s="14"/>
      <c r="U165" s="14"/>
      <c r="V165" s="14"/>
      <c r="W165" s="14"/>
      <c r="X165" s="14"/>
      <c r="Y165" s="14"/>
      <c r="Z165" s="14"/>
    </row>
    <row r="166" spans="1:26" ht="15.75" customHeight="1">
      <c r="A166" s="14"/>
      <c r="B166" s="458"/>
      <c r="C166" s="14"/>
      <c r="D166" s="14"/>
      <c r="E166" s="14"/>
      <c r="F166" s="14"/>
      <c r="G166" s="564"/>
      <c r="H166" s="458"/>
      <c r="I166" s="14"/>
      <c r="J166" s="558"/>
      <c r="K166" s="558"/>
      <c r="L166" s="558"/>
      <c r="M166" s="558"/>
      <c r="N166" s="558"/>
      <c r="O166" s="906"/>
      <c r="P166" s="458"/>
      <c r="Q166" s="14"/>
      <c r="R166" s="223"/>
      <c r="S166" s="399"/>
      <c r="T166" s="14"/>
      <c r="U166" s="14"/>
      <c r="V166" s="14"/>
      <c r="W166" s="14"/>
      <c r="X166" s="14"/>
      <c r="Y166" s="14"/>
      <c r="Z166" s="14"/>
    </row>
    <row r="167" spans="1:26" ht="15.75" customHeight="1">
      <c r="A167" s="14"/>
      <c r="B167" s="458"/>
      <c r="C167" s="14"/>
      <c r="D167" s="14"/>
      <c r="E167" s="14"/>
      <c r="F167" s="14"/>
      <c r="G167" s="564"/>
      <c r="H167" s="458"/>
      <c r="I167" s="14"/>
      <c r="J167" s="558"/>
      <c r="K167" s="558"/>
      <c r="L167" s="558"/>
      <c r="M167" s="558"/>
      <c r="N167" s="558"/>
      <c r="O167" s="906"/>
      <c r="P167" s="458"/>
      <c r="Q167" s="14"/>
      <c r="R167" s="223"/>
      <c r="S167" s="399"/>
      <c r="T167" s="14"/>
      <c r="U167" s="14"/>
      <c r="V167" s="14"/>
      <c r="W167" s="14"/>
      <c r="X167" s="14"/>
      <c r="Y167" s="14"/>
      <c r="Z167" s="14"/>
    </row>
    <row r="168" spans="1:26" ht="15.75" customHeight="1">
      <c r="A168" s="14"/>
      <c r="B168" s="458"/>
      <c r="C168" s="14"/>
      <c r="D168" s="14"/>
      <c r="E168" s="14"/>
      <c r="F168" s="14"/>
      <c r="G168" s="564"/>
      <c r="H168" s="458"/>
      <c r="I168" s="14"/>
      <c r="J168" s="558"/>
      <c r="K168" s="558"/>
      <c r="L168" s="558"/>
      <c r="M168" s="558"/>
      <c r="N168" s="558"/>
      <c r="O168" s="906"/>
      <c r="P168" s="458"/>
      <c r="Q168" s="14"/>
      <c r="R168" s="223"/>
      <c r="S168" s="399"/>
      <c r="T168" s="14"/>
      <c r="U168" s="14"/>
      <c r="V168" s="14"/>
      <c r="W168" s="14"/>
      <c r="X168" s="14"/>
      <c r="Y168" s="14"/>
      <c r="Z168" s="14"/>
    </row>
    <row r="169" spans="1:26" ht="15.75" customHeight="1">
      <c r="A169" s="14"/>
      <c r="B169" s="458"/>
      <c r="C169" s="14"/>
      <c r="D169" s="14"/>
      <c r="E169" s="14"/>
      <c r="F169" s="14"/>
      <c r="G169" s="564"/>
      <c r="H169" s="458"/>
      <c r="I169" s="14"/>
      <c r="J169" s="558"/>
      <c r="K169" s="558"/>
      <c r="L169" s="558"/>
      <c r="M169" s="558"/>
      <c r="N169" s="558"/>
      <c r="O169" s="906"/>
      <c r="P169" s="458"/>
      <c r="Q169" s="14"/>
      <c r="R169" s="223"/>
      <c r="S169" s="399"/>
      <c r="T169" s="14"/>
      <c r="U169" s="14"/>
      <c r="V169" s="14"/>
      <c r="W169" s="14"/>
      <c r="X169" s="14"/>
      <c r="Y169" s="14"/>
      <c r="Z169" s="14"/>
    </row>
    <row r="170" spans="1:26" ht="15.75" customHeight="1">
      <c r="A170" s="14"/>
      <c r="B170" s="458"/>
      <c r="C170" s="14"/>
      <c r="D170" s="14"/>
      <c r="E170" s="14"/>
      <c r="F170" s="14"/>
      <c r="G170" s="564"/>
      <c r="H170" s="458"/>
      <c r="I170" s="14"/>
      <c r="J170" s="558"/>
      <c r="K170" s="558"/>
      <c r="L170" s="558"/>
      <c r="M170" s="558"/>
      <c r="N170" s="558"/>
      <c r="O170" s="906"/>
      <c r="P170" s="458"/>
      <c r="Q170" s="14"/>
      <c r="R170" s="223"/>
      <c r="S170" s="399"/>
      <c r="T170" s="14"/>
      <c r="U170" s="14"/>
      <c r="V170" s="14"/>
      <c r="W170" s="14"/>
      <c r="X170" s="14"/>
      <c r="Y170" s="14"/>
      <c r="Z170" s="14"/>
    </row>
    <row r="171" spans="1:26" ht="15.75" customHeight="1">
      <c r="A171" s="14"/>
      <c r="B171" s="458"/>
      <c r="C171" s="14"/>
      <c r="D171" s="14"/>
      <c r="E171" s="14"/>
      <c r="F171" s="14"/>
      <c r="G171" s="564"/>
      <c r="H171" s="458"/>
      <c r="I171" s="14"/>
      <c r="J171" s="558"/>
      <c r="K171" s="558"/>
      <c r="L171" s="558"/>
      <c r="M171" s="558"/>
      <c r="N171" s="558"/>
      <c r="O171" s="906"/>
      <c r="P171" s="458"/>
      <c r="Q171" s="14"/>
      <c r="R171" s="223"/>
      <c r="S171" s="399"/>
      <c r="T171" s="14"/>
      <c r="U171" s="14"/>
      <c r="V171" s="14"/>
      <c r="W171" s="14"/>
      <c r="X171" s="14"/>
      <c r="Y171" s="14"/>
      <c r="Z171" s="14"/>
    </row>
    <row r="172" spans="1:26" ht="15.75" customHeight="1">
      <c r="A172" s="14"/>
      <c r="B172" s="458"/>
      <c r="C172" s="14"/>
      <c r="D172" s="14"/>
      <c r="E172" s="14"/>
      <c r="F172" s="14"/>
      <c r="G172" s="564"/>
      <c r="H172" s="458"/>
      <c r="I172" s="14"/>
      <c r="J172" s="558"/>
      <c r="K172" s="558"/>
      <c r="L172" s="558"/>
      <c r="M172" s="558"/>
      <c r="N172" s="558"/>
      <c r="O172" s="906"/>
      <c r="P172" s="458"/>
      <c r="Q172" s="14"/>
      <c r="R172" s="223"/>
      <c r="S172" s="399"/>
      <c r="T172" s="14"/>
      <c r="U172" s="14"/>
      <c r="V172" s="14"/>
      <c r="W172" s="14"/>
      <c r="X172" s="14"/>
      <c r="Y172" s="14"/>
      <c r="Z172" s="14"/>
    </row>
    <row r="173" spans="1:26" ht="15.75" customHeight="1">
      <c r="A173" s="14"/>
      <c r="B173" s="458"/>
      <c r="C173" s="14"/>
      <c r="D173" s="14"/>
      <c r="E173" s="14"/>
      <c r="F173" s="14"/>
      <c r="G173" s="564"/>
      <c r="H173" s="458"/>
      <c r="I173" s="14"/>
      <c r="J173" s="558"/>
      <c r="K173" s="558"/>
      <c r="L173" s="558"/>
      <c r="M173" s="558"/>
      <c r="N173" s="558"/>
      <c r="O173" s="906"/>
      <c r="P173" s="458"/>
      <c r="Q173" s="14"/>
      <c r="R173" s="223"/>
      <c r="S173" s="399"/>
      <c r="T173" s="14"/>
      <c r="U173" s="14"/>
      <c r="V173" s="14"/>
      <c r="W173" s="14"/>
      <c r="X173" s="14"/>
      <c r="Y173" s="14"/>
      <c r="Z173" s="14"/>
    </row>
    <row r="174" spans="1:26" ht="15.75" customHeight="1">
      <c r="A174" s="14"/>
      <c r="B174" s="458"/>
      <c r="C174" s="14"/>
      <c r="D174" s="14"/>
      <c r="E174" s="14"/>
      <c r="F174" s="14"/>
      <c r="G174" s="564"/>
      <c r="H174" s="458"/>
      <c r="I174" s="14"/>
      <c r="J174" s="558"/>
      <c r="K174" s="558"/>
      <c r="L174" s="558"/>
      <c r="M174" s="558"/>
      <c r="N174" s="558"/>
      <c r="O174" s="906"/>
      <c r="P174" s="458"/>
      <c r="Q174" s="14"/>
      <c r="R174" s="223"/>
      <c r="S174" s="399"/>
      <c r="T174" s="14"/>
      <c r="U174" s="14"/>
      <c r="V174" s="14"/>
      <c r="W174" s="14"/>
      <c r="X174" s="14"/>
      <c r="Y174" s="14"/>
      <c r="Z174" s="14"/>
    </row>
    <row r="175" spans="1:26" ht="15.75" customHeight="1">
      <c r="A175" s="14"/>
      <c r="B175" s="458"/>
      <c r="C175" s="14"/>
      <c r="D175" s="14"/>
      <c r="E175" s="14"/>
      <c r="F175" s="14"/>
      <c r="G175" s="564"/>
      <c r="H175" s="458"/>
      <c r="I175" s="14"/>
      <c r="J175" s="558"/>
      <c r="K175" s="558"/>
      <c r="L175" s="558"/>
      <c r="M175" s="558"/>
      <c r="N175" s="558"/>
      <c r="O175" s="906"/>
      <c r="P175" s="458"/>
      <c r="Q175" s="14"/>
      <c r="R175" s="223"/>
      <c r="S175" s="399"/>
      <c r="T175" s="14"/>
      <c r="U175" s="14"/>
      <c r="V175" s="14"/>
      <c r="W175" s="14"/>
      <c r="X175" s="14"/>
      <c r="Y175" s="14"/>
      <c r="Z175" s="14"/>
    </row>
    <row r="176" spans="1:26" ht="15.75" customHeight="1">
      <c r="A176" s="14"/>
      <c r="B176" s="458"/>
      <c r="C176" s="14"/>
      <c r="D176" s="14"/>
      <c r="E176" s="14"/>
      <c r="F176" s="14"/>
      <c r="G176" s="564"/>
      <c r="H176" s="458"/>
      <c r="I176" s="14"/>
      <c r="J176" s="558"/>
      <c r="K176" s="558"/>
      <c r="L176" s="558"/>
      <c r="M176" s="558"/>
      <c r="N176" s="558"/>
      <c r="O176" s="906"/>
      <c r="P176" s="458"/>
      <c r="Q176" s="14"/>
      <c r="R176" s="223"/>
      <c r="S176" s="399"/>
      <c r="T176" s="14"/>
      <c r="U176" s="14"/>
      <c r="V176" s="14"/>
      <c r="W176" s="14"/>
      <c r="X176" s="14"/>
      <c r="Y176" s="14"/>
      <c r="Z176" s="14"/>
    </row>
    <row r="177" spans="1:26" ht="15.75" customHeight="1">
      <c r="A177" s="14"/>
      <c r="B177" s="458"/>
      <c r="C177" s="14"/>
      <c r="D177" s="14"/>
      <c r="E177" s="14"/>
      <c r="F177" s="14"/>
      <c r="G177" s="564"/>
      <c r="H177" s="458"/>
      <c r="I177" s="14"/>
      <c r="J177" s="558"/>
      <c r="K177" s="558"/>
      <c r="L177" s="558"/>
      <c r="M177" s="558"/>
      <c r="N177" s="558"/>
      <c r="O177" s="906"/>
      <c r="P177" s="458"/>
      <c r="Q177" s="14"/>
      <c r="R177" s="223"/>
      <c r="S177" s="399"/>
      <c r="T177" s="14"/>
      <c r="U177" s="14"/>
      <c r="V177" s="14"/>
      <c r="W177" s="14"/>
      <c r="X177" s="14"/>
      <c r="Y177" s="14"/>
      <c r="Z177" s="14"/>
    </row>
    <row r="178" spans="1:26" ht="15.75" customHeight="1">
      <c r="A178" s="14"/>
      <c r="B178" s="458"/>
      <c r="C178" s="14"/>
      <c r="D178" s="14"/>
      <c r="E178" s="14"/>
      <c r="F178" s="14"/>
      <c r="G178" s="564"/>
      <c r="H178" s="458"/>
      <c r="I178" s="14"/>
      <c r="J178" s="558"/>
      <c r="K178" s="558"/>
      <c r="L178" s="558"/>
      <c r="M178" s="558"/>
      <c r="N178" s="558"/>
      <c r="O178" s="906"/>
      <c r="P178" s="458"/>
      <c r="Q178" s="14"/>
      <c r="R178" s="223"/>
      <c r="S178" s="399"/>
      <c r="T178" s="14"/>
      <c r="U178" s="14"/>
      <c r="V178" s="14"/>
      <c r="W178" s="14"/>
      <c r="X178" s="14"/>
      <c r="Y178" s="14"/>
      <c r="Z178" s="14"/>
    </row>
    <row r="179" spans="1:26" ht="15.75" customHeight="1">
      <c r="A179" s="14"/>
      <c r="B179" s="458"/>
      <c r="C179" s="14"/>
      <c r="D179" s="14"/>
      <c r="E179" s="14"/>
      <c r="F179" s="14"/>
      <c r="G179" s="564"/>
      <c r="H179" s="458"/>
      <c r="I179" s="14"/>
      <c r="J179" s="558"/>
      <c r="K179" s="558"/>
      <c r="L179" s="558"/>
      <c r="M179" s="558"/>
      <c r="N179" s="558"/>
      <c r="O179" s="906"/>
      <c r="P179" s="458"/>
      <c r="Q179" s="14"/>
      <c r="R179" s="223"/>
      <c r="S179" s="399"/>
      <c r="T179" s="14"/>
      <c r="U179" s="14"/>
      <c r="V179" s="14"/>
      <c r="W179" s="14"/>
      <c r="X179" s="14"/>
      <c r="Y179" s="14"/>
      <c r="Z179" s="14"/>
    </row>
    <row r="180" spans="1:26" ht="15.75" customHeight="1">
      <c r="A180" s="14"/>
      <c r="B180" s="458"/>
      <c r="C180" s="14"/>
      <c r="D180" s="14"/>
      <c r="E180" s="14"/>
      <c r="F180" s="14"/>
      <c r="G180" s="564"/>
      <c r="H180" s="458"/>
      <c r="I180" s="14"/>
      <c r="J180" s="558"/>
      <c r="K180" s="558"/>
      <c r="L180" s="558"/>
      <c r="M180" s="558"/>
      <c r="N180" s="558"/>
      <c r="O180" s="906"/>
      <c r="P180" s="458"/>
      <c r="Q180" s="14"/>
      <c r="R180" s="223"/>
      <c r="S180" s="399"/>
      <c r="T180" s="14"/>
      <c r="U180" s="14"/>
      <c r="V180" s="14"/>
      <c r="W180" s="14"/>
      <c r="X180" s="14"/>
      <c r="Y180" s="14"/>
      <c r="Z180" s="14"/>
    </row>
    <row r="181" spans="1:26" ht="15.75" customHeight="1">
      <c r="A181" s="14"/>
      <c r="B181" s="458"/>
      <c r="C181" s="14"/>
      <c r="D181" s="14"/>
      <c r="E181" s="14"/>
      <c r="F181" s="14"/>
      <c r="G181" s="564"/>
      <c r="H181" s="458"/>
      <c r="I181" s="14"/>
      <c r="J181" s="558"/>
      <c r="K181" s="558"/>
      <c r="L181" s="558"/>
      <c r="M181" s="558"/>
      <c r="N181" s="558"/>
      <c r="O181" s="906"/>
      <c r="P181" s="458"/>
      <c r="Q181" s="14"/>
      <c r="R181" s="223"/>
      <c r="S181" s="399"/>
      <c r="T181" s="14"/>
      <c r="U181" s="14"/>
      <c r="V181" s="14"/>
      <c r="W181" s="14"/>
      <c r="X181" s="14"/>
      <c r="Y181" s="14"/>
      <c r="Z181" s="14"/>
    </row>
    <row r="182" spans="1:26" ht="15.75" customHeight="1">
      <c r="A182" s="14"/>
      <c r="B182" s="458"/>
      <c r="C182" s="14"/>
      <c r="D182" s="14"/>
      <c r="E182" s="14"/>
      <c r="F182" s="14"/>
      <c r="G182" s="564"/>
      <c r="H182" s="458"/>
      <c r="I182" s="14"/>
      <c r="J182" s="558"/>
      <c r="K182" s="558"/>
      <c r="L182" s="558"/>
      <c r="M182" s="558"/>
      <c r="N182" s="558"/>
      <c r="O182" s="906"/>
      <c r="P182" s="458"/>
      <c r="Q182" s="14"/>
      <c r="R182" s="223"/>
      <c r="S182" s="399"/>
      <c r="T182" s="14"/>
      <c r="U182" s="14"/>
      <c r="V182" s="14"/>
      <c r="W182" s="14"/>
      <c r="X182" s="14"/>
      <c r="Y182" s="14"/>
      <c r="Z182" s="14"/>
    </row>
    <row r="183" spans="1:26" ht="15.75" customHeight="1">
      <c r="A183" s="14"/>
      <c r="B183" s="458"/>
      <c r="C183" s="14"/>
      <c r="D183" s="14"/>
      <c r="E183" s="14"/>
      <c r="F183" s="14"/>
      <c r="G183" s="564"/>
      <c r="H183" s="458"/>
      <c r="I183" s="14"/>
      <c r="J183" s="558"/>
      <c r="K183" s="558"/>
      <c r="L183" s="558"/>
      <c r="M183" s="558"/>
      <c r="N183" s="558"/>
      <c r="O183" s="906"/>
      <c r="P183" s="458"/>
      <c r="Q183" s="14"/>
      <c r="R183" s="223"/>
      <c r="S183" s="399"/>
      <c r="T183" s="14"/>
      <c r="U183" s="14"/>
      <c r="V183" s="14"/>
      <c r="W183" s="14"/>
      <c r="X183" s="14"/>
      <c r="Y183" s="14"/>
      <c r="Z183" s="14"/>
    </row>
    <row r="184" spans="1:26" ht="15.75" customHeight="1">
      <c r="A184" s="14"/>
      <c r="B184" s="458"/>
      <c r="C184" s="14"/>
      <c r="D184" s="14"/>
      <c r="E184" s="14"/>
      <c r="F184" s="14"/>
      <c r="G184" s="564"/>
      <c r="H184" s="458"/>
      <c r="I184" s="14"/>
      <c r="J184" s="558"/>
      <c r="K184" s="558"/>
      <c r="L184" s="558"/>
      <c r="M184" s="558"/>
      <c r="N184" s="558"/>
      <c r="O184" s="906"/>
      <c r="P184" s="458"/>
      <c r="Q184" s="14"/>
      <c r="R184" s="223"/>
      <c r="S184" s="399"/>
      <c r="T184" s="14"/>
      <c r="U184" s="14"/>
      <c r="V184" s="14"/>
      <c r="W184" s="14"/>
      <c r="X184" s="14"/>
      <c r="Y184" s="14"/>
      <c r="Z184" s="14"/>
    </row>
    <row r="185" spans="1:26" ht="15.75" customHeight="1">
      <c r="A185" s="14"/>
      <c r="B185" s="458"/>
      <c r="C185" s="14"/>
      <c r="D185" s="14"/>
      <c r="E185" s="14"/>
      <c r="F185" s="14"/>
      <c r="G185" s="564"/>
      <c r="H185" s="458"/>
      <c r="I185" s="14"/>
      <c r="J185" s="558"/>
      <c r="K185" s="558"/>
      <c r="L185" s="558"/>
      <c r="M185" s="558"/>
      <c r="N185" s="558"/>
      <c r="O185" s="906"/>
      <c r="P185" s="458"/>
      <c r="Q185" s="14"/>
      <c r="R185" s="223"/>
      <c r="S185" s="399"/>
      <c r="T185" s="14"/>
      <c r="U185" s="14"/>
      <c r="V185" s="14"/>
      <c r="W185" s="14"/>
      <c r="X185" s="14"/>
      <c r="Y185" s="14"/>
      <c r="Z185" s="14"/>
    </row>
    <row r="186" spans="1:26" ht="15.75" customHeight="1">
      <c r="A186" s="14"/>
      <c r="B186" s="458"/>
      <c r="C186" s="14"/>
      <c r="D186" s="14"/>
      <c r="E186" s="14"/>
      <c r="F186" s="14"/>
      <c r="G186" s="564"/>
      <c r="H186" s="458"/>
      <c r="I186" s="14"/>
      <c r="J186" s="558"/>
      <c r="K186" s="558"/>
      <c r="L186" s="558"/>
      <c r="M186" s="558"/>
      <c r="N186" s="558"/>
      <c r="O186" s="906"/>
      <c r="P186" s="458"/>
      <c r="Q186" s="14"/>
      <c r="R186" s="223"/>
      <c r="S186" s="399"/>
      <c r="T186" s="14"/>
      <c r="U186" s="14"/>
      <c r="V186" s="14"/>
      <c r="W186" s="14"/>
      <c r="X186" s="14"/>
      <c r="Y186" s="14"/>
      <c r="Z186" s="14"/>
    </row>
    <row r="187" spans="1:26" ht="15.75" customHeight="1">
      <c r="A187" s="14"/>
      <c r="B187" s="458"/>
      <c r="C187" s="14"/>
      <c r="D187" s="14"/>
      <c r="E187" s="14"/>
      <c r="F187" s="14"/>
      <c r="G187" s="564"/>
      <c r="H187" s="458"/>
      <c r="I187" s="14"/>
      <c r="J187" s="558"/>
      <c r="K187" s="558"/>
      <c r="L187" s="558"/>
      <c r="M187" s="558"/>
      <c r="N187" s="558"/>
      <c r="O187" s="906"/>
      <c r="P187" s="458"/>
      <c r="Q187" s="14"/>
      <c r="R187" s="223"/>
      <c r="S187" s="399"/>
      <c r="T187" s="14"/>
      <c r="U187" s="14"/>
      <c r="V187" s="14"/>
      <c r="W187" s="14"/>
      <c r="X187" s="14"/>
      <c r="Y187" s="14"/>
      <c r="Z187" s="14"/>
    </row>
    <row r="188" spans="1:26" ht="15.75" customHeight="1">
      <c r="A188" s="14"/>
      <c r="B188" s="458"/>
      <c r="C188" s="14"/>
      <c r="D188" s="14"/>
      <c r="E188" s="14"/>
      <c r="F188" s="14"/>
      <c r="G188" s="564"/>
      <c r="H188" s="458"/>
      <c r="I188" s="14"/>
      <c r="J188" s="558"/>
      <c r="K188" s="558"/>
      <c r="L188" s="558"/>
      <c r="M188" s="558"/>
      <c r="N188" s="558"/>
      <c r="O188" s="906"/>
      <c r="P188" s="458"/>
      <c r="Q188" s="14"/>
      <c r="R188" s="223"/>
      <c r="S188" s="399"/>
      <c r="T188" s="14"/>
      <c r="U188" s="14"/>
      <c r="V188" s="14"/>
      <c r="W188" s="14"/>
      <c r="X188" s="14"/>
      <c r="Y188" s="14"/>
      <c r="Z188" s="14"/>
    </row>
    <row r="189" spans="1:26" ht="15.75" customHeight="1">
      <c r="A189" s="14"/>
      <c r="B189" s="458"/>
      <c r="C189" s="14"/>
      <c r="D189" s="14"/>
      <c r="E189" s="14"/>
      <c r="F189" s="14"/>
      <c r="G189" s="564"/>
      <c r="H189" s="458"/>
      <c r="I189" s="14"/>
      <c r="J189" s="558"/>
      <c r="K189" s="558"/>
      <c r="L189" s="558"/>
      <c r="M189" s="558"/>
      <c r="N189" s="558"/>
      <c r="O189" s="906"/>
      <c r="P189" s="458"/>
      <c r="Q189" s="14"/>
      <c r="R189" s="223"/>
      <c r="S189" s="399"/>
      <c r="T189" s="14"/>
      <c r="U189" s="14"/>
      <c r="V189" s="14"/>
      <c r="W189" s="14"/>
      <c r="X189" s="14"/>
      <c r="Y189" s="14"/>
      <c r="Z189" s="14"/>
    </row>
    <row r="190" spans="1:26" ht="15.75" customHeight="1">
      <c r="A190" s="14"/>
      <c r="B190" s="458"/>
      <c r="C190" s="14"/>
      <c r="D190" s="14"/>
      <c r="E190" s="14"/>
      <c r="F190" s="14"/>
      <c r="G190" s="564"/>
      <c r="H190" s="458"/>
      <c r="I190" s="14"/>
      <c r="J190" s="558"/>
      <c r="K190" s="558"/>
      <c r="L190" s="558"/>
      <c r="M190" s="558"/>
      <c r="N190" s="558"/>
      <c r="O190" s="906"/>
      <c r="P190" s="458"/>
      <c r="Q190" s="14"/>
      <c r="R190" s="223"/>
      <c r="S190" s="399"/>
      <c r="T190" s="14"/>
      <c r="U190" s="14"/>
      <c r="V190" s="14"/>
      <c r="W190" s="14"/>
      <c r="X190" s="14"/>
      <c r="Y190" s="14"/>
      <c r="Z190" s="14"/>
    </row>
    <row r="191" spans="1:26" ht="15.75" customHeight="1">
      <c r="A191" s="14"/>
      <c r="B191" s="458"/>
      <c r="C191" s="14"/>
      <c r="D191" s="14"/>
      <c r="E191" s="14"/>
      <c r="F191" s="14"/>
      <c r="G191" s="564"/>
      <c r="H191" s="458"/>
      <c r="I191" s="14"/>
      <c r="J191" s="558"/>
      <c r="K191" s="558"/>
      <c r="L191" s="558"/>
      <c r="M191" s="558"/>
      <c r="N191" s="558"/>
      <c r="O191" s="906"/>
      <c r="P191" s="458"/>
      <c r="Q191" s="14"/>
      <c r="R191" s="223"/>
      <c r="S191" s="399"/>
      <c r="T191" s="14"/>
      <c r="U191" s="14"/>
      <c r="V191" s="14"/>
      <c r="W191" s="14"/>
      <c r="X191" s="14"/>
      <c r="Y191" s="14"/>
      <c r="Z191" s="14"/>
    </row>
    <row r="192" spans="1:26" ht="15.75" customHeight="1">
      <c r="A192" s="14"/>
      <c r="B192" s="458"/>
      <c r="C192" s="14"/>
      <c r="D192" s="14"/>
      <c r="E192" s="14"/>
      <c r="F192" s="14"/>
      <c r="G192" s="564"/>
      <c r="H192" s="458"/>
      <c r="I192" s="14"/>
      <c r="J192" s="558"/>
      <c r="K192" s="558"/>
      <c r="L192" s="558"/>
      <c r="M192" s="558"/>
      <c r="N192" s="558"/>
      <c r="O192" s="906"/>
      <c r="P192" s="458"/>
      <c r="Q192" s="14"/>
      <c r="R192" s="223"/>
      <c r="S192" s="399"/>
      <c r="T192" s="14"/>
      <c r="U192" s="14"/>
      <c r="V192" s="14"/>
      <c r="W192" s="14"/>
      <c r="X192" s="14"/>
      <c r="Y192" s="14"/>
      <c r="Z192" s="14"/>
    </row>
    <row r="193" spans="1:26" ht="15.75" customHeight="1">
      <c r="A193" s="14"/>
      <c r="B193" s="458"/>
      <c r="C193" s="14"/>
      <c r="D193" s="14"/>
      <c r="E193" s="14"/>
      <c r="F193" s="14"/>
      <c r="G193" s="564"/>
      <c r="H193" s="458"/>
      <c r="I193" s="14"/>
      <c r="J193" s="558"/>
      <c r="K193" s="558"/>
      <c r="L193" s="558"/>
      <c r="M193" s="558"/>
      <c r="N193" s="558"/>
      <c r="O193" s="906"/>
      <c r="P193" s="458"/>
      <c r="Q193" s="14"/>
      <c r="R193" s="223"/>
      <c r="S193" s="399"/>
      <c r="T193" s="14"/>
      <c r="U193" s="14"/>
      <c r="V193" s="14"/>
      <c r="W193" s="14"/>
      <c r="X193" s="14"/>
      <c r="Y193" s="14"/>
      <c r="Z193" s="14"/>
    </row>
    <row r="194" spans="1:26" ht="15.75" customHeight="1">
      <c r="A194" s="14"/>
      <c r="B194" s="458"/>
      <c r="C194" s="14"/>
      <c r="D194" s="14"/>
      <c r="E194" s="14"/>
      <c r="F194" s="14"/>
      <c r="G194" s="564"/>
      <c r="H194" s="458"/>
      <c r="I194" s="14"/>
      <c r="J194" s="558"/>
      <c r="K194" s="558"/>
      <c r="L194" s="558"/>
      <c r="M194" s="558"/>
      <c r="N194" s="558"/>
      <c r="O194" s="906"/>
      <c r="P194" s="458"/>
      <c r="Q194" s="14"/>
      <c r="R194" s="223"/>
      <c r="S194" s="399"/>
      <c r="T194" s="14"/>
      <c r="U194" s="14"/>
      <c r="V194" s="14"/>
      <c r="W194" s="14"/>
      <c r="X194" s="14"/>
      <c r="Y194" s="14"/>
      <c r="Z194" s="14"/>
    </row>
    <row r="195" spans="1:26" ht="15.75" customHeight="1">
      <c r="A195" s="14"/>
      <c r="B195" s="458"/>
      <c r="C195" s="14"/>
      <c r="D195" s="14"/>
      <c r="E195" s="14"/>
      <c r="F195" s="14"/>
      <c r="G195" s="564"/>
      <c r="H195" s="458"/>
      <c r="I195" s="14"/>
      <c r="J195" s="558"/>
      <c r="K195" s="558"/>
      <c r="L195" s="558"/>
      <c r="M195" s="558"/>
      <c r="N195" s="558"/>
      <c r="O195" s="906"/>
      <c r="P195" s="458"/>
      <c r="Q195" s="14"/>
      <c r="R195" s="223"/>
      <c r="S195" s="399"/>
      <c r="T195" s="14"/>
      <c r="U195" s="14"/>
      <c r="V195" s="14"/>
      <c r="W195" s="14"/>
      <c r="X195" s="14"/>
      <c r="Y195" s="14"/>
      <c r="Z195" s="14"/>
    </row>
    <row r="196" spans="1:26" ht="15.75" customHeight="1">
      <c r="A196" s="14"/>
      <c r="B196" s="458"/>
      <c r="C196" s="14"/>
      <c r="D196" s="14"/>
      <c r="E196" s="14"/>
      <c r="F196" s="14"/>
      <c r="G196" s="564"/>
      <c r="H196" s="458"/>
      <c r="I196" s="14"/>
      <c r="J196" s="558"/>
      <c r="K196" s="558"/>
      <c r="L196" s="558"/>
      <c r="M196" s="558"/>
      <c r="N196" s="558"/>
      <c r="O196" s="906"/>
      <c r="P196" s="458"/>
      <c r="Q196" s="14"/>
      <c r="R196" s="223"/>
      <c r="S196" s="399"/>
      <c r="T196" s="14"/>
      <c r="U196" s="14"/>
      <c r="V196" s="14"/>
      <c r="W196" s="14"/>
      <c r="X196" s="14"/>
      <c r="Y196" s="14"/>
      <c r="Z196" s="14"/>
    </row>
    <row r="197" spans="1:26" ht="15.75" customHeight="1">
      <c r="A197" s="14"/>
      <c r="B197" s="458"/>
      <c r="C197" s="14"/>
      <c r="D197" s="14"/>
      <c r="E197" s="14"/>
      <c r="F197" s="14"/>
      <c r="G197" s="564"/>
      <c r="H197" s="458"/>
      <c r="I197" s="14"/>
      <c r="J197" s="558"/>
      <c r="K197" s="558"/>
      <c r="L197" s="558"/>
      <c r="M197" s="558"/>
      <c r="N197" s="558"/>
      <c r="O197" s="906"/>
      <c r="P197" s="458"/>
      <c r="Q197" s="14"/>
      <c r="R197" s="223"/>
      <c r="S197" s="399"/>
      <c r="T197" s="14"/>
      <c r="U197" s="14"/>
      <c r="V197" s="14"/>
      <c r="W197" s="14"/>
      <c r="X197" s="14"/>
      <c r="Y197" s="14"/>
      <c r="Z197" s="14"/>
    </row>
    <row r="198" spans="1:26" ht="15.75" customHeight="1">
      <c r="A198" s="14"/>
      <c r="B198" s="458"/>
      <c r="C198" s="14"/>
      <c r="D198" s="14"/>
      <c r="E198" s="14"/>
      <c r="F198" s="14"/>
      <c r="G198" s="564"/>
      <c r="H198" s="458"/>
      <c r="I198" s="14"/>
      <c r="J198" s="558"/>
      <c r="K198" s="558"/>
      <c r="L198" s="558"/>
      <c r="M198" s="558"/>
      <c r="N198" s="558"/>
      <c r="O198" s="906"/>
      <c r="P198" s="458"/>
      <c r="Q198" s="14"/>
      <c r="R198" s="223"/>
      <c r="S198" s="399"/>
      <c r="T198" s="14"/>
      <c r="U198" s="14"/>
      <c r="V198" s="14"/>
      <c r="W198" s="14"/>
      <c r="X198" s="14"/>
      <c r="Y198" s="14"/>
      <c r="Z198" s="14"/>
    </row>
    <row r="199" spans="1:26" ht="15.75" customHeight="1">
      <c r="A199" s="14"/>
      <c r="B199" s="458"/>
      <c r="C199" s="14"/>
      <c r="D199" s="14"/>
      <c r="E199" s="14"/>
      <c r="F199" s="14"/>
      <c r="G199" s="564"/>
      <c r="H199" s="458"/>
      <c r="I199" s="14"/>
      <c r="J199" s="558"/>
      <c r="K199" s="558"/>
      <c r="L199" s="558"/>
      <c r="M199" s="558"/>
      <c r="N199" s="558"/>
      <c r="O199" s="906"/>
      <c r="P199" s="458"/>
      <c r="Q199" s="14"/>
      <c r="R199" s="223"/>
      <c r="S199" s="399"/>
      <c r="T199" s="14"/>
      <c r="U199" s="14"/>
      <c r="V199" s="14"/>
      <c r="W199" s="14"/>
      <c r="X199" s="14"/>
      <c r="Y199" s="14"/>
      <c r="Z199" s="14"/>
    </row>
    <row r="200" spans="1:26" ht="15.75" customHeight="1">
      <c r="A200" s="14"/>
      <c r="B200" s="458"/>
      <c r="C200" s="14"/>
      <c r="D200" s="14"/>
      <c r="E200" s="14"/>
      <c r="F200" s="14"/>
      <c r="G200" s="564"/>
      <c r="H200" s="458"/>
      <c r="I200" s="14"/>
      <c r="J200" s="558"/>
      <c r="K200" s="558"/>
      <c r="L200" s="558"/>
      <c r="M200" s="558"/>
      <c r="N200" s="558"/>
      <c r="O200" s="906"/>
      <c r="P200" s="458"/>
      <c r="Q200" s="14"/>
      <c r="R200" s="223"/>
      <c r="S200" s="399"/>
      <c r="T200" s="14"/>
      <c r="U200" s="14"/>
      <c r="V200" s="14"/>
      <c r="W200" s="14"/>
      <c r="X200" s="14"/>
      <c r="Y200" s="14"/>
      <c r="Z200" s="14"/>
    </row>
    <row r="201" spans="1:26" ht="15.75" customHeight="1">
      <c r="A201" s="14"/>
      <c r="B201" s="458"/>
      <c r="C201" s="14"/>
      <c r="D201" s="14"/>
      <c r="E201" s="14"/>
      <c r="F201" s="14"/>
      <c r="G201" s="564"/>
      <c r="H201" s="458"/>
      <c r="I201" s="14"/>
      <c r="J201" s="558"/>
      <c r="K201" s="558"/>
      <c r="L201" s="558"/>
      <c r="M201" s="558"/>
      <c r="N201" s="558"/>
      <c r="O201" s="906"/>
      <c r="P201" s="458"/>
      <c r="Q201" s="14"/>
      <c r="R201" s="223"/>
      <c r="S201" s="399"/>
      <c r="T201" s="14"/>
      <c r="U201" s="14"/>
      <c r="V201" s="14"/>
      <c r="W201" s="14"/>
      <c r="X201" s="14"/>
      <c r="Y201" s="14"/>
      <c r="Z201" s="14"/>
    </row>
    <row r="202" spans="1:26" ht="15.75" customHeight="1">
      <c r="A202" s="14"/>
      <c r="B202" s="458"/>
      <c r="C202" s="14"/>
      <c r="D202" s="14"/>
      <c r="E202" s="14"/>
      <c r="F202" s="14"/>
      <c r="G202" s="564"/>
      <c r="H202" s="458"/>
      <c r="I202" s="14"/>
      <c r="J202" s="558"/>
      <c r="K202" s="558"/>
      <c r="L202" s="558"/>
      <c r="M202" s="558"/>
      <c r="N202" s="558"/>
      <c r="O202" s="906"/>
      <c r="P202" s="458"/>
      <c r="Q202" s="14"/>
      <c r="R202" s="223"/>
      <c r="S202" s="399"/>
      <c r="T202" s="14"/>
      <c r="U202" s="14"/>
      <c r="V202" s="14"/>
      <c r="W202" s="14"/>
      <c r="X202" s="14"/>
      <c r="Y202" s="14"/>
      <c r="Z202" s="14"/>
    </row>
    <row r="203" spans="1:26" ht="15.75" customHeight="1">
      <c r="A203" s="14"/>
      <c r="B203" s="458"/>
      <c r="C203" s="14"/>
      <c r="D203" s="14"/>
      <c r="E203" s="14"/>
      <c r="F203" s="14"/>
      <c r="G203" s="564"/>
      <c r="H203" s="458"/>
      <c r="I203" s="14"/>
      <c r="J203" s="558"/>
      <c r="K203" s="558"/>
      <c r="L203" s="558"/>
      <c r="M203" s="558"/>
      <c r="N203" s="558"/>
      <c r="O203" s="906"/>
      <c r="P203" s="458"/>
      <c r="Q203" s="14"/>
      <c r="R203" s="223"/>
      <c r="S203" s="399"/>
      <c r="T203" s="14"/>
      <c r="U203" s="14"/>
      <c r="V203" s="14"/>
      <c r="W203" s="14"/>
      <c r="X203" s="14"/>
      <c r="Y203" s="14"/>
      <c r="Z203" s="14"/>
    </row>
    <row r="204" spans="1:26" ht="15.75" customHeight="1">
      <c r="A204" s="14"/>
      <c r="B204" s="458"/>
      <c r="C204" s="14"/>
      <c r="D204" s="14"/>
      <c r="E204" s="14"/>
      <c r="F204" s="14"/>
      <c r="G204" s="564"/>
      <c r="H204" s="458"/>
      <c r="I204" s="14"/>
      <c r="J204" s="558"/>
      <c r="K204" s="558"/>
      <c r="L204" s="558"/>
      <c r="M204" s="558"/>
      <c r="N204" s="558"/>
      <c r="O204" s="906"/>
      <c r="P204" s="458"/>
      <c r="Q204" s="14"/>
      <c r="R204" s="223"/>
      <c r="S204" s="399"/>
      <c r="T204" s="14"/>
      <c r="U204" s="14"/>
      <c r="V204" s="14"/>
      <c r="W204" s="14"/>
      <c r="X204" s="14"/>
      <c r="Y204" s="14"/>
      <c r="Z204" s="14"/>
    </row>
    <row r="205" spans="1:26" ht="15.75" customHeight="1">
      <c r="A205" s="14"/>
      <c r="B205" s="458"/>
      <c r="C205" s="14"/>
      <c r="D205" s="14"/>
      <c r="E205" s="14"/>
      <c r="F205" s="14"/>
      <c r="G205" s="564"/>
      <c r="H205" s="458"/>
      <c r="I205" s="14"/>
      <c r="J205" s="558"/>
      <c r="K205" s="558"/>
      <c r="L205" s="558"/>
      <c r="M205" s="558"/>
      <c r="N205" s="558"/>
      <c r="O205" s="906"/>
      <c r="P205" s="458"/>
      <c r="Q205" s="14"/>
      <c r="R205" s="223"/>
      <c r="S205" s="399"/>
      <c r="T205" s="14"/>
      <c r="U205" s="14"/>
      <c r="V205" s="14"/>
      <c r="W205" s="14"/>
      <c r="X205" s="14"/>
      <c r="Y205" s="14"/>
      <c r="Z205" s="14"/>
    </row>
    <row r="206" spans="1:26" ht="15.75" customHeight="1">
      <c r="A206" s="14"/>
      <c r="B206" s="458"/>
      <c r="C206" s="14"/>
      <c r="D206" s="14"/>
      <c r="E206" s="14"/>
      <c r="F206" s="14"/>
      <c r="G206" s="564"/>
      <c r="H206" s="458"/>
      <c r="I206" s="14"/>
      <c r="J206" s="558"/>
      <c r="K206" s="558"/>
      <c r="L206" s="558"/>
      <c r="M206" s="558"/>
      <c r="N206" s="558"/>
      <c r="O206" s="906"/>
      <c r="P206" s="458"/>
      <c r="Q206" s="14"/>
      <c r="R206" s="223"/>
      <c r="S206" s="399"/>
      <c r="T206" s="14"/>
      <c r="U206" s="14"/>
      <c r="V206" s="14"/>
      <c r="W206" s="14"/>
      <c r="X206" s="14"/>
      <c r="Y206" s="14"/>
      <c r="Z206" s="14"/>
    </row>
    <row r="207" spans="1:26" ht="15.75" customHeight="1">
      <c r="A207" s="14"/>
      <c r="B207" s="458"/>
      <c r="C207" s="14"/>
      <c r="D207" s="14"/>
      <c r="E207" s="14"/>
      <c r="F207" s="14"/>
      <c r="G207" s="564"/>
      <c r="H207" s="458"/>
      <c r="I207" s="14"/>
      <c r="J207" s="558"/>
      <c r="K207" s="558"/>
      <c r="L207" s="558"/>
      <c r="M207" s="558"/>
      <c r="N207" s="558"/>
      <c r="O207" s="906"/>
      <c r="P207" s="458"/>
      <c r="Q207" s="14"/>
      <c r="R207" s="223"/>
      <c r="S207" s="399"/>
      <c r="T207" s="14"/>
      <c r="U207" s="14"/>
      <c r="V207" s="14"/>
      <c r="W207" s="14"/>
      <c r="X207" s="14"/>
      <c r="Y207" s="14"/>
      <c r="Z207" s="14"/>
    </row>
    <row r="208" spans="1:26" ht="15.75" customHeight="1">
      <c r="A208" s="14"/>
      <c r="B208" s="458"/>
      <c r="C208" s="14"/>
      <c r="D208" s="14"/>
      <c r="E208" s="14"/>
      <c r="F208" s="14"/>
      <c r="G208" s="564"/>
      <c r="H208" s="458"/>
      <c r="I208" s="14"/>
      <c r="J208" s="558"/>
      <c r="K208" s="558"/>
      <c r="L208" s="558"/>
      <c r="M208" s="558"/>
      <c r="N208" s="558"/>
      <c r="O208" s="906"/>
      <c r="P208" s="458"/>
      <c r="Q208" s="14"/>
      <c r="R208" s="223"/>
      <c r="S208" s="399"/>
      <c r="T208" s="14"/>
      <c r="U208" s="14"/>
      <c r="V208" s="14"/>
      <c r="W208" s="14"/>
      <c r="X208" s="14"/>
      <c r="Y208" s="14"/>
      <c r="Z208" s="14"/>
    </row>
    <row r="209" spans="1:26" ht="15.75" customHeight="1">
      <c r="A209" s="14"/>
      <c r="B209" s="458"/>
      <c r="C209" s="14"/>
      <c r="D209" s="14"/>
      <c r="E209" s="14"/>
      <c r="F209" s="14"/>
      <c r="G209" s="564"/>
      <c r="H209" s="458"/>
      <c r="I209" s="14"/>
      <c r="J209" s="558"/>
      <c r="K209" s="558"/>
      <c r="L209" s="558"/>
      <c r="M209" s="558"/>
      <c r="N209" s="558"/>
      <c r="O209" s="906"/>
      <c r="P209" s="458"/>
      <c r="Q209" s="14"/>
      <c r="R209" s="223"/>
      <c r="S209" s="399"/>
      <c r="T209" s="14"/>
      <c r="U209" s="14"/>
      <c r="V209" s="14"/>
      <c r="W209" s="14"/>
      <c r="X209" s="14"/>
      <c r="Y209" s="14"/>
      <c r="Z209" s="14"/>
    </row>
    <row r="210" spans="1:26" ht="15.75" customHeight="1">
      <c r="A210" s="14"/>
      <c r="B210" s="458"/>
      <c r="C210" s="14"/>
      <c r="D210" s="14"/>
      <c r="E210" s="14"/>
      <c r="F210" s="14"/>
      <c r="G210" s="564"/>
      <c r="H210" s="458"/>
      <c r="I210" s="14"/>
      <c r="J210" s="558"/>
      <c r="K210" s="558"/>
      <c r="L210" s="558"/>
      <c r="M210" s="558"/>
      <c r="N210" s="558"/>
      <c r="O210" s="906"/>
      <c r="P210" s="458"/>
      <c r="Q210" s="14"/>
      <c r="R210" s="223"/>
      <c r="S210" s="399"/>
      <c r="T210" s="14"/>
      <c r="U210" s="14"/>
      <c r="V210" s="14"/>
      <c r="W210" s="14"/>
      <c r="X210" s="14"/>
      <c r="Y210" s="14"/>
      <c r="Z210" s="14"/>
    </row>
    <row r="211" spans="1:26" ht="15.75" customHeight="1">
      <c r="A211" s="14"/>
      <c r="B211" s="458"/>
      <c r="C211" s="14"/>
      <c r="D211" s="14"/>
      <c r="E211" s="14"/>
      <c r="F211" s="14"/>
      <c r="G211" s="564"/>
      <c r="H211" s="458"/>
      <c r="I211" s="14"/>
      <c r="J211" s="558"/>
      <c r="K211" s="558"/>
      <c r="L211" s="558"/>
      <c r="M211" s="558"/>
      <c r="N211" s="558"/>
      <c r="O211" s="906"/>
      <c r="P211" s="458"/>
      <c r="Q211" s="14"/>
      <c r="R211" s="223"/>
      <c r="S211" s="399"/>
      <c r="T211" s="14"/>
      <c r="U211" s="14"/>
      <c r="V211" s="14"/>
      <c r="W211" s="14"/>
      <c r="X211" s="14"/>
      <c r="Y211" s="14"/>
      <c r="Z211" s="14"/>
    </row>
    <row r="212" spans="1:26" ht="15.75" customHeight="1">
      <c r="A212" s="14"/>
      <c r="B212" s="458"/>
      <c r="C212" s="14"/>
      <c r="D212" s="14"/>
      <c r="E212" s="14"/>
      <c r="F212" s="14"/>
      <c r="G212" s="564"/>
      <c r="H212" s="458"/>
      <c r="I212" s="14"/>
      <c r="J212" s="558"/>
      <c r="K212" s="558"/>
      <c r="L212" s="558"/>
      <c r="M212" s="558"/>
      <c r="N212" s="558"/>
      <c r="O212" s="906"/>
      <c r="P212" s="458"/>
      <c r="Q212" s="14"/>
      <c r="R212" s="223"/>
      <c r="S212" s="399"/>
      <c r="T212" s="14"/>
      <c r="U212" s="14"/>
      <c r="V212" s="14"/>
      <c r="W212" s="14"/>
      <c r="X212" s="14"/>
      <c r="Y212" s="14"/>
      <c r="Z212" s="14"/>
    </row>
    <row r="213" spans="1:26" ht="15.75" customHeight="1">
      <c r="A213" s="14"/>
      <c r="B213" s="458"/>
      <c r="C213" s="14"/>
      <c r="D213" s="14"/>
      <c r="E213" s="14"/>
      <c r="F213" s="14"/>
      <c r="G213" s="564"/>
      <c r="H213" s="458"/>
      <c r="I213" s="14"/>
      <c r="J213" s="558"/>
      <c r="K213" s="558"/>
      <c r="L213" s="558"/>
      <c r="M213" s="558"/>
      <c r="N213" s="558"/>
      <c r="O213" s="906"/>
      <c r="P213" s="458"/>
      <c r="Q213" s="14"/>
      <c r="R213" s="223"/>
      <c r="S213" s="399"/>
      <c r="T213" s="14"/>
      <c r="U213" s="14"/>
      <c r="V213" s="14"/>
      <c r="W213" s="14"/>
      <c r="X213" s="14"/>
      <c r="Y213" s="14"/>
      <c r="Z213" s="14"/>
    </row>
    <row r="214" spans="1:26" ht="15.75" customHeight="1">
      <c r="A214" s="14"/>
      <c r="B214" s="458"/>
      <c r="C214" s="14"/>
      <c r="D214" s="14"/>
      <c r="E214" s="14"/>
      <c r="F214" s="14"/>
      <c r="G214" s="564"/>
      <c r="H214" s="458"/>
      <c r="I214" s="14"/>
      <c r="J214" s="558"/>
      <c r="K214" s="558"/>
      <c r="L214" s="558"/>
      <c r="M214" s="558"/>
      <c r="N214" s="558"/>
      <c r="O214" s="906"/>
      <c r="P214" s="458"/>
      <c r="Q214" s="14"/>
      <c r="R214" s="223"/>
      <c r="S214" s="399"/>
      <c r="T214" s="14"/>
      <c r="U214" s="14"/>
      <c r="V214" s="14"/>
      <c r="W214" s="14"/>
      <c r="X214" s="14"/>
      <c r="Y214" s="14"/>
      <c r="Z214" s="14"/>
    </row>
    <row r="215" spans="1:26" ht="15.75" customHeight="1">
      <c r="A215" s="14"/>
      <c r="B215" s="458"/>
      <c r="C215" s="14"/>
      <c r="D215" s="14"/>
      <c r="E215" s="14"/>
      <c r="F215" s="14"/>
      <c r="G215" s="564"/>
      <c r="H215" s="458"/>
      <c r="I215" s="14"/>
      <c r="J215" s="558"/>
      <c r="K215" s="558"/>
      <c r="L215" s="558"/>
      <c r="M215" s="558"/>
      <c r="N215" s="558"/>
      <c r="O215" s="906"/>
      <c r="P215" s="458"/>
      <c r="Q215" s="14"/>
      <c r="R215" s="223"/>
      <c r="S215" s="399"/>
      <c r="T215" s="14"/>
      <c r="U215" s="14"/>
      <c r="V215" s="14"/>
      <c r="W215" s="14"/>
      <c r="X215" s="14"/>
      <c r="Y215" s="14"/>
      <c r="Z215" s="14"/>
    </row>
    <row r="216" spans="1:26" ht="15.75" customHeight="1">
      <c r="A216" s="14"/>
      <c r="B216" s="458"/>
      <c r="C216" s="14"/>
      <c r="D216" s="14"/>
      <c r="E216" s="14"/>
      <c r="F216" s="14"/>
      <c r="G216" s="564"/>
      <c r="H216" s="458"/>
      <c r="I216" s="14"/>
      <c r="J216" s="558"/>
      <c r="K216" s="558"/>
      <c r="L216" s="558"/>
      <c r="M216" s="558"/>
      <c r="N216" s="558"/>
      <c r="O216" s="906"/>
      <c r="P216" s="458"/>
      <c r="Q216" s="14"/>
      <c r="R216" s="223"/>
      <c r="S216" s="399"/>
      <c r="T216" s="14"/>
      <c r="U216" s="14"/>
      <c r="V216" s="14"/>
      <c r="W216" s="14"/>
      <c r="X216" s="14"/>
      <c r="Y216" s="14"/>
      <c r="Z216" s="14"/>
    </row>
    <row r="217" spans="1:26" ht="15.75" customHeight="1">
      <c r="A217" s="14"/>
      <c r="B217" s="458"/>
      <c r="C217" s="14"/>
      <c r="D217" s="14"/>
      <c r="E217" s="14"/>
      <c r="F217" s="14"/>
      <c r="G217" s="564"/>
      <c r="H217" s="458"/>
      <c r="I217" s="14"/>
      <c r="J217" s="558"/>
      <c r="K217" s="558"/>
      <c r="L217" s="558"/>
      <c r="M217" s="558"/>
      <c r="N217" s="558"/>
      <c r="O217" s="906"/>
      <c r="P217" s="458"/>
      <c r="Q217" s="14"/>
      <c r="R217" s="223"/>
      <c r="S217" s="399"/>
      <c r="T217" s="14"/>
      <c r="U217" s="14"/>
      <c r="V217" s="14"/>
      <c r="W217" s="14"/>
      <c r="X217" s="14"/>
      <c r="Y217" s="14"/>
      <c r="Z217" s="14"/>
    </row>
    <row r="218" spans="1:26" ht="15.75" customHeight="1">
      <c r="A218" s="14"/>
      <c r="B218" s="458"/>
      <c r="C218" s="14"/>
      <c r="D218" s="14"/>
      <c r="E218" s="14"/>
      <c r="F218" s="14"/>
      <c r="G218" s="564"/>
      <c r="H218" s="458"/>
      <c r="I218" s="14"/>
      <c r="J218" s="558"/>
      <c r="K218" s="558"/>
      <c r="L218" s="558"/>
      <c r="M218" s="558"/>
      <c r="N218" s="558"/>
      <c r="O218" s="906"/>
      <c r="P218" s="458"/>
      <c r="Q218" s="14"/>
      <c r="R218" s="223"/>
      <c r="S218" s="399"/>
      <c r="T218" s="14"/>
      <c r="U218" s="14"/>
      <c r="V218" s="14"/>
      <c r="W218" s="14"/>
      <c r="X218" s="14"/>
      <c r="Y218" s="14"/>
      <c r="Z218" s="14"/>
    </row>
    <row r="219" spans="1:26" ht="15.75" customHeight="1">
      <c r="A219" s="14"/>
      <c r="B219" s="458"/>
      <c r="C219" s="14"/>
      <c r="D219" s="14"/>
      <c r="E219" s="14"/>
      <c r="F219" s="14"/>
      <c r="G219" s="564"/>
      <c r="H219" s="458"/>
      <c r="I219" s="14"/>
      <c r="J219" s="558"/>
      <c r="K219" s="558"/>
      <c r="L219" s="558"/>
      <c r="M219" s="558"/>
      <c r="N219" s="558"/>
      <c r="O219" s="906"/>
      <c r="P219" s="458"/>
      <c r="Q219" s="14"/>
      <c r="R219" s="223"/>
      <c r="S219" s="399"/>
      <c r="T219" s="14"/>
      <c r="U219" s="14"/>
      <c r="V219" s="14"/>
      <c r="W219" s="14"/>
      <c r="X219" s="14"/>
      <c r="Y219" s="14"/>
      <c r="Z219" s="14"/>
    </row>
    <row r="220" spans="1:26" ht="15.75" customHeight="1">
      <c r="A220" s="14"/>
      <c r="B220" s="458"/>
      <c r="C220" s="14"/>
      <c r="D220" s="14"/>
      <c r="E220" s="14"/>
      <c r="F220" s="14"/>
      <c r="G220" s="564"/>
      <c r="H220" s="458"/>
      <c r="I220" s="14"/>
      <c r="J220" s="558"/>
      <c r="K220" s="558"/>
      <c r="L220" s="558"/>
      <c r="M220" s="558"/>
      <c r="N220" s="558"/>
      <c r="O220" s="906"/>
      <c r="P220" s="458"/>
      <c r="Q220" s="14"/>
      <c r="R220" s="223"/>
      <c r="S220" s="399"/>
      <c r="T220" s="14"/>
      <c r="U220" s="14"/>
      <c r="V220" s="14"/>
      <c r="W220" s="14"/>
      <c r="X220" s="14"/>
      <c r="Y220" s="14"/>
      <c r="Z220" s="14"/>
    </row>
    <row r="221" spans="1:26" ht="15.75" customHeight="1">
      <c r="A221" s="14"/>
      <c r="B221" s="458"/>
      <c r="C221" s="14"/>
      <c r="D221" s="14"/>
      <c r="E221" s="14"/>
      <c r="F221" s="14"/>
      <c r="G221" s="564"/>
      <c r="H221" s="458"/>
      <c r="I221" s="14"/>
      <c r="J221" s="558"/>
      <c r="K221" s="558"/>
      <c r="L221" s="558"/>
      <c r="M221" s="558"/>
      <c r="N221" s="558"/>
      <c r="O221" s="906"/>
      <c r="P221" s="458"/>
      <c r="Q221" s="14"/>
      <c r="R221" s="223"/>
      <c r="S221" s="399"/>
      <c r="T221" s="14"/>
      <c r="U221" s="14"/>
      <c r="V221" s="14"/>
      <c r="W221" s="14"/>
      <c r="X221" s="14"/>
      <c r="Y221" s="14"/>
      <c r="Z221" s="14"/>
    </row>
    <row r="222" spans="1:26" ht="15.75" customHeight="1">
      <c r="A222" s="14"/>
      <c r="B222" s="458"/>
      <c r="C222" s="14"/>
      <c r="D222" s="14"/>
      <c r="E222" s="14"/>
      <c r="F222" s="14"/>
      <c r="G222" s="564"/>
      <c r="H222" s="458"/>
      <c r="I222" s="14"/>
      <c r="J222" s="558"/>
      <c r="K222" s="558"/>
      <c r="L222" s="558"/>
      <c r="M222" s="558"/>
      <c r="N222" s="558"/>
      <c r="O222" s="906"/>
      <c r="P222" s="458"/>
      <c r="Q222" s="14"/>
      <c r="R222" s="223"/>
      <c r="S222" s="399"/>
      <c r="T222" s="14"/>
      <c r="U222" s="14"/>
      <c r="V222" s="14"/>
      <c r="W222" s="14"/>
      <c r="X222" s="14"/>
      <c r="Y222" s="14"/>
      <c r="Z222" s="14"/>
    </row>
    <row r="223" spans="1:26" ht="15.75" customHeight="1">
      <c r="A223" s="14"/>
      <c r="B223" s="458"/>
      <c r="C223" s="14"/>
      <c r="D223" s="14"/>
      <c r="E223" s="14"/>
      <c r="F223" s="14"/>
      <c r="G223" s="564"/>
      <c r="H223" s="458"/>
      <c r="I223" s="14"/>
      <c r="J223" s="558"/>
      <c r="K223" s="558"/>
      <c r="L223" s="558"/>
      <c r="M223" s="558"/>
      <c r="N223" s="558"/>
      <c r="O223" s="906"/>
      <c r="P223" s="458"/>
      <c r="Q223" s="14"/>
      <c r="R223" s="223"/>
      <c r="S223" s="399"/>
      <c r="T223" s="14"/>
      <c r="U223" s="14"/>
      <c r="V223" s="14"/>
      <c r="W223" s="14"/>
      <c r="X223" s="14"/>
      <c r="Y223" s="14"/>
      <c r="Z223" s="14"/>
    </row>
    <row r="224" spans="1:26" ht="15.75" customHeight="1">
      <c r="A224" s="14"/>
      <c r="B224" s="458"/>
      <c r="C224" s="14"/>
      <c r="D224" s="14"/>
      <c r="E224" s="14"/>
      <c r="F224" s="14"/>
      <c r="G224" s="564"/>
      <c r="H224" s="458"/>
      <c r="I224" s="14"/>
      <c r="J224" s="558"/>
      <c r="K224" s="558"/>
      <c r="L224" s="558"/>
      <c r="M224" s="558"/>
      <c r="N224" s="558"/>
      <c r="O224" s="906"/>
      <c r="P224" s="458"/>
      <c r="Q224" s="14"/>
      <c r="R224" s="223"/>
      <c r="S224" s="399"/>
      <c r="T224" s="14"/>
      <c r="U224" s="14"/>
      <c r="V224" s="14"/>
      <c r="W224" s="14"/>
      <c r="X224" s="14"/>
      <c r="Y224" s="14"/>
      <c r="Z224" s="14"/>
    </row>
    <row r="225" spans="1:26" ht="15.75" customHeight="1">
      <c r="A225" s="14"/>
      <c r="B225" s="458"/>
      <c r="C225" s="14"/>
      <c r="D225" s="14"/>
      <c r="E225" s="14"/>
      <c r="F225" s="14"/>
      <c r="G225" s="564"/>
      <c r="H225" s="458"/>
      <c r="I225" s="14"/>
      <c r="J225" s="558"/>
      <c r="K225" s="558"/>
      <c r="L225" s="558"/>
      <c r="M225" s="558"/>
      <c r="N225" s="558"/>
      <c r="O225" s="906"/>
      <c r="P225" s="458"/>
      <c r="Q225" s="14"/>
      <c r="R225" s="223"/>
      <c r="S225" s="399"/>
      <c r="T225" s="14"/>
      <c r="U225" s="14"/>
      <c r="V225" s="14"/>
      <c r="W225" s="14"/>
      <c r="X225" s="14"/>
      <c r="Y225" s="14"/>
      <c r="Z225" s="14"/>
    </row>
    <row r="226" spans="1:26" ht="15.75" customHeight="1">
      <c r="A226" s="14"/>
      <c r="B226" s="458"/>
      <c r="C226" s="14"/>
      <c r="D226" s="14"/>
      <c r="E226" s="14"/>
      <c r="F226" s="14"/>
      <c r="G226" s="564"/>
      <c r="H226" s="458"/>
      <c r="I226" s="14"/>
      <c r="J226" s="558"/>
      <c r="K226" s="558"/>
      <c r="L226" s="558"/>
      <c r="M226" s="558"/>
      <c r="N226" s="558"/>
      <c r="O226" s="906"/>
      <c r="P226" s="458"/>
      <c r="Q226" s="14"/>
      <c r="R226" s="223"/>
      <c r="S226" s="399"/>
      <c r="T226" s="14"/>
      <c r="U226" s="14"/>
      <c r="V226" s="14"/>
      <c r="W226" s="14"/>
      <c r="X226" s="14"/>
      <c r="Y226" s="14"/>
      <c r="Z226" s="14"/>
    </row>
    <row r="227" spans="1:26" ht="15.75" customHeight="1">
      <c r="A227" s="14"/>
      <c r="B227" s="458"/>
      <c r="C227" s="14"/>
      <c r="D227" s="14"/>
      <c r="E227" s="14"/>
      <c r="F227" s="14"/>
      <c r="G227" s="564"/>
      <c r="H227" s="458"/>
      <c r="I227" s="14"/>
      <c r="J227" s="558"/>
      <c r="K227" s="558"/>
      <c r="L227" s="558"/>
      <c r="M227" s="558"/>
      <c r="N227" s="558"/>
      <c r="O227" s="906"/>
      <c r="P227" s="458"/>
      <c r="Q227" s="14"/>
      <c r="R227" s="223"/>
      <c r="S227" s="399"/>
      <c r="T227" s="14"/>
      <c r="U227" s="14"/>
      <c r="V227" s="14"/>
      <c r="W227" s="14"/>
      <c r="X227" s="14"/>
      <c r="Y227" s="14"/>
      <c r="Z227" s="14"/>
    </row>
    <row r="228" spans="1:26" ht="15.75" customHeight="1">
      <c r="A228" s="14"/>
      <c r="B228" s="458"/>
      <c r="C228" s="14"/>
      <c r="D228" s="14"/>
      <c r="E228" s="14"/>
      <c r="F228" s="14"/>
      <c r="G228" s="564"/>
      <c r="H228" s="458"/>
      <c r="I228" s="14"/>
      <c r="J228" s="558"/>
      <c r="K228" s="558"/>
      <c r="L228" s="558"/>
      <c r="M228" s="558"/>
      <c r="N228" s="558"/>
      <c r="O228" s="906"/>
      <c r="P228" s="458"/>
      <c r="Q228" s="14"/>
      <c r="R228" s="223"/>
      <c r="S228" s="399"/>
      <c r="T228" s="14"/>
      <c r="U228" s="14"/>
      <c r="V228" s="14"/>
      <c r="W228" s="14"/>
      <c r="X228" s="14"/>
      <c r="Y228" s="14"/>
      <c r="Z228" s="14"/>
    </row>
    <row r="229" spans="1:26" ht="15.75" customHeight="1">
      <c r="A229" s="14"/>
      <c r="B229" s="458"/>
      <c r="C229" s="14"/>
      <c r="D229" s="14"/>
      <c r="E229" s="14"/>
      <c r="F229" s="14"/>
      <c r="G229" s="564"/>
      <c r="H229" s="458"/>
      <c r="I229" s="14"/>
      <c r="J229" s="558"/>
      <c r="K229" s="558"/>
      <c r="L229" s="558"/>
      <c r="M229" s="558"/>
      <c r="N229" s="558"/>
      <c r="O229" s="906"/>
      <c r="P229" s="458"/>
      <c r="Q229" s="14"/>
      <c r="R229" s="223"/>
      <c r="S229" s="399"/>
      <c r="T229" s="14"/>
      <c r="U229" s="14"/>
      <c r="V229" s="14"/>
      <c r="W229" s="14"/>
      <c r="X229" s="14"/>
      <c r="Y229" s="14"/>
      <c r="Z229" s="14"/>
    </row>
    <row r="230" spans="1:26" ht="15.75" customHeight="1">
      <c r="A230" s="14"/>
      <c r="B230" s="458"/>
      <c r="C230" s="14"/>
      <c r="D230" s="14"/>
      <c r="E230" s="14"/>
      <c r="F230" s="14"/>
      <c r="G230" s="564"/>
      <c r="H230" s="458"/>
      <c r="I230" s="14"/>
      <c r="J230" s="558"/>
      <c r="K230" s="558"/>
      <c r="L230" s="558"/>
      <c r="M230" s="558"/>
      <c r="N230" s="558"/>
      <c r="O230" s="906"/>
      <c r="P230" s="458"/>
      <c r="Q230" s="14"/>
      <c r="R230" s="223"/>
      <c r="S230" s="399"/>
      <c r="T230" s="14"/>
      <c r="U230" s="14"/>
      <c r="V230" s="14"/>
      <c r="W230" s="14"/>
      <c r="X230" s="14"/>
      <c r="Y230" s="14"/>
      <c r="Z230" s="14"/>
    </row>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5">
    <mergeCell ref="A7:A8"/>
    <mergeCell ref="A9:A10"/>
    <mergeCell ref="A1:R1"/>
    <mergeCell ref="A2:R2"/>
    <mergeCell ref="A3:R3"/>
    <mergeCell ref="E4:I4"/>
    <mergeCell ref="J4:J6"/>
    <mergeCell ref="K4:K6"/>
    <mergeCell ref="R4:R6"/>
    <mergeCell ref="I5:I6"/>
    <mergeCell ref="A4:D4"/>
    <mergeCell ref="A5:A6"/>
    <mergeCell ref="B5:B6"/>
    <mergeCell ref="C5:C6"/>
    <mergeCell ref="D5:D6"/>
    <mergeCell ref="Q4:Q6"/>
    <mergeCell ref="E5:E6"/>
    <mergeCell ref="F5:F6"/>
    <mergeCell ref="G5:G6"/>
    <mergeCell ref="H5:H6"/>
    <mergeCell ref="L4:L6"/>
    <mergeCell ref="M4:M6"/>
    <mergeCell ref="N4:N6"/>
    <mergeCell ref="O4:O6"/>
    <mergeCell ref="P4:P6"/>
    <mergeCell ref="A27:A28"/>
    <mergeCell ref="A29:B29"/>
    <mergeCell ref="A30:B30"/>
    <mergeCell ref="A13:B13"/>
    <mergeCell ref="A14:A15"/>
    <mergeCell ref="A18:A19"/>
    <mergeCell ref="A21:B21"/>
    <mergeCell ref="A22:A23"/>
    <mergeCell ref="A24:A25"/>
    <mergeCell ref="A26:B26"/>
  </mergeCells>
  <printOptions horizontalCentered="1"/>
  <pageMargins left="0.25" right="0.25" top="0.5" bottom="0.5" header="0" footer="0"/>
  <pageSetup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V1000"/>
  <sheetViews>
    <sheetView view="pageBreakPreview" zoomScale="60" zoomScaleNormal="44" workbookViewId="0">
      <pane xSplit="2" ySplit="6" topLeftCell="C25" activePane="bottomRight" state="frozen"/>
      <selection pane="topRight" activeCell="C1" sqref="C1"/>
      <selection pane="bottomLeft" activeCell="A7" sqref="A7"/>
      <selection pane="bottomRight" sqref="A1:XFD1048576"/>
    </sheetView>
  </sheetViews>
  <sheetFormatPr defaultColWidth="12.625" defaultRowHeight="15" customHeight="1"/>
  <cols>
    <col min="1" max="1" width="16" customWidth="1"/>
    <col min="2" max="2" width="35.25" customWidth="1"/>
    <col min="3" max="3" width="9.5" customWidth="1"/>
    <col min="4" max="4" width="21.25" customWidth="1"/>
    <col min="5" max="5" width="15.125" customWidth="1"/>
    <col min="6" max="6" width="17.75" customWidth="1"/>
    <col min="7" max="12" width="7.625" customWidth="1"/>
    <col min="13" max="13" width="40.25" customWidth="1"/>
    <col min="14" max="22" width="8" customWidth="1"/>
  </cols>
  <sheetData>
    <row r="1" spans="1:22" ht="30" customHeight="1">
      <c r="A1" s="2025" t="s">
        <v>119</v>
      </c>
      <c r="B1" s="1874"/>
      <c r="C1" s="1874"/>
      <c r="D1" s="1874"/>
      <c r="E1" s="1874"/>
      <c r="F1" s="1874"/>
      <c r="G1" s="1874"/>
      <c r="H1" s="1874"/>
      <c r="I1" s="1874"/>
      <c r="J1" s="1874"/>
      <c r="K1" s="1874"/>
      <c r="L1" s="1874"/>
      <c r="M1" s="1874"/>
      <c r="N1" s="1589"/>
      <c r="O1" s="14"/>
      <c r="P1" s="14"/>
      <c r="Q1" s="14"/>
      <c r="R1" s="14"/>
      <c r="S1" s="14"/>
      <c r="T1" s="14"/>
      <c r="U1" s="14"/>
      <c r="V1" s="14"/>
    </row>
    <row r="2" spans="1:22" ht="27" customHeight="1">
      <c r="A2" s="2025" t="s">
        <v>3067</v>
      </c>
      <c r="B2" s="1874"/>
      <c r="C2" s="1874"/>
      <c r="D2" s="1874"/>
      <c r="E2" s="1874"/>
      <c r="F2" s="1874"/>
      <c r="G2" s="1874"/>
      <c r="H2" s="1874"/>
      <c r="I2" s="1874"/>
      <c r="J2" s="1874"/>
      <c r="K2" s="1874"/>
      <c r="L2" s="1874"/>
      <c r="M2" s="1874"/>
      <c r="N2" s="1589"/>
      <c r="O2" s="14"/>
      <c r="P2" s="14"/>
      <c r="Q2" s="14"/>
      <c r="R2" s="14"/>
      <c r="S2" s="14"/>
      <c r="T2" s="14"/>
      <c r="U2" s="14"/>
      <c r="V2" s="14"/>
    </row>
    <row r="3" spans="1:22" ht="30" customHeight="1">
      <c r="A3" s="2160" t="str">
        <f>'2017 SALINTUBIG COMPLETED'!A3:R3</f>
        <v>as of June 26, 2020</v>
      </c>
      <c r="B3" s="1943"/>
      <c r="C3" s="1943"/>
      <c r="D3" s="1943"/>
      <c r="E3" s="1943"/>
      <c r="F3" s="1943"/>
      <c r="G3" s="1943"/>
      <c r="H3" s="1943"/>
      <c r="I3" s="1943"/>
      <c r="J3" s="1943"/>
      <c r="K3" s="1943"/>
      <c r="L3" s="1943"/>
      <c r="M3" s="1943"/>
      <c r="N3" s="1589"/>
      <c r="O3" s="14"/>
      <c r="P3" s="14"/>
      <c r="Q3" s="14"/>
      <c r="R3" s="14"/>
      <c r="S3" s="14"/>
      <c r="T3" s="14"/>
      <c r="U3" s="14"/>
      <c r="V3" s="14"/>
    </row>
    <row r="4" spans="1:22" ht="28.5" customHeight="1">
      <c r="A4" s="2026" t="s">
        <v>2913</v>
      </c>
      <c r="B4" s="1964"/>
      <c r="C4" s="1964"/>
      <c r="D4" s="1964"/>
      <c r="E4" s="1964"/>
      <c r="F4" s="1964"/>
      <c r="G4" s="1964"/>
      <c r="H4" s="1964"/>
      <c r="I4" s="1964"/>
      <c r="J4" s="1964"/>
      <c r="K4" s="1964"/>
      <c r="L4" s="1961"/>
      <c r="M4" s="2022" t="s">
        <v>130</v>
      </c>
      <c r="N4" s="1589"/>
      <c r="O4" s="14"/>
      <c r="P4" s="14"/>
      <c r="Q4" s="14"/>
      <c r="R4" s="14"/>
      <c r="S4" s="14"/>
      <c r="T4" s="14"/>
      <c r="U4" s="14"/>
      <c r="V4" s="14"/>
    </row>
    <row r="5" spans="1:22" ht="15" customHeight="1">
      <c r="A5" s="2015" t="s">
        <v>124</v>
      </c>
      <c r="B5" s="2015" t="s">
        <v>177</v>
      </c>
      <c r="C5" s="2015" t="s">
        <v>178</v>
      </c>
      <c r="D5" s="2065" t="s">
        <v>129</v>
      </c>
      <c r="E5" s="2015" t="s">
        <v>179</v>
      </c>
      <c r="F5" s="2015" t="s">
        <v>180</v>
      </c>
      <c r="G5" s="2020" t="s">
        <v>173</v>
      </c>
      <c r="H5" s="2020" t="s">
        <v>174</v>
      </c>
      <c r="I5" s="2020" t="s">
        <v>175</v>
      </c>
      <c r="J5" s="2020" t="s">
        <v>38</v>
      </c>
      <c r="K5" s="2020" t="s">
        <v>37</v>
      </c>
      <c r="L5" s="2020" t="s">
        <v>35</v>
      </c>
      <c r="M5" s="1856"/>
      <c r="N5" s="1589"/>
      <c r="O5" s="14"/>
      <c r="P5" s="14"/>
      <c r="Q5" s="14"/>
      <c r="R5" s="14"/>
      <c r="S5" s="14"/>
      <c r="T5" s="14"/>
      <c r="U5" s="14"/>
      <c r="V5" s="14"/>
    </row>
    <row r="6" spans="1:22" ht="112.5" customHeight="1">
      <c r="A6" s="1976"/>
      <c r="B6" s="1976"/>
      <c r="C6" s="1976"/>
      <c r="D6" s="1976"/>
      <c r="E6" s="1976"/>
      <c r="F6" s="1976"/>
      <c r="G6" s="1976"/>
      <c r="H6" s="1976"/>
      <c r="I6" s="1976"/>
      <c r="J6" s="1976"/>
      <c r="K6" s="1976"/>
      <c r="L6" s="1976"/>
      <c r="M6" s="1976"/>
      <c r="N6" s="1589"/>
      <c r="O6" s="14"/>
      <c r="P6" s="14"/>
      <c r="Q6" s="14"/>
      <c r="R6" s="14"/>
      <c r="S6" s="14"/>
      <c r="T6" s="14"/>
      <c r="U6" s="14"/>
      <c r="V6" s="14"/>
    </row>
    <row r="7" spans="1:22" ht="30" customHeight="1">
      <c r="A7" s="2116" t="s">
        <v>15</v>
      </c>
      <c r="B7" s="665" t="s">
        <v>187</v>
      </c>
      <c r="C7" s="407"/>
      <c r="D7" s="503"/>
      <c r="E7" s="407"/>
      <c r="F7" s="1575"/>
      <c r="G7" s="436"/>
      <c r="H7" s="436"/>
      <c r="I7" s="436"/>
      <c r="J7" s="436"/>
      <c r="K7" s="436"/>
      <c r="L7" s="436"/>
      <c r="M7" s="407"/>
      <c r="N7" s="1589"/>
      <c r="O7" s="14"/>
      <c r="P7" s="14"/>
      <c r="Q7" s="14"/>
      <c r="R7" s="14"/>
      <c r="S7" s="14"/>
      <c r="T7" s="14"/>
      <c r="U7" s="14"/>
      <c r="V7" s="14"/>
    </row>
    <row r="8" spans="1:22" ht="30" customHeight="1">
      <c r="A8" s="1976"/>
      <c r="B8" s="420" t="s">
        <v>190</v>
      </c>
      <c r="C8" s="407">
        <v>1</v>
      </c>
      <c r="D8" s="503">
        <v>2000000</v>
      </c>
      <c r="E8" s="407">
        <v>1</v>
      </c>
      <c r="F8" s="1575"/>
      <c r="G8" s="436"/>
      <c r="H8" s="436"/>
      <c r="I8" s="436"/>
      <c r="J8" s="436"/>
      <c r="K8" s="436"/>
      <c r="L8" s="436">
        <v>1</v>
      </c>
      <c r="M8" s="578" t="s">
        <v>35</v>
      </c>
      <c r="N8" s="1589"/>
      <c r="O8" s="14"/>
      <c r="P8" s="14"/>
      <c r="Q8" s="14"/>
      <c r="R8" s="14"/>
      <c r="S8" s="14"/>
      <c r="T8" s="14"/>
      <c r="U8" s="14"/>
      <c r="V8" s="14"/>
    </row>
    <row r="9" spans="1:22" ht="38.25" customHeight="1">
      <c r="A9" s="801" t="s">
        <v>15</v>
      </c>
      <c r="B9" s="665" t="s">
        <v>494</v>
      </c>
      <c r="C9" s="407">
        <v>1</v>
      </c>
      <c r="D9" s="503">
        <v>10000000</v>
      </c>
      <c r="E9" s="407">
        <v>1</v>
      </c>
      <c r="F9" s="408"/>
      <c r="G9" s="436"/>
      <c r="H9" s="436"/>
      <c r="I9" s="436"/>
      <c r="J9" s="436"/>
      <c r="K9" s="827">
        <v>1</v>
      </c>
      <c r="L9" s="436"/>
      <c r="M9" s="1192" t="s">
        <v>3068</v>
      </c>
      <c r="N9" s="1589"/>
      <c r="O9" s="14"/>
      <c r="P9" s="14"/>
      <c r="Q9" s="14"/>
      <c r="R9" s="14"/>
      <c r="S9" s="14"/>
      <c r="T9" s="14"/>
      <c r="U9" s="14"/>
      <c r="V9" s="14"/>
    </row>
    <row r="10" spans="1:22" ht="35.25" customHeight="1">
      <c r="A10" s="407" t="s">
        <v>15</v>
      </c>
      <c r="B10" s="665" t="s">
        <v>159</v>
      </c>
      <c r="C10" s="407">
        <v>1</v>
      </c>
      <c r="D10" s="503">
        <v>10000000</v>
      </c>
      <c r="E10" s="407">
        <v>1</v>
      </c>
      <c r="F10" s="408"/>
      <c r="G10" s="436"/>
      <c r="H10" s="436"/>
      <c r="I10" s="436"/>
      <c r="J10" s="436"/>
      <c r="K10" s="436">
        <v>1</v>
      </c>
      <c r="L10" s="436"/>
      <c r="M10" s="945" t="s">
        <v>3069</v>
      </c>
      <c r="N10" s="1590"/>
      <c r="O10" s="564"/>
      <c r="P10" s="564"/>
      <c r="Q10" s="564"/>
      <c r="R10" s="564"/>
      <c r="S10" s="564"/>
      <c r="T10" s="564"/>
      <c r="U10" s="564"/>
      <c r="V10" s="564"/>
    </row>
    <row r="11" spans="1:22" ht="30" customHeight="1">
      <c r="A11" s="2018" t="s">
        <v>2938</v>
      </c>
      <c r="B11" s="1961"/>
      <c r="C11" s="1542">
        <f t="shared" ref="C11:L11" si="0">SUM(C7:C10)</f>
        <v>3</v>
      </c>
      <c r="D11" s="1545">
        <f t="shared" si="0"/>
        <v>22000000</v>
      </c>
      <c r="E11" s="1542">
        <f t="shared" si="0"/>
        <v>3</v>
      </c>
      <c r="F11" s="1542">
        <f t="shared" si="0"/>
        <v>0</v>
      </c>
      <c r="G11" s="1542">
        <f t="shared" si="0"/>
        <v>0</v>
      </c>
      <c r="H11" s="1542">
        <f t="shared" si="0"/>
        <v>0</v>
      </c>
      <c r="I11" s="1542">
        <f t="shared" si="0"/>
        <v>0</v>
      </c>
      <c r="J11" s="1542">
        <f t="shared" si="0"/>
        <v>0</v>
      </c>
      <c r="K11" s="1542">
        <f t="shared" si="0"/>
        <v>2</v>
      </c>
      <c r="L11" s="1542">
        <f t="shared" si="0"/>
        <v>1</v>
      </c>
      <c r="M11" s="428"/>
      <c r="N11" s="1589"/>
      <c r="O11" s="14"/>
      <c r="P11" s="14"/>
      <c r="Q11" s="14"/>
      <c r="R11" s="14"/>
      <c r="S11" s="14"/>
      <c r="T11" s="14"/>
      <c r="U11" s="14"/>
      <c r="V11" s="14"/>
    </row>
    <row r="12" spans="1:22" ht="30" customHeight="1">
      <c r="A12" s="407" t="s">
        <v>16</v>
      </c>
      <c r="B12" s="665" t="s">
        <v>532</v>
      </c>
      <c r="C12" s="407">
        <v>1</v>
      </c>
      <c r="D12" s="503">
        <v>2000000</v>
      </c>
      <c r="E12" s="407">
        <v>1</v>
      </c>
      <c r="F12" s="408"/>
      <c r="G12" s="436"/>
      <c r="H12" s="436"/>
      <c r="I12" s="436"/>
      <c r="J12" s="436"/>
      <c r="K12" s="436"/>
      <c r="L12" s="436">
        <v>1</v>
      </c>
      <c r="M12" s="578" t="s">
        <v>35</v>
      </c>
      <c r="N12" s="1590"/>
      <c r="O12" s="564"/>
      <c r="P12" s="564"/>
      <c r="Q12" s="564"/>
      <c r="R12" s="564"/>
      <c r="S12" s="564"/>
      <c r="T12" s="564"/>
      <c r="U12" s="564"/>
      <c r="V12" s="564"/>
    </row>
    <row r="13" spans="1:22" ht="30" customHeight="1">
      <c r="A13" s="2018" t="s">
        <v>3034</v>
      </c>
      <c r="B13" s="1961"/>
      <c r="C13" s="1542">
        <f t="shared" ref="C13:L13" si="1">SUM(C12)</f>
        <v>1</v>
      </c>
      <c r="D13" s="1545">
        <f t="shared" si="1"/>
        <v>2000000</v>
      </c>
      <c r="E13" s="1542">
        <f t="shared" si="1"/>
        <v>1</v>
      </c>
      <c r="F13" s="1542">
        <f t="shared" si="1"/>
        <v>0</v>
      </c>
      <c r="G13" s="1542">
        <f t="shared" si="1"/>
        <v>0</v>
      </c>
      <c r="H13" s="1542">
        <f t="shared" si="1"/>
        <v>0</v>
      </c>
      <c r="I13" s="1542">
        <f t="shared" si="1"/>
        <v>0</v>
      </c>
      <c r="J13" s="1542">
        <f t="shared" si="1"/>
        <v>0</v>
      </c>
      <c r="K13" s="1542">
        <f t="shared" si="1"/>
        <v>0</v>
      </c>
      <c r="L13" s="1542">
        <f t="shared" si="1"/>
        <v>1</v>
      </c>
      <c r="M13" s="428"/>
      <c r="N13" s="1589"/>
      <c r="O13" s="14"/>
      <c r="P13" s="14"/>
      <c r="Q13" s="14"/>
      <c r="R13" s="14"/>
      <c r="S13" s="14"/>
      <c r="T13" s="14"/>
      <c r="U13" s="14"/>
      <c r="V13" s="14"/>
    </row>
    <row r="14" spans="1:22" ht="30" customHeight="1">
      <c r="A14" s="801" t="s">
        <v>17</v>
      </c>
      <c r="B14" s="665" t="s">
        <v>418</v>
      </c>
      <c r="C14" s="407"/>
      <c r="D14" s="503"/>
      <c r="E14" s="407"/>
      <c r="F14" s="408"/>
      <c r="G14" s="436"/>
      <c r="H14" s="436"/>
      <c r="I14" s="436"/>
      <c r="J14" s="459"/>
      <c r="K14" s="436"/>
      <c r="L14" s="436"/>
      <c r="M14" s="407"/>
      <c r="N14" s="1589"/>
      <c r="O14" s="14"/>
      <c r="P14" s="14"/>
      <c r="Q14" s="14"/>
      <c r="R14" s="14"/>
      <c r="S14" s="14"/>
      <c r="T14" s="14"/>
      <c r="U14" s="14"/>
      <c r="V14" s="14"/>
    </row>
    <row r="15" spans="1:22" ht="30" customHeight="1">
      <c r="A15" s="1097"/>
      <c r="B15" s="420" t="s">
        <v>3070</v>
      </c>
      <c r="C15" s="407">
        <v>1</v>
      </c>
      <c r="D15" s="503">
        <v>3000000</v>
      </c>
      <c r="E15" s="407">
        <v>1</v>
      </c>
      <c r="F15" s="408"/>
      <c r="G15" s="436"/>
      <c r="H15" s="436"/>
      <c r="I15" s="436"/>
      <c r="J15" s="436"/>
      <c r="K15" s="436"/>
      <c r="L15" s="827">
        <v>1</v>
      </c>
      <c r="M15" s="1135" t="s">
        <v>35</v>
      </c>
      <c r="N15" s="1589"/>
      <c r="O15" s="14"/>
      <c r="P15" s="14"/>
      <c r="Q15" s="14"/>
      <c r="R15" s="14"/>
      <c r="S15" s="14"/>
      <c r="T15" s="14"/>
      <c r="U15" s="14"/>
      <c r="V15" s="14"/>
    </row>
    <row r="16" spans="1:22" ht="30" customHeight="1">
      <c r="A16" s="2116" t="s">
        <v>17</v>
      </c>
      <c r="B16" s="665" t="s">
        <v>279</v>
      </c>
      <c r="C16" s="407">
        <v>1</v>
      </c>
      <c r="D16" s="503"/>
      <c r="E16" s="407">
        <v>2</v>
      </c>
      <c r="F16" s="408"/>
      <c r="G16" s="436"/>
      <c r="H16" s="436"/>
      <c r="I16" s="436"/>
      <c r="J16" s="436"/>
      <c r="K16" s="436"/>
      <c r="L16" s="436"/>
      <c r="M16" s="407"/>
      <c r="N16" s="1589"/>
      <c r="O16" s="14"/>
      <c r="P16" s="14"/>
      <c r="Q16" s="14"/>
      <c r="R16" s="14"/>
      <c r="S16" s="14"/>
      <c r="T16" s="14"/>
      <c r="U16" s="14"/>
      <c r="V16" s="14"/>
    </row>
    <row r="17" spans="1:22" ht="30" customHeight="1">
      <c r="A17" s="1856"/>
      <c r="B17" s="420" t="s">
        <v>3071</v>
      </c>
      <c r="C17" s="407"/>
      <c r="D17" s="503">
        <v>2000000</v>
      </c>
      <c r="E17" s="407"/>
      <c r="F17" s="408"/>
      <c r="G17" s="436"/>
      <c r="H17" s="436"/>
      <c r="I17" s="436"/>
      <c r="J17" s="436"/>
      <c r="K17" s="436"/>
      <c r="L17" s="436">
        <v>1</v>
      </c>
      <c r="M17" s="1591" t="s">
        <v>35</v>
      </c>
      <c r="N17" s="1590"/>
      <c r="O17" s="564"/>
      <c r="P17" s="564"/>
      <c r="Q17" s="564"/>
      <c r="R17" s="564"/>
      <c r="S17" s="564"/>
      <c r="T17" s="564"/>
      <c r="U17" s="564"/>
      <c r="V17" s="564"/>
    </row>
    <row r="18" spans="1:22" ht="30" customHeight="1">
      <c r="A18" s="1976"/>
      <c r="B18" s="420" t="s">
        <v>2972</v>
      </c>
      <c r="C18" s="407"/>
      <c r="D18" s="503">
        <v>3000000</v>
      </c>
      <c r="E18" s="407"/>
      <c r="F18" s="408"/>
      <c r="G18" s="436"/>
      <c r="H18" s="436"/>
      <c r="I18" s="436"/>
      <c r="J18" s="436"/>
      <c r="K18" s="436"/>
      <c r="L18" s="436">
        <v>1</v>
      </c>
      <c r="M18" s="1591" t="s">
        <v>35</v>
      </c>
      <c r="N18" s="1590"/>
      <c r="O18" s="564"/>
      <c r="P18" s="564"/>
      <c r="Q18" s="564"/>
      <c r="R18" s="564"/>
      <c r="S18" s="564"/>
      <c r="T18" s="564"/>
      <c r="U18" s="564"/>
      <c r="V18" s="564"/>
    </row>
    <row r="19" spans="1:22" ht="35.25" customHeight="1">
      <c r="A19" s="407" t="s">
        <v>17</v>
      </c>
      <c r="B19" s="665" t="s">
        <v>675</v>
      </c>
      <c r="C19" s="407">
        <v>1</v>
      </c>
      <c r="D19" s="503">
        <v>12000000</v>
      </c>
      <c r="E19" s="407">
        <v>1</v>
      </c>
      <c r="F19" s="408"/>
      <c r="G19" s="436"/>
      <c r="H19" s="436"/>
      <c r="I19" s="436"/>
      <c r="J19" s="436"/>
      <c r="K19" s="436">
        <v>1</v>
      </c>
      <c r="L19" s="436"/>
      <c r="M19" s="945" t="s">
        <v>3072</v>
      </c>
      <c r="N19" s="1590"/>
      <c r="O19" s="564"/>
      <c r="P19" s="564"/>
      <c r="Q19" s="564"/>
      <c r="R19" s="564"/>
      <c r="S19" s="564"/>
      <c r="T19" s="564"/>
      <c r="U19" s="564"/>
      <c r="V19" s="564"/>
    </row>
    <row r="20" spans="1:22" ht="33.75" customHeight="1">
      <c r="A20" s="407" t="s">
        <v>17</v>
      </c>
      <c r="B20" s="665" t="s">
        <v>232</v>
      </c>
      <c r="C20" s="407">
        <v>1</v>
      </c>
      <c r="D20" s="503">
        <v>10000000</v>
      </c>
      <c r="E20" s="407">
        <v>1</v>
      </c>
      <c r="F20" s="408"/>
      <c r="G20" s="436"/>
      <c r="H20" s="436"/>
      <c r="I20" s="436"/>
      <c r="J20" s="436"/>
      <c r="K20" s="436"/>
      <c r="L20" s="436">
        <v>1</v>
      </c>
      <c r="M20" s="578" t="s">
        <v>35</v>
      </c>
      <c r="N20" s="1590"/>
      <c r="O20" s="564"/>
      <c r="P20" s="564"/>
      <c r="Q20" s="564"/>
      <c r="R20" s="564"/>
      <c r="S20" s="564"/>
      <c r="T20" s="564"/>
      <c r="U20" s="564"/>
      <c r="V20" s="564"/>
    </row>
    <row r="21" spans="1:22" ht="33" customHeight="1">
      <c r="A21" s="801" t="s">
        <v>17</v>
      </c>
      <c r="B21" s="665" t="s">
        <v>289</v>
      </c>
      <c r="C21" s="407">
        <v>1</v>
      </c>
      <c r="D21" s="503"/>
      <c r="E21" s="407">
        <v>3</v>
      </c>
      <c r="F21" s="408"/>
      <c r="G21" s="436"/>
      <c r="H21" s="436"/>
      <c r="I21" s="436"/>
      <c r="J21" s="436"/>
      <c r="K21" s="436"/>
      <c r="L21" s="436"/>
      <c r="M21" s="407"/>
      <c r="N21" s="1589"/>
      <c r="O21" s="14"/>
      <c r="P21" s="14"/>
      <c r="Q21" s="14"/>
      <c r="R21" s="14"/>
      <c r="S21" s="14"/>
      <c r="T21" s="14"/>
      <c r="U21" s="14"/>
      <c r="V21" s="14"/>
    </row>
    <row r="22" spans="1:22" ht="38.25" customHeight="1">
      <c r="A22" s="1092"/>
      <c r="B22" s="420" t="s">
        <v>3073</v>
      </c>
      <c r="C22" s="407"/>
      <c r="D22" s="503">
        <v>3000000</v>
      </c>
      <c r="E22" s="407"/>
      <c r="F22" s="408"/>
      <c r="G22" s="436"/>
      <c r="H22" s="436"/>
      <c r="I22" s="436"/>
      <c r="J22" s="436"/>
      <c r="K22" s="436"/>
      <c r="L22" s="436">
        <v>1</v>
      </c>
      <c r="M22" s="578" t="s">
        <v>35</v>
      </c>
      <c r="N22" s="1590"/>
      <c r="O22" s="564"/>
      <c r="P22" s="564"/>
      <c r="Q22" s="564"/>
      <c r="R22" s="564"/>
      <c r="S22" s="564"/>
      <c r="T22" s="564"/>
      <c r="U22" s="564"/>
      <c r="V22" s="564"/>
    </row>
    <row r="23" spans="1:22" ht="30" customHeight="1">
      <c r="A23" s="1092"/>
      <c r="B23" s="1592" t="s">
        <v>3074</v>
      </c>
      <c r="C23" s="1573"/>
      <c r="D23" s="1593">
        <v>2000000</v>
      </c>
      <c r="E23" s="1573"/>
      <c r="F23" s="1575"/>
      <c r="G23" s="436"/>
      <c r="H23" s="436"/>
      <c r="I23" s="436"/>
      <c r="J23" s="436"/>
      <c r="K23" s="436"/>
      <c r="L23" s="436">
        <v>1</v>
      </c>
      <c r="M23" s="578" t="s">
        <v>35</v>
      </c>
      <c r="N23" s="1589"/>
      <c r="O23" s="14"/>
      <c r="P23" s="14"/>
      <c r="Q23" s="14"/>
      <c r="R23" s="14"/>
      <c r="S23" s="14"/>
      <c r="T23" s="14"/>
      <c r="U23" s="14"/>
      <c r="V23" s="14"/>
    </row>
    <row r="24" spans="1:22" ht="30" customHeight="1">
      <c r="A24" s="1092"/>
      <c r="B24" s="420" t="s">
        <v>3075</v>
      </c>
      <c r="C24" s="407"/>
      <c r="D24" s="503">
        <v>3000000</v>
      </c>
      <c r="E24" s="407"/>
      <c r="F24" s="408"/>
      <c r="G24" s="436"/>
      <c r="H24" s="436"/>
      <c r="I24" s="436"/>
      <c r="J24" s="436"/>
      <c r="K24" s="436"/>
      <c r="L24" s="827">
        <v>1</v>
      </c>
      <c r="M24" s="578" t="s">
        <v>35</v>
      </c>
      <c r="N24" s="1589"/>
      <c r="O24" s="14"/>
      <c r="P24" s="14"/>
      <c r="Q24" s="14"/>
      <c r="R24" s="14"/>
      <c r="S24" s="14"/>
      <c r="T24" s="14"/>
      <c r="U24" s="14"/>
      <c r="V24" s="14"/>
    </row>
    <row r="25" spans="1:22" ht="30" customHeight="1">
      <c r="A25" s="2116" t="s">
        <v>17</v>
      </c>
      <c r="B25" s="1594" t="s">
        <v>699</v>
      </c>
      <c r="C25" s="407">
        <v>1</v>
      </c>
      <c r="D25" s="503"/>
      <c r="E25" s="407">
        <v>3</v>
      </c>
      <c r="F25" s="408"/>
      <c r="G25" s="436"/>
      <c r="H25" s="436"/>
      <c r="I25" s="436"/>
      <c r="J25" s="436"/>
      <c r="K25" s="436"/>
      <c r="L25" s="436"/>
      <c r="M25" s="407"/>
      <c r="N25" s="1589"/>
      <c r="O25" s="14"/>
      <c r="P25" s="14"/>
      <c r="Q25" s="14"/>
      <c r="R25" s="14"/>
      <c r="S25" s="14"/>
      <c r="T25" s="14"/>
      <c r="U25" s="14"/>
      <c r="V25" s="14"/>
    </row>
    <row r="26" spans="1:22" ht="34.5" customHeight="1">
      <c r="A26" s="1856"/>
      <c r="B26" s="434" t="s">
        <v>1541</v>
      </c>
      <c r="C26" s="407"/>
      <c r="D26" s="503">
        <v>3000000</v>
      </c>
      <c r="E26" s="407"/>
      <c r="F26" s="408"/>
      <c r="G26" s="436"/>
      <c r="H26" s="436"/>
      <c r="I26" s="436"/>
      <c r="J26" s="436"/>
      <c r="K26" s="436"/>
      <c r="L26" s="436">
        <v>1</v>
      </c>
      <c r="M26" s="578" t="s">
        <v>35</v>
      </c>
      <c r="N26" s="1595"/>
      <c r="O26" s="14"/>
      <c r="P26" s="14"/>
      <c r="Q26" s="14"/>
      <c r="R26" s="14"/>
      <c r="S26" s="14"/>
      <c r="T26" s="14"/>
      <c r="U26" s="14"/>
      <c r="V26" s="14"/>
    </row>
    <row r="27" spans="1:22" ht="34.5" customHeight="1">
      <c r="A27" s="1856"/>
      <c r="B27" s="434" t="s">
        <v>3076</v>
      </c>
      <c r="C27" s="407"/>
      <c r="D27" s="503">
        <v>3000000</v>
      </c>
      <c r="E27" s="407"/>
      <c r="F27" s="408"/>
      <c r="G27" s="436"/>
      <c r="H27" s="436"/>
      <c r="I27" s="436"/>
      <c r="J27" s="436"/>
      <c r="K27" s="436"/>
      <c r="L27" s="436">
        <v>1</v>
      </c>
      <c r="M27" s="578" t="s">
        <v>35</v>
      </c>
      <c r="N27" s="255"/>
      <c r="O27" s="14"/>
      <c r="P27" s="14"/>
      <c r="Q27" s="14"/>
      <c r="R27" s="14"/>
      <c r="S27" s="14"/>
      <c r="T27" s="14"/>
      <c r="U27" s="14"/>
      <c r="V27" s="14"/>
    </row>
    <row r="28" spans="1:22" ht="34.5" customHeight="1">
      <c r="A28" s="1976"/>
      <c r="B28" s="434" t="s">
        <v>3077</v>
      </c>
      <c r="C28" s="407"/>
      <c r="D28" s="503">
        <v>2000000</v>
      </c>
      <c r="E28" s="407"/>
      <c r="F28" s="408"/>
      <c r="G28" s="436"/>
      <c r="H28" s="436"/>
      <c r="I28" s="436"/>
      <c r="J28" s="436"/>
      <c r="K28" s="436"/>
      <c r="L28" s="436">
        <v>1</v>
      </c>
      <c r="M28" s="578" t="s">
        <v>35</v>
      </c>
      <c r="N28" s="1589"/>
      <c r="O28" s="14"/>
      <c r="P28" s="14"/>
      <c r="Q28" s="14"/>
      <c r="R28" s="14"/>
      <c r="S28" s="14"/>
      <c r="T28" s="14"/>
      <c r="U28" s="14"/>
      <c r="V28" s="14"/>
    </row>
    <row r="29" spans="1:22" ht="30" customHeight="1">
      <c r="A29" s="2161" t="s">
        <v>2931</v>
      </c>
      <c r="B29" s="2103"/>
      <c r="C29" s="1542">
        <f t="shared" ref="C29:L29" si="2">SUM(C14:C28)</f>
        <v>6</v>
      </c>
      <c r="D29" s="1545">
        <f t="shared" si="2"/>
        <v>46000000</v>
      </c>
      <c r="E29" s="1542">
        <f t="shared" si="2"/>
        <v>11</v>
      </c>
      <c r="F29" s="1542">
        <f t="shared" si="2"/>
        <v>0</v>
      </c>
      <c r="G29" s="1542">
        <f t="shared" si="2"/>
        <v>0</v>
      </c>
      <c r="H29" s="1542">
        <f t="shared" si="2"/>
        <v>0</v>
      </c>
      <c r="I29" s="1542">
        <f t="shared" si="2"/>
        <v>0</v>
      </c>
      <c r="J29" s="1545">
        <f t="shared" si="2"/>
        <v>0</v>
      </c>
      <c r="K29" s="1542">
        <f t="shared" si="2"/>
        <v>1</v>
      </c>
      <c r="L29" s="1542">
        <f t="shared" si="2"/>
        <v>10</v>
      </c>
      <c r="M29" s="428"/>
      <c r="N29" s="1589"/>
      <c r="O29" s="14"/>
      <c r="P29" s="14"/>
      <c r="Q29" s="14"/>
      <c r="R29" s="14"/>
      <c r="S29" s="14"/>
      <c r="T29" s="14"/>
      <c r="U29" s="14"/>
      <c r="V29" s="14"/>
    </row>
    <row r="30" spans="1:22" ht="30" customHeight="1">
      <c r="A30" s="2116" t="s">
        <v>18</v>
      </c>
      <c r="B30" s="665" t="s">
        <v>140</v>
      </c>
      <c r="C30" s="407">
        <v>1</v>
      </c>
      <c r="D30" s="503"/>
      <c r="E30" s="407">
        <v>3</v>
      </c>
      <c r="F30" s="408"/>
      <c r="G30" s="436"/>
      <c r="H30" s="436"/>
      <c r="I30" s="436"/>
      <c r="J30" s="436"/>
      <c r="K30" s="436"/>
      <c r="L30" s="436"/>
      <c r="M30" s="407"/>
      <c r="N30" s="1589"/>
      <c r="O30" s="14"/>
      <c r="P30" s="14"/>
      <c r="Q30" s="14"/>
      <c r="R30" s="14"/>
      <c r="S30" s="14"/>
      <c r="T30" s="14"/>
      <c r="U30" s="14"/>
      <c r="V30" s="14"/>
    </row>
    <row r="31" spans="1:22" ht="30" customHeight="1">
      <c r="A31" s="1856"/>
      <c r="B31" s="420" t="s">
        <v>3078</v>
      </c>
      <c r="C31" s="407"/>
      <c r="D31" s="503">
        <v>3000000</v>
      </c>
      <c r="E31" s="407"/>
      <c r="F31" s="408"/>
      <c r="G31" s="436"/>
      <c r="H31" s="436"/>
      <c r="I31" s="436"/>
      <c r="J31" s="436"/>
      <c r="K31" s="436"/>
      <c r="L31" s="436">
        <v>1</v>
      </c>
      <c r="M31" s="578" t="s">
        <v>35</v>
      </c>
      <c r="N31" s="1589"/>
      <c r="O31" s="14"/>
      <c r="P31" s="14"/>
      <c r="Q31" s="14"/>
      <c r="R31" s="14"/>
      <c r="S31" s="14"/>
      <c r="T31" s="14"/>
      <c r="U31" s="14"/>
      <c r="V31" s="14"/>
    </row>
    <row r="32" spans="1:22" ht="30" customHeight="1">
      <c r="A32" s="1856"/>
      <c r="B32" s="420" t="s">
        <v>3079</v>
      </c>
      <c r="C32" s="407"/>
      <c r="D32" s="503">
        <v>3000000</v>
      </c>
      <c r="E32" s="407"/>
      <c r="F32" s="408"/>
      <c r="G32" s="436"/>
      <c r="H32" s="436"/>
      <c r="I32" s="436"/>
      <c r="J32" s="436"/>
      <c r="K32" s="436"/>
      <c r="L32" s="436">
        <v>1</v>
      </c>
      <c r="M32" s="578" t="s">
        <v>35</v>
      </c>
      <c r="N32" s="1589"/>
      <c r="O32" s="14"/>
      <c r="P32" s="14"/>
      <c r="Q32" s="14"/>
      <c r="R32" s="14"/>
      <c r="S32" s="14"/>
      <c r="T32" s="14"/>
      <c r="U32" s="14"/>
      <c r="V32" s="14"/>
    </row>
    <row r="33" spans="1:22" ht="30" customHeight="1">
      <c r="A33" s="1976"/>
      <c r="B33" s="561" t="s">
        <v>3080</v>
      </c>
      <c r="C33" s="407"/>
      <c r="D33" s="503">
        <v>2000000</v>
      </c>
      <c r="E33" s="407"/>
      <c r="F33" s="408"/>
      <c r="G33" s="436"/>
      <c r="H33" s="436"/>
      <c r="I33" s="436"/>
      <c r="J33" s="436"/>
      <c r="K33" s="436"/>
      <c r="L33" s="436">
        <v>1</v>
      </c>
      <c r="M33" s="578" t="s">
        <v>35</v>
      </c>
      <c r="N33" s="1589"/>
      <c r="O33" s="14"/>
      <c r="P33" s="14"/>
      <c r="Q33" s="14"/>
      <c r="R33" s="14"/>
      <c r="S33" s="14"/>
      <c r="T33" s="14"/>
      <c r="U33" s="14"/>
      <c r="V33" s="14"/>
    </row>
    <row r="34" spans="1:22" ht="30" customHeight="1">
      <c r="A34" s="2116" t="s">
        <v>18</v>
      </c>
      <c r="B34" s="665" t="s">
        <v>241</v>
      </c>
      <c r="C34" s="407"/>
      <c r="D34" s="503"/>
      <c r="E34" s="407"/>
      <c r="F34" s="408"/>
      <c r="G34" s="436"/>
      <c r="H34" s="436"/>
      <c r="I34" s="906"/>
      <c r="J34" s="436"/>
      <c r="K34" s="436"/>
      <c r="L34" s="436"/>
      <c r="M34" s="407"/>
      <c r="N34" s="1589"/>
      <c r="O34" s="14"/>
      <c r="P34" s="14"/>
      <c r="Q34" s="14"/>
      <c r="R34" s="14"/>
      <c r="S34" s="14"/>
      <c r="T34" s="14"/>
      <c r="U34" s="14"/>
      <c r="V34" s="14"/>
    </row>
    <row r="35" spans="1:22" ht="30" customHeight="1">
      <c r="A35" s="1976"/>
      <c r="B35" s="420" t="s">
        <v>3081</v>
      </c>
      <c r="C35" s="407">
        <v>1</v>
      </c>
      <c r="D35" s="503">
        <v>2000000</v>
      </c>
      <c r="E35" s="407">
        <v>1</v>
      </c>
      <c r="F35" s="1575"/>
      <c r="G35" s="436"/>
      <c r="H35" s="436"/>
      <c r="I35" s="436"/>
      <c r="J35" s="436"/>
      <c r="K35" s="436"/>
      <c r="L35" s="436">
        <v>1</v>
      </c>
      <c r="M35" s="578" t="s">
        <v>35</v>
      </c>
      <c r="N35" s="1589"/>
      <c r="O35" s="14"/>
      <c r="P35" s="14"/>
      <c r="Q35" s="14"/>
      <c r="R35" s="14"/>
      <c r="S35" s="14"/>
      <c r="T35" s="14"/>
      <c r="U35" s="14"/>
      <c r="V35" s="14"/>
    </row>
    <row r="36" spans="1:22" ht="30" customHeight="1">
      <c r="A36" s="2116" t="s">
        <v>18</v>
      </c>
      <c r="B36" s="665" t="s">
        <v>256</v>
      </c>
      <c r="C36" s="407">
        <v>1</v>
      </c>
      <c r="D36" s="503"/>
      <c r="E36" s="407">
        <v>2</v>
      </c>
      <c r="F36" s="1575"/>
      <c r="G36" s="436"/>
      <c r="H36" s="436"/>
      <c r="I36" s="436"/>
      <c r="J36" s="436"/>
      <c r="K36" s="436"/>
      <c r="L36" s="436"/>
      <c r="M36" s="407"/>
      <c r="N36" s="1589"/>
      <c r="O36" s="14"/>
      <c r="P36" s="14"/>
      <c r="Q36" s="14"/>
      <c r="R36" s="14"/>
      <c r="S36" s="14"/>
      <c r="T36" s="14"/>
      <c r="U36" s="14"/>
      <c r="V36" s="14"/>
    </row>
    <row r="37" spans="1:22" ht="30" customHeight="1">
      <c r="A37" s="1856"/>
      <c r="B37" s="420" t="s">
        <v>462</v>
      </c>
      <c r="C37" s="1573"/>
      <c r="D37" s="503">
        <v>3000000</v>
      </c>
      <c r="E37" s="1573"/>
      <c r="F37" s="1575"/>
      <c r="G37" s="436"/>
      <c r="H37" s="436"/>
      <c r="I37" s="436"/>
      <c r="J37" s="436"/>
      <c r="K37" s="436"/>
      <c r="L37" s="436">
        <v>1</v>
      </c>
      <c r="M37" s="578" t="s">
        <v>35</v>
      </c>
      <c r="N37" s="1589"/>
      <c r="O37" s="14"/>
      <c r="P37" s="14"/>
      <c r="Q37" s="14"/>
      <c r="R37" s="14"/>
      <c r="S37" s="14"/>
      <c r="T37" s="14"/>
      <c r="U37" s="14"/>
      <c r="V37" s="14"/>
    </row>
    <row r="38" spans="1:22" ht="30" customHeight="1">
      <c r="A38" s="1856"/>
      <c r="B38" s="420" t="s">
        <v>3082</v>
      </c>
      <c r="C38" s="1573"/>
      <c r="D38" s="503">
        <v>3000000</v>
      </c>
      <c r="E38" s="1573"/>
      <c r="F38" s="1575"/>
      <c r="G38" s="436"/>
      <c r="H38" s="436"/>
      <c r="I38" s="436"/>
      <c r="J38" s="436"/>
      <c r="K38" s="436"/>
      <c r="L38" s="436">
        <v>1</v>
      </c>
      <c r="M38" s="578" t="s">
        <v>35</v>
      </c>
      <c r="N38" s="1589"/>
      <c r="O38" s="14"/>
      <c r="P38" s="14"/>
      <c r="Q38" s="14"/>
      <c r="R38" s="14"/>
      <c r="S38" s="14"/>
      <c r="T38" s="14"/>
      <c r="U38" s="14"/>
      <c r="V38" s="14"/>
    </row>
    <row r="39" spans="1:22" ht="30" customHeight="1">
      <c r="A39" s="2018" t="s">
        <v>2932</v>
      </c>
      <c r="B39" s="1961"/>
      <c r="C39" s="425">
        <f t="shared" ref="C39:L39" si="3">SUM(C30:C38)</f>
        <v>3</v>
      </c>
      <c r="D39" s="1566">
        <f t="shared" si="3"/>
        <v>16000000</v>
      </c>
      <c r="E39" s="425">
        <f t="shared" si="3"/>
        <v>6</v>
      </c>
      <c r="F39" s="425">
        <f t="shared" si="3"/>
        <v>0</v>
      </c>
      <c r="G39" s="425">
        <f t="shared" si="3"/>
        <v>0</v>
      </c>
      <c r="H39" s="425">
        <f t="shared" si="3"/>
        <v>0</v>
      </c>
      <c r="I39" s="425">
        <f t="shared" si="3"/>
        <v>0</v>
      </c>
      <c r="J39" s="425">
        <f t="shared" si="3"/>
        <v>0</v>
      </c>
      <c r="K39" s="425">
        <f t="shared" si="3"/>
        <v>0</v>
      </c>
      <c r="L39" s="425">
        <f t="shared" si="3"/>
        <v>6</v>
      </c>
      <c r="M39" s="428"/>
      <c r="N39" s="1589"/>
      <c r="O39" s="14"/>
      <c r="P39" s="14"/>
      <c r="Q39" s="14"/>
      <c r="R39" s="14"/>
      <c r="S39" s="14"/>
      <c r="T39" s="14"/>
      <c r="U39" s="14"/>
      <c r="V39" s="14"/>
    </row>
    <row r="40" spans="1:22" ht="30" customHeight="1">
      <c r="A40" s="2035" t="s">
        <v>3083</v>
      </c>
      <c r="B40" s="1961"/>
      <c r="C40" s="548">
        <f t="shared" ref="C40:L40" si="4">SUM(C11,C29,C39,C13)</f>
        <v>13</v>
      </c>
      <c r="D40" s="1569">
        <f t="shared" si="4"/>
        <v>86000000</v>
      </c>
      <c r="E40" s="548">
        <f t="shared" si="4"/>
        <v>21</v>
      </c>
      <c r="F40" s="548">
        <f t="shared" si="4"/>
        <v>0</v>
      </c>
      <c r="G40" s="548">
        <f t="shared" si="4"/>
        <v>0</v>
      </c>
      <c r="H40" s="548">
        <f t="shared" si="4"/>
        <v>0</v>
      </c>
      <c r="I40" s="548">
        <f t="shared" si="4"/>
        <v>0</v>
      </c>
      <c r="J40" s="548">
        <f t="shared" si="4"/>
        <v>0</v>
      </c>
      <c r="K40" s="548">
        <f t="shared" si="4"/>
        <v>3</v>
      </c>
      <c r="L40" s="548">
        <f t="shared" si="4"/>
        <v>18</v>
      </c>
      <c r="M40" s="413"/>
      <c r="N40" s="1589"/>
      <c r="O40" s="14"/>
      <c r="P40" s="14"/>
      <c r="Q40" s="14"/>
      <c r="R40" s="14"/>
      <c r="S40" s="14"/>
      <c r="T40" s="14"/>
      <c r="U40" s="14"/>
      <c r="V40" s="14"/>
    </row>
    <row r="41" spans="1:22" ht="28.5" customHeight="1">
      <c r="A41" s="458"/>
      <c r="B41" s="14"/>
      <c r="C41" s="14"/>
      <c r="D41" s="1596"/>
      <c r="E41" s="14"/>
      <c r="F41" s="14"/>
      <c r="G41" s="906"/>
      <c r="H41" s="906"/>
      <c r="I41" s="906"/>
      <c r="J41" s="906"/>
      <c r="K41" s="906"/>
      <c r="L41" s="906"/>
      <c r="M41" s="458"/>
      <c r="N41" s="1589"/>
      <c r="O41" s="14"/>
      <c r="P41" s="14"/>
      <c r="Q41" s="14"/>
      <c r="R41" s="14"/>
      <c r="S41" s="14"/>
      <c r="T41" s="14"/>
      <c r="U41" s="14"/>
      <c r="V41" s="14"/>
    </row>
    <row r="42" spans="1:22" ht="28.5" customHeight="1">
      <c r="A42" s="458"/>
      <c r="B42" s="14"/>
      <c r="C42" s="14"/>
      <c r="D42" s="1596"/>
      <c r="E42" s="14"/>
      <c r="F42" s="14"/>
      <c r="G42" s="906"/>
      <c r="H42" s="906"/>
      <c r="I42" s="906"/>
      <c r="J42" s="906"/>
      <c r="K42" s="906"/>
      <c r="L42" s="906"/>
      <c r="M42" s="458"/>
      <c r="N42" s="1589"/>
      <c r="O42" s="14"/>
      <c r="P42" s="14"/>
      <c r="Q42" s="14"/>
      <c r="R42" s="14"/>
      <c r="S42" s="14"/>
      <c r="T42" s="14"/>
      <c r="U42" s="14"/>
      <c r="V42" s="14"/>
    </row>
    <row r="43" spans="1:22" ht="28.5" customHeight="1">
      <c r="A43" s="458"/>
      <c r="B43" s="14"/>
      <c r="C43" s="14"/>
      <c r="D43" s="1596"/>
      <c r="E43" s="14"/>
      <c r="F43" s="14"/>
      <c r="G43" s="906"/>
      <c r="H43" s="906"/>
      <c r="I43" s="906"/>
      <c r="J43" s="906"/>
      <c r="K43" s="906"/>
      <c r="L43" s="906"/>
      <c r="M43" s="458"/>
      <c r="N43" s="1589"/>
      <c r="O43" s="14"/>
      <c r="P43" s="14"/>
      <c r="Q43" s="14"/>
      <c r="R43" s="14"/>
      <c r="S43" s="14"/>
      <c r="T43" s="14"/>
      <c r="U43" s="14"/>
      <c r="V43" s="14"/>
    </row>
    <row r="44" spans="1:22" ht="28.5" customHeight="1">
      <c r="A44" s="458"/>
      <c r="B44" s="14"/>
      <c r="C44" s="14"/>
      <c r="D44" s="1596"/>
      <c r="E44" s="14"/>
      <c r="F44" s="14"/>
      <c r="G44" s="906"/>
      <c r="H44" s="906"/>
      <c r="I44" s="906"/>
      <c r="J44" s="906"/>
      <c r="K44" s="906"/>
      <c r="L44" s="906"/>
      <c r="M44" s="458"/>
      <c r="N44" s="1589"/>
      <c r="O44" s="14"/>
      <c r="P44" s="14"/>
      <c r="Q44" s="14"/>
      <c r="R44" s="14"/>
      <c r="S44" s="14"/>
      <c r="T44" s="14"/>
      <c r="U44" s="14"/>
      <c r="V44" s="14"/>
    </row>
    <row r="45" spans="1:22" ht="28.5" customHeight="1">
      <c r="A45" s="458"/>
      <c r="B45" s="14"/>
      <c r="C45" s="14"/>
      <c r="D45" s="1596"/>
      <c r="E45" s="14"/>
      <c r="F45" s="14"/>
      <c r="G45" s="906"/>
      <c r="H45" s="906"/>
      <c r="I45" s="906"/>
      <c r="J45" s="906"/>
      <c r="K45" s="906"/>
      <c r="L45" s="906"/>
      <c r="M45" s="458"/>
      <c r="N45" s="1589"/>
      <c r="O45" s="14"/>
      <c r="P45" s="14"/>
      <c r="Q45" s="14"/>
      <c r="R45" s="14"/>
      <c r="S45" s="14"/>
      <c r="T45" s="14"/>
      <c r="U45" s="14"/>
      <c r="V45" s="14"/>
    </row>
    <row r="46" spans="1:22" ht="28.5" customHeight="1">
      <c r="A46" s="458"/>
      <c r="B46" s="14"/>
      <c r="C46" s="14"/>
      <c r="D46" s="1596"/>
      <c r="E46" s="14"/>
      <c r="F46" s="14"/>
      <c r="G46" s="906"/>
      <c r="H46" s="906"/>
      <c r="I46" s="906"/>
      <c r="J46" s="906"/>
      <c r="K46" s="906"/>
      <c r="L46" s="906"/>
      <c r="M46" s="458"/>
      <c r="N46" s="1589"/>
      <c r="O46" s="14"/>
      <c r="P46" s="14"/>
      <c r="Q46" s="14"/>
      <c r="R46" s="14"/>
      <c r="S46" s="14"/>
      <c r="T46" s="14"/>
      <c r="U46" s="14"/>
      <c r="V46" s="14"/>
    </row>
    <row r="47" spans="1:22" ht="28.5" customHeight="1">
      <c r="A47" s="458"/>
      <c r="B47" s="14"/>
      <c r="C47" s="14"/>
      <c r="D47" s="1596"/>
      <c r="E47" s="14"/>
      <c r="F47" s="14"/>
      <c r="G47" s="906"/>
      <c r="H47" s="906"/>
      <c r="I47" s="906"/>
      <c r="J47" s="906"/>
      <c r="K47" s="906"/>
      <c r="L47" s="906"/>
      <c r="M47" s="458"/>
      <c r="N47" s="1589"/>
      <c r="O47" s="14"/>
      <c r="P47" s="14"/>
      <c r="Q47" s="14"/>
      <c r="R47" s="14"/>
      <c r="S47" s="14"/>
      <c r="T47" s="14"/>
      <c r="U47" s="14"/>
      <c r="V47" s="14"/>
    </row>
    <row r="48" spans="1:22" ht="28.5" customHeight="1">
      <c r="A48" s="458"/>
      <c r="B48" s="14"/>
      <c r="C48" s="14"/>
      <c r="D48" s="1596"/>
      <c r="E48" s="14"/>
      <c r="F48" s="14"/>
      <c r="G48" s="906"/>
      <c r="H48" s="906"/>
      <c r="I48" s="906"/>
      <c r="J48" s="906"/>
      <c r="K48" s="906"/>
      <c r="L48" s="906"/>
      <c r="M48" s="458"/>
      <c r="N48" s="1589"/>
      <c r="O48" s="14"/>
      <c r="P48" s="14"/>
      <c r="Q48" s="14"/>
      <c r="R48" s="14"/>
      <c r="S48" s="14"/>
      <c r="T48" s="14"/>
      <c r="U48" s="14"/>
      <c r="V48" s="14"/>
    </row>
    <row r="49" spans="1:22" ht="28.5" customHeight="1">
      <c r="A49" s="458"/>
      <c r="B49" s="14"/>
      <c r="C49" s="14"/>
      <c r="D49" s="1596"/>
      <c r="E49" s="14"/>
      <c r="F49" s="14"/>
      <c r="G49" s="906"/>
      <c r="H49" s="906"/>
      <c r="I49" s="906"/>
      <c r="J49" s="906"/>
      <c r="K49" s="906"/>
      <c r="L49" s="906"/>
      <c r="M49" s="458"/>
      <c r="N49" s="1589"/>
      <c r="O49" s="14"/>
      <c r="P49" s="14"/>
      <c r="Q49" s="14"/>
      <c r="R49" s="14"/>
      <c r="S49" s="14"/>
      <c r="T49" s="14"/>
      <c r="U49" s="14"/>
      <c r="V49" s="14"/>
    </row>
    <row r="50" spans="1:22" ht="28.5" customHeight="1">
      <c r="A50" s="458"/>
      <c r="B50" s="14"/>
      <c r="C50" s="14"/>
      <c r="D50" s="1596"/>
      <c r="E50" s="14"/>
      <c r="F50" s="14"/>
      <c r="G50" s="906"/>
      <c r="H50" s="906"/>
      <c r="I50" s="906"/>
      <c r="J50" s="906"/>
      <c r="K50" s="906"/>
      <c r="L50" s="906"/>
      <c r="M50" s="458"/>
      <c r="N50" s="1589"/>
      <c r="O50" s="14"/>
      <c r="P50" s="14"/>
      <c r="Q50" s="14"/>
      <c r="R50" s="14"/>
      <c r="S50" s="14"/>
      <c r="T50" s="14"/>
      <c r="U50" s="14"/>
      <c r="V50" s="14"/>
    </row>
    <row r="51" spans="1:22" ht="28.5" customHeight="1">
      <c r="A51" s="458"/>
      <c r="B51" s="14"/>
      <c r="C51" s="14"/>
      <c r="D51" s="1596"/>
      <c r="E51" s="14"/>
      <c r="F51" s="14"/>
      <c r="G51" s="906"/>
      <c r="H51" s="906"/>
      <c r="I51" s="906"/>
      <c r="J51" s="906"/>
      <c r="K51" s="906"/>
      <c r="L51" s="906"/>
      <c r="M51" s="458"/>
      <c r="N51" s="1589"/>
      <c r="O51" s="14"/>
      <c r="P51" s="14"/>
      <c r="Q51" s="14"/>
      <c r="R51" s="14"/>
      <c r="S51" s="14"/>
      <c r="T51" s="14"/>
      <c r="U51" s="14"/>
      <c r="V51" s="14"/>
    </row>
    <row r="52" spans="1:22" ht="28.5" customHeight="1">
      <c r="A52" s="458"/>
      <c r="B52" s="14"/>
      <c r="C52" s="14"/>
      <c r="D52" s="1596"/>
      <c r="E52" s="14"/>
      <c r="F52" s="14"/>
      <c r="G52" s="906"/>
      <c r="H52" s="906"/>
      <c r="I52" s="906"/>
      <c r="J52" s="906"/>
      <c r="K52" s="906"/>
      <c r="L52" s="906"/>
      <c r="M52" s="458"/>
      <c r="N52" s="1589"/>
      <c r="O52" s="14"/>
      <c r="P52" s="14"/>
      <c r="Q52" s="14"/>
      <c r="R52" s="14"/>
      <c r="S52" s="14"/>
      <c r="T52" s="14"/>
      <c r="U52" s="14"/>
      <c r="V52" s="14"/>
    </row>
    <row r="53" spans="1:22" ht="28.5" customHeight="1">
      <c r="A53" s="458"/>
      <c r="B53" s="14"/>
      <c r="C53" s="14"/>
      <c r="D53" s="1596"/>
      <c r="E53" s="14"/>
      <c r="F53" s="14"/>
      <c r="G53" s="906"/>
      <c r="H53" s="906"/>
      <c r="I53" s="906"/>
      <c r="J53" s="906"/>
      <c r="K53" s="906"/>
      <c r="L53" s="906"/>
      <c r="M53" s="458"/>
      <c r="N53" s="1589"/>
      <c r="O53" s="14"/>
      <c r="P53" s="14"/>
      <c r="Q53" s="14"/>
      <c r="R53" s="14"/>
      <c r="S53" s="14"/>
      <c r="T53" s="14"/>
      <c r="U53" s="14"/>
      <c r="V53" s="14"/>
    </row>
    <row r="54" spans="1:22" ht="28.5" customHeight="1">
      <c r="A54" s="458"/>
      <c r="B54" s="14"/>
      <c r="C54" s="14"/>
      <c r="D54" s="1596"/>
      <c r="E54" s="14"/>
      <c r="F54" s="14"/>
      <c r="G54" s="906"/>
      <c r="H54" s="906"/>
      <c r="I54" s="906"/>
      <c r="J54" s="906"/>
      <c r="K54" s="906"/>
      <c r="L54" s="906"/>
      <c r="M54" s="458"/>
      <c r="N54" s="1589"/>
      <c r="O54" s="14"/>
      <c r="P54" s="14"/>
      <c r="Q54" s="14"/>
      <c r="R54" s="14"/>
      <c r="S54" s="14"/>
      <c r="T54" s="14"/>
      <c r="U54" s="14"/>
      <c r="V54" s="14"/>
    </row>
    <row r="55" spans="1:22" ht="28.5" customHeight="1">
      <c r="A55" s="458"/>
      <c r="B55" s="14"/>
      <c r="C55" s="14"/>
      <c r="D55" s="1596"/>
      <c r="E55" s="14"/>
      <c r="F55" s="14"/>
      <c r="G55" s="906"/>
      <c r="H55" s="906"/>
      <c r="I55" s="906"/>
      <c r="J55" s="906"/>
      <c r="K55" s="906"/>
      <c r="L55" s="906"/>
      <c r="M55" s="458"/>
      <c r="N55" s="1589"/>
      <c r="O55" s="14"/>
      <c r="P55" s="14"/>
      <c r="Q55" s="14"/>
      <c r="R55" s="14"/>
      <c r="S55" s="14"/>
      <c r="T55" s="14"/>
      <c r="U55" s="14"/>
      <c r="V55" s="14"/>
    </row>
    <row r="56" spans="1:22" ht="28.5" customHeight="1">
      <c r="A56" s="458"/>
      <c r="B56" s="14"/>
      <c r="C56" s="14"/>
      <c r="D56" s="1596"/>
      <c r="E56" s="14"/>
      <c r="F56" s="14"/>
      <c r="G56" s="906"/>
      <c r="H56" s="906"/>
      <c r="I56" s="906"/>
      <c r="J56" s="906"/>
      <c r="K56" s="906"/>
      <c r="L56" s="906"/>
      <c r="M56" s="458"/>
      <c r="N56" s="1589"/>
      <c r="O56" s="14"/>
      <c r="P56" s="14"/>
      <c r="Q56" s="14"/>
      <c r="R56" s="14"/>
      <c r="S56" s="14"/>
      <c r="T56" s="14"/>
      <c r="U56" s="14"/>
      <c r="V56" s="14"/>
    </row>
    <row r="57" spans="1:22" ht="28.5" customHeight="1">
      <c r="A57" s="458"/>
      <c r="B57" s="14"/>
      <c r="C57" s="14"/>
      <c r="D57" s="1596"/>
      <c r="E57" s="14"/>
      <c r="F57" s="14"/>
      <c r="G57" s="906"/>
      <c r="H57" s="906"/>
      <c r="I57" s="906"/>
      <c r="J57" s="906"/>
      <c r="K57" s="906"/>
      <c r="L57" s="906"/>
      <c r="M57" s="458"/>
      <c r="N57" s="1589"/>
      <c r="O57" s="14"/>
      <c r="P57" s="14"/>
      <c r="Q57" s="14"/>
      <c r="R57" s="14"/>
      <c r="S57" s="14"/>
      <c r="T57" s="14"/>
      <c r="U57" s="14"/>
      <c r="V57" s="14"/>
    </row>
    <row r="58" spans="1:22" ht="28.5" customHeight="1">
      <c r="A58" s="458"/>
      <c r="B58" s="14"/>
      <c r="C58" s="14"/>
      <c r="D58" s="1596"/>
      <c r="E58" s="14"/>
      <c r="F58" s="14"/>
      <c r="G58" s="906"/>
      <c r="H58" s="906"/>
      <c r="I58" s="906"/>
      <c r="J58" s="906"/>
      <c r="K58" s="906"/>
      <c r="L58" s="906"/>
      <c r="M58" s="458"/>
      <c r="N58" s="1589"/>
      <c r="O58" s="14"/>
      <c r="P58" s="14"/>
      <c r="Q58" s="14"/>
      <c r="R58" s="14"/>
      <c r="S58" s="14"/>
      <c r="T58" s="14"/>
      <c r="U58" s="14"/>
      <c r="V58" s="14"/>
    </row>
    <row r="59" spans="1:22" ht="28.5" customHeight="1">
      <c r="A59" s="458"/>
      <c r="B59" s="14"/>
      <c r="C59" s="14"/>
      <c r="D59" s="1596"/>
      <c r="E59" s="14"/>
      <c r="F59" s="14"/>
      <c r="G59" s="906"/>
      <c r="H59" s="906"/>
      <c r="I59" s="906"/>
      <c r="J59" s="906"/>
      <c r="K59" s="906"/>
      <c r="L59" s="906"/>
      <c r="M59" s="458"/>
      <c r="N59" s="1589"/>
      <c r="O59" s="14"/>
      <c r="P59" s="14"/>
      <c r="Q59" s="14"/>
      <c r="R59" s="14"/>
      <c r="S59" s="14"/>
      <c r="T59" s="14"/>
      <c r="U59" s="14"/>
      <c r="V59" s="14"/>
    </row>
    <row r="60" spans="1:22" ht="28.5" customHeight="1">
      <c r="A60" s="458"/>
      <c r="B60" s="14"/>
      <c r="C60" s="14"/>
      <c r="D60" s="1596"/>
      <c r="E60" s="14"/>
      <c r="F60" s="14"/>
      <c r="G60" s="906"/>
      <c r="H60" s="906"/>
      <c r="I60" s="906"/>
      <c r="J60" s="906"/>
      <c r="K60" s="906"/>
      <c r="L60" s="906"/>
      <c r="M60" s="458"/>
      <c r="N60" s="1589"/>
      <c r="O60" s="14"/>
      <c r="P60" s="14"/>
      <c r="Q60" s="14"/>
      <c r="R60" s="14"/>
      <c r="S60" s="14"/>
      <c r="T60" s="14"/>
      <c r="U60" s="14"/>
      <c r="V60" s="14"/>
    </row>
    <row r="61" spans="1:22" ht="28.5" customHeight="1">
      <c r="A61" s="458"/>
      <c r="B61" s="14"/>
      <c r="C61" s="14"/>
      <c r="D61" s="1596"/>
      <c r="E61" s="14"/>
      <c r="F61" s="14"/>
      <c r="G61" s="906"/>
      <c r="H61" s="906"/>
      <c r="I61" s="906"/>
      <c r="J61" s="906"/>
      <c r="K61" s="906"/>
      <c r="L61" s="906"/>
      <c r="M61" s="458"/>
      <c r="N61" s="1589"/>
      <c r="O61" s="14"/>
      <c r="P61" s="14"/>
      <c r="Q61" s="14"/>
      <c r="R61" s="14"/>
      <c r="S61" s="14"/>
      <c r="T61" s="14"/>
      <c r="U61" s="14"/>
      <c r="V61" s="14"/>
    </row>
    <row r="62" spans="1:22" ht="28.5" customHeight="1">
      <c r="A62" s="458"/>
      <c r="B62" s="14"/>
      <c r="C62" s="14"/>
      <c r="D62" s="1596"/>
      <c r="E62" s="14"/>
      <c r="F62" s="14"/>
      <c r="G62" s="906"/>
      <c r="H62" s="906"/>
      <c r="I62" s="906"/>
      <c r="J62" s="906"/>
      <c r="K62" s="906"/>
      <c r="L62" s="906"/>
      <c r="M62" s="458"/>
      <c r="N62" s="1589"/>
      <c r="O62" s="14"/>
      <c r="P62" s="14"/>
      <c r="Q62" s="14"/>
      <c r="R62" s="14"/>
      <c r="S62" s="14"/>
      <c r="T62" s="14"/>
      <c r="U62" s="14"/>
      <c r="V62" s="14"/>
    </row>
    <row r="63" spans="1:22" ht="28.5" customHeight="1">
      <c r="A63" s="458"/>
      <c r="B63" s="14"/>
      <c r="C63" s="14"/>
      <c r="D63" s="1596"/>
      <c r="E63" s="14"/>
      <c r="F63" s="14"/>
      <c r="G63" s="906"/>
      <c r="H63" s="906"/>
      <c r="I63" s="906"/>
      <c r="J63" s="906"/>
      <c r="K63" s="906"/>
      <c r="L63" s="906"/>
      <c r="M63" s="458"/>
      <c r="N63" s="1589"/>
      <c r="O63" s="14"/>
      <c r="P63" s="14"/>
      <c r="Q63" s="14"/>
      <c r="R63" s="14"/>
      <c r="S63" s="14"/>
      <c r="T63" s="14"/>
      <c r="U63" s="14"/>
      <c r="V63" s="14"/>
    </row>
    <row r="64" spans="1:22" ht="28.5" customHeight="1">
      <c r="A64" s="458"/>
      <c r="B64" s="14"/>
      <c r="C64" s="14"/>
      <c r="D64" s="1596"/>
      <c r="E64" s="14"/>
      <c r="F64" s="14"/>
      <c r="G64" s="906"/>
      <c r="H64" s="906"/>
      <c r="I64" s="906"/>
      <c r="J64" s="906"/>
      <c r="K64" s="906"/>
      <c r="L64" s="906"/>
      <c r="M64" s="458"/>
      <c r="N64" s="1589"/>
      <c r="O64" s="14"/>
      <c r="P64" s="14"/>
      <c r="Q64" s="14"/>
      <c r="R64" s="14"/>
      <c r="S64" s="14"/>
      <c r="T64" s="14"/>
      <c r="U64" s="14"/>
      <c r="V64" s="14"/>
    </row>
    <row r="65" spans="1:22" ht="28.5" customHeight="1">
      <c r="A65" s="458"/>
      <c r="B65" s="14"/>
      <c r="C65" s="14"/>
      <c r="D65" s="1596"/>
      <c r="E65" s="14"/>
      <c r="F65" s="14"/>
      <c r="G65" s="906"/>
      <c r="H65" s="906"/>
      <c r="I65" s="906"/>
      <c r="J65" s="906"/>
      <c r="K65" s="906"/>
      <c r="L65" s="906"/>
      <c r="M65" s="458"/>
      <c r="N65" s="1589"/>
      <c r="O65" s="14"/>
      <c r="P65" s="14"/>
      <c r="Q65" s="14"/>
      <c r="R65" s="14"/>
      <c r="S65" s="14"/>
      <c r="T65" s="14"/>
      <c r="U65" s="14"/>
      <c r="V65" s="14"/>
    </row>
    <row r="66" spans="1:22" ht="28.5" customHeight="1">
      <c r="A66" s="458"/>
      <c r="B66" s="14"/>
      <c r="C66" s="14"/>
      <c r="D66" s="1596"/>
      <c r="E66" s="14"/>
      <c r="F66" s="14"/>
      <c r="G66" s="906"/>
      <c r="H66" s="906"/>
      <c r="I66" s="906"/>
      <c r="J66" s="906"/>
      <c r="K66" s="906"/>
      <c r="L66" s="906"/>
      <c r="M66" s="458"/>
      <c r="N66" s="1589"/>
      <c r="O66" s="14"/>
      <c r="P66" s="14"/>
      <c r="Q66" s="14"/>
      <c r="R66" s="14"/>
      <c r="S66" s="14"/>
      <c r="T66" s="14"/>
      <c r="U66" s="14"/>
      <c r="V66" s="14"/>
    </row>
    <row r="67" spans="1:22" ht="28.5" customHeight="1">
      <c r="A67" s="458"/>
      <c r="B67" s="14"/>
      <c r="C67" s="14"/>
      <c r="D67" s="1596"/>
      <c r="E67" s="14"/>
      <c r="F67" s="14"/>
      <c r="G67" s="906"/>
      <c r="H67" s="906"/>
      <c r="I67" s="906"/>
      <c r="J67" s="906"/>
      <c r="K67" s="906"/>
      <c r="L67" s="906"/>
      <c r="M67" s="458"/>
      <c r="N67" s="1589"/>
      <c r="O67" s="14"/>
      <c r="P67" s="14"/>
      <c r="Q67" s="14"/>
      <c r="R67" s="14"/>
      <c r="S67" s="14"/>
      <c r="T67" s="14"/>
      <c r="U67" s="14"/>
      <c r="V67" s="14"/>
    </row>
    <row r="68" spans="1:22" ht="28.5" customHeight="1">
      <c r="A68" s="458"/>
      <c r="B68" s="14"/>
      <c r="C68" s="14"/>
      <c r="D68" s="1596"/>
      <c r="E68" s="14"/>
      <c r="F68" s="14"/>
      <c r="G68" s="906"/>
      <c r="H68" s="906"/>
      <c r="I68" s="906"/>
      <c r="J68" s="906"/>
      <c r="K68" s="906"/>
      <c r="L68" s="906"/>
      <c r="M68" s="458"/>
      <c r="N68" s="1589"/>
      <c r="O68" s="14"/>
      <c r="P68" s="14"/>
      <c r="Q68" s="14"/>
      <c r="R68" s="14"/>
      <c r="S68" s="14"/>
      <c r="T68" s="14"/>
      <c r="U68" s="14"/>
      <c r="V68" s="14"/>
    </row>
    <row r="69" spans="1:22" ht="28.5" customHeight="1">
      <c r="A69" s="458"/>
      <c r="B69" s="14"/>
      <c r="C69" s="14"/>
      <c r="D69" s="1596"/>
      <c r="E69" s="14"/>
      <c r="F69" s="14"/>
      <c r="G69" s="906"/>
      <c r="H69" s="906"/>
      <c r="I69" s="906"/>
      <c r="J69" s="906"/>
      <c r="K69" s="906"/>
      <c r="L69" s="906"/>
      <c r="M69" s="458"/>
      <c r="N69" s="1589"/>
      <c r="O69" s="14"/>
      <c r="P69" s="14"/>
      <c r="Q69" s="14"/>
      <c r="R69" s="14"/>
      <c r="S69" s="14"/>
      <c r="T69" s="14"/>
      <c r="U69" s="14"/>
      <c r="V69" s="14"/>
    </row>
    <row r="70" spans="1:22" ht="28.5" customHeight="1">
      <c r="A70" s="458"/>
      <c r="B70" s="14"/>
      <c r="C70" s="14"/>
      <c r="D70" s="1596"/>
      <c r="E70" s="14"/>
      <c r="F70" s="14"/>
      <c r="G70" s="906"/>
      <c r="H70" s="906"/>
      <c r="I70" s="906"/>
      <c r="J70" s="906"/>
      <c r="K70" s="906"/>
      <c r="L70" s="906"/>
      <c r="M70" s="458"/>
      <c r="N70" s="1589"/>
      <c r="O70" s="14"/>
      <c r="P70" s="14"/>
      <c r="Q70" s="14"/>
      <c r="R70" s="14"/>
      <c r="S70" s="14"/>
      <c r="T70" s="14"/>
      <c r="U70" s="14"/>
      <c r="V70" s="14"/>
    </row>
    <row r="71" spans="1:22" ht="28.5" customHeight="1">
      <c r="A71" s="458"/>
      <c r="B71" s="14"/>
      <c r="C71" s="14"/>
      <c r="D71" s="1596"/>
      <c r="E71" s="14"/>
      <c r="F71" s="14"/>
      <c r="G71" s="906"/>
      <c r="H71" s="906"/>
      <c r="I71" s="906"/>
      <c r="J71" s="906"/>
      <c r="K71" s="906"/>
      <c r="L71" s="906"/>
      <c r="M71" s="458"/>
      <c r="N71" s="1589"/>
      <c r="O71" s="14"/>
      <c r="P71" s="14"/>
      <c r="Q71" s="14"/>
      <c r="R71" s="14"/>
      <c r="S71" s="14"/>
      <c r="T71" s="14"/>
      <c r="U71" s="14"/>
      <c r="V71" s="14"/>
    </row>
    <row r="72" spans="1:22" ht="28.5" customHeight="1">
      <c r="A72" s="458"/>
      <c r="B72" s="14"/>
      <c r="C72" s="14"/>
      <c r="D72" s="1596"/>
      <c r="E72" s="14"/>
      <c r="F72" s="14"/>
      <c r="G72" s="906"/>
      <c r="H72" s="906"/>
      <c r="I72" s="906"/>
      <c r="J72" s="906"/>
      <c r="K72" s="906"/>
      <c r="L72" s="906"/>
      <c r="M72" s="458"/>
      <c r="N72" s="1589"/>
      <c r="O72" s="14"/>
      <c r="P72" s="14"/>
      <c r="Q72" s="14"/>
      <c r="R72" s="14"/>
      <c r="S72" s="14"/>
      <c r="T72" s="14"/>
      <c r="U72" s="14"/>
      <c r="V72" s="14"/>
    </row>
    <row r="73" spans="1:22" ht="28.5" customHeight="1">
      <c r="A73" s="458"/>
      <c r="B73" s="14"/>
      <c r="C73" s="14"/>
      <c r="D73" s="1596"/>
      <c r="E73" s="14"/>
      <c r="F73" s="14"/>
      <c r="G73" s="906"/>
      <c r="H73" s="906"/>
      <c r="I73" s="906"/>
      <c r="J73" s="906"/>
      <c r="K73" s="906"/>
      <c r="L73" s="906"/>
      <c r="M73" s="458"/>
      <c r="N73" s="1589"/>
      <c r="O73" s="14"/>
      <c r="P73" s="14"/>
      <c r="Q73" s="14"/>
      <c r="R73" s="14"/>
      <c r="S73" s="14"/>
      <c r="T73" s="14"/>
      <c r="U73" s="14"/>
      <c r="V73" s="14"/>
    </row>
    <row r="74" spans="1:22" ht="28.5" customHeight="1">
      <c r="A74" s="458"/>
      <c r="B74" s="14"/>
      <c r="C74" s="14"/>
      <c r="D74" s="1596"/>
      <c r="E74" s="14"/>
      <c r="F74" s="14"/>
      <c r="G74" s="906"/>
      <c r="H74" s="906"/>
      <c r="I74" s="906"/>
      <c r="J74" s="906"/>
      <c r="K74" s="906"/>
      <c r="L74" s="906"/>
      <c r="M74" s="458"/>
      <c r="N74" s="1589"/>
      <c r="O74" s="14"/>
      <c r="P74" s="14"/>
      <c r="Q74" s="14"/>
      <c r="R74" s="14"/>
      <c r="S74" s="14"/>
      <c r="T74" s="14"/>
      <c r="U74" s="14"/>
      <c r="V74" s="14"/>
    </row>
    <row r="75" spans="1:22" ht="28.5" customHeight="1">
      <c r="A75" s="458"/>
      <c r="B75" s="14"/>
      <c r="C75" s="14"/>
      <c r="D75" s="1596"/>
      <c r="E75" s="14"/>
      <c r="F75" s="14"/>
      <c r="G75" s="906"/>
      <c r="H75" s="906"/>
      <c r="I75" s="906"/>
      <c r="J75" s="906"/>
      <c r="K75" s="906"/>
      <c r="L75" s="906"/>
      <c r="M75" s="458"/>
      <c r="N75" s="1589"/>
      <c r="O75" s="14"/>
      <c r="P75" s="14"/>
      <c r="Q75" s="14"/>
      <c r="R75" s="14"/>
      <c r="S75" s="14"/>
      <c r="T75" s="14"/>
      <c r="U75" s="14"/>
      <c r="V75" s="14"/>
    </row>
    <row r="76" spans="1:22" ht="28.5" customHeight="1">
      <c r="A76" s="458"/>
      <c r="B76" s="14"/>
      <c r="C76" s="14"/>
      <c r="D76" s="1596"/>
      <c r="E76" s="14"/>
      <c r="F76" s="14"/>
      <c r="G76" s="906"/>
      <c r="H76" s="906"/>
      <c r="I76" s="906"/>
      <c r="J76" s="906"/>
      <c r="K76" s="906"/>
      <c r="L76" s="906"/>
      <c r="M76" s="458"/>
      <c r="N76" s="1589"/>
      <c r="O76" s="14"/>
      <c r="P76" s="14"/>
      <c r="Q76" s="14"/>
      <c r="R76" s="14"/>
      <c r="S76" s="14"/>
      <c r="T76" s="14"/>
      <c r="U76" s="14"/>
      <c r="V76" s="14"/>
    </row>
    <row r="77" spans="1:22" ht="28.5" customHeight="1">
      <c r="A77" s="458"/>
      <c r="B77" s="14"/>
      <c r="C77" s="14"/>
      <c r="D77" s="1596"/>
      <c r="E77" s="14"/>
      <c r="F77" s="14"/>
      <c r="G77" s="906"/>
      <c r="H77" s="906"/>
      <c r="I77" s="906"/>
      <c r="J77" s="906"/>
      <c r="K77" s="906"/>
      <c r="L77" s="906"/>
      <c r="M77" s="458"/>
      <c r="N77" s="1589"/>
      <c r="O77" s="14"/>
      <c r="P77" s="14"/>
      <c r="Q77" s="14"/>
      <c r="R77" s="14"/>
      <c r="S77" s="14"/>
      <c r="T77" s="14"/>
      <c r="U77" s="14"/>
      <c r="V77" s="14"/>
    </row>
    <row r="78" spans="1:22" ht="28.5" customHeight="1">
      <c r="A78" s="458"/>
      <c r="B78" s="14"/>
      <c r="C78" s="14"/>
      <c r="D78" s="1596"/>
      <c r="E78" s="14"/>
      <c r="F78" s="14"/>
      <c r="G78" s="906"/>
      <c r="H78" s="906"/>
      <c r="I78" s="906"/>
      <c r="J78" s="906"/>
      <c r="K78" s="906"/>
      <c r="L78" s="906"/>
      <c r="M78" s="458"/>
      <c r="N78" s="1589"/>
      <c r="O78" s="14"/>
      <c r="P78" s="14"/>
      <c r="Q78" s="14"/>
      <c r="R78" s="14"/>
      <c r="S78" s="14"/>
      <c r="T78" s="14"/>
      <c r="U78" s="14"/>
      <c r="V78" s="14"/>
    </row>
    <row r="79" spans="1:22" ht="28.5" customHeight="1">
      <c r="A79" s="458"/>
      <c r="B79" s="14"/>
      <c r="C79" s="14"/>
      <c r="D79" s="1596"/>
      <c r="E79" s="14"/>
      <c r="F79" s="14"/>
      <c r="G79" s="906"/>
      <c r="H79" s="906"/>
      <c r="I79" s="906"/>
      <c r="J79" s="906"/>
      <c r="K79" s="906"/>
      <c r="L79" s="906"/>
      <c r="M79" s="458"/>
      <c r="N79" s="1589"/>
      <c r="O79" s="14"/>
      <c r="P79" s="14"/>
      <c r="Q79" s="14"/>
      <c r="R79" s="14"/>
      <c r="S79" s="14"/>
      <c r="T79" s="14"/>
      <c r="U79" s="14"/>
      <c r="V79" s="14"/>
    </row>
    <row r="80" spans="1:22" ht="28.5" customHeight="1">
      <c r="A80" s="458"/>
      <c r="B80" s="14"/>
      <c r="C80" s="14"/>
      <c r="D80" s="1596"/>
      <c r="E80" s="14"/>
      <c r="F80" s="14"/>
      <c r="G80" s="906"/>
      <c r="H80" s="906"/>
      <c r="I80" s="906"/>
      <c r="J80" s="906"/>
      <c r="K80" s="906"/>
      <c r="L80" s="906"/>
      <c r="M80" s="458"/>
      <c r="N80" s="1589"/>
      <c r="O80" s="14"/>
      <c r="P80" s="14"/>
      <c r="Q80" s="14"/>
      <c r="R80" s="14"/>
      <c r="S80" s="14"/>
      <c r="T80" s="14"/>
      <c r="U80" s="14"/>
      <c r="V80" s="14"/>
    </row>
    <row r="81" spans="1:22" ht="28.5" customHeight="1">
      <c r="A81" s="458"/>
      <c r="B81" s="14"/>
      <c r="C81" s="14"/>
      <c r="D81" s="1596"/>
      <c r="E81" s="14"/>
      <c r="F81" s="14"/>
      <c r="G81" s="906"/>
      <c r="H81" s="906"/>
      <c r="I81" s="906"/>
      <c r="J81" s="906"/>
      <c r="K81" s="906"/>
      <c r="L81" s="906"/>
      <c r="M81" s="458"/>
      <c r="N81" s="1589"/>
      <c r="O81" s="14"/>
      <c r="P81" s="14"/>
      <c r="Q81" s="14"/>
      <c r="R81" s="14"/>
      <c r="S81" s="14"/>
      <c r="T81" s="14"/>
      <c r="U81" s="14"/>
      <c r="V81" s="14"/>
    </row>
    <row r="82" spans="1:22" ht="28.5" customHeight="1">
      <c r="A82" s="458"/>
      <c r="B82" s="14"/>
      <c r="C82" s="14"/>
      <c r="D82" s="1596"/>
      <c r="E82" s="14"/>
      <c r="F82" s="14"/>
      <c r="G82" s="906"/>
      <c r="H82" s="906"/>
      <c r="I82" s="906"/>
      <c r="J82" s="906"/>
      <c r="K82" s="906"/>
      <c r="L82" s="906"/>
      <c r="M82" s="458"/>
      <c r="N82" s="1589"/>
      <c r="O82" s="14"/>
      <c r="P82" s="14"/>
      <c r="Q82" s="14"/>
      <c r="R82" s="14"/>
      <c r="S82" s="14"/>
      <c r="T82" s="14"/>
      <c r="U82" s="14"/>
      <c r="V82" s="14"/>
    </row>
    <row r="83" spans="1:22" ht="28.5" customHeight="1">
      <c r="A83" s="458"/>
      <c r="B83" s="14"/>
      <c r="C83" s="14"/>
      <c r="D83" s="1596"/>
      <c r="E83" s="14"/>
      <c r="F83" s="14"/>
      <c r="G83" s="906"/>
      <c r="H83" s="906"/>
      <c r="I83" s="906"/>
      <c r="J83" s="906"/>
      <c r="K83" s="906"/>
      <c r="L83" s="906"/>
      <c r="M83" s="458"/>
      <c r="N83" s="1589"/>
      <c r="O83" s="14"/>
      <c r="P83" s="14"/>
      <c r="Q83" s="14"/>
      <c r="R83" s="14"/>
      <c r="S83" s="14"/>
      <c r="T83" s="14"/>
      <c r="U83" s="14"/>
      <c r="V83" s="14"/>
    </row>
    <row r="84" spans="1:22" ht="28.5" customHeight="1">
      <c r="A84" s="458"/>
      <c r="B84" s="14"/>
      <c r="C84" s="14"/>
      <c r="D84" s="1596"/>
      <c r="E84" s="14"/>
      <c r="F84" s="14"/>
      <c r="G84" s="906"/>
      <c r="H84" s="906"/>
      <c r="I84" s="906"/>
      <c r="J84" s="906"/>
      <c r="K84" s="906"/>
      <c r="L84" s="906"/>
      <c r="M84" s="458"/>
      <c r="N84" s="1589"/>
      <c r="O84" s="14"/>
      <c r="P84" s="14"/>
      <c r="Q84" s="14"/>
      <c r="R84" s="14"/>
      <c r="S84" s="14"/>
      <c r="T84" s="14"/>
      <c r="U84" s="14"/>
      <c r="V84" s="14"/>
    </row>
    <row r="85" spans="1:22" ht="28.5" customHeight="1">
      <c r="A85" s="458"/>
      <c r="B85" s="14"/>
      <c r="C85" s="14"/>
      <c r="D85" s="1596"/>
      <c r="E85" s="14"/>
      <c r="F85" s="14"/>
      <c r="G85" s="906"/>
      <c r="H85" s="906"/>
      <c r="I85" s="906"/>
      <c r="J85" s="906"/>
      <c r="K85" s="906"/>
      <c r="L85" s="906"/>
      <c r="M85" s="458"/>
      <c r="N85" s="1589"/>
      <c r="O85" s="14"/>
      <c r="P85" s="14"/>
      <c r="Q85" s="14"/>
      <c r="R85" s="14"/>
      <c r="S85" s="14"/>
      <c r="T85" s="14"/>
      <c r="U85" s="14"/>
      <c r="V85" s="14"/>
    </row>
    <row r="86" spans="1:22" ht="28.5" customHeight="1">
      <c r="A86" s="458"/>
      <c r="B86" s="14"/>
      <c r="C86" s="14"/>
      <c r="D86" s="1596"/>
      <c r="E86" s="14"/>
      <c r="F86" s="14"/>
      <c r="G86" s="906"/>
      <c r="H86" s="906"/>
      <c r="I86" s="906"/>
      <c r="J86" s="906"/>
      <c r="K86" s="906"/>
      <c r="L86" s="906"/>
      <c r="M86" s="458"/>
      <c r="N86" s="1589"/>
      <c r="O86" s="14"/>
      <c r="P86" s="14"/>
      <c r="Q86" s="14"/>
      <c r="R86" s="14"/>
      <c r="S86" s="14"/>
      <c r="T86" s="14"/>
      <c r="U86" s="14"/>
      <c r="V86" s="14"/>
    </row>
    <row r="87" spans="1:22" ht="28.5" customHeight="1">
      <c r="A87" s="458"/>
      <c r="B87" s="14"/>
      <c r="C87" s="14"/>
      <c r="D87" s="1596"/>
      <c r="E87" s="14"/>
      <c r="F87" s="14"/>
      <c r="G87" s="906"/>
      <c r="H87" s="906"/>
      <c r="I87" s="906"/>
      <c r="J87" s="906"/>
      <c r="K87" s="906"/>
      <c r="L87" s="906"/>
      <c r="M87" s="458"/>
      <c r="N87" s="1589"/>
      <c r="O87" s="14"/>
      <c r="P87" s="14"/>
      <c r="Q87" s="14"/>
      <c r="R87" s="14"/>
      <c r="S87" s="14"/>
      <c r="T87" s="14"/>
      <c r="U87" s="14"/>
      <c r="V87" s="14"/>
    </row>
    <row r="88" spans="1:22" ht="28.5" customHeight="1">
      <c r="A88" s="458"/>
      <c r="B88" s="14"/>
      <c r="C88" s="14"/>
      <c r="D88" s="1596"/>
      <c r="E88" s="14"/>
      <c r="F88" s="14"/>
      <c r="G88" s="906"/>
      <c r="H88" s="906"/>
      <c r="I88" s="906"/>
      <c r="J88" s="906"/>
      <c r="K88" s="906"/>
      <c r="L88" s="906"/>
      <c r="M88" s="458"/>
      <c r="N88" s="1589"/>
      <c r="O88" s="14"/>
      <c r="P88" s="14"/>
      <c r="Q88" s="14"/>
      <c r="R88" s="14"/>
      <c r="S88" s="14"/>
      <c r="T88" s="14"/>
      <c r="U88" s="14"/>
      <c r="V88" s="14"/>
    </row>
    <row r="89" spans="1:22" ht="28.5" customHeight="1">
      <c r="A89" s="458"/>
      <c r="B89" s="14"/>
      <c r="C89" s="14"/>
      <c r="D89" s="1596"/>
      <c r="E89" s="14"/>
      <c r="F89" s="14"/>
      <c r="G89" s="906"/>
      <c r="H89" s="906"/>
      <c r="I89" s="906"/>
      <c r="J89" s="906"/>
      <c r="K89" s="906"/>
      <c r="L89" s="906"/>
      <c r="M89" s="458"/>
      <c r="N89" s="1589"/>
      <c r="O89" s="14"/>
      <c r="P89" s="14"/>
      <c r="Q89" s="14"/>
      <c r="R89" s="14"/>
      <c r="S89" s="14"/>
      <c r="T89" s="14"/>
      <c r="U89" s="14"/>
      <c r="V89" s="14"/>
    </row>
    <row r="90" spans="1:22" ht="28.5" customHeight="1">
      <c r="A90" s="458"/>
      <c r="B90" s="14"/>
      <c r="C90" s="14"/>
      <c r="D90" s="1596"/>
      <c r="E90" s="14"/>
      <c r="F90" s="14"/>
      <c r="G90" s="906"/>
      <c r="H90" s="906"/>
      <c r="I90" s="906"/>
      <c r="J90" s="906"/>
      <c r="K90" s="906"/>
      <c r="L90" s="906"/>
      <c r="M90" s="458"/>
      <c r="N90" s="1589"/>
      <c r="O90" s="14"/>
      <c r="P90" s="14"/>
      <c r="Q90" s="14"/>
      <c r="R90" s="14"/>
      <c r="S90" s="14"/>
      <c r="T90" s="14"/>
      <c r="U90" s="14"/>
      <c r="V90" s="14"/>
    </row>
    <row r="91" spans="1:22" ht="28.5" customHeight="1">
      <c r="A91" s="458"/>
      <c r="B91" s="14"/>
      <c r="C91" s="14"/>
      <c r="D91" s="1596"/>
      <c r="E91" s="14"/>
      <c r="F91" s="14"/>
      <c r="G91" s="906"/>
      <c r="H91" s="906"/>
      <c r="I91" s="906"/>
      <c r="J91" s="906"/>
      <c r="K91" s="906"/>
      <c r="L91" s="906"/>
      <c r="M91" s="458"/>
      <c r="N91" s="1589"/>
      <c r="O91" s="14"/>
      <c r="P91" s="14"/>
      <c r="Q91" s="14"/>
      <c r="R91" s="14"/>
      <c r="S91" s="14"/>
      <c r="T91" s="14"/>
      <c r="U91" s="14"/>
      <c r="V91" s="14"/>
    </row>
    <row r="92" spans="1:22" ht="28.5" customHeight="1">
      <c r="A92" s="458"/>
      <c r="B92" s="14"/>
      <c r="C92" s="14"/>
      <c r="D92" s="1596"/>
      <c r="E92" s="14"/>
      <c r="F92" s="14"/>
      <c r="G92" s="906"/>
      <c r="H92" s="906"/>
      <c r="I92" s="906"/>
      <c r="J92" s="906"/>
      <c r="K92" s="906"/>
      <c r="L92" s="906"/>
      <c r="M92" s="458"/>
      <c r="N92" s="1589"/>
      <c r="O92" s="14"/>
      <c r="P92" s="14"/>
      <c r="Q92" s="14"/>
      <c r="R92" s="14"/>
      <c r="S92" s="14"/>
      <c r="T92" s="14"/>
      <c r="U92" s="14"/>
      <c r="V92" s="14"/>
    </row>
    <row r="93" spans="1:22" ht="28.5" customHeight="1">
      <c r="A93" s="458"/>
      <c r="B93" s="14"/>
      <c r="C93" s="14"/>
      <c r="D93" s="1596"/>
      <c r="E93" s="14"/>
      <c r="F93" s="14"/>
      <c r="G93" s="906"/>
      <c r="H93" s="906"/>
      <c r="I93" s="906"/>
      <c r="J93" s="906"/>
      <c r="K93" s="906"/>
      <c r="L93" s="906"/>
      <c r="M93" s="458"/>
      <c r="N93" s="1589"/>
      <c r="O93" s="14"/>
      <c r="P93" s="14"/>
      <c r="Q93" s="14"/>
      <c r="R93" s="14"/>
      <c r="S93" s="14"/>
      <c r="T93" s="14"/>
      <c r="U93" s="14"/>
      <c r="V93" s="14"/>
    </row>
    <row r="94" spans="1:22" ht="28.5" customHeight="1">
      <c r="A94" s="458"/>
      <c r="B94" s="14"/>
      <c r="C94" s="14"/>
      <c r="D94" s="1596"/>
      <c r="E94" s="14"/>
      <c r="F94" s="14"/>
      <c r="G94" s="906"/>
      <c r="H94" s="906"/>
      <c r="I94" s="906"/>
      <c r="J94" s="906"/>
      <c r="K94" s="906"/>
      <c r="L94" s="906"/>
      <c r="M94" s="458"/>
      <c r="N94" s="1589"/>
      <c r="O94" s="14"/>
      <c r="P94" s="14"/>
      <c r="Q94" s="14"/>
      <c r="R94" s="14"/>
      <c r="S94" s="14"/>
      <c r="T94" s="14"/>
      <c r="U94" s="14"/>
      <c r="V94" s="14"/>
    </row>
    <row r="95" spans="1:22" ht="28.5" customHeight="1">
      <c r="A95" s="458"/>
      <c r="B95" s="14"/>
      <c r="C95" s="14"/>
      <c r="D95" s="1596"/>
      <c r="E95" s="14"/>
      <c r="F95" s="14"/>
      <c r="G95" s="906"/>
      <c r="H95" s="906"/>
      <c r="I95" s="906"/>
      <c r="J95" s="906"/>
      <c r="K95" s="906"/>
      <c r="L95" s="906"/>
      <c r="M95" s="458"/>
      <c r="N95" s="1589"/>
      <c r="O95" s="14"/>
      <c r="P95" s="14"/>
      <c r="Q95" s="14"/>
      <c r="R95" s="14"/>
      <c r="S95" s="14"/>
      <c r="T95" s="14"/>
      <c r="U95" s="14"/>
      <c r="V95" s="14"/>
    </row>
    <row r="96" spans="1:22" ht="28.5" customHeight="1">
      <c r="A96" s="458"/>
      <c r="B96" s="14"/>
      <c r="C96" s="14"/>
      <c r="D96" s="1596"/>
      <c r="E96" s="14"/>
      <c r="F96" s="14"/>
      <c r="G96" s="906"/>
      <c r="H96" s="906"/>
      <c r="I96" s="906"/>
      <c r="J96" s="906"/>
      <c r="K96" s="906"/>
      <c r="L96" s="906"/>
      <c r="M96" s="458"/>
      <c r="N96" s="1589"/>
      <c r="O96" s="14"/>
      <c r="P96" s="14"/>
      <c r="Q96" s="14"/>
      <c r="R96" s="14"/>
      <c r="S96" s="14"/>
      <c r="T96" s="14"/>
      <c r="U96" s="14"/>
      <c r="V96" s="14"/>
    </row>
    <row r="97" spans="1:22" ht="28.5" customHeight="1">
      <c r="A97" s="458"/>
      <c r="B97" s="14"/>
      <c r="C97" s="14"/>
      <c r="D97" s="1596"/>
      <c r="E97" s="14"/>
      <c r="F97" s="14"/>
      <c r="G97" s="906"/>
      <c r="H97" s="906"/>
      <c r="I97" s="906"/>
      <c r="J97" s="906"/>
      <c r="K97" s="906"/>
      <c r="L97" s="906"/>
      <c r="M97" s="458"/>
      <c r="N97" s="1589"/>
      <c r="O97" s="14"/>
      <c r="P97" s="14"/>
      <c r="Q97" s="14"/>
      <c r="R97" s="14"/>
      <c r="S97" s="14"/>
      <c r="T97" s="14"/>
      <c r="U97" s="14"/>
      <c r="V97" s="14"/>
    </row>
    <row r="98" spans="1:22" ht="28.5" customHeight="1">
      <c r="A98" s="458"/>
      <c r="B98" s="14"/>
      <c r="C98" s="14"/>
      <c r="D98" s="1596"/>
      <c r="E98" s="14"/>
      <c r="F98" s="14"/>
      <c r="G98" s="906"/>
      <c r="H98" s="906"/>
      <c r="I98" s="906"/>
      <c r="J98" s="906"/>
      <c r="K98" s="906"/>
      <c r="L98" s="906"/>
      <c r="M98" s="458"/>
      <c r="N98" s="1589"/>
      <c r="O98" s="14"/>
      <c r="P98" s="14"/>
      <c r="Q98" s="14"/>
      <c r="R98" s="14"/>
      <c r="S98" s="14"/>
      <c r="T98" s="14"/>
      <c r="U98" s="14"/>
      <c r="V98" s="14"/>
    </row>
    <row r="99" spans="1:22" ht="28.5" customHeight="1">
      <c r="A99" s="458"/>
      <c r="B99" s="14"/>
      <c r="C99" s="14"/>
      <c r="D99" s="1596"/>
      <c r="E99" s="14"/>
      <c r="F99" s="14"/>
      <c r="G99" s="906"/>
      <c r="H99" s="906"/>
      <c r="I99" s="906"/>
      <c r="J99" s="906"/>
      <c r="K99" s="906"/>
      <c r="L99" s="906"/>
      <c r="M99" s="458"/>
      <c r="N99" s="1589"/>
      <c r="O99" s="14"/>
      <c r="P99" s="14"/>
      <c r="Q99" s="14"/>
      <c r="R99" s="14"/>
      <c r="S99" s="14"/>
      <c r="T99" s="14"/>
      <c r="U99" s="14"/>
      <c r="V99" s="14"/>
    </row>
    <row r="100" spans="1:22" ht="28.5" customHeight="1">
      <c r="A100" s="458"/>
      <c r="B100" s="14"/>
      <c r="C100" s="14"/>
      <c r="D100" s="1596"/>
      <c r="E100" s="14"/>
      <c r="F100" s="14"/>
      <c r="G100" s="906"/>
      <c r="H100" s="906"/>
      <c r="I100" s="906"/>
      <c r="J100" s="906"/>
      <c r="K100" s="906"/>
      <c r="L100" s="906"/>
      <c r="M100" s="458"/>
      <c r="N100" s="1589"/>
      <c r="O100" s="14"/>
      <c r="P100" s="14"/>
      <c r="Q100" s="14"/>
      <c r="R100" s="14"/>
      <c r="S100" s="14"/>
      <c r="T100" s="14"/>
      <c r="U100" s="14"/>
      <c r="V100" s="14"/>
    </row>
    <row r="101" spans="1:22" ht="28.5" customHeight="1">
      <c r="A101" s="458"/>
      <c r="B101" s="14"/>
      <c r="C101" s="14"/>
      <c r="D101" s="1596"/>
      <c r="E101" s="14"/>
      <c r="F101" s="14"/>
      <c r="G101" s="906"/>
      <c r="H101" s="906"/>
      <c r="I101" s="906"/>
      <c r="J101" s="906"/>
      <c r="K101" s="906"/>
      <c r="L101" s="906"/>
      <c r="M101" s="458"/>
      <c r="N101" s="1589"/>
      <c r="O101" s="14"/>
      <c r="P101" s="14"/>
      <c r="Q101" s="14"/>
      <c r="R101" s="14"/>
      <c r="S101" s="14"/>
      <c r="T101" s="14"/>
      <c r="U101" s="14"/>
      <c r="V101" s="14"/>
    </row>
    <row r="102" spans="1:22" ht="28.5" customHeight="1">
      <c r="A102" s="458"/>
      <c r="B102" s="14"/>
      <c r="C102" s="14"/>
      <c r="D102" s="1596"/>
      <c r="E102" s="14"/>
      <c r="F102" s="14"/>
      <c r="G102" s="906"/>
      <c r="H102" s="906"/>
      <c r="I102" s="906"/>
      <c r="J102" s="906"/>
      <c r="K102" s="906"/>
      <c r="L102" s="906"/>
      <c r="M102" s="458"/>
      <c r="N102" s="1589"/>
      <c r="O102" s="14"/>
      <c r="P102" s="14"/>
      <c r="Q102" s="14"/>
      <c r="R102" s="14"/>
      <c r="S102" s="14"/>
      <c r="T102" s="14"/>
      <c r="U102" s="14"/>
      <c r="V102" s="14"/>
    </row>
    <row r="103" spans="1:22" ht="28.5" customHeight="1">
      <c r="A103" s="458"/>
      <c r="B103" s="14"/>
      <c r="C103" s="14"/>
      <c r="D103" s="1596"/>
      <c r="E103" s="14"/>
      <c r="F103" s="14"/>
      <c r="G103" s="906"/>
      <c r="H103" s="906"/>
      <c r="I103" s="906"/>
      <c r="J103" s="906"/>
      <c r="K103" s="906"/>
      <c r="L103" s="906"/>
      <c r="M103" s="458"/>
      <c r="N103" s="1589"/>
      <c r="O103" s="14"/>
      <c r="P103" s="14"/>
      <c r="Q103" s="14"/>
      <c r="R103" s="14"/>
      <c r="S103" s="14"/>
      <c r="T103" s="14"/>
      <c r="U103" s="14"/>
      <c r="V103" s="14"/>
    </row>
    <row r="104" spans="1:22" ht="28.5" customHeight="1">
      <c r="A104" s="458"/>
      <c r="B104" s="14"/>
      <c r="C104" s="14"/>
      <c r="D104" s="1596"/>
      <c r="E104" s="14"/>
      <c r="F104" s="14"/>
      <c r="G104" s="906"/>
      <c r="H104" s="906"/>
      <c r="I104" s="906"/>
      <c r="J104" s="906"/>
      <c r="K104" s="906"/>
      <c r="L104" s="906"/>
      <c r="M104" s="458"/>
      <c r="N104" s="1589"/>
      <c r="O104" s="14"/>
      <c r="P104" s="14"/>
      <c r="Q104" s="14"/>
      <c r="R104" s="14"/>
      <c r="S104" s="14"/>
      <c r="T104" s="14"/>
      <c r="U104" s="14"/>
      <c r="V104" s="14"/>
    </row>
    <row r="105" spans="1:22" ht="28.5" customHeight="1">
      <c r="A105" s="458"/>
      <c r="B105" s="14"/>
      <c r="C105" s="14"/>
      <c r="D105" s="1596"/>
      <c r="E105" s="14"/>
      <c r="F105" s="14"/>
      <c r="G105" s="906"/>
      <c r="H105" s="906"/>
      <c r="I105" s="906"/>
      <c r="J105" s="906"/>
      <c r="K105" s="906"/>
      <c r="L105" s="906"/>
      <c r="M105" s="458"/>
      <c r="N105" s="1589"/>
      <c r="O105" s="14"/>
      <c r="P105" s="14"/>
      <c r="Q105" s="14"/>
      <c r="R105" s="14"/>
      <c r="S105" s="14"/>
      <c r="T105" s="14"/>
      <c r="U105" s="14"/>
      <c r="V105" s="14"/>
    </row>
    <row r="106" spans="1:22" ht="28.5" customHeight="1">
      <c r="A106" s="458"/>
      <c r="B106" s="14"/>
      <c r="C106" s="14"/>
      <c r="D106" s="1596"/>
      <c r="E106" s="14"/>
      <c r="F106" s="14"/>
      <c r="G106" s="906"/>
      <c r="H106" s="906"/>
      <c r="I106" s="906"/>
      <c r="J106" s="906"/>
      <c r="K106" s="906"/>
      <c r="L106" s="906"/>
      <c r="M106" s="458"/>
      <c r="N106" s="1589"/>
      <c r="O106" s="14"/>
      <c r="P106" s="14"/>
      <c r="Q106" s="14"/>
      <c r="R106" s="14"/>
      <c r="S106" s="14"/>
      <c r="T106" s="14"/>
      <c r="U106" s="14"/>
      <c r="V106" s="14"/>
    </row>
    <row r="107" spans="1:22" ht="28.5" customHeight="1">
      <c r="A107" s="458"/>
      <c r="B107" s="14"/>
      <c r="C107" s="14"/>
      <c r="D107" s="1596"/>
      <c r="E107" s="14"/>
      <c r="F107" s="14"/>
      <c r="G107" s="906"/>
      <c r="H107" s="906"/>
      <c r="I107" s="906"/>
      <c r="J107" s="906"/>
      <c r="K107" s="906"/>
      <c r="L107" s="906"/>
      <c r="M107" s="458"/>
      <c r="N107" s="1589"/>
      <c r="O107" s="14"/>
      <c r="P107" s="14"/>
      <c r="Q107" s="14"/>
      <c r="R107" s="14"/>
      <c r="S107" s="14"/>
      <c r="T107" s="14"/>
      <c r="U107" s="14"/>
      <c r="V107" s="14"/>
    </row>
    <row r="108" spans="1:22" ht="28.5" customHeight="1">
      <c r="A108" s="458"/>
      <c r="B108" s="14"/>
      <c r="C108" s="14"/>
      <c r="D108" s="1596"/>
      <c r="E108" s="14"/>
      <c r="F108" s="14"/>
      <c r="G108" s="906"/>
      <c r="H108" s="906"/>
      <c r="I108" s="906"/>
      <c r="J108" s="906"/>
      <c r="K108" s="906"/>
      <c r="L108" s="906"/>
      <c r="M108" s="458"/>
      <c r="N108" s="1589"/>
      <c r="O108" s="14"/>
      <c r="P108" s="14"/>
      <c r="Q108" s="14"/>
      <c r="R108" s="14"/>
      <c r="S108" s="14"/>
      <c r="T108" s="14"/>
      <c r="U108" s="14"/>
      <c r="V108" s="14"/>
    </row>
    <row r="109" spans="1:22" ht="28.5" customHeight="1">
      <c r="A109" s="458"/>
      <c r="B109" s="14"/>
      <c r="C109" s="14"/>
      <c r="D109" s="1596"/>
      <c r="E109" s="14"/>
      <c r="F109" s="14"/>
      <c r="G109" s="906"/>
      <c r="H109" s="906"/>
      <c r="I109" s="906"/>
      <c r="J109" s="906"/>
      <c r="K109" s="906"/>
      <c r="L109" s="906"/>
      <c r="M109" s="458"/>
      <c r="N109" s="1589"/>
      <c r="O109" s="14"/>
      <c r="P109" s="14"/>
      <c r="Q109" s="14"/>
      <c r="R109" s="14"/>
      <c r="S109" s="14"/>
      <c r="T109" s="14"/>
      <c r="U109" s="14"/>
      <c r="V109" s="14"/>
    </row>
    <row r="110" spans="1:22" ht="28.5" customHeight="1">
      <c r="A110" s="458"/>
      <c r="B110" s="14"/>
      <c r="C110" s="14"/>
      <c r="D110" s="1596"/>
      <c r="E110" s="14"/>
      <c r="F110" s="14"/>
      <c r="G110" s="906"/>
      <c r="H110" s="906"/>
      <c r="I110" s="906"/>
      <c r="J110" s="906"/>
      <c r="K110" s="906"/>
      <c r="L110" s="906"/>
      <c r="M110" s="458"/>
      <c r="N110" s="1589"/>
      <c r="O110" s="14"/>
      <c r="P110" s="14"/>
      <c r="Q110" s="14"/>
      <c r="R110" s="14"/>
      <c r="S110" s="14"/>
      <c r="T110" s="14"/>
      <c r="U110" s="14"/>
      <c r="V110" s="14"/>
    </row>
    <row r="111" spans="1:22" ht="28.5" customHeight="1">
      <c r="A111" s="458"/>
      <c r="B111" s="14"/>
      <c r="C111" s="14"/>
      <c r="D111" s="1596"/>
      <c r="E111" s="14"/>
      <c r="F111" s="14"/>
      <c r="G111" s="906"/>
      <c r="H111" s="906"/>
      <c r="I111" s="906"/>
      <c r="J111" s="906"/>
      <c r="K111" s="906"/>
      <c r="L111" s="906"/>
      <c r="M111" s="458"/>
      <c r="N111" s="1589"/>
      <c r="O111" s="14"/>
      <c r="P111" s="14"/>
      <c r="Q111" s="14"/>
      <c r="R111" s="14"/>
      <c r="S111" s="14"/>
      <c r="T111" s="14"/>
      <c r="U111" s="14"/>
      <c r="V111" s="14"/>
    </row>
    <row r="112" spans="1:22" ht="28.5" customHeight="1">
      <c r="A112" s="458"/>
      <c r="B112" s="14"/>
      <c r="C112" s="14"/>
      <c r="D112" s="1596"/>
      <c r="E112" s="14"/>
      <c r="F112" s="14"/>
      <c r="G112" s="906"/>
      <c r="H112" s="906"/>
      <c r="I112" s="906"/>
      <c r="J112" s="906"/>
      <c r="K112" s="906"/>
      <c r="L112" s="906"/>
      <c r="M112" s="458"/>
      <c r="N112" s="1589"/>
      <c r="O112" s="14"/>
      <c r="P112" s="14"/>
      <c r="Q112" s="14"/>
      <c r="R112" s="14"/>
      <c r="S112" s="14"/>
      <c r="T112" s="14"/>
      <c r="U112" s="14"/>
      <c r="V112" s="14"/>
    </row>
    <row r="113" spans="1:22" ht="28.5" customHeight="1">
      <c r="A113" s="458"/>
      <c r="B113" s="14"/>
      <c r="C113" s="14"/>
      <c r="D113" s="1596"/>
      <c r="E113" s="14"/>
      <c r="F113" s="14"/>
      <c r="G113" s="906"/>
      <c r="H113" s="906"/>
      <c r="I113" s="906"/>
      <c r="J113" s="906"/>
      <c r="K113" s="906"/>
      <c r="L113" s="906"/>
      <c r="M113" s="458"/>
      <c r="N113" s="1589"/>
      <c r="O113" s="14"/>
      <c r="P113" s="14"/>
      <c r="Q113" s="14"/>
      <c r="R113" s="14"/>
      <c r="S113" s="14"/>
      <c r="T113" s="14"/>
      <c r="U113" s="14"/>
      <c r="V113" s="14"/>
    </row>
    <row r="114" spans="1:22" ht="28.5" customHeight="1">
      <c r="A114" s="458"/>
      <c r="B114" s="14"/>
      <c r="C114" s="14"/>
      <c r="D114" s="1596"/>
      <c r="E114" s="14"/>
      <c r="F114" s="14"/>
      <c r="G114" s="906"/>
      <c r="H114" s="906"/>
      <c r="I114" s="906"/>
      <c r="J114" s="906"/>
      <c r="K114" s="906"/>
      <c r="L114" s="906"/>
      <c r="M114" s="458"/>
      <c r="N114" s="1589"/>
      <c r="O114" s="14"/>
      <c r="P114" s="14"/>
      <c r="Q114" s="14"/>
      <c r="R114" s="14"/>
      <c r="S114" s="14"/>
      <c r="T114" s="14"/>
      <c r="U114" s="14"/>
      <c r="V114" s="14"/>
    </row>
    <row r="115" spans="1:22" ht="28.5" customHeight="1">
      <c r="A115" s="458"/>
      <c r="B115" s="14"/>
      <c r="C115" s="14"/>
      <c r="D115" s="1596"/>
      <c r="E115" s="14"/>
      <c r="F115" s="14"/>
      <c r="G115" s="906"/>
      <c r="H115" s="906"/>
      <c r="I115" s="906"/>
      <c r="J115" s="906"/>
      <c r="K115" s="906"/>
      <c r="L115" s="906"/>
      <c r="M115" s="458"/>
      <c r="N115" s="1589"/>
      <c r="O115" s="14"/>
      <c r="P115" s="14"/>
      <c r="Q115" s="14"/>
      <c r="R115" s="14"/>
      <c r="S115" s="14"/>
      <c r="T115" s="14"/>
      <c r="U115" s="14"/>
      <c r="V115" s="14"/>
    </row>
    <row r="116" spans="1:22" ht="28.5" customHeight="1">
      <c r="A116" s="458"/>
      <c r="B116" s="14"/>
      <c r="C116" s="14"/>
      <c r="D116" s="1596"/>
      <c r="E116" s="14"/>
      <c r="F116" s="14"/>
      <c r="G116" s="906"/>
      <c r="H116" s="906"/>
      <c r="I116" s="906"/>
      <c r="J116" s="906"/>
      <c r="K116" s="906"/>
      <c r="L116" s="906"/>
      <c r="M116" s="458"/>
      <c r="N116" s="1589"/>
      <c r="O116" s="14"/>
      <c r="P116" s="14"/>
      <c r="Q116" s="14"/>
      <c r="R116" s="14"/>
      <c r="S116" s="14"/>
      <c r="T116" s="14"/>
      <c r="U116" s="14"/>
      <c r="V116" s="14"/>
    </row>
    <row r="117" spans="1:22" ht="28.5" customHeight="1">
      <c r="A117" s="458"/>
      <c r="B117" s="14"/>
      <c r="C117" s="14"/>
      <c r="D117" s="1596"/>
      <c r="E117" s="14"/>
      <c r="F117" s="14"/>
      <c r="G117" s="906"/>
      <c r="H117" s="906"/>
      <c r="I117" s="906"/>
      <c r="J117" s="906"/>
      <c r="K117" s="906"/>
      <c r="L117" s="906"/>
      <c r="M117" s="458"/>
      <c r="N117" s="1589"/>
      <c r="O117" s="14"/>
      <c r="P117" s="14"/>
      <c r="Q117" s="14"/>
      <c r="R117" s="14"/>
      <c r="S117" s="14"/>
      <c r="T117" s="14"/>
      <c r="U117" s="14"/>
      <c r="V117" s="14"/>
    </row>
    <row r="118" spans="1:22" ht="28.5" customHeight="1">
      <c r="A118" s="458"/>
      <c r="B118" s="14"/>
      <c r="C118" s="14"/>
      <c r="D118" s="1596"/>
      <c r="E118" s="14"/>
      <c r="F118" s="14"/>
      <c r="G118" s="906"/>
      <c r="H118" s="906"/>
      <c r="I118" s="906"/>
      <c r="J118" s="906"/>
      <c r="K118" s="906"/>
      <c r="L118" s="906"/>
      <c r="M118" s="458"/>
      <c r="N118" s="1589"/>
      <c r="O118" s="14"/>
      <c r="P118" s="14"/>
      <c r="Q118" s="14"/>
      <c r="R118" s="14"/>
      <c r="S118" s="14"/>
      <c r="T118" s="14"/>
      <c r="U118" s="14"/>
      <c r="V118" s="14"/>
    </row>
    <row r="119" spans="1:22" ht="28.5" customHeight="1">
      <c r="A119" s="458"/>
      <c r="B119" s="14"/>
      <c r="C119" s="14"/>
      <c r="D119" s="1596"/>
      <c r="E119" s="14"/>
      <c r="F119" s="14"/>
      <c r="G119" s="906"/>
      <c r="H119" s="906"/>
      <c r="I119" s="906"/>
      <c r="J119" s="906"/>
      <c r="K119" s="906"/>
      <c r="L119" s="906"/>
      <c r="M119" s="458"/>
      <c r="N119" s="1589"/>
      <c r="O119" s="14"/>
      <c r="P119" s="14"/>
      <c r="Q119" s="14"/>
      <c r="R119" s="14"/>
      <c r="S119" s="14"/>
      <c r="T119" s="14"/>
      <c r="U119" s="14"/>
      <c r="V119" s="14"/>
    </row>
    <row r="120" spans="1:22" ht="28.5" customHeight="1">
      <c r="A120" s="458"/>
      <c r="B120" s="14"/>
      <c r="C120" s="14"/>
      <c r="D120" s="1596"/>
      <c r="E120" s="14"/>
      <c r="F120" s="14"/>
      <c r="G120" s="906"/>
      <c r="H120" s="906"/>
      <c r="I120" s="906"/>
      <c r="J120" s="906"/>
      <c r="K120" s="906"/>
      <c r="L120" s="906"/>
      <c r="M120" s="458"/>
      <c r="N120" s="1589"/>
      <c r="O120" s="14"/>
      <c r="P120" s="14"/>
      <c r="Q120" s="14"/>
      <c r="R120" s="14"/>
      <c r="S120" s="14"/>
      <c r="T120" s="14"/>
      <c r="U120" s="14"/>
      <c r="V120" s="14"/>
    </row>
    <row r="121" spans="1:22" ht="28.5" customHeight="1">
      <c r="A121" s="458"/>
      <c r="B121" s="14"/>
      <c r="C121" s="14"/>
      <c r="D121" s="1596"/>
      <c r="E121" s="14"/>
      <c r="F121" s="14"/>
      <c r="G121" s="906"/>
      <c r="H121" s="906"/>
      <c r="I121" s="906"/>
      <c r="J121" s="906"/>
      <c r="K121" s="906"/>
      <c r="L121" s="906"/>
      <c r="M121" s="458"/>
      <c r="N121" s="1589"/>
      <c r="O121" s="14"/>
      <c r="P121" s="14"/>
      <c r="Q121" s="14"/>
      <c r="R121" s="14"/>
      <c r="S121" s="14"/>
      <c r="T121" s="14"/>
      <c r="U121" s="14"/>
      <c r="V121" s="14"/>
    </row>
    <row r="122" spans="1:22" ht="28.5" customHeight="1">
      <c r="A122" s="458"/>
      <c r="B122" s="14"/>
      <c r="C122" s="14"/>
      <c r="D122" s="1596"/>
      <c r="E122" s="14"/>
      <c r="F122" s="14"/>
      <c r="G122" s="906"/>
      <c r="H122" s="906"/>
      <c r="I122" s="906"/>
      <c r="J122" s="906"/>
      <c r="K122" s="906"/>
      <c r="L122" s="906"/>
      <c r="M122" s="458"/>
      <c r="N122" s="1589"/>
      <c r="O122" s="14"/>
      <c r="P122" s="14"/>
      <c r="Q122" s="14"/>
      <c r="R122" s="14"/>
      <c r="S122" s="14"/>
      <c r="T122" s="14"/>
      <c r="U122" s="14"/>
      <c r="V122" s="14"/>
    </row>
    <row r="123" spans="1:22" ht="28.5" customHeight="1">
      <c r="A123" s="458"/>
      <c r="B123" s="14"/>
      <c r="C123" s="14"/>
      <c r="D123" s="1596"/>
      <c r="E123" s="14"/>
      <c r="F123" s="14"/>
      <c r="G123" s="906"/>
      <c r="H123" s="906"/>
      <c r="I123" s="906"/>
      <c r="J123" s="906"/>
      <c r="K123" s="906"/>
      <c r="L123" s="906"/>
      <c r="M123" s="458"/>
      <c r="N123" s="1589"/>
      <c r="O123" s="14"/>
      <c r="P123" s="14"/>
      <c r="Q123" s="14"/>
      <c r="R123" s="14"/>
      <c r="S123" s="14"/>
      <c r="T123" s="14"/>
      <c r="U123" s="14"/>
      <c r="V123" s="14"/>
    </row>
    <row r="124" spans="1:22" ht="28.5" customHeight="1">
      <c r="A124" s="458"/>
      <c r="B124" s="14"/>
      <c r="C124" s="14"/>
      <c r="D124" s="1596"/>
      <c r="E124" s="14"/>
      <c r="F124" s="14"/>
      <c r="G124" s="906"/>
      <c r="H124" s="906"/>
      <c r="I124" s="906"/>
      <c r="J124" s="906"/>
      <c r="K124" s="906"/>
      <c r="L124" s="906"/>
      <c r="M124" s="458"/>
      <c r="N124" s="1589"/>
      <c r="O124" s="14"/>
      <c r="P124" s="14"/>
      <c r="Q124" s="14"/>
      <c r="R124" s="14"/>
      <c r="S124" s="14"/>
      <c r="T124" s="14"/>
      <c r="U124" s="14"/>
      <c r="V124" s="14"/>
    </row>
    <row r="125" spans="1:22" ht="28.5" customHeight="1">
      <c r="A125" s="458"/>
      <c r="B125" s="14"/>
      <c r="C125" s="14"/>
      <c r="D125" s="1596"/>
      <c r="E125" s="14"/>
      <c r="F125" s="14"/>
      <c r="G125" s="906"/>
      <c r="H125" s="906"/>
      <c r="I125" s="906"/>
      <c r="J125" s="906"/>
      <c r="K125" s="906"/>
      <c r="L125" s="906"/>
      <c r="M125" s="458"/>
      <c r="N125" s="1589"/>
      <c r="O125" s="14"/>
      <c r="P125" s="14"/>
      <c r="Q125" s="14"/>
      <c r="R125" s="14"/>
      <c r="S125" s="14"/>
      <c r="T125" s="14"/>
      <c r="U125" s="14"/>
      <c r="V125" s="14"/>
    </row>
    <row r="126" spans="1:22" ht="28.5" customHeight="1">
      <c r="A126" s="458"/>
      <c r="B126" s="14"/>
      <c r="C126" s="14"/>
      <c r="D126" s="1596"/>
      <c r="E126" s="14"/>
      <c r="F126" s="14"/>
      <c r="G126" s="906"/>
      <c r="H126" s="906"/>
      <c r="I126" s="906"/>
      <c r="J126" s="906"/>
      <c r="K126" s="906"/>
      <c r="L126" s="906"/>
      <c r="M126" s="458"/>
      <c r="N126" s="1589"/>
      <c r="O126" s="14"/>
      <c r="P126" s="14"/>
      <c r="Q126" s="14"/>
      <c r="R126" s="14"/>
      <c r="S126" s="14"/>
      <c r="T126" s="14"/>
      <c r="U126" s="14"/>
      <c r="V126" s="14"/>
    </row>
    <row r="127" spans="1:22" ht="28.5" customHeight="1">
      <c r="A127" s="458"/>
      <c r="B127" s="14"/>
      <c r="C127" s="14"/>
      <c r="D127" s="1596"/>
      <c r="E127" s="14"/>
      <c r="F127" s="14"/>
      <c r="G127" s="906"/>
      <c r="H127" s="906"/>
      <c r="I127" s="906"/>
      <c r="J127" s="906"/>
      <c r="K127" s="906"/>
      <c r="L127" s="906"/>
      <c r="M127" s="458"/>
      <c r="N127" s="1589"/>
      <c r="O127" s="14"/>
      <c r="P127" s="14"/>
      <c r="Q127" s="14"/>
      <c r="R127" s="14"/>
      <c r="S127" s="14"/>
      <c r="T127" s="14"/>
      <c r="U127" s="14"/>
      <c r="V127" s="14"/>
    </row>
    <row r="128" spans="1:22" ht="28.5" customHeight="1">
      <c r="A128" s="458"/>
      <c r="B128" s="14"/>
      <c r="C128" s="14"/>
      <c r="D128" s="1596"/>
      <c r="E128" s="14"/>
      <c r="F128" s="14"/>
      <c r="G128" s="906"/>
      <c r="H128" s="906"/>
      <c r="I128" s="906"/>
      <c r="J128" s="906"/>
      <c r="K128" s="906"/>
      <c r="L128" s="906"/>
      <c r="M128" s="458"/>
      <c r="N128" s="1589"/>
      <c r="O128" s="14"/>
      <c r="P128" s="14"/>
      <c r="Q128" s="14"/>
      <c r="R128" s="14"/>
      <c r="S128" s="14"/>
      <c r="T128" s="14"/>
      <c r="U128" s="14"/>
      <c r="V128" s="14"/>
    </row>
    <row r="129" spans="1:22" ht="28.5" customHeight="1">
      <c r="A129" s="458"/>
      <c r="B129" s="14"/>
      <c r="C129" s="14"/>
      <c r="D129" s="1596"/>
      <c r="E129" s="14"/>
      <c r="F129" s="14"/>
      <c r="G129" s="906"/>
      <c r="H129" s="906"/>
      <c r="I129" s="906"/>
      <c r="J129" s="906"/>
      <c r="K129" s="906"/>
      <c r="L129" s="906"/>
      <c r="M129" s="458"/>
      <c r="N129" s="1589"/>
      <c r="O129" s="14"/>
      <c r="P129" s="14"/>
      <c r="Q129" s="14"/>
      <c r="R129" s="14"/>
      <c r="S129" s="14"/>
      <c r="T129" s="14"/>
      <c r="U129" s="14"/>
      <c r="V129" s="14"/>
    </row>
    <row r="130" spans="1:22" ht="28.5" customHeight="1">
      <c r="A130" s="458"/>
      <c r="B130" s="14"/>
      <c r="C130" s="14"/>
      <c r="D130" s="1596"/>
      <c r="E130" s="14"/>
      <c r="F130" s="14"/>
      <c r="G130" s="906"/>
      <c r="H130" s="906"/>
      <c r="I130" s="906"/>
      <c r="J130" s="906"/>
      <c r="K130" s="906"/>
      <c r="L130" s="906"/>
      <c r="M130" s="458"/>
      <c r="N130" s="1589"/>
      <c r="O130" s="14"/>
      <c r="P130" s="14"/>
      <c r="Q130" s="14"/>
      <c r="R130" s="14"/>
      <c r="S130" s="14"/>
      <c r="T130" s="14"/>
      <c r="U130" s="14"/>
      <c r="V130" s="14"/>
    </row>
    <row r="131" spans="1:22" ht="28.5" customHeight="1">
      <c r="A131" s="458"/>
      <c r="B131" s="14"/>
      <c r="C131" s="14"/>
      <c r="D131" s="1596"/>
      <c r="E131" s="14"/>
      <c r="F131" s="14"/>
      <c r="G131" s="906"/>
      <c r="H131" s="906"/>
      <c r="I131" s="906"/>
      <c r="J131" s="906"/>
      <c r="K131" s="906"/>
      <c r="L131" s="906"/>
      <c r="M131" s="458"/>
      <c r="N131" s="1589"/>
      <c r="O131" s="14"/>
      <c r="P131" s="14"/>
      <c r="Q131" s="14"/>
      <c r="R131" s="14"/>
      <c r="S131" s="14"/>
      <c r="T131" s="14"/>
      <c r="U131" s="14"/>
      <c r="V131" s="14"/>
    </row>
    <row r="132" spans="1:22" ht="28.5" customHeight="1">
      <c r="A132" s="458"/>
      <c r="B132" s="14"/>
      <c r="C132" s="14"/>
      <c r="D132" s="1596"/>
      <c r="E132" s="14"/>
      <c r="F132" s="14"/>
      <c r="G132" s="906"/>
      <c r="H132" s="906"/>
      <c r="I132" s="906"/>
      <c r="J132" s="906"/>
      <c r="K132" s="906"/>
      <c r="L132" s="906"/>
      <c r="M132" s="458"/>
      <c r="N132" s="1589"/>
      <c r="O132" s="14"/>
      <c r="P132" s="14"/>
      <c r="Q132" s="14"/>
      <c r="R132" s="14"/>
      <c r="S132" s="14"/>
      <c r="T132" s="14"/>
      <c r="U132" s="14"/>
      <c r="V132" s="14"/>
    </row>
    <row r="133" spans="1:22" ht="28.5" customHeight="1">
      <c r="A133" s="458"/>
      <c r="B133" s="14"/>
      <c r="C133" s="14"/>
      <c r="D133" s="1596"/>
      <c r="E133" s="14"/>
      <c r="F133" s="14"/>
      <c r="G133" s="906"/>
      <c r="H133" s="906"/>
      <c r="I133" s="906"/>
      <c r="J133" s="906"/>
      <c r="K133" s="906"/>
      <c r="L133" s="906"/>
      <c r="M133" s="458"/>
      <c r="N133" s="1589"/>
      <c r="O133" s="14"/>
      <c r="P133" s="14"/>
      <c r="Q133" s="14"/>
      <c r="R133" s="14"/>
      <c r="S133" s="14"/>
      <c r="T133" s="14"/>
      <c r="U133" s="14"/>
      <c r="V133" s="14"/>
    </row>
    <row r="134" spans="1:22" ht="28.5" customHeight="1">
      <c r="A134" s="458"/>
      <c r="B134" s="14"/>
      <c r="C134" s="14"/>
      <c r="D134" s="1596"/>
      <c r="E134" s="14"/>
      <c r="F134" s="14"/>
      <c r="G134" s="906"/>
      <c r="H134" s="906"/>
      <c r="I134" s="906"/>
      <c r="J134" s="906"/>
      <c r="K134" s="906"/>
      <c r="L134" s="906"/>
      <c r="M134" s="458"/>
      <c r="N134" s="1589"/>
      <c r="O134" s="14"/>
      <c r="P134" s="14"/>
      <c r="Q134" s="14"/>
      <c r="R134" s="14"/>
      <c r="S134" s="14"/>
      <c r="T134" s="14"/>
      <c r="U134" s="14"/>
      <c r="V134" s="14"/>
    </row>
    <row r="135" spans="1:22" ht="28.5" customHeight="1">
      <c r="A135" s="458"/>
      <c r="B135" s="14"/>
      <c r="C135" s="14"/>
      <c r="D135" s="1596"/>
      <c r="E135" s="14"/>
      <c r="F135" s="14"/>
      <c r="G135" s="906"/>
      <c r="H135" s="906"/>
      <c r="I135" s="906"/>
      <c r="J135" s="906"/>
      <c r="K135" s="906"/>
      <c r="L135" s="906"/>
      <c r="M135" s="458"/>
      <c r="N135" s="1589"/>
      <c r="O135" s="14"/>
      <c r="P135" s="14"/>
      <c r="Q135" s="14"/>
      <c r="R135" s="14"/>
      <c r="S135" s="14"/>
      <c r="T135" s="14"/>
      <c r="U135" s="14"/>
      <c r="V135" s="14"/>
    </row>
    <row r="136" spans="1:22" ht="28.5" customHeight="1">
      <c r="A136" s="458"/>
      <c r="B136" s="14"/>
      <c r="C136" s="14"/>
      <c r="D136" s="1596"/>
      <c r="E136" s="14"/>
      <c r="F136" s="14"/>
      <c r="G136" s="906"/>
      <c r="H136" s="906"/>
      <c r="I136" s="906"/>
      <c r="J136" s="906"/>
      <c r="K136" s="906"/>
      <c r="L136" s="906"/>
      <c r="M136" s="458"/>
      <c r="N136" s="1589"/>
      <c r="O136" s="14"/>
      <c r="P136" s="14"/>
      <c r="Q136" s="14"/>
      <c r="R136" s="14"/>
      <c r="S136" s="14"/>
      <c r="T136" s="14"/>
      <c r="U136" s="14"/>
      <c r="V136" s="14"/>
    </row>
    <row r="137" spans="1:22" ht="28.5" customHeight="1">
      <c r="A137" s="458"/>
      <c r="B137" s="14"/>
      <c r="C137" s="14"/>
      <c r="D137" s="1596"/>
      <c r="E137" s="14"/>
      <c r="F137" s="14"/>
      <c r="G137" s="906"/>
      <c r="H137" s="906"/>
      <c r="I137" s="906"/>
      <c r="J137" s="906"/>
      <c r="K137" s="906"/>
      <c r="L137" s="906"/>
      <c r="M137" s="458"/>
      <c r="N137" s="1589"/>
      <c r="O137" s="14"/>
      <c r="P137" s="14"/>
      <c r="Q137" s="14"/>
      <c r="R137" s="14"/>
      <c r="S137" s="14"/>
      <c r="T137" s="14"/>
      <c r="U137" s="14"/>
      <c r="V137" s="14"/>
    </row>
    <row r="138" spans="1:22" ht="28.5" customHeight="1">
      <c r="A138" s="458"/>
      <c r="B138" s="14"/>
      <c r="C138" s="14"/>
      <c r="D138" s="1596"/>
      <c r="E138" s="14"/>
      <c r="F138" s="14"/>
      <c r="G138" s="906"/>
      <c r="H138" s="906"/>
      <c r="I138" s="906"/>
      <c r="J138" s="906"/>
      <c r="K138" s="906"/>
      <c r="L138" s="906"/>
      <c r="M138" s="458"/>
      <c r="N138" s="1589"/>
      <c r="O138" s="14"/>
      <c r="P138" s="14"/>
      <c r="Q138" s="14"/>
      <c r="R138" s="14"/>
      <c r="S138" s="14"/>
      <c r="T138" s="14"/>
      <c r="U138" s="14"/>
      <c r="V138" s="14"/>
    </row>
    <row r="139" spans="1:22" ht="28.5" customHeight="1">
      <c r="A139" s="458"/>
      <c r="B139" s="14"/>
      <c r="C139" s="14"/>
      <c r="D139" s="1596"/>
      <c r="E139" s="14"/>
      <c r="F139" s="14"/>
      <c r="G139" s="906"/>
      <c r="H139" s="906"/>
      <c r="I139" s="906"/>
      <c r="J139" s="906"/>
      <c r="K139" s="906"/>
      <c r="L139" s="906"/>
      <c r="M139" s="458"/>
      <c r="N139" s="1589"/>
      <c r="O139" s="14"/>
      <c r="P139" s="14"/>
      <c r="Q139" s="14"/>
      <c r="R139" s="14"/>
      <c r="S139" s="14"/>
      <c r="T139" s="14"/>
      <c r="U139" s="14"/>
      <c r="V139" s="14"/>
    </row>
    <row r="140" spans="1:22" ht="28.5" customHeight="1">
      <c r="A140" s="458"/>
      <c r="B140" s="14"/>
      <c r="C140" s="14"/>
      <c r="D140" s="1596"/>
      <c r="E140" s="14"/>
      <c r="F140" s="14"/>
      <c r="G140" s="906"/>
      <c r="H140" s="906"/>
      <c r="I140" s="906"/>
      <c r="J140" s="906"/>
      <c r="K140" s="906"/>
      <c r="L140" s="906"/>
      <c r="M140" s="458"/>
      <c r="N140" s="1589"/>
      <c r="O140" s="14"/>
      <c r="P140" s="14"/>
      <c r="Q140" s="14"/>
      <c r="R140" s="14"/>
      <c r="S140" s="14"/>
      <c r="T140" s="14"/>
      <c r="U140" s="14"/>
      <c r="V140" s="14"/>
    </row>
    <row r="141" spans="1:22" ht="28.5" customHeight="1">
      <c r="A141" s="458"/>
      <c r="B141" s="14"/>
      <c r="C141" s="14"/>
      <c r="D141" s="1596"/>
      <c r="E141" s="14"/>
      <c r="F141" s="14"/>
      <c r="G141" s="906"/>
      <c r="H141" s="906"/>
      <c r="I141" s="906"/>
      <c r="J141" s="906"/>
      <c r="K141" s="906"/>
      <c r="L141" s="906"/>
      <c r="M141" s="458"/>
      <c r="N141" s="1589"/>
      <c r="O141" s="14"/>
      <c r="P141" s="14"/>
      <c r="Q141" s="14"/>
      <c r="R141" s="14"/>
      <c r="S141" s="14"/>
      <c r="T141" s="14"/>
      <c r="U141" s="14"/>
      <c r="V141" s="14"/>
    </row>
    <row r="142" spans="1:22" ht="28.5" customHeight="1">
      <c r="A142" s="458"/>
      <c r="B142" s="14"/>
      <c r="C142" s="14"/>
      <c r="D142" s="1596"/>
      <c r="E142" s="14"/>
      <c r="F142" s="14"/>
      <c r="G142" s="906"/>
      <c r="H142" s="906"/>
      <c r="I142" s="906"/>
      <c r="J142" s="906"/>
      <c r="K142" s="906"/>
      <c r="L142" s="906"/>
      <c r="M142" s="458"/>
      <c r="N142" s="1589"/>
      <c r="O142" s="14"/>
      <c r="P142" s="14"/>
      <c r="Q142" s="14"/>
      <c r="R142" s="14"/>
      <c r="S142" s="14"/>
      <c r="T142" s="14"/>
      <c r="U142" s="14"/>
      <c r="V142" s="14"/>
    </row>
    <row r="143" spans="1:22" ht="28.5" customHeight="1">
      <c r="A143" s="458"/>
      <c r="B143" s="14"/>
      <c r="C143" s="14"/>
      <c r="D143" s="1596"/>
      <c r="E143" s="14"/>
      <c r="F143" s="14"/>
      <c r="G143" s="906"/>
      <c r="H143" s="906"/>
      <c r="I143" s="906"/>
      <c r="J143" s="906"/>
      <c r="K143" s="906"/>
      <c r="L143" s="906"/>
      <c r="M143" s="458"/>
      <c r="N143" s="1589"/>
      <c r="O143" s="14"/>
      <c r="P143" s="14"/>
      <c r="Q143" s="14"/>
      <c r="R143" s="14"/>
      <c r="S143" s="14"/>
      <c r="T143" s="14"/>
      <c r="U143" s="14"/>
      <c r="V143" s="14"/>
    </row>
    <row r="144" spans="1:22" ht="28.5" customHeight="1">
      <c r="A144" s="458"/>
      <c r="B144" s="14"/>
      <c r="C144" s="14"/>
      <c r="D144" s="1596"/>
      <c r="E144" s="14"/>
      <c r="F144" s="14"/>
      <c r="G144" s="906"/>
      <c r="H144" s="906"/>
      <c r="I144" s="906"/>
      <c r="J144" s="906"/>
      <c r="K144" s="906"/>
      <c r="L144" s="906"/>
      <c r="M144" s="458"/>
      <c r="N144" s="1589"/>
      <c r="O144" s="14"/>
      <c r="P144" s="14"/>
      <c r="Q144" s="14"/>
      <c r="R144" s="14"/>
      <c r="S144" s="14"/>
      <c r="T144" s="14"/>
      <c r="U144" s="14"/>
      <c r="V144" s="14"/>
    </row>
    <row r="145" spans="1:22" ht="28.5" customHeight="1">
      <c r="A145" s="458"/>
      <c r="B145" s="14"/>
      <c r="C145" s="14"/>
      <c r="D145" s="1596"/>
      <c r="E145" s="14"/>
      <c r="F145" s="14"/>
      <c r="G145" s="906"/>
      <c r="H145" s="906"/>
      <c r="I145" s="906"/>
      <c r="J145" s="906"/>
      <c r="K145" s="906"/>
      <c r="L145" s="906"/>
      <c r="M145" s="458"/>
      <c r="N145" s="1589"/>
      <c r="O145" s="14"/>
      <c r="P145" s="14"/>
      <c r="Q145" s="14"/>
      <c r="R145" s="14"/>
      <c r="S145" s="14"/>
      <c r="T145" s="14"/>
      <c r="U145" s="14"/>
      <c r="V145" s="14"/>
    </row>
    <row r="146" spans="1:22" ht="28.5" customHeight="1">
      <c r="A146" s="458"/>
      <c r="B146" s="14"/>
      <c r="C146" s="14"/>
      <c r="D146" s="1596"/>
      <c r="E146" s="14"/>
      <c r="F146" s="14"/>
      <c r="G146" s="906"/>
      <c r="H146" s="906"/>
      <c r="I146" s="906"/>
      <c r="J146" s="906"/>
      <c r="K146" s="906"/>
      <c r="L146" s="906"/>
      <c r="M146" s="458"/>
      <c r="N146" s="1589"/>
      <c r="O146" s="14"/>
      <c r="P146" s="14"/>
      <c r="Q146" s="14"/>
      <c r="R146" s="14"/>
      <c r="S146" s="14"/>
      <c r="T146" s="14"/>
      <c r="U146" s="14"/>
      <c r="V146" s="14"/>
    </row>
    <row r="147" spans="1:22" ht="28.5" customHeight="1">
      <c r="A147" s="458"/>
      <c r="B147" s="14"/>
      <c r="C147" s="14"/>
      <c r="D147" s="1596"/>
      <c r="E147" s="14"/>
      <c r="F147" s="14"/>
      <c r="G147" s="906"/>
      <c r="H147" s="906"/>
      <c r="I147" s="906"/>
      <c r="J147" s="906"/>
      <c r="K147" s="906"/>
      <c r="L147" s="906"/>
      <c r="M147" s="458"/>
      <c r="N147" s="1589"/>
      <c r="O147" s="14"/>
      <c r="P147" s="14"/>
      <c r="Q147" s="14"/>
      <c r="R147" s="14"/>
      <c r="S147" s="14"/>
      <c r="T147" s="14"/>
      <c r="U147" s="14"/>
      <c r="V147" s="14"/>
    </row>
    <row r="148" spans="1:22" ht="28.5" customHeight="1">
      <c r="A148" s="458"/>
      <c r="B148" s="14"/>
      <c r="C148" s="14"/>
      <c r="D148" s="1596"/>
      <c r="E148" s="14"/>
      <c r="F148" s="14"/>
      <c r="G148" s="906"/>
      <c r="H148" s="906"/>
      <c r="I148" s="906"/>
      <c r="J148" s="906"/>
      <c r="K148" s="906"/>
      <c r="L148" s="906"/>
      <c r="M148" s="458"/>
      <c r="N148" s="1589"/>
      <c r="O148" s="14"/>
      <c r="P148" s="14"/>
      <c r="Q148" s="14"/>
      <c r="R148" s="14"/>
      <c r="S148" s="14"/>
      <c r="T148" s="14"/>
      <c r="U148" s="14"/>
      <c r="V148" s="14"/>
    </row>
    <row r="149" spans="1:22" ht="28.5" customHeight="1">
      <c r="A149" s="458"/>
      <c r="B149" s="14"/>
      <c r="C149" s="14"/>
      <c r="D149" s="1596"/>
      <c r="E149" s="14"/>
      <c r="F149" s="14"/>
      <c r="G149" s="906"/>
      <c r="H149" s="906"/>
      <c r="I149" s="906"/>
      <c r="J149" s="906"/>
      <c r="K149" s="906"/>
      <c r="L149" s="906"/>
      <c r="M149" s="458"/>
      <c r="N149" s="1589"/>
      <c r="O149" s="14"/>
      <c r="P149" s="14"/>
      <c r="Q149" s="14"/>
      <c r="R149" s="14"/>
      <c r="S149" s="14"/>
      <c r="T149" s="14"/>
      <c r="U149" s="14"/>
      <c r="V149" s="14"/>
    </row>
    <row r="150" spans="1:22" ht="28.5" customHeight="1">
      <c r="A150" s="458"/>
      <c r="B150" s="14"/>
      <c r="C150" s="14"/>
      <c r="D150" s="1596"/>
      <c r="E150" s="14"/>
      <c r="F150" s="14"/>
      <c r="G150" s="906"/>
      <c r="H150" s="906"/>
      <c r="I150" s="906"/>
      <c r="J150" s="906"/>
      <c r="K150" s="906"/>
      <c r="L150" s="906"/>
      <c r="M150" s="458"/>
      <c r="N150" s="1589"/>
      <c r="O150" s="14"/>
      <c r="P150" s="14"/>
      <c r="Q150" s="14"/>
      <c r="R150" s="14"/>
      <c r="S150" s="14"/>
      <c r="T150" s="14"/>
      <c r="U150" s="14"/>
      <c r="V150" s="14"/>
    </row>
    <row r="151" spans="1:22" ht="28.5" customHeight="1">
      <c r="A151" s="458"/>
      <c r="B151" s="14"/>
      <c r="C151" s="14"/>
      <c r="D151" s="1596"/>
      <c r="E151" s="14"/>
      <c r="F151" s="14"/>
      <c r="G151" s="906"/>
      <c r="H151" s="906"/>
      <c r="I151" s="906"/>
      <c r="J151" s="906"/>
      <c r="K151" s="906"/>
      <c r="L151" s="906"/>
      <c r="M151" s="458"/>
      <c r="N151" s="1589"/>
      <c r="O151" s="14"/>
      <c r="P151" s="14"/>
      <c r="Q151" s="14"/>
      <c r="R151" s="14"/>
      <c r="S151" s="14"/>
      <c r="T151" s="14"/>
      <c r="U151" s="14"/>
      <c r="V151" s="14"/>
    </row>
    <row r="152" spans="1:22" ht="28.5" customHeight="1">
      <c r="A152" s="458"/>
      <c r="B152" s="14"/>
      <c r="C152" s="14"/>
      <c r="D152" s="1596"/>
      <c r="E152" s="14"/>
      <c r="F152" s="14"/>
      <c r="G152" s="906"/>
      <c r="H152" s="906"/>
      <c r="I152" s="906"/>
      <c r="J152" s="906"/>
      <c r="K152" s="906"/>
      <c r="L152" s="906"/>
      <c r="M152" s="458"/>
      <c r="N152" s="1589"/>
      <c r="O152" s="14"/>
      <c r="P152" s="14"/>
      <c r="Q152" s="14"/>
      <c r="R152" s="14"/>
      <c r="S152" s="14"/>
      <c r="T152" s="14"/>
      <c r="U152" s="14"/>
      <c r="V152" s="14"/>
    </row>
    <row r="153" spans="1:22" ht="28.5" customHeight="1">
      <c r="A153" s="458"/>
      <c r="B153" s="14"/>
      <c r="C153" s="14"/>
      <c r="D153" s="1596"/>
      <c r="E153" s="14"/>
      <c r="F153" s="14"/>
      <c r="G153" s="906"/>
      <c r="H153" s="906"/>
      <c r="I153" s="906"/>
      <c r="J153" s="906"/>
      <c r="K153" s="906"/>
      <c r="L153" s="906"/>
      <c r="M153" s="458"/>
      <c r="N153" s="1589"/>
      <c r="O153" s="14"/>
      <c r="P153" s="14"/>
      <c r="Q153" s="14"/>
      <c r="R153" s="14"/>
      <c r="S153" s="14"/>
      <c r="T153" s="14"/>
      <c r="U153" s="14"/>
      <c r="V153" s="14"/>
    </row>
    <row r="154" spans="1:22" ht="28.5" customHeight="1">
      <c r="A154" s="458"/>
      <c r="B154" s="14"/>
      <c r="C154" s="14"/>
      <c r="D154" s="1596"/>
      <c r="E154" s="14"/>
      <c r="F154" s="14"/>
      <c r="G154" s="906"/>
      <c r="H154" s="906"/>
      <c r="I154" s="906"/>
      <c r="J154" s="906"/>
      <c r="K154" s="906"/>
      <c r="L154" s="906"/>
      <c r="M154" s="458"/>
      <c r="N154" s="1589"/>
      <c r="O154" s="14"/>
      <c r="P154" s="14"/>
      <c r="Q154" s="14"/>
      <c r="R154" s="14"/>
      <c r="S154" s="14"/>
      <c r="T154" s="14"/>
      <c r="U154" s="14"/>
      <c r="V154" s="14"/>
    </row>
    <row r="155" spans="1:22" ht="28.5" customHeight="1">
      <c r="A155" s="458"/>
      <c r="B155" s="14"/>
      <c r="C155" s="14"/>
      <c r="D155" s="1596"/>
      <c r="E155" s="14"/>
      <c r="F155" s="14"/>
      <c r="G155" s="906"/>
      <c r="H155" s="906"/>
      <c r="I155" s="906"/>
      <c r="J155" s="906"/>
      <c r="K155" s="906"/>
      <c r="L155" s="906"/>
      <c r="M155" s="458"/>
      <c r="N155" s="1589"/>
      <c r="O155" s="14"/>
      <c r="P155" s="14"/>
      <c r="Q155" s="14"/>
      <c r="R155" s="14"/>
      <c r="S155" s="14"/>
      <c r="T155" s="14"/>
      <c r="U155" s="14"/>
      <c r="V155" s="14"/>
    </row>
    <row r="156" spans="1:22" ht="28.5" customHeight="1">
      <c r="A156" s="458"/>
      <c r="B156" s="14"/>
      <c r="C156" s="14"/>
      <c r="D156" s="1596"/>
      <c r="E156" s="14"/>
      <c r="F156" s="14"/>
      <c r="G156" s="906"/>
      <c r="H156" s="906"/>
      <c r="I156" s="906"/>
      <c r="J156" s="906"/>
      <c r="K156" s="906"/>
      <c r="L156" s="906"/>
      <c r="M156" s="458"/>
      <c r="N156" s="1589"/>
      <c r="O156" s="14"/>
      <c r="P156" s="14"/>
      <c r="Q156" s="14"/>
      <c r="R156" s="14"/>
      <c r="S156" s="14"/>
      <c r="T156" s="14"/>
      <c r="U156" s="14"/>
      <c r="V156" s="14"/>
    </row>
    <row r="157" spans="1:22" ht="28.5" customHeight="1">
      <c r="A157" s="458"/>
      <c r="B157" s="14"/>
      <c r="C157" s="14"/>
      <c r="D157" s="1596"/>
      <c r="E157" s="14"/>
      <c r="F157" s="14"/>
      <c r="G157" s="906"/>
      <c r="H157" s="906"/>
      <c r="I157" s="906"/>
      <c r="J157" s="906"/>
      <c r="K157" s="906"/>
      <c r="L157" s="906"/>
      <c r="M157" s="458"/>
      <c r="N157" s="1589"/>
      <c r="O157" s="14"/>
      <c r="P157" s="14"/>
      <c r="Q157" s="14"/>
      <c r="R157" s="14"/>
      <c r="S157" s="14"/>
      <c r="T157" s="14"/>
      <c r="U157" s="14"/>
      <c r="V157" s="14"/>
    </row>
    <row r="158" spans="1:22" ht="28.5" customHeight="1">
      <c r="A158" s="458"/>
      <c r="B158" s="14"/>
      <c r="C158" s="14"/>
      <c r="D158" s="1596"/>
      <c r="E158" s="14"/>
      <c r="F158" s="14"/>
      <c r="G158" s="906"/>
      <c r="H158" s="906"/>
      <c r="I158" s="906"/>
      <c r="J158" s="906"/>
      <c r="K158" s="906"/>
      <c r="L158" s="906"/>
      <c r="M158" s="458"/>
      <c r="N158" s="1589"/>
      <c r="O158" s="14"/>
      <c r="P158" s="14"/>
      <c r="Q158" s="14"/>
      <c r="R158" s="14"/>
      <c r="S158" s="14"/>
      <c r="T158" s="14"/>
      <c r="U158" s="14"/>
      <c r="V158" s="14"/>
    </row>
    <row r="159" spans="1:22" ht="28.5" customHeight="1">
      <c r="A159" s="458"/>
      <c r="B159" s="14"/>
      <c r="C159" s="14"/>
      <c r="D159" s="1596"/>
      <c r="E159" s="14"/>
      <c r="F159" s="14"/>
      <c r="G159" s="906"/>
      <c r="H159" s="906"/>
      <c r="I159" s="906"/>
      <c r="J159" s="906"/>
      <c r="K159" s="906"/>
      <c r="L159" s="906"/>
      <c r="M159" s="458"/>
      <c r="N159" s="1589"/>
      <c r="O159" s="14"/>
      <c r="P159" s="14"/>
      <c r="Q159" s="14"/>
      <c r="R159" s="14"/>
      <c r="S159" s="14"/>
      <c r="T159" s="14"/>
      <c r="U159" s="14"/>
      <c r="V159" s="14"/>
    </row>
    <row r="160" spans="1:22" ht="28.5" customHeight="1">
      <c r="A160" s="458"/>
      <c r="B160" s="14"/>
      <c r="C160" s="14"/>
      <c r="D160" s="1596"/>
      <c r="E160" s="14"/>
      <c r="F160" s="14"/>
      <c r="G160" s="906"/>
      <c r="H160" s="906"/>
      <c r="I160" s="906"/>
      <c r="J160" s="906"/>
      <c r="K160" s="906"/>
      <c r="L160" s="906"/>
      <c r="M160" s="458"/>
      <c r="N160" s="1589"/>
      <c r="O160" s="14"/>
      <c r="P160" s="14"/>
      <c r="Q160" s="14"/>
      <c r="R160" s="14"/>
      <c r="S160" s="14"/>
      <c r="T160" s="14"/>
      <c r="U160" s="14"/>
      <c r="V160" s="14"/>
    </row>
    <row r="161" spans="1:22" ht="28.5" customHeight="1">
      <c r="A161" s="458"/>
      <c r="B161" s="14"/>
      <c r="C161" s="14"/>
      <c r="D161" s="1596"/>
      <c r="E161" s="14"/>
      <c r="F161" s="14"/>
      <c r="G161" s="906"/>
      <c r="H161" s="906"/>
      <c r="I161" s="906"/>
      <c r="J161" s="906"/>
      <c r="K161" s="906"/>
      <c r="L161" s="906"/>
      <c r="M161" s="458"/>
      <c r="N161" s="1589"/>
      <c r="O161" s="14"/>
      <c r="P161" s="14"/>
      <c r="Q161" s="14"/>
      <c r="R161" s="14"/>
      <c r="S161" s="14"/>
      <c r="T161" s="14"/>
      <c r="U161" s="14"/>
      <c r="V161" s="14"/>
    </row>
    <row r="162" spans="1:22" ht="28.5" customHeight="1">
      <c r="A162" s="458"/>
      <c r="B162" s="14"/>
      <c r="C162" s="14"/>
      <c r="D162" s="1596"/>
      <c r="E162" s="14"/>
      <c r="F162" s="14"/>
      <c r="G162" s="906"/>
      <c r="H162" s="906"/>
      <c r="I162" s="906"/>
      <c r="J162" s="906"/>
      <c r="K162" s="906"/>
      <c r="L162" s="906"/>
      <c r="M162" s="458"/>
      <c r="N162" s="1589"/>
      <c r="O162" s="14"/>
      <c r="P162" s="14"/>
      <c r="Q162" s="14"/>
      <c r="R162" s="14"/>
      <c r="S162" s="14"/>
      <c r="T162" s="14"/>
      <c r="U162" s="14"/>
      <c r="V162" s="14"/>
    </row>
    <row r="163" spans="1:22" ht="28.5" customHeight="1">
      <c r="A163" s="458"/>
      <c r="B163" s="14"/>
      <c r="C163" s="14"/>
      <c r="D163" s="1596"/>
      <c r="E163" s="14"/>
      <c r="F163" s="14"/>
      <c r="G163" s="906"/>
      <c r="H163" s="906"/>
      <c r="I163" s="906"/>
      <c r="J163" s="906"/>
      <c r="K163" s="906"/>
      <c r="L163" s="906"/>
      <c r="M163" s="458"/>
      <c r="N163" s="1589"/>
      <c r="O163" s="14"/>
      <c r="P163" s="14"/>
      <c r="Q163" s="14"/>
      <c r="R163" s="14"/>
      <c r="S163" s="14"/>
      <c r="T163" s="14"/>
      <c r="U163" s="14"/>
      <c r="V163" s="14"/>
    </row>
    <row r="164" spans="1:22" ht="28.5" customHeight="1">
      <c r="A164" s="458"/>
      <c r="B164" s="14"/>
      <c r="C164" s="14"/>
      <c r="D164" s="1596"/>
      <c r="E164" s="14"/>
      <c r="F164" s="14"/>
      <c r="G164" s="906"/>
      <c r="H164" s="906"/>
      <c r="I164" s="906"/>
      <c r="J164" s="906"/>
      <c r="K164" s="906"/>
      <c r="L164" s="906"/>
      <c r="M164" s="458"/>
      <c r="N164" s="1589"/>
      <c r="O164" s="14"/>
      <c r="P164" s="14"/>
      <c r="Q164" s="14"/>
      <c r="R164" s="14"/>
      <c r="S164" s="14"/>
      <c r="T164" s="14"/>
      <c r="U164" s="14"/>
      <c r="V164" s="14"/>
    </row>
    <row r="165" spans="1:22" ht="28.5" customHeight="1">
      <c r="A165" s="458"/>
      <c r="B165" s="14"/>
      <c r="C165" s="14"/>
      <c r="D165" s="1596"/>
      <c r="E165" s="14"/>
      <c r="F165" s="14"/>
      <c r="G165" s="906"/>
      <c r="H165" s="906"/>
      <c r="I165" s="906"/>
      <c r="J165" s="906"/>
      <c r="K165" s="906"/>
      <c r="L165" s="906"/>
      <c r="M165" s="458"/>
      <c r="N165" s="1589"/>
      <c r="O165" s="14"/>
      <c r="P165" s="14"/>
      <c r="Q165" s="14"/>
      <c r="R165" s="14"/>
      <c r="S165" s="14"/>
      <c r="T165" s="14"/>
      <c r="U165" s="14"/>
      <c r="V165" s="14"/>
    </row>
    <row r="166" spans="1:22" ht="28.5" customHeight="1">
      <c r="A166" s="458"/>
      <c r="B166" s="14"/>
      <c r="C166" s="14"/>
      <c r="D166" s="1596"/>
      <c r="E166" s="14"/>
      <c r="F166" s="14"/>
      <c r="G166" s="906"/>
      <c r="H166" s="906"/>
      <c r="I166" s="906"/>
      <c r="J166" s="906"/>
      <c r="K166" s="906"/>
      <c r="L166" s="906"/>
      <c r="M166" s="458"/>
      <c r="N166" s="1589"/>
      <c r="O166" s="14"/>
      <c r="P166" s="14"/>
      <c r="Q166" s="14"/>
      <c r="R166" s="14"/>
      <c r="S166" s="14"/>
      <c r="T166" s="14"/>
      <c r="U166" s="14"/>
      <c r="V166" s="14"/>
    </row>
    <row r="167" spans="1:22" ht="28.5" customHeight="1">
      <c r="A167" s="458"/>
      <c r="B167" s="14"/>
      <c r="C167" s="14"/>
      <c r="D167" s="1596"/>
      <c r="E167" s="14"/>
      <c r="F167" s="14"/>
      <c r="G167" s="906"/>
      <c r="H167" s="906"/>
      <c r="I167" s="906"/>
      <c r="J167" s="906"/>
      <c r="K167" s="906"/>
      <c r="L167" s="906"/>
      <c r="M167" s="458"/>
      <c r="N167" s="1589"/>
      <c r="O167" s="14"/>
      <c r="P167" s="14"/>
      <c r="Q167" s="14"/>
      <c r="R167" s="14"/>
      <c r="S167" s="14"/>
      <c r="T167" s="14"/>
      <c r="U167" s="14"/>
      <c r="V167" s="14"/>
    </row>
    <row r="168" spans="1:22" ht="28.5" customHeight="1">
      <c r="A168" s="458"/>
      <c r="B168" s="14"/>
      <c r="C168" s="14"/>
      <c r="D168" s="1596"/>
      <c r="E168" s="14"/>
      <c r="F168" s="14"/>
      <c r="G168" s="906"/>
      <c r="H168" s="906"/>
      <c r="I168" s="906"/>
      <c r="J168" s="906"/>
      <c r="K168" s="906"/>
      <c r="L168" s="906"/>
      <c r="M168" s="458"/>
      <c r="N168" s="1589"/>
      <c r="O168" s="14"/>
      <c r="P168" s="14"/>
      <c r="Q168" s="14"/>
      <c r="R168" s="14"/>
      <c r="S168" s="14"/>
      <c r="T168" s="14"/>
      <c r="U168" s="14"/>
      <c r="V168" s="14"/>
    </row>
    <row r="169" spans="1:22" ht="28.5" customHeight="1">
      <c r="A169" s="458"/>
      <c r="B169" s="14"/>
      <c r="C169" s="14"/>
      <c r="D169" s="1596"/>
      <c r="E169" s="14"/>
      <c r="F169" s="14"/>
      <c r="G169" s="906"/>
      <c r="H169" s="906"/>
      <c r="I169" s="906"/>
      <c r="J169" s="906"/>
      <c r="K169" s="906"/>
      <c r="L169" s="906"/>
      <c r="M169" s="458"/>
      <c r="N169" s="1589"/>
      <c r="O169" s="14"/>
      <c r="P169" s="14"/>
      <c r="Q169" s="14"/>
      <c r="R169" s="14"/>
      <c r="S169" s="14"/>
      <c r="T169" s="14"/>
      <c r="U169" s="14"/>
      <c r="V169" s="14"/>
    </row>
    <row r="170" spans="1:22" ht="28.5" customHeight="1">
      <c r="A170" s="458"/>
      <c r="B170" s="14"/>
      <c r="C170" s="14"/>
      <c r="D170" s="1596"/>
      <c r="E170" s="14"/>
      <c r="F170" s="14"/>
      <c r="G170" s="906"/>
      <c r="H170" s="906"/>
      <c r="I170" s="906"/>
      <c r="J170" s="906"/>
      <c r="K170" s="906"/>
      <c r="L170" s="906"/>
      <c r="M170" s="458"/>
      <c r="N170" s="1589"/>
      <c r="O170" s="14"/>
      <c r="P170" s="14"/>
      <c r="Q170" s="14"/>
      <c r="R170" s="14"/>
      <c r="S170" s="14"/>
      <c r="T170" s="14"/>
      <c r="U170" s="14"/>
      <c r="V170" s="14"/>
    </row>
    <row r="171" spans="1:22" ht="28.5" customHeight="1">
      <c r="A171" s="458"/>
      <c r="B171" s="14"/>
      <c r="C171" s="14"/>
      <c r="D171" s="1596"/>
      <c r="E171" s="14"/>
      <c r="F171" s="14"/>
      <c r="G171" s="906"/>
      <c r="H171" s="906"/>
      <c r="I171" s="906"/>
      <c r="J171" s="906"/>
      <c r="K171" s="906"/>
      <c r="L171" s="906"/>
      <c r="M171" s="458"/>
      <c r="N171" s="1589"/>
      <c r="O171" s="14"/>
      <c r="P171" s="14"/>
      <c r="Q171" s="14"/>
      <c r="R171" s="14"/>
      <c r="S171" s="14"/>
      <c r="T171" s="14"/>
      <c r="U171" s="14"/>
      <c r="V171" s="14"/>
    </row>
    <row r="172" spans="1:22" ht="28.5" customHeight="1">
      <c r="A172" s="458"/>
      <c r="B172" s="14"/>
      <c r="C172" s="14"/>
      <c r="D172" s="1596"/>
      <c r="E172" s="14"/>
      <c r="F172" s="14"/>
      <c r="G172" s="906"/>
      <c r="H172" s="906"/>
      <c r="I172" s="906"/>
      <c r="J172" s="906"/>
      <c r="K172" s="906"/>
      <c r="L172" s="906"/>
      <c r="M172" s="458"/>
      <c r="N172" s="1589"/>
      <c r="O172" s="14"/>
      <c r="P172" s="14"/>
      <c r="Q172" s="14"/>
      <c r="R172" s="14"/>
      <c r="S172" s="14"/>
      <c r="T172" s="14"/>
      <c r="U172" s="14"/>
      <c r="V172" s="14"/>
    </row>
    <row r="173" spans="1:22" ht="28.5" customHeight="1">
      <c r="A173" s="458"/>
      <c r="B173" s="14"/>
      <c r="C173" s="14"/>
      <c r="D173" s="1596"/>
      <c r="E173" s="14"/>
      <c r="F173" s="14"/>
      <c r="G173" s="906"/>
      <c r="H173" s="906"/>
      <c r="I173" s="906"/>
      <c r="J173" s="906"/>
      <c r="K173" s="906"/>
      <c r="L173" s="906"/>
      <c r="M173" s="458"/>
      <c r="N173" s="1589"/>
      <c r="O173" s="14"/>
      <c r="P173" s="14"/>
      <c r="Q173" s="14"/>
      <c r="R173" s="14"/>
      <c r="S173" s="14"/>
      <c r="T173" s="14"/>
      <c r="U173" s="14"/>
      <c r="V173" s="14"/>
    </row>
    <row r="174" spans="1:22" ht="28.5" customHeight="1">
      <c r="A174" s="458"/>
      <c r="B174" s="14"/>
      <c r="C174" s="14"/>
      <c r="D174" s="1596"/>
      <c r="E174" s="14"/>
      <c r="F174" s="14"/>
      <c r="G174" s="906"/>
      <c r="H174" s="906"/>
      <c r="I174" s="906"/>
      <c r="J174" s="906"/>
      <c r="K174" s="906"/>
      <c r="L174" s="906"/>
      <c r="M174" s="458"/>
      <c r="N174" s="1589"/>
      <c r="O174" s="14"/>
      <c r="P174" s="14"/>
      <c r="Q174" s="14"/>
      <c r="R174" s="14"/>
      <c r="S174" s="14"/>
      <c r="T174" s="14"/>
      <c r="U174" s="14"/>
      <c r="V174" s="14"/>
    </row>
    <row r="175" spans="1:22" ht="28.5" customHeight="1">
      <c r="A175" s="458"/>
      <c r="B175" s="14"/>
      <c r="C175" s="14"/>
      <c r="D175" s="1596"/>
      <c r="E175" s="14"/>
      <c r="F175" s="14"/>
      <c r="G175" s="906"/>
      <c r="H175" s="906"/>
      <c r="I175" s="906"/>
      <c r="J175" s="906"/>
      <c r="K175" s="906"/>
      <c r="L175" s="906"/>
      <c r="M175" s="458"/>
      <c r="N175" s="1589"/>
      <c r="O175" s="14"/>
      <c r="P175" s="14"/>
      <c r="Q175" s="14"/>
      <c r="R175" s="14"/>
      <c r="S175" s="14"/>
      <c r="T175" s="14"/>
      <c r="U175" s="14"/>
      <c r="V175" s="14"/>
    </row>
    <row r="176" spans="1:22" ht="28.5" customHeight="1">
      <c r="A176" s="458"/>
      <c r="B176" s="14"/>
      <c r="C176" s="14"/>
      <c r="D176" s="1596"/>
      <c r="E176" s="14"/>
      <c r="F176" s="14"/>
      <c r="G176" s="906"/>
      <c r="H176" s="906"/>
      <c r="I176" s="906"/>
      <c r="J176" s="906"/>
      <c r="K176" s="906"/>
      <c r="L176" s="906"/>
      <c r="M176" s="458"/>
      <c r="N176" s="1589"/>
      <c r="O176" s="14"/>
      <c r="P176" s="14"/>
      <c r="Q176" s="14"/>
      <c r="R176" s="14"/>
      <c r="S176" s="14"/>
      <c r="T176" s="14"/>
      <c r="U176" s="14"/>
      <c r="V176" s="14"/>
    </row>
    <row r="177" spans="1:22" ht="28.5" customHeight="1">
      <c r="A177" s="458"/>
      <c r="B177" s="14"/>
      <c r="C177" s="14"/>
      <c r="D177" s="1596"/>
      <c r="E177" s="14"/>
      <c r="F177" s="14"/>
      <c r="G177" s="906"/>
      <c r="H177" s="906"/>
      <c r="I177" s="906"/>
      <c r="J177" s="906"/>
      <c r="K177" s="906"/>
      <c r="L177" s="906"/>
      <c r="M177" s="458"/>
      <c r="N177" s="1589"/>
      <c r="O177" s="14"/>
      <c r="P177" s="14"/>
      <c r="Q177" s="14"/>
      <c r="R177" s="14"/>
      <c r="S177" s="14"/>
      <c r="T177" s="14"/>
      <c r="U177" s="14"/>
      <c r="V177" s="14"/>
    </row>
    <row r="178" spans="1:22" ht="28.5" customHeight="1">
      <c r="A178" s="458"/>
      <c r="B178" s="14"/>
      <c r="C178" s="14"/>
      <c r="D178" s="1596"/>
      <c r="E178" s="14"/>
      <c r="F178" s="14"/>
      <c r="G178" s="906"/>
      <c r="H178" s="906"/>
      <c r="I178" s="906"/>
      <c r="J178" s="906"/>
      <c r="K178" s="906"/>
      <c r="L178" s="906"/>
      <c r="M178" s="458"/>
      <c r="N178" s="1589"/>
      <c r="O178" s="14"/>
      <c r="P178" s="14"/>
      <c r="Q178" s="14"/>
      <c r="R178" s="14"/>
      <c r="S178" s="14"/>
      <c r="T178" s="14"/>
      <c r="U178" s="14"/>
      <c r="V178" s="14"/>
    </row>
    <row r="179" spans="1:22" ht="28.5" customHeight="1">
      <c r="A179" s="458"/>
      <c r="B179" s="14"/>
      <c r="C179" s="14"/>
      <c r="D179" s="1596"/>
      <c r="E179" s="14"/>
      <c r="F179" s="14"/>
      <c r="G179" s="906"/>
      <c r="H179" s="906"/>
      <c r="I179" s="906"/>
      <c r="J179" s="906"/>
      <c r="K179" s="906"/>
      <c r="L179" s="906"/>
      <c r="M179" s="458"/>
      <c r="N179" s="1589"/>
      <c r="O179" s="14"/>
      <c r="P179" s="14"/>
      <c r="Q179" s="14"/>
      <c r="R179" s="14"/>
      <c r="S179" s="14"/>
      <c r="T179" s="14"/>
      <c r="U179" s="14"/>
      <c r="V179" s="14"/>
    </row>
    <row r="180" spans="1:22" ht="28.5" customHeight="1">
      <c r="A180" s="458"/>
      <c r="B180" s="14"/>
      <c r="C180" s="14"/>
      <c r="D180" s="1596"/>
      <c r="E180" s="14"/>
      <c r="F180" s="14"/>
      <c r="G180" s="906"/>
      <c r="H180" s="906"/>
      <c r="I180" s="906"/>
      <c r="J180" s="906"/>
      <c r="K180" s="906"/>
      <c r="L180" s="906"/>
      <c r="M180" s="458"/>
      <c r="N180" s="1589"/>
      <c r="O180" s="14"/>
      <c r="P180" s="14"/>
      <c r="Q180" s="14"/>
      <c r="R180" s="14"/>
      <c r="S180" s="14"/>
      <c r="T180" s="14"/>
      <c r="U180" s="14"/>
      <c r="V180" s="14"/>
    </row>
    <row r="181" spans="1:22" ht="28.5" customHeight="1">
      <c r="A181" s="458"/>
      <c r="B181" s="14"/>
      <c r="C181" s="14"/>
      <c r="D181" s="1596"/>
      <c r="E181" s="14"/>
      <c r="F181" s="14"/>
      <c r="G181" s="906"/>
      <c r="H181" s="906"/>
      <c r="I181" s="906"/>
      <c r="J181" s="906"/>
      <c r="K181" s="906"/>
      <c r="L181" s="906"/>
      <c r="M181" s="458"/>
      <c r="N181" s="1589"/>
      <c r="O181" s="14"/>
      <c r="P181" s="14"/>
      <c r="Q181" s="14"/>
      <c r="R181" s="14"/>
      <c r="S181" s="14"/>
      <c r="T181" s="14"/>
      <c r="U181" s="14"/>
      <c r="V181" s="14"/>
    </row>
    <row r="182" spans="1:22" ht="28.5" customHeight="1">
      <c r="A182" s="458"/>
      <c r="B182" s="14"/>
      <c r="C182" s="14"/>
      <c r="D182" s="1596"/>
      <c r="E182" s="14"/>
      <c r="F182" s="14"/>
      <c r="G182" s="906"/>
      <c r="H182" s="906"/>
      <c r="I182" s="906"/>
      <c r="J182" s="906"/>
      <c r="K182" s="906"/>
      <c r="L182" s="906"/>
      <c r="M182" s="458"/>
      <c r="N182" s="1589"/>
      <c r="O182" s="14"/>
      <c r="P182" s="14"/>
      <c r="Q182" s="14"/>
      <c r="R182" s="14"/>
      <c r="S182" s="14"/>
      <c r="T182" s="14"/>
      <c r="U182" s="14"/>
      <c r="V182" s="14"/>
    </row>
    <row r="183" spans="1:22" ht="28.5" customHeight="1">
      <c r="A183" s="458"/>
      <c r="B183" s="14"/>
      <c r="C183" s="14"/>
      <c r="D183" s="1596"/>
      <c r="E183" s="14"/>
      <c r="F183" s="14"/>
      <c r="G183" s="906"/>
      <c r="H183" s="906"/>
      <c r="I183" s="906"/>
      <c r="J183" s="906"/>
      <c r="K183" s="906"/>
      <c r="L183" s="906"/>
      <c r="M183" s="458"/>
      <c r="N183" s="1589"/>
      <c r="O183" s="14"/>
      <c r="P183" s="14"/>
      <c r="Q183" s="14"/>
      <c r="R183" s="14"/>
      <c r="S183" s="14"/>
      <c r="T183" s="14"/>
      <c r="U183" s="14"/>
      <c r="V183" s="14"/>
    </row>
    <row r="184" spans="1:22" ht="28.5" customHeight="1">
      <c r="A184" s="458"/>
      <c r="B184" s="14"/>
      <c r="C184" s="14"/>
      <c r="D184" s="1596"/>
      <c r="E184" s="14"/>
      <c r="F184" s="14"/>
      <c r="G184" s="906"/>
      <c r="H184" s="906"/>
      <c r="I184" s="906"/>
      <c r="J184" s="906"/>
      <c r="K184" s="906"/>
      <c r="L184" s="906"/>
      <c r="M184" s="458"/>
      <c r="N184" s="1589"/>
      <c r="O184" s="14"/>
      <c r="P184" s="14"/>
      <c r="Q184" s="14"/>
      <c r="R184" s="14"/>
      <c r="S184" s="14"/>
      <c r="T184" s="14"/>
      <c r="U184" s="14"/>
      <c r="V184" s="14"/>
    </row>
    <row r="185" spans="1:22" ht="28.5" customHeight="1">
      <c r="A185" s="458"/>
      <c r="B185" s="14"/>
      <c r="C185" s="14"/>
      <c r="D185" s="1596"/>
      <c r="E185" s="14"/>
      <c r="F185" s="14"/>
      <c r="G185" s="906"/>
      <c r="H185" s="906"/>
      <c r="I185" s="906"/>
      <c r="J185" s="906"/>
      <c r="K185" s="906"/>
      <c r="L185" s="906"/>
      <c r="M185" s="458"/>
      <c r="N185" s="1589"/>
      <c r="O185" s="14"/>
      <c r="P185" s="14"/>
      <c r="Q185" s="14"/>
      <c r="R185" s="14"/>
      <c r="S185" s="14"/>
      <c r="T185" s="14"/>
      <c r="U185" s="14"/>
      <c r="V185" s="14"/>
    </row>
    <row r="186" spans="1:22" ht="28.5" customHeight="1">
      <c r="A186" s="458"/>
      <c r="B186" s="14"/>
      <c r="C186" s="14"/>
      <c r="D186" s="1596"/>
      <c r="E186" s="14"/>
      <c r="F186" s="14"/>
      <c r="G186" s="906"/>
      <c r="H186" s="906"/>
      <c r="I186" s="906"/>
      <c r="J186" s="906"/>
      <c r="K186" s="906"/>
      <c r="L186" s="906"/>
      <c r="M186" s="458"/>
      <c r="N186" s="1589"/>
      <c r="O186" s="14"/>
      <c r="P186" s="14"/>
      <c r="Q186" s="14"/>
      <c r="R186" s="14"/>
      <c r="S186" s="14"/>
      <c r="T186" s="14"/>
      <c r="U186" s="14"/>
      <c r="V186" s="14"/>
    </row>
    <row r="187" spans="1:22" ht="28.5" customHeight="1">
      <c r="A187" s="458"/>
      <c r="B187" s="14"/>
      <c r="C187" s="14"/>
      <c r="D187" s="1596"/>
      <c r="E187" s="14"/>
      <c r="F187" s="14"/>
      <c r="G187" s="906"/>
      <c r="H187" s="906"/>
      <c r="I187" s="906"/>
      <c r="J187" s="906"/>
      <c r="K187" s="906"/>
      <c r="L187" s="906"/>
      <c r="M187" s="458"/>
      <c r="N187" s="1589"/>
      <c r="O187" s="14"/>
      <c r="P187" s="14"/>
      <c r="Q187" s="14"/>
      <c r="R187" s="14"/>
      <c r="S187" s="14"/>
      <c r="T187" s="14"/>
      <c r="U187" s="14"/>
      <c r="V187" s="14"/>
    </row>
    <row r="188" spans="1:22" ht="28.5" customHeight="1">
      <c r="A188" s="458"/>
      <c r="B188" s="14"/>
      <c r="C188" s="14"/>
      <c r="D188" s="1596"/>
      <c r="E188" s="14"/>
      <c r="F188" s="14"/>
      <c r="G188" s="906"/>
      <c r="H188" s="906"/>
      <c r="I188" s="906"/>
      <c r="J188" s="906"/>
      <c r="K188" s="906"/>
      <c r="L188" s="906"/>
      <c r="M188" s="458"/>
      <c r="N188" s="1589"/>
      <c r="O188" s="14"/>
      <c r="P188" s="14"/>
      <c r="Q188" s="14"/>
      <c r="R188" s="14"/>
      <c r="S188" s="14"/>
      <c r="T188" s="14"/>
      <c r="U188" s="14"/>
      <c r="V188" s="14"/>
    </row>
    <row r="189" spans="1:22" ht="28.5" customHeight="1">
      <c r="A189" s="458"/>
      <c r="B189" s="14"/>
      <c r="C189" s="14"/>
      <c r="D189" s="1596"/>
      <c r="E189" s="14"/>
      <c r="F189" s="14"/>
      <c r="G189" s="906"/>
      <c r="H189" s="906"/>
      <c r="I189" s="906"/>
      <c r="J189" s="906"/>
      <c r="K189" s="906"/>
      <c r="L189" s="906"/>
      <c r="M189" s="458"/>
      <c r="N189" s="1589"/>
      <c r="O189" s="14"/>
      <c r="P189" s="14"/>
      <c r="Q189" s="14"/>
      <c r="R189" s="14"/>
      <c r="S189" s="14"/>
      <c r="T189" s="14"/>
      <c r="U189" s="14"/>
      <c r="V189" s="14"/>
    </row>
    <row r="190" spans="1:22" ht="28.5" customHeight="1">
      <c r="A190" s="458"/>
      <c r="B190" s="14"/>
      <c r="C190" s="14"/>
      <c r="D190" s="1596"/>
      <c r="E190" s="14"/>
      <c r="F190" s="14"/>
      <c r="G190" s="906"/>
      <c r="H190" s="906"/>
      <c r="I190" s="906"/>
      <c r="J190" s="906"/>
      <c r="K190" s="906"/>
      <c r="L190" s="906"/>
      <c r="M190" s="458"/>
      <c r="N190" s="1589"/>
      <c r="O190" s="14"/>
      <c r="P190" s="14"/>
      <c r="Q190" s="14"/>
      <c r="R190" s="14"/>
      <c r="S190" s="14"/>
      <c r="T190" s="14"/>
      <c r="U190" s="14"/>
      <c r="V190" s="14"/>
    </row>
    <row r="191" spans="1:22" ht="28.5" customHeight="1">
      <c r="A191" s="458"/>
      <c r="B191" s="14"/>
      <c r="C191" s="14"/>
      <c r="D191" s="1596"/>
      <c r="E191" s="14"/>
      <c r="F191" s="14"/>
      <c r="G191" s="906"/>
      <c r="H191" s="906"/>
      <c r="I191" s="906"/>
      <c r="J191" s="906"/>
      <c r="K191" s="906"/>
      <c r="L191" s="906"/>
      <c r="M191" s="458"/>
      <c r="N191" s="1589"/>
      <c r="O191" s="14"/>
      <c r="P191" s="14"/>
      <c r="Q191" s="14"/>
      <c r="R191" s="14"/>
      <c r="S191" s="14"/>
      <c r="T191" s="14"/>
      <c r="U191" s="14"/>
      <c r="V191" s="14"/>
    </row>
    <row r="192" spans="1:22" ht="28.5" customHeight="1">
      <c r="A192" s="458"/>
      <c r="B192" s="14"/>
      <c r="C192" s="14"/>
      <c r="D192" s="1596"/>
      <c r="E192" s="14"/>
      <c r="F192" s="14"/>
      <c r="G192" s="906"/>
      <c r="H192" s="906"/>
      <c r="I192" s="906"/>
      <c r="J192" s="906"/>
      <c r="K192" s="906"/>
      <c r="L192" s="906"/>
      <c r="M192" s="458"/>
      <c r="N192" s="1589"/>
      <c r="O192" s="14"/>
      <c r="P192" s="14"/>
      <c r="Q192" s="14"/>
      <c r="R192" s="14"/>
      <c r="S192" s="14"/>
      <c r="T192" s="14"/>
      <c r="U192" s="14"/>
      <c r="V192" s="14"/>
    </row>
    <row r="193" spans="1:22" ht="28.5" customHeight="1">
      <c r="A193" s="458"/>
      <c r="B193" s="14"/>
      <c r="C193" s="14"/>
      <c r="D193" s="1596"/>
      <c r="E193" s="14"/>
      <c r="F193" s="14"/>
      <c r="G193" s="906"/>
      <c r="H193" s="906"/>
      <c r="I193" s="906"/>
      <c r="J193" s="906"/>
      <c r="K193" s="906"/>
      <c r="L193" s="906"/>
      <c r="M193" s="458"/>
      <c r="N193" s="1589"/>
      <c r="O193" s="14"/>
      <c r="P193" s="14"/>
      <c r="Q193" s="14"/>
      <c r="R193" s="14"/>
      <c r="S193" s="14"/>
      <c r="T193" s="14"/>
      <c r="U193" s="14"/>
      <c r="V193" s="14"/>
    </row>
    <row r="194" spans="1:22" ht="28.5" customHeight="1">
      <c r="A194" s="458"/>
      <c r="B194" s="14"/>
      <c r="C194" s="14"/>
      <c r="D194" s="1596"/>
      <c r="E194" s="14"/>
      <c r="F194" s="14"/>
      <c r="G194" s="906"/>
      <c r="H194" s="906"/>
      <c r="I194" s="906"/>
      <c r="J194" s="906"/>
      <c r="K194" s="906"/>
      <c r="L194" s="906"/>
      <c r="M194" s="458"/>
      <c r="N194" s="1589"/>
      <c r="O194" s="14"/>
      <c r="P194" s="14"/>
      <c r="Q194" s="14"/>
      <c r="R194" s="14"/>
      <c r="S194" s="14"/>
      <c r="T194" s="14"/>
      <c r="U194" s="14"/>
      <c r="V194" s="14"/>
    </row>
    <row r="195" spans="1:22" ht="28.5" customHeight="1">
      <c r="A195" s="458"/>
      <c r="B195" s="14"/>
      <c r="C195" s="14"/>
      <c r="D195" s="1596"/>
      <c r="E195" s="14"/>
      <c r="F195" s="14"/>
      <c r="G195" s="906"/>
      <c r="H195" s="906"/>
      <c r="I195" s="906"/>
      <c r="J195" s="906"/>
      <c r="K195" s="906"/>
      <c r="L195" s="906"/>
      <c r="M195" s="458"/>
      <c r="N195" s="1589"/>
      <c r="O195" s="14"/>
      <c r="P195" s="14"/>
      <c r="Q195" s="14"/>
      <c r="R195" s="14"/>
      <c r="S195" s="14"/>
      <c r="T195" s="14"/>
      <c r="U195" s="14"/>
      <c r="V195" s="14"/>
    </row>
    <row r="196" spans="1:22" ht="28.5" customHeight="1">
      <c r="A196" s="458"/>
      <c r="B196" s="14"/>
      <c r="C196" s="14"/>
      <c r="D196" s="1596"/>
      <c r="E196" s="14"/>
      <c r="F196" s="14"/>
      <c r="G196" s="906"/>
      <c r="H196" s="906"/>
      <c r="I196" s="906"/>
      <c r="J196" s="906"/>
      <c r="K196" s="906"/>
      <c r="L196" s="906"/>
      <c r="M196" s="458"/>
      <c r="N196" s="1589"/>
      <c r="O196" s="14"/>
      <c r="P196" s="14"/>
      <c r="Q196" s="14"/>
      <c r="R196" s="14"/>
      <c r="S196" s="14"/>
      <c r="T196" s="14"/>
      <c r="U196" s="14"/>
      <c r="V196" s="14"/>
    </row>
    <row r="197" spans="1:22" ht="28.5" customHeight="1">
      <c r="A197" s="458"/>
      <c r="B197" s="14"/>
      <c r="C197" s="14"/>
      <c r="D197" s="1596"/>
      <c r="E197" s="14"/>
      <c r="F197" s="14"/>
      <c r="G197" s="906"/>
      <c r="H197" s="906"/>
      <c r="I197" s="906"/>
      <c r="J197" s="906"/>
      <c r="K197" s="906"/>
      <c r="L197" s="906"/>
      <c r="M197" s="458"/>
      <c r="N197" s="1589"/>
      <c r="O197" s="14"/>
      <c r="P197" s="14"/>
      <c r="Q197" s="14"/>
      <c r="R197" s="14"/>
      <c r="S197" s="14"/>
      <c r="T197" s="14"/>
      <c r="U197" s="14"/>
      <c r="V197" s="14"/>
    </row>
    <row r="198" spans="1:22" ht="28.5" customHeight="1">
      <c r="A198" s="458"/>
      <c r="B198" s="14"/>
      <c r="C198" s="14"/>
      <c r="D198" s="1596"/>
      <c r="E198" s="14"/>
      <c r="F198" s="14"/>
      <c r="G198" s="906"/>
      <c r="H198" s="906"/>
      <c r="I198" s="906"/>
      <c r="J198" s="906"/>
      <c r="K198" s="906"/>
      <c r="L198" s="906"/>
      <c r="M198" s="458"/>
      <c r="N198" s="1589"/>
      <c r="O198" s="14"/>
      <c r="P198" s="14"/>
      <c r="Q198" s="14"/>
      <c r="R198" s="14"/>
      <c r="S198" s="14"/>
      <c r="T198" s="14"/>
      <c r="U198" s="14"/>
      <c r="V198" s="14"/>
    </row>
    <row r="199" spans="1:22" ht="28.5" customHeight="1">
      <c r="A199" s="458"/>
      <c r="B199" s="14"/>
      <c r="C199" s="14"/>
      <c r="D199" s="1596"/>
      <c r="E199" s="14"/>
      <c r="F199" s="14"/>
      <c r="G199" s="906"/>
      <c r="H199" s="906"/>
      <c r="I199" s="906"/>
      <c r="J199" s="906"/>
      <c r="K199" s="906"/>
      <c r="L199" s="906"/>
      <c r="M199" s="458"/>
      <c r="N199" s="1589"/>
      <c r="O199" s="14"/>
      <c r="P199" s="14"/>
      <c r="Q199" s="14"/>
      <c r="R199" s="14"/>
      <c r="S199" s="14"/>
      <c r="T199" s="14"/>
      <c r="U199" s="14"/>
      <c r="V199" s="14"/>
    </row>
    <row r="200" spans="1:22" ht="28.5" customHeight="1">
      <c r="A200" s="458"/>
      <c r="B200" s="14"/>
      <c r="C200" s="14"/>
      <c r="D200" s="1596"/>
      <c r="E200" s="14"/>
      <c r="F200" s="14"/>
      <c r="G200" s="906"/>
      <c r="H200" s="906"/>
      <c r="I200" s="906"/>
      <c r="J200" s="906"/>
      <c r="K200" s="906"/>
      <c r="L200" s="906"/>
      <c r="M200" s="458"/>
      <c r="N200" s="1589"/>
      <c r="O200" s="14"/>
      <c r="P200" s="14"/>
      <c r="Q200" s="14"/>
      <c r="R200" s="14"/>
      <c r="S200" s="14"/>
      <c r="T200" s="14"/>
      <c r="U200" s="14"/>
      <c r="V200" s="14"/>
    </row>
    <row r="201" spans="1:22" ht="28.5" customHeight="1">
      <c r="A201" s="458"/>
      <c r="B201" s="14"/>
      <c r="C201" s="14"/>
      <c r="D201" s="1596"/>
      <c r="E201" s="14"/>
      <c r="F201" s="14"/>
      <c r="G201" s="906"/>
      <c r="H201" s="906"/>
      <c r="I201" s="906"/>
      <c r="J201" s="906"/>
      <c r="K201" s="906"/>
      <c r="L201" s="906"/>
      <c r="M201" s="458"/>
      <c r="N201" s="1589"/>
      <c r="O201" s="14"/>
      <c r="P201" s="14"/>
      <c r="Q201" s="14"/>
      <c r="R201" s="14"/>
      <c r="S201" s="14"/>
      <c r="T201" s="14"/>
      <c r="U201" s="14"/>
      <c r="V201" s="14"/>
    </row>
    <row r="202" spans="1:22" ht="28.5" customHeight="1">
      <c r="A202" s="458"/>
      <c r="B202" s="14"/>
      <c r="C202" s="14"/>
      <c r="D202" s="1596"/>
      <c r="E202" s="14"/>
      <c r="F202" s="14"/>
      <c r="G202" s="906"/>
      <c r="H202" s="906"/>
      <c r="I202" s="906"/>
      <c r="J202" s="906"/>
      <c r="K202" s="906"/>
      <c r="L202" s="906"/>
      <c r="M202" s="458"/>
      <c r="N202" s="1589"/>
      <c r="O202" s="14"/>
      <c r="P202" s="14"/>
      <c r="Q202" s="14"/>
      <c r="R202" s="14"/>
      <c r="S202" s="14"/>
      <c r="T202" s="14"/>
      <c r="U202" s="14"/>
      <c r="V202" s="14"/>
    </row>
    <row r="203" spans="1:22" ht="28.5" customHeight="1">
      <c r="A203" s="458"/>
      <c r="B203" s="14"/>
      <c r="C203" s="14"/>
      <c r="D203" s="1596"/>
      <c r="E203" s="14"/>
      <c r="F203" s="14"/>
      <c r="G203" s="906"/>
      <c r="H203" s="906"/>
      <c r="I203" s="906"/>
      <c r="J203" s="906"/>
      <c r="K203" s="906"/>
      <c r="L203" s="906"/>
      <c r="M203" s="458"/>
      <c r="N203" s="1589"/>
      <c r="O203" s="14"/>
      <c r="P203" s="14"/>
      <c r="Q203" s="14"/>
      <c r="R203" s="14"/>
      <c r="S203" s="14"/>
      <c r="T203" s="14"/>
      <c r="U203" s="14"/>
      <c r="V203" s="14"/>
    </row>
    <row r="204" spans="1:22" ht="28.5" customHeight="1">
      <c r="A204" s="458"/>
      <c r="B204" s="14"/>
      <c r="C204" s="14"/>
      <c r="D204" s="1596"/>
      <c r="E204" s="14"/>
      <c r="F204" s="14"/>
      <c r="G204" s="906"/>
      <c r="H204" s="906"/>
      <c r="I204" s="906"/>
      <c r="J204" s="906"/>
      <c r="K204" s="906"/>
      <c r="L204" s="906"/>
      <c r="M204" s="458"/>
      <c r="N204" s="1589"/>
      <c r="O204" s="14"/>
      <c r="P204" s="14"/>
      <c r="Q204" s="14"/>
      <c r="R204" s="14"/>
      <c r="S204" s="14"/>
      <c r="T204" s="14"/>
      <c r="U204" s="14"/>
      <c r="V204" s="14"/>
    </row>
    <row r="205" spans="1:22" ht="28.5" customHeight="1">
      <c r="A205" s="458"/>
      <c r="B205" s="14"/>
      <c r="C205" s="14"/>
      <c r="D205" s="1596"/>
      <c r="E205" s="14"/>
      <c r="F205" s="14"/>
      <c r="G205" s="906"/>
      <c r="H205" s="906"/>
      <c r="I205" s="906"/>
      <c r="J205" s="906"/>
      <c r="K205" s="906"/>
      <c r="L205" s="906"/>
      <c r="M205" s="458"/>
      <c r="N205" s="1589"/>
      <c r="O205" s="14"/>
      <c r="P205" s="14"/>
      <c r="Q205" s="14"/>
      <c r="R205" s="14"/>
      <c r="S205" s="14"/>
      <c r="T205" s="14"/>
      <c r="U205" s="14"/>
      <c r="V205" s="14"/>
    </row>
    <row r="206" spans="1:22" ht="28.5" customHeight="1">
      <c r="A206" s="458"/>
      <c r="B206" s="14"/>
      <c r="C206" s="14"/>
      <c r="D206" s="1596"/>
      <c r="E206" s="14"/>
      <c r="F206" s="14"/>
      <c r="G206" s="906"/>
      <c r="H206" s="906"/>
      <c r="I206" s="906"/>
      <c r="J206" s="906"/>
      <c r="K206" s="906"/>
      <c r="L206" s="906"/>
      <c r="M206" s="458"/>
      <c r="N206" s="1589"/>
      <c r="O206" s="14"/>
      <c r="P206" s="14"/>
      <c r="Q206" s="14"/>
      <c r="R206" s="14"/>
      <c r="S206" s="14"/>
      <c r="T206" s="14"/>
      <c r="U206" s="14"/>
      <c r="V206" s="14"/>
    </row>
    <row r="207" spans="1:22" ht="28.5" customHeight="1">
      <c r="A207" s="458"/>
      <c r="B207" s="14"/>
      <c r="C207" s="14"/>
      <c r="D207" s="1596"/>
      <c r="E207" s="14"/>
      <c r="F207" s="14"/>
      <c r="G207" s="906"/>
      <c r="H207" s="906"/>
      <c r="I207" s="906"/>
      <c r="J207" s="906"/>
      <c r="K207" s="906"/>
      <c r="L207" s="906"/>
      <c r="M207" s="458"/>
      <c r="N207" s="1589"/>
      <c r="O207" s="14"/>
      <c r="P207" s="14"/>
      <c r="Q207" s="14"/>
      <c r="R207" s="14"/>
      <c r="S207" s="14"/>
      <c r="T207" s="14"/>
      <c r="U207" s="14"/>
      <c r="V207" s="14"/>
    </row>
    <row r="208" spans="1:22" ht="28.5" customHeight="1">
      <c r="A208" s="458"/>
      <c r="B208" s="14"/>
      <c r="C208" s="14"/>
      <c r="D208" s="1596"/>
      <c r="E208" s="14"/>
      <c r="F208" s="14"/>
      <c r="G208" s="906"/>
      <c r="H208" s="906"/>
      <c r="I208" s="906"/>
      <c r="J208" s="906"/>
      <c r="K208" s="906"/>
      <c r="L208" s="906"/>
      <c r="M208" s="458"/>
      <c r="N208" s="1589"/>
      <c r="O208" s="14"/>
      <c r="P208" s="14"/>
      <c r="Q208" s="14"/>
      <c r="R208" s="14"/>
      <c r="S208" s="14"/>
      <c r="T208" s="14"/>
      <c r="U208" s="14"/>
      <c r="V208" s="14"/>
    </row>
    <row r="209" spans="1:22" ht="28.5" customHeight="1">
      <c r="A209" s="458"/>
      <c r="B209" s="14"/>
      <c r="C209" s="14"/>
      <c r="D209" s="1596"/>
      <c r="E209" s="14"/>
      <c r="F209" s="14"/>
      <c r="G209" s="906"/>
      <c r="H209" s="906"/>
      <c r="I209" s="906"/>
      <c r="J209" s="906"/>
      <c r="K209" s="906"/>
      <c r="L209" s="906"/>
      <c r="M209" s="458"/>
      <c r="N209" s="1589"/>
      <c r="O209" s="14"/>
      <c r="P209" s="14"/>
      <c r="Q209" s="14"/>
      <c r="R209" s="14"/>
      <c r="S209" s="14"/>
      <c r="T209" s="14"/>
      <c r="U209" s="14"/>
      <c r="V209" s="14"/>
    </row>
    <row r="210" spans="1:22" ht="28.5" customHeight="1">
      <c r="A210" s="458"/>
      <c r="B210" s="14"/>
      <c r="C210" s="14"/>
      <c r="D210" s="1596"/>
      <c r="E210" s="14"/>
      <c r="F210" s="14"/>
      <c r="G210" s="906"/>
      <c r="H210" s="906"/>
      <c r="I210" s="906"/>
      <c r="J210" s="906"/>
      <c r="K210" s="906"/>
      <c r="L210" s="906"/>
      <c r="M210" s="458"/>
      <c r="N210" s="1589"/>
      <c r="O210" s="14"/>
      <c r="P210" s="14"/>
      <c r="Q210" s="14"/>
      <c r="R210" s="14"/>
      <c r="S210" s="14"/>
      <c r="T210" s="14"/>
      <c r="U210" s="14"/>
      <c r="V210" s="14"/>
    </row>
    <row r="211" spans="1:22" ht="28.5" customHeight="1">
      <c r="A211" s="458"/>
      <c r="B211" s="14"/>
      <c r="C211" s="14"/>
      <c r="D211" s="1596"/>
      <c r="E211" s="14"/>
      <c r="F211" s="14"/>
      <c r="G211" s="906"/>
      <c r="H211" s="906"/>
      <c r="I211" s="906"/>
      <c r="J211" s="906"/>
      <c r="K211" s="906"/>
      <c r="L211" s="906"/>
      <c r="M211" s="458"/>
      <c r="N211" s="1589"/>
      <c r="O211" s="14"/>
      <c r="P211" s="14"/>
      <c r="Q211" s="14"/>
      <c r="R211" s="14"/>
      <c r="S211" s="14"/>
      <c r="T211" s="14"/>
      <c r="U211" s="14"/>
      <c r="V211" s="14"/>
    </row>
    <row r="212" spans="1:22" ht="28.5" customHeight="1">
      <c r="A212" s="458"/>
      <c r="B212" s="14"/>
      <c r="C212" s="14"/>
      <c r="D212" s="1596"/>
      <c r="E212" s="14"/>
      <c r="F212" s="14"/>
      <c r="G212" s="906"/>
      <c r="H212" s="906"/>
      <c r="I212" s="906"/>
      <c r="J212" s="906"/>
      <c r="K212" s="906"/>
      <c r="L212" s="906"/>
      <c r="M212" s="458"/>
      <c r="N212" s="1589"/>
      <c r="O212" s="14"/>
      <c r="P212" s="14"/>
      <c r="Q212" s="14"/>
      <c r="R212" s="14"/>
      <c r="S212" s="14"/>
      <c r="T212" s="14"/>
      <c r="U212" s="14"/>
      <c r="V212" s="14"/>
    </row>
    <row r="213" spans="1:22" ht="28.5" customHeight="1">
      <c r="A213" s="458"/>
      <c r="B213" s="14"/>
      <c r="C213" s="14"/>
      <c r="D213" s="1596"/>
      <c r="E213" s="14"/>
      <c r="F213" s="14"/>
      <c r="G213" s="906"/>
      <c r="H213" s="906"/>
      <c r="I213" s="906"/>
      <c r="J213" s="906"/>
      <c r="K213" s="906"/>
      <c r="L213" s="906"/>
      <c r="M213" s="458"/>
      <c r="N213" s="1589"/>
      <c r="O213" s="14"/>
      <c r="P213" s="14"/>
      <c r="Q213" s="14"/>
      <c r="R213" s="14"/>
      <c r="S213" s="14"/>
      <c r="T213" s="14"/>
      <c r="U213" s="14"/>
      <c r="V213" s="14"/>
    </row>
    <row r="214" spans="1:22" ht="28.5" customHeight="1">
      <c r="A214" s="458"/>
      <c r="B214" s="14"/>
      <c r="C214" s="14"/>
      <c r="D214" s="1596"/>
      <c r="E214" s="14"/>
      <c r="F214" s="14"/>
      <c r="G214" s="906"/>
      <c r="H214" s="906"/>
      <c r="I214" s="906"/>
      <c r="J214" s="906"/>
      <c r="K214" s="906"/>
      <c r="L214" s="906"/>
      <c r="M214" s="458"/>
      <c r="N214" s="1589"/>
      <c r="O214" s="14"/>
      <c r="P214" s="14"/>
      <c r="Q214" s="14"/>
      <c r="R214" s="14"/>
      <c r="S214" s="14"/>
      <c r="T214" s="14"/>
      <c r="U214" s="14"/>
      <c r="V214" s="14"/>
    </row>
    <row r="215" spans="1:22" ht="28.5" customHeight="1">
      <c r="A215" s="458"/>
      <c r="B215" s="14"/>
      <c r="C215" s="14"/>
      <c r="D215" s="1596"/>
      <c r="E215" s="14"/>
      <c r="F215" s="14"/>
      <c r="G215" s="906"/>
      <c r="H215" s="906"/>
      <c r="I215" s="906"/>
      <c r="J215" s="906"/>
      <c r="K215" s="906"/>
      <c r="L215" s="906"/>
      <c r="M215" s="458"/>
      <c r="N215" s="1589"/>
      <c r="O215" s="14"/>
      <c r="P215" s="14"/>
      <c r="Q215" s="14"/>
      <c r="R215" s="14"/>
      <c r="S215" s="14"/>
      <c r="T215" s="14"/>
      <c r="U215" s="14"/>
      <c r="V215" s="14"/>
    </row>
    <row r="216" spans="1:22" ht="28.5" customHeight="1">
      <c r="A216" s="458"/>
      <c r="B216" s="14"/>
      <c r="C216" s="14"/>
      <c r="D216" s="1596"/>
      <c r="E216" s="14"/>
      <c r="F216" s="14"/>
      <c r="G216" s="906"/>
      <c r="H216" s="906"/>
      <c r="I216" s="906"/>
      <c r="J216" s="906"/>
      <c r="K216" s="906"/>
      <c r="L216" s="906"/>
      <c r="M216" s="458"/>
      <c r="N216" s="1589"/>
      <c r="O216" s="14"/>
      <c r="P216" s="14"/>
      <c r="Q216" s="14"/>
      <c r="R216" s="14"/>
      <c r="S216" s="14"/>
      <c r="T216" s="14"/>
      <c r="U216" s="14"/>
      <c r="V216" s="14"/>
    </row>
    <row r="217" spans="1:22" ht="28.5" customHeight="1">
      <c r="A217" s="458"/>
      <c r="B217" s="14"/>
      <c r="C217" s="14"/>
      <c r="D217" s="1596"/>
      <c r="E217" s="14"/>
      <c r="F217" s="14"/>
      <c r="G217" s="906"/>
      <c r="H217" s="906"/>
      <c r="I217" s="906"/>
      <c r="J217" s="906"/>
      <c r="K217" s="906"/>
      <c r="L217" s="906"/>
      <c r="M217" s="458"/>
      <c r="N217" s="1589"/>
      <c r="O217" s="14"/>
      <c r="P217" s="14"/>
      <c r="Q217" s="14"/>
      <c r="R217" s="14"/>
      <c r="S217" s="14"/>
      <c r="T217" s="14"/>
      <c r="U217" s="14"/>
      <c r="V217" s="14"/>
    </row>
    <row r="218" spans="1:22" ht="28.5" customHeight="1">
      <c r="A218" s="458"/>
      <c r="B218" s="14"/>
      <c r="C218" s="14"/>
      <c r="D218" s="1596"/>
      <c r="E218" s="14"/>
      <c r="F218" s="14"/>
      <c r="G218" s="906"/>
      <c r="H218" s="906"/>
      <c r="I218" s="906"/>
      <c r="J218" s="906"/>
      <c r="K218" s="906"/>
      <c r="L218" s="906"/>
      <c r="M218" s="458"/>
      <c r="N218" s="1589"/>
      <c r="O218" s="14"/>
      <c r="P218" s="14"/>
      <c r="Q218" s="14"/>
      <c r="R218" s="14"/>
      <c r="S218" s="14"/>
      <c r="T218" s="14"/>
      <c r="U218" s="14"/>
      <c r="V218" s="14"/>
    </row>
    <row r="219" spans="1:22" ht="28.5" customHeight="1">
      <c r="A219" s="458"/>
      <c r="B219" s="14"/>
      <c r="C219" s="14"/>
      <c r="D219" s="1596"/>
      <c r="E219" s="14"/>
      <c r="F219" s="14"/>
      <c r="G219" s="906"/>
      <c r="H219" s="906"/>
      <c r="I219" s="906"/>
      <c r="J219" s="906"/>
      <c r="K219" s="906"/>
      <c r="L219" s="906"/>
      <c r="M219" s="458"/>
      <c r="N219" s="1589"/>
      <c r="O219" s="14"/>
      <c r="P219" s="14"/>
      <c r="Q219" s="14"/>
      <c r="R219" s="14"/>
      <c r="S219" s="14"/>
      <c r="T219" s="14"/>
      <c r="U219" s="14"/>
      <c r="V219" s="14"/>
    </row>
    <row r="220" spans="1:22" ht="28.5" customHeight="1">
      <c r="A220" s="458"/>
      <c r="B220" s="14"/>
      <c r="C220" s="14"/>
      <c r="D220" s="1596"/>
      <c r="E220" s="14"/>
      <c r="F220" s="14"/>
      <c r="G220" s="906"/>
      <c r="H220" s="906"/>
      <c r="I220" s="906"/>
      <c r="J220" s="906"/>
      <c r="K220" s="906"/>
      <c r="L220" s="906"/>
      <c r="M220" s="458"/>
      <c r="N220" s="1589"/>
      <c r="O220" s="14"/>
      <c r="P220" s="14"/>
      <c r="Q220" s="14"/>
      <c r="R220" s="14"/>
      <c r="S220" s="14"/>
      <c r="T220" s="14"/>
      <c r="U220" s="14"/>
      <c r="V220" s="14"/>
    </row>
    <row r="221" spans="1:22" ht="28.5" customHeight="1">
      <c r="A221" s="458"/>
      <c r="B221" s="14"/>
      <c r="C221" s="14"/>
      <c r="D221" s="1596"/>
      <c r="E221" s="14"/>
      <c r="F221" s="14"/>
      <c r="G221" s="906"/>
      <c r="H221" s="906"/>
      <c r="I221" s="906"/>
      <c r="J221" s="906"/>
      <c r="K221" s="906"/>
      <c r="L221" s="906"/>
      <c r="M221" s="458"/>
      <c r="N221" s="1589"/>
      <c r="O221" s="14"/>
      <c r="P221" s="14"/>
      <c r="Q221" s="14"/>
      <c r="R221" s="14"/>
      <c r="S221" s="14"/>
      <c r="T221" s="14"/>
      <c r="U221" s="14"/>
      <c r="V221" s="14"/>
    </row>
    <row r="222" spans="1:22" ht="28.5" customHeight="1">
      <c r="A222" s="458"/>
      <c r="B222" s="14"/>
      <c r="C222" s="14"/>
      <c r="D222" s="1596"/>
      <c r="E222" s="14"/>
      <c r="F222" s="14"/>
      <c r="G222" s="906"/>
      <c r="H222" s="906"/>
      <c r="I222" s="906"/>
      <c r="J222" s="906"/>
      <c r="K222" s="906"/>
      <c r="L222" s="906"/>
      <c r="M222" s="458"/>
      <c r="N222" s="1589"/>
      <c r="O222" s="14"/>
      <c r="P222" s="14"/>
      <c r="Q222" s="14"/>
      <c r="R222" s="14"/>
      <c r="S222" s="14"/>
      <c r="T222" s="14"/>
      <c r="U222" s="14"/>
      <c r="V222" s="14"/>
    </row>
    <row r="223" spans="1:22" ht="28.5" customHeight="1">
      <c r="A223" s="458"/>
      <c r="B223" s="14"/>
      <c r="C223" s="14"/>
      <c r="D223" s="1596"/>
      <c r="E223" s="14"/>
      <c r="F223" s="14"/>
      <c r="G223" s="906"/>
      <c r="H223" s="906"/>
      <c r="I223" s="906"/>
      <c r="J223" s="906"/>
      <c r="K223" s="906"/>
      <c r="L223" s="906"/>
      <c r="M223" s="458"/>
      <c r="N223" s="1589"/>
      <c r="O223" s="14"/>
      <c r="P223" s="14"/>
      <c r="Q223" s="14"/>
      <c r="R223" s="14"/>
      <c r="S223" s="14"/>
      <c r="T223" s="14"/>
      <c r="U223" s="14"/>
      <c r="V223" s="14"/>
    </row>
    <row r="224" spans="1:22" ht="28.5" customHeight="1">
      <c r="A224" s="458"/>
      <c r="B224" s="14"/>
      <c r="C224" s="14"/>
      <c r="D224" s="1596"/>
      <c r="E224" s="14"/>
      <c r="F224" s="14"/>
      <c r="G224" s="906"/>
      <c r="H224" s="906"/>
      <c r="I224" s="906"/>
      <c r="J224" s="906"/>
      <c r="K224" s="906"/>
      <c r="L224" s="906"/>
      <c r="M224" s="458"/>
      <c r="N224" s="1589"/>
      <c r="O224" s="14"/>
      <c r="P224" s="14"/>
      <c r="Q224" s="14"/>
      <c r="R224" s="14"/>
      <c r="S224" s="14"/>
      <c r="T224" s="14"/>
      <c r="U224" s="14"/>
      <c r="V224" s="14"/>
    </row>
    <row r="225" spans="1:22" ht="28.5" customHeight="1">
      <c r="A225" s="458"/>
      <c r="B225" s="14"/>
      <c r="C225" s="14"/>
      <c r="D225" s="1596"/>
      <c r="E225" s="14"/>
      <c r="F225" s="14"/>
      <c r="G225" s="906"/>
      <c r="H225" s="906"/>
      <c r="I225" s="906"/>
      <c r="J225" s="906"/>
      <c r="K225" s="906"/>
      <c r="L225" s="906"/>
      <c r="M225" s="458"/>
      <c r="N225" s="1589"/>
      <c r="O225" s="14"/>
      <c r="P225" s="14"/>
      <c r="Q225" s="14"/>
      <c r="R225" s="14"/>
      <c r="S225" s="14"/>
      <c r="T225" s="14"/>
      <c r="U225" s="14"/>
      <c r="V225" s="14"/>
    </row>
    <row r="226" spans="1:22" ht="28.5" customHeight="1">
      <c r="A226" s="458"/>
      <c r="B226" s="14"/>
      <c r="C226" s="14"/>
      <c r="D226" s="1596"/>
      <c r="E226" s="14"/>
      <c r="F226" s="14"/>
      <c r="G226" s="906"/>
      <c r="H226" s="906"/>
      <c r="I226" s="906"/>
      <c r="J226" s="906"/>
      <c r="K226" s="906"/>
      <c r="L226" s="906"/>
      <c r="M226" s="458"/>
      <c r="N226" s="1589"/>
      <c r="O226" s="14"/>
      <c r="P226" s="14"/>
      <c r="Q226" s="14"/>
      <c r="R226" s="14"/>
      <c r="S226" s="14"/>
      <c r="T226" s="14"/>
      <c r="U226" s="14"/>
      <c r="V226" s="14"/>
    </row>
    <row r="227" spans="1:22" ht="28.5" customHeight="1">
      <c r="A227" s="458"/>
      <c r="B227" s="14"/>
      <c r="C227" s="14"/>
      <c r="D227" s="1596"/>
      <c r="E227" s="14"/>
      <c r="F227" s="14"/>
      <c r="G227" s="906"/>
      <c r="H227" s="906"/>
      <c r="I227" s="906"/>
      <c r="J227" s="906"/>
      <c r="K227" s="906"/>
      <c r="L227" s="906"/>
      <c r="M227" s="458"/>
      <c r="N227" s="1589"/>
      <c r="O227" s="14"/>
      <c r="P227" s="14"/>
      <c r="Q227" s="14"/>
      <c r="R227" s="14"/>
      <c r="S227" s="14"/>
      <c r="T227" s="14"/>
      <c r="U227" s="14"/>
      <c r="V227" s="14"/>
    </row>
    <row r="228" spans="1:22" ht="28.5" customHeight="1">
      <c r="A228" s="458"/>
      <c r="B228" s="14"/>
      <c r="C228" s="14"/>
      <c r="D228" s="1596"/>
      <c r="E228" s="14"/>
      <c r="F228" s="14"/>
      <c r="G228" s="906"/>
      <c r="H228" s="906"/>
      <c r="I228" s="906"/>
      <c r="J228" s="906"/>
      <c r="K228" s="906"/>
      <c r="L228" s="906"/>
      <c r="M228" s="458"/>
      <c r="N228" s="1589"/>
      <c r="O228" s="14"/>
      <c r="P228" s="14"/>
      <c r="Q228" s="14"/>
      <c r="R228" s="14"/>
      <c r="S228" s="14"/>
      <c r="T228" s="14"/>
      <c r="U228" s="14"/>
      <c r="V228" s="14"/>
    </row>
    <row r="229" spans="1:22" ht="28.5" customHeight="1">
      <c r="A229" s="458"/>
      <c r="B229" s="14"/>
      <c r="C229" s="14"/>
      <c r="D229" s="1596"/>
      <c r="E229" s="14"/>
      <c r="F229" s="14"/>
      <c r="G229" s="906"/>
      <c r="H229" s="906"/>
      <c r="I229" s="906"/>
      <c r="J229" s="906"/>
      <c r="K229" s="906"/>
      <c r="L229" s="906"/>
      <c r="M229" s="458"/>
      <c r="N229" s="1589"/>
      <c r="O229" s="14"/>
      <c r="P229" s="14"/>
      <c r="Q229" s="14"/>
      <c r="R229" s="14"/>
      <c r="S229" s="14"/>
      <c r="T229" s="14"/>
      <c r="U229" s="14"/>
      <c r="V229" s="14"/>
    </row>
    <row r="230" spans="1:22" ht="28.5" customHeight="1">
      <c r="A230" s="458"/>
      <c r="B230" s="14"/>
      <c r="C230" s="14"/>
      <c r="D230" s="1596"/>
      <c r="E230" s="14"/>
      <c r="F230" s="14"/>
      <c r="G230" s="906"/>
      <c r="H230" s="906"/>
      <c r="I230" s="906"/>
      <c r="J230" s="906"/>
      <c r="K230" s="906"/>
      <c r="L230" s="906"/>
      <c r="M230" s="458"/>
      <c r="N230" s="1589"/>
      <c r="O230" s="14"/>
      <c r="P230" s="14"/>
      <c r="Q230" s="14"/>
      <c r="R230" s="14"/>
      <c r="S230" s="14"/>
      <c r="T230" s="14"/>
      <c r="U230" s="14"/>
      <c r="V230" s="14"/>
    </row>
    <row r="231" spans="1:22" ht="28.5" customHeight="1">
      <c r="A231" s="458"/>
      <c r="B231" s="14"/>
      <c r="C231" s="14"/>
      <c r="D231" s="1596"/>
      <c r="E231" s="14"/>
      <c r="F231" s="14"/>
      <c r="G231" s="906"/>
      <c r="H231" s="906"/>
      <c r="I231" s="906"/>
      <c r="J231" s="906"/>
      <c r="K231" s="906"/>
      <c r="L231" s="906"/>
      <c r="M231" s="458"/>
      <c r="N231" s="1589"/>
      <c r="O231" s="14"/>
      <c r="P231" s="14"/>
      <c r="Q231" s="14"/>
      <c r="R231" s="14"/>
      <c r="S231" s="14"/>
      <c r="T231" s="14"/>
      <c r="U231" s="14"/>
      <c r="V231" s="14"/>
    </row>
    <row r="232" spans="1:22" ht="28.5" customHeight="1">
      <c r="A232" s="458"/>
      <c r="B232" s="14"/>
      <c r="C232" s="14"/>
      <c r="D232" s="1596"/>
      <c r="E232" s="14"/>
      <c r="F232" s="14"/>
      <c r="G232" s="906"/>
      <c r="H232" s="906"/>
      <c r="I232" s="906"/>
      <c r="J232" s="906"/>
      <c r="K232" s="906"/>
      <c r="L232" s="906"/>
      <c r="M232" s="458"/>
      <c r="N232" s="1589"/>
      <c r="O232" s="14"/>
      <c r="P232" s="14"/>
      <c r="Q232" s="14"/>
      <c r="R232" s="14"/>
      <c r="S232" s="14"/>
      <c r="T232" s="14"/>
      <c r="U232" s="14"/>
      <c r="V232" s="14"/>
    </row>
    <row r="233" spans="1:22" ht="28.5" customHeight="1">
      <c r="A233" s="458"/>
      <c r="B233" s="14"/>
      <c r="C233" s="14"/>
      <c r="D233" s="1596"/>
      <c r="E233" s="14"/>
      <c r="F233" s="14"/>
      <c r="G233" s="906"/>
      <c r="H233" s="906"/>
      <c r="I233" s="906"/>
      <c r="J233" s="906"/>
      <c r="K233" s="906"/>
      <c r="L233" s="906"/>
      <c r="M233" s="458"/>
      <c r="N233" s="1589"/>
      <c r="O233" s="14"/>
      <c r="P233" s="14"/>
      <c r="Q233" s="14"/>
      <c r="R233" s="14"/>
      <c r="S233" s="14"/>
      <c r="T233" s="14"/>
      <c r="U233" s="14"/>
      <c r="V233" s="14"/>
    </row>
    <row r="234" spans="1:22" ht="28.5" customHeight="1">
      <c r="A234" s="458"/>
      <c r="B234" s="14"/>
      <c r="C234" s="14"/>
      <c r="D234" s="1596"/>
      <c r="E234" s="14"/>
      <c r="F234" s="14"/>
      <c r="G234" s="906"/>
      <c r="H234" s="906"/>
      <c r="I234" s="906"/>
      <c r="J234" s="906"/>
      <c r="K234" s="906"/>
      <c r="L234" s="906"/>
      <c r="M234" s="458"/>
      <c r="N234" s="1589"/>
      <c r="O234" s="14"/>
      <c r="P234" s="14"/>
      <c r="Q234" s="14"/>
      <c r="R234" s="14"/>
      <c r="S234" s="14"/>
      <c r="T234" s="14"/>
      <c r="U234" s="14"/>
      <c r="V234" s="14"/>
    </row>
    <row r="235" spans="1:22" ht="28.5" customHeight="1">
      <c r="A235" s="458"/>
      <c r="B235" s="14"/>
      <c r="C235" s="14"/>
      <c r="D235" s="1596"/>
      <c r="E235" s="14"/>
      <c r="F235" s="14"/>
      <c r="G235" s="906"/>
      <c r="H235" s="906"/>
      <c r="I235" s="906"/>
      <c r="J235" s="906"/>
      <c r="K235" s="906"/>
      <c r="L235" s="906"/>
      <c r="M235" s="458"/>
      <c r="N235" s="1589"/>
      <c r="O235" s="14"/>
      <c r="P235" s="14"/>
      <c r="Q235" s="14"/>
      <c r="R235" s="14"/>
      <c r="S235" s="14"/>
      <c r="T235" s="14"/>
      <c r="U235" s="14"/>
      <c r="V235" s="14"/>
    </row>
    <row r="236" spans="1:22" ht="28.5" customHeight="1">
      <c r="A236" s="458"/>
      <c r="B236" s="14"/>
      <c r="C236" s="14"/>
      <c r="D236" s="1596"/>
      <c r="E236" s="14"/>
      <c r="F236" s="14"/>
      <c r="G236" s="906"/>
      <c r="H236" s="906"/>
      <c r="I236" s="906"/>
      <c r="J236" s="906"/>
      <c r="K236" s="906"/>
      <c r="L236" s="906"/>
      <c r="M236" s="458"/>
      <c r="N236" s="1589"/>
      <c r="O236" s="14"/>
      <c r="P236" s="14"/>
      <c r="Q236" s="14"/>
      <c r="R236" s="14"/>
      <c r="S236" s="14"/>
      <c r="T236" s="14"/>
      <c r="U236" s="14"/>
      <c r="V236" s="14"/>
    </row>
    <row r="237" spans="1:22" ht="28.5" customHeight="1">
      <c r="A237" s="458"/>
      <c r="B237" s="14"/>
      <c r="C237" s="14"/>
      <c r="D237" s="1596"/>
      <c r="E237" s="14"/>
      <c r="F237" s="14"/>
      <c r="G237" s="906"/>
      <c r="H237" s="906"/>
      <c r="I237" s="906"/>
      <c r="J237" s="906"/>
      <c r="K237" s="906"/>
      <c r="L237" s="906"/>
      <c r="M237" s="458"/>
      <c r="N237" s="1589"/>
      <c r="O237" s="14"/>
      <c r="P237" s="14"/>
      <c r="Q237" s="14"/>
      <c r="R237" s="14"/>
      <c r="S237" s="14"/>
      <c r="T237" s="14"/>
      <c r="U237" s="14"/>
      <c r="V237" s="14"/>
    </row>
    <row r="238" spans="1:22" ht="28.5" customHeight="1">
      <c r="A238" s="458"/>
      <c r="B238" s="14"/>
      <c r="C238" s="14"/>
      <c r="D238" s="1596"/>
      <c r="E238" s="14"/>
      <c r="F238" s="14"/>
      <c r="G238" s="906"/>
      <c r="H238" s="906"/>
      <c r="I238" s="906"/>
      <c r="J238" s="906"/>
      <c r="K238" s="906"/>
      <c r="L238" s="906"/>
      <c r="M238" s="458"/>
      <c r="N238" s="1589"/>
      <c r="O238" s="14"/>
      <c r="P238" s="14"/>
      <c r="Q238" s="14"/>
      <c r="R238" s="14"/>
      <c r="S238" s="14"/>
      <c r="T238" s="14"/>
      <c r="U238" s="14"/>
      <c r="V238" s="14"/>
    </row>
    <row r="239" spans="1:22" ht="28.5" customHeight="1">
      <c r="A239" s="458"/>
      <c r="B239" s="14"/>
      <c r="C239" s="14"/>
      <c r="D239" s="1596"/>
      <c r="E239" s="14"/>
      <c r="F239" s="14"/>
      <c r="G239" s="906"/>
      <c r="H239" s="906"/>
      <c r="I239" s="906"/>
      <c r="J239" s="906"/>
      <c r="K239" s="906"/>
      <c r="L239" s="906"/>
      <c r="M239" s="458"/>
      <c r="N239" s="1589"/>
      <c r="O239" s="14"/>
      <c r="P239" s="14"/>
      <c r="Q239" s="14"/>
      <c r="R239" s="14"/>
      <c r="S239" s="14"/>
      <c r="T239" s="14"/>
      <c r="U239" s="14"/>
      <c r="V239" s="14"/>
    </row>
    <row r="240" spans="1:22" ht="28.5" customHeight="1">
      <c r="A240" s="458"/>
      <c r="B240" s="14"/>
      <c r="C240" s="14"/>
      <c r="D240" s="1596"/>
      <c r="E240" s="14"/>
      <c r="F240" s="14"/>
      <c r="G240" s="906"/>
      <c r="H240" s="906"/>
      <c r="I240" s="906"/>
      <c r="J240" s="906"/>
      <c r="K240" s="906"/>
      <c r="L240" s="906"/>
      <c r="M240" s="458"/>
      <c r="N240" s="1589"/>
      <c r="O240" s="14"/>
      <c r="P240" s="14"/>
      <c r="Q240" s="14"/>
      <c r="R240" s="14"/>
      <c r="S240" s="14"/>
      <c r="T240" s="14"/>
      <c r="U240" s="14"/>
      <c r="V240" s="14"/>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A34:A35"/>
    <mergeCell ref="A36:A38"/>
    <mergeCell ref="A39:B39"/>
    <mergeCell ref="A40:B40"/>
    <mergeCell ref="A7:A8"/>
    <mergeCell ref="A11:B11"/>
    <mergeCell ref="A13:B13"/>
    <mergeCell ref="A16:A18"/>
    <mergeCell ref="A25:A28"/>
    <mergeCell ref="A29:B29"/>
    <mergeCell ref="A30:A33"/>
    <mergeCell ref="K5:K6"/>
    <mergeCell ref="L5:L6"/>
    <mergeCell ref="A4:L4"/>
    <mergeCell ref="A5:A6"/>
    <mergeCell ref="B5:B6"/>
    <mergeCell ref="C5:C6"/>
    <mergeCell ref="D5:D6"/>
    <mergeCell ref="E5:E6"/>
    <mergeCell ref="F5:F6"/>
    <mergeCell ref="G5:G6"/>
    <mergeCell ref="H5:H6"/>
    <mergeCell ref="I5:I6"/>
    <mergeCell ref="J5:J6"/>
    <mergeCell ref="A1:M1"/>
    <mergeCell ref="A2:M2"/>
    <mergeCell ref="A3:M3"/>
    <mergeCell ref="M4:M6"/>
  </mergeCells>
  <printOptions horizontalCentered="1"/>
  <pageMargins left="0.25" right="0.25" top="0.5" bottom="0.5" header="0" footer="0"/>
  <pageSetup scale="44"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A1000"/>
  <sheetViews>
    <sheetView tabSelected="1" workbookViewId="0">
      <pane xSplit="6" ySplit="4" topLeftCell="G5" activePane="bottomRight" state="frozen"/>
      <selection pane="topRight" activeCell="G1" sqref="G1"/>
      <selection pane="bottomLeft" activeCell="A5" sqref="A5"/>
      <selection pane="bottomRight" activeCell="G4" sqref="G4"/>
    </sheetView>
  </sheetViews>
  <sheetFormatPr defaultColWidth="12.625" defaultRowHeight="15" customHeight="1"/>
  <cols>
    <col min="1" max="1" width="7.625" customWidth="1"/>
    <col min="2" max="2" width="11.125" customWidth="1"/>
    <col min="3" max="3" width="19.875" customWidth="1"/>
    <col min="4" max="4" width="20.375" customWidth="1"/>
    <col min="5" max="5" width="35.25" customWidth="1"/>
    <col min="6" max="6" width="20.125" customWidth="1"/>
    <col min="7" max="12" width="8.5" customWidth="1"/>
    <col min="13" max="13" width="23.375" customWidth="1"/>
    <col min="14" max="14" width="24.25" customWidth="1"/>
    <col min="15" max="15" width="12.75" customWidth="1"/>
    <col min="16" max="16" width="8" customWidth="1"/>
    <col min="17" max="17" width="7" customWidth="1"/>
    <col min="18" max="27" width="8" customWidth="1"/>
  </cols>
  <sheetData>
    <row r="1" spans="1:27" ht="27.75" customHeight="1">
      <c r="A1" s="2128" t="s">
        <v>1908</v>
      </c>
      <c r="B1" s="1874"/>
      <c r="C1" s="1874"/>
      <c r="D1" s="1874"/>
      <c r="E1" s="1874"/>
      <c r="F1" s="1874"/>
      <c r="G1" s="1874"/>
      <c r="H1" s="1874"/>
      <c r="I1" s="1874"/>
      <c r="J1" s="1874"/>
      <c r="K1" s="1874"/>
      <c r="L1" s="1874"/>
      <c r="M1" s="1874"/>
      <c r="N1" s="1874"/>
      <c r="O1" s="1874"/>
      <c r="P1" s="1346"/>
      <c r="Q1" s="1319"/>
      <c r="R1" s="1320"/>
      <c r="S1" s="1320"/>
      <c r="T1" s="1320"/>
      <c r="U1" s="1320"/>
      <c r="V1" s="1320"/>
      <c r="W1" s="1320"/>
      <c r="X1" s="1320"/>
      <c r="Y1" s="1320"/>
      <c r="Z1" s="1320"/>
      <c r="AA1" s="1320"/>
    </row>
    <row r="2" spans="1:27" ht="24.75" customHeight="1">
      <c r="A2" s="2046" t="s">
        <v>3084</v>
      </c>
      <c r="B2" s="1874"/>
      <c r="C2" s="1874"/>
      <c r="D2" s="1874"/>
      <c r="E2" s="1874"/>
      <c r="F2" s="1874"/>
      <c r="G2" s="1874"/>
      <c r="H2" s="1874"/>
      <c r="I2" s="1874"/>
      <c r="J2" s="1874"/>
      <c r="K2" s="1874"/>
      <c r="L2" s="1874"/>
      <c r="M2" s="1874"/>
      <c r="N2" s="1874"/>
      <c r="O2" s="1874"/>
      <c r="P2" s="1346"/>
      <c r="Q2" s="1319"/>
      <c r="R2" s="1320"/>
      <c r="S2" s="1320"/>
      <c r="T2" s="1320"/>
      <c r="U2" s="1320"/>
      <c r="V2" s="1320"/>
      <c r="W2" s="1320"/>
      <c r="X2" s="1320"/>
      <c r="Y2" s="1320"/>
      <c r="Z2" s="1320"/>
      <c r="AA2" s="1320"/>
    </row>
    <row r="3" spans="1:27" ht="27.75" customHeight="1">
      <c r="A3" s="2108" t="str">
        <f>'2018 AM-WATER'!A3:P3</f>
        <v>as of June 26, 2020</v>
      </c>
      <c r="B3" s="1943"/>
      <c r="C3" s="1943"/>
      <c r="D3" s="1943"/>
      <c r="E3" s="1943"/>
      <c r="F3" s="1943"/>
      <c r="G3" s="1943"/>
      <c r="H3" s="1943"/>
      <c r="I3" s="1943"/>
      <c r="J3" s="1943"/>
      <c r="K3" s="1943"/>
      <c r="L3" s="1943"/>
      <c r="M3" s="1943"/>
      <c r="N3" s="1943"/>
      <c r="O3" s="1943"/>
      <c r="P3" s="1346"/>
      <c r="Q3" s="1319"/>
      <c r="R3" s="1320"/>
      <c r="S3" s="1320"/>
      <c r="T3" s="1320"/>
      <c r="U3" s="1320"/>
      <c r="V3" s="1320"/>
      <c r="W3" s="1320"/>
      <c r="X3" s="1320"/>
      <c r="Y3" s="1320"/>
      <c r="Z3" s="1320"/>
      <c r="AA3" s="1320"/>
    </row>
    <row r="4" spans="1:27" ht="104.25" customHeight="1">
      <c r="A4" s="1597" t="s">
        <v>123</v>
      </c>
      <c r="B4" s="1597" t="s">
        <v>262</v>
      </c>
      <c r="C4" s="1598" t="s">
        <v>4</v>
      </c>
      <c r="D4" s="1598" t="s">
        <v>125</v>
      </c>
      <c r="E4" s="1598" t="s">
        <v>126</v>
      </c>
      <c r="F4" s="1599" t="s">
        <v>263</v>
      </c>
      <c r="G4" s="1600" t="s">
        <v>250</v>
      </c>
      <c r="H4" s="1354" t="s">
        <v>2133</v>
      </c>
      <c r="I4" s="1601" t="s">
        <v>39</v>
      </c>
      <c r="J4" s="1601" t="s">
        <v>38</v>
      </c>
      <c r="K4" s="1601" t="s">
        <v>37</v>
      </c>
      <c r="L4" s="1601" t="s">
        <v>35</v>
      </c>
      <c r="M4" s="1602" t="s">
        <v>130</v>
      </c>
      <c r="N4" s="1603" t="s">
        <v>131</v>
      </c>
      <c r="O4" s="1356" t="s">
        <v>176</v>
      </c>
      <c r="P4" s="1604"/>
      <c r="Q4" s="1605"/>
      <c r="R4" s="1440"/>
      <c r="S4" s="1440"/>
      <c r="T4" s="1440"/>
      <c r="U4" s="1440"/>
      <c r="V4" s="1440"/>
      <c r="W4" s="1440"/>
      <c r="X4" s="1440"/>
      <c r="Y4" s="1440"/>
      <c r="Z4" s="1440"/>
      <c r="AA4" s="1440"/>
    </row>
    <row r="5" spans="1:27" ht="53.25" customHeight="1">
      <c r="A5" s="1251">
        <v>2019</v>
      </c>
      <c r="B5" s="1252" t="s">
        <v>119</v>
      </c>
      <c r="C5" s="1252" t="s">
        <v>15</v>
      </c>
      <c r="D5" s="1252" t="s">
        <v>608</v>
      </c>
      <c r="E5" s="1252" t="s">
        <v>1636</v>
      </c>
      <c r="F5" s="1254">
        <v>10000000</v>
      </c>
      <c r="G5" s="1606"/>
      <c r="H5" s="1259"/>
      <c r="I5" s="1259"/>
      <c r="J5" s="1259"/>
      <c r="K5" s="1259">
        <v>1</v>
      </c>
      <c r="L5" s="1259"/>
      <c r="M5" s="1294" t="s">
        <v>3085</v>
      </c>
      <c r="N5" s="1253" t="s">
        <v>3086</v>
      </c>
      <c r="O5" s="1258">
        <v>43978</v>
      </c>
      <c r="P5" s="1027"/>
      <c r="Q5" s="86"/>
      <c r="R5" s="86"/>
      <c r="S5" s="86"/>
      <c r="T5" s="86"/>
      <c r="U5" s="86"/>
      <c r="V5" s="86"/>
      <c r="W5" s="86"/>
      <c r="X5" s="86"/>
      <c r="Y5" s="86"/>
      <c r="Z5" s="86"/>
      <c r="AA5" s="86"/>
    </row>
    <row r="6" spans="1:27" ht="30" customHeight="1">
      <c r="A6" s="1251">
        <v>2019</v>
      </c>
      <c r="B6" s="1252" t="s">
        <v>119</v>
      </c>
      <c r="C6" s="1252" t="s">
        <v>15</v>
      </c>
      <c r="D6" s="1252" t="s">
        <v>202</v>
      </c>
      <c r="E6" s="1252" t="s">
        <v>3087</v>
      </c>
      <c r="F6" s="1254">
        <v>15000000</v>
      </c>
      <c r="G6" s="1607"/>
      <c r="H6" s="1350"/>
      <c r="I6" s="1350"/>
      <c r="J6" s="1350">
        <v>1</v>
      </c>
      <c r="K6" s="1608"/>
      <c r="L6" s="1608"/>
      <c r="M6" s="1376" t="s">
        <v>2208</v>
      </c>
      <c r="N6" s="1252"/>
      <c r="O6" s="1282">
        <v>43892</v>
      </c>
      <c r="P6" s="1027"/>
      <c r="Q6" s="86"/>
      <c r="R6" s="86"/>
      <c r="S6" s="86"/>
      <c r="T6" s="86"/>
      <c r="U6" s="86"/>
      <c r="V6" s="86"/>
      <c r="W6" s="86"/>
      <c r="X6" s="86"/>
      <c r="Y6" s="86"/>
      <c r="Z6" s="86"/>
      <c r="AA6" s="86"/>
    </row>
    <row r="7" spans="1:27" ht="21" customHeight="1">
      <c r="A7" s="2126" t="s">
        <v>3088</v>
      </c>
      <c r="B7" s="1964"/>
      <c r="C7" s="1961"/>
      <c r="D7" s="1274">
        <v>2</v>
      </c>
      <c r="E7" s="1274">
        <v>2</v>
      </c>
      <c r="F7" s="1276">
        <f t="shared" ref="F7:L7" si="0">SUM(F5:F6)</f>
        <v>25000000</v>
      </c>
      <c r="G7" s="1277">
        <f t="shared" si="0"/>
        <v>0</v>
      </c>
      <c r="H7" s="1277">
        <f t="shared" si="0"/>
        <v>0</v>
      </c>
      <c r="I7" s="1277">
        <f t="shared" si="0"/>
        <v>0</v>
      </c>
      <c r="J7" s="1277">
        <f t="shared" si="0"/>
        <v>1</v>
      </c>
      <c r="K7" s="1277">
        <f t="shared" si="0"/>
        <v>1</v>
      </c>
      <c r="L7" s="1277">
        <f t="shared" si="0"/>
        <v>0</v>
      </c>
      <c r="M7" s="1333"/>
      <c r="N7" s="1278"/>
      <c r="O7" s="1279"/>
      <c r="P7" s="1473"/>
      <c r="Q7" s="1319"/>
      <c r="R7" s="1280"/>
      <c r="S7" s="1280"/>
      <c r="T7" s="1280"/>
      <c r="U7" s="1280"/>
      <c r="V7" s="1280"/>
      <c r="W7" s="1280"/>
      <c r="X7" s="1280"/>
      <c r="Y7" s="1280"/>
      <c r="Z7" s="1280"/>
      <c r="AA7" s="1280"/>
    </row>
    <row r="8" spans="1:27" ht="30" customHeight="1">
      <c r="A8" s="1251">
        <v>2019</v>
      </c>
      <c r="B8" s="1252" t="s">
        <v>119</v>
      </c>
      <c r="C8" s="1252" t="s">
        <v>16</v>
      </c>
      <c r="D8" s="1252" t="s">
        <v>532</v>
      </c>
      <c r="E8" s="1252" t="s">
        <v>3089</v>
      </c>
      <c r="F8" s="1254">
        <v>3000000</v>
      </c>
      <c r="G8" s="1259"/>
      <c r="H8" s="1259"/>
      <c r="I8" s="1259"/>
      <c r="J8" s="1259"/>
      <c r="K8" s="1259"/>
      <c r="L8" s="1260">
        <v>1</v>
      </c>
      <c r="M8" s="578" t="s">
        <v>35</v>
      </c>
      <c r="N8" s="1253" t="s">
        <v>3090</v>
      </c>
      <c r="O8" s="1270">
        <v>43809</v>
      </c>
      <c r="P8" s="1027"/>
      <c r="Q8" s="86"/>
      <c r="R8" s="86"/>
      <c r="S8" s="86"/>
      <c r="T8" s="86"/>
      <c r="U8" s="86"/>
      <c r="V8" s="86"/>
      <c r="W8" s="86"/>
      <c r="X8" s="86"/>
      <c r="Y8" s="86"/>
      <c r="Z8" s="86"/>
      <c r="AA8" s="86"/>
    </row>
    <row r="9" spans="1:27" ht="21" customHeight="1">
      <c r="A9" s="2126" t="s">
        <v>3091</v>
      </c>
      <c r="B9" s="1964"/>
      <c r="C9" s="1961"/>
      <c r="D9" s="1274">
        <v>1</v>
      </c>
      <c r="E9" s="1274">
        <v>1</v>
      </c>
      <c r="F9" s="1276">
        <f t="shared" ref="F9:L9" si="1">SUM(F8)</f>
        <v>3000000</v>
      </c>
      <c r="G9" s="1277">
        <f t="shared" si="1"/>
        <v>0</v>
      </c>
      <c r="H9" s="1277">
        <f t="shared" si="1"/>
        <v>0</v>
      </c>
      <c r="I9" s="1277">
        <f t="shared" si="1"/>
        <v>0</v>
      </c>
      <c r="J9" s="1277">
        <f t="shared" si="1"/>
        <v>0</v>
      </c>
      <c r="K9" s="1277">
        <f t="shared" si="1"/>
        <v>0</v>
      </c>
      <c r="L9" s="1277">
        <f t="shared" si="1"/>
        <v>1</v>
      </c>
      <c r="M9" s="1333"/>
      <c r="N9" s="1278"/>
      <c r="O9" s="1279"/>
      <c r="P9" s="1473"/>
      <c r="Q9" s="1319"/>
      <c r="R9" s="1280"/>
      <c r="S9" s="1280"/>
      <c r="T9" s="1280"/>
      <c r="U9" s="1280"/>
      <c r="V9" s="1280"/>
      <c r="W9" s="1280"/>
      <c r="X9" s="1280"/>
      <c r="Y9" s="1280"/>
      <c r="Z9" s="1280"/>
      <c r="AA9" s="1280"/>
    </row>
    <row r="10" spans="1:27" ht="30" customHeight="1">
      <c r="A10" s="1251">
        <v>2019</v>
      </c>
      <c r="B10" s="1252" t="s">
        <v>119</v>
      </c>
      <c r="C10" s="1252" t="s">
        <v>3092</v>
      </c>
      <c r="D10" s="1252" t="s">
        <v>418</v>
      </c>
      <c r="E10" s="1252" t="s">
        <v>1969</v>
      </c>
      <c r="F10" s="1254">
        <v>3000000</v>
      </c>
      <c r="G10" s="1259"/>
      <c r="H10" s="1259"/>
      <c r="I10" s="1260">
        <v>1</v>
      </c>
      <c r="J10" s="1259"/>
      <c r="K10" s="1259"/>
      <c r="L10" s="1259"/>
      <c r="M10" s="1297" t="s">
        <v>3093</v>
      </c>
      <c r="N10" s="1252"/>
      <c r="O10" s="1258">
        <v>43969</v>
      </c>
      <c r="P10" s="1027" t="s">
        <v>417</v>
      </c>
      <c r="Q10" s="86"/>
      <c r="R10" s="86"/>
      <c r="S10" s="86"/>
      <c r="T10" s="86"/>
      <c r="U10" s="86"/>
      <c r="V10" s="86"/>
      <c r="W10" s="86"/>
      <c r="X10" s="86"/>
      <c r="Y10" s="86"/>
      <c r="Z10" s="86"/>
      <c r="AA10" s="86"/>
    </row>
    <row r="11" spans="1:27" ht="30" customHeight="1">
      <c r="A11" s="1251">
        <v>2019</v>
      </c>
      <c r="B11" s="1252" t="s">
        <v>119</v>
      </c>
      <c r="C11" s="1252" t="s">
        <v>3092</v>
      </c>
      <c r="D11" s="1252" t="s">
        <v>418</v>
      </c>
      <c r="E11" s="1252" t="s">
        <v>3094</v>
      </c>
      <c r="F11" s="1254">
        <v>3000000</v>
      </c>
      <c r="G11" s="1259"/>
      <c r="H11" s="1259"/>
      <c r="I11" s="1260">
        <v>1</v>
      </c>
      <c r="J11" s="1259"/>
      <c r="K11" s="1259"/>
      <c r="L11" s="1259"/>
      <c r="M11" s="1297" t="s">
        <v>3093</v>
      </c>
      <c r="N11" s="1252"/>
      <c r="O11" s="1258">
        <v>43969</v>
      </c>
      <c r="P11" s="1027" t="s">
        <v>417</v>
      </c>
      <c r="Q11" s="86"/>
      <c r="R11" s="86"/>
      <c r="S11" s="86"/>
      <c r="T11" s="86"/>
      <c r="U11" s="86"/>
      <c r="V11" s="86"/>
      <c r="W11" s="86"/>
      <c r="X11" s="86"/>
      <c r="Y11" s="86"/>
      <c r="Z11" s="86"/>
      <c r="AA11" s="86"/>
    </row>
    <row r="12" spans="1:27" ht="30" customHeight="1">
      <c r="A12" s="1394">
        <v>2019</v>
      </c>
      <c r="B12" s="1252" t="s">
        <v>119</v>
      </c>
      <c r="C12" s="1609" t="s">
        <v>3092</v>
      </c>
      <c r="D12" s="1252" t="s">
        <v>426</v>
      </c>
      <c r="E12" s="1253" t="s">
        <v>3095</v>
      </c>
      <c r="F12" s="1610">
        <v>10000000</v>
      </c>
      <c r="G12" s="1606"/>
      <c r="H12" s="1259"/>
      <c r="I12" s="1259"/>
      <c r="J12" s="1259">
        <v>1</v>
      </c>
      <c r="K12" s="1259"/>
      <c r="L12" s="1259"/>
      <c r="M12" s="1252" t="s">
        <v>3096</v>
      </c>
      <c r="N12" s="1252" t="s">
        <v>2215</v>
      </c>
      <c r="O12" s="1270">
        <v>43840</v>
      </c>
      <c r="P12" s="1027" t="s">
        <v>417</v>
      </c>
      <c r="Q12" s="86"/>
      <c r="R12" s="86"/>
      <c r="S12" s="86"/>
      <c r="T12" s="86"/>
      <c r="U12" s="86"/>
      <c r="V12" s="86"/>
      <c r="W12" s="86"/>
      <c r="X12" s="86"/>
      <c r="Y12" s="86"/>
      <c r="Z12" s="86"/>
      <c r="AA12" s="86"/>
    </row>
    <row r="13" spans="1:27" ht="43.5" customHeight="1">
      <c r="A13" s="1394">
        <v>2019</v>
      </c>
      <c r="B13" s="1611" t="s">
        <v>119</v>
      </c>
      <c r="C13" s="1609" t="s">
        <v>3092</v>
      </c>
      <c r="D13" s="1609" t="s">
        <v>289</v>
      </c>
      <c r="E13" s="1612" t="s">
        <v>3097</v>
      </c>
      <c r="F13" s="1613">
        <v>9000000</v>
      </c>
      <c r="G13" s="1614"/>
      <c r="H13" s="1614"/>
      <c r="I13" s="1614"/>
      <c r="J13" s="1614"/>
      <c r="K13" s="1614">
        <v>1</v>
      </c>
      <c r="L13" s="1614"/>
      <c r="M13" s="1261" t="s">
        <v>3098</v>
      </c>
      <c r="N13" s="1253" t="s">
        <v>3099</v>
      </c>
      <c r="O13" s="1258">
        <v>43909</v>
      </c>
      <c r="P13" s="1027"/>
      <c r="Q13" s="86"/>
      <c r="R13" s="86"/>
      <c r="S13" s="86"/>
      <c r="T13" s="86"/>
      <c r="U13" s="86"/>
      <c r="V13" s="86"/>
      <c r="W13" s="86"/>
      <c r="X13" s="86"/>
      <c r="Y13" s="86"/>
      <c r="Z13" s="86"/>
      <c r="AA13" s="86"/>
    </row>
    <row r="14" spans="1:27" ht="43.5" customHeight="1">
      <c r="A14" s="1615"/>
      <c r="B14" s="1616"/>
      <c r="C14" s="1617"/>
      <c r="D14" s="1617"/>
      <c r="E14" s="1612" t="s">
        <v>3100</v>
      </c>
      <c r="F14" s="1618"/>
      <c r="G14" s="1619"/>
      <c r="H14" s="1619"/>
      <c r="I14" s="1619"/>
      <c r="J14" s="1619"/>
      <c r="K14" s="1619"/>
      <c r="L14" s="1619"/>
      <c r="M14" s="578" t="s">
        <v>35</v>
      </c>
      <c r="N14" s="1253" t="s">
        <v>2420</v>
      </c>
      <c r="O14" s="1258">
        <v>43909</v>
      </c>
      <c r="P14" s="1027"/>
      <c r="Q14" s="86"/>
      <c r="R14" s="86"/>
      <c r="S14" s="86"/>
      <c r="T14" s="86"/>
      <c r="U14" s="86"/>
      <c r="V14" s="86"/>
      <c r="W14" s="86"/>
      <c r="X14" s="86"/>
      <c r="Y14" s="86"/>
      <c r="Z14" s="86"/>
      <c r="AA14" s="86"/>
    </row>
    <row r="15" spans="1:27" ht="43.5" customHeight="1">
      <c r="A15" s="1615"/>
      <c r="B15" s="1616"/>
      <c r="C15" s="1617"/>
      <c r="D15" s="1617"/>
      <c r="E15" s="1612" t="s">
        <v>3101</v>
      </c>
      <c r="F15" s="1618"/>
      <c r="G15" s="1619"/>
      <c r="H15" s="1619"/>
      <c r="I15" s="1619"/>
      <c r="J15" s="1619"/>
      <c r="K15" s="1619"/>
      <c r="L15" s="1619"/>
      <c r="M15" s="578" t="s">
        <v>35</v>
      </c>
      <c r="N15" s="1253" t="s">
        <v>2420</v>
      </c>
      <c r="O15" s="1258">
        <v>43909</v>
      </c>
      <c r="P15" s="1027"/>
      <c r="Q15" s="86"/>
      <c r="R15" s="86"/>
      <c r="S15" s="86"/>
      <c r="T15" s="86"/>
      <c r="U15" s="86"/>
      <c r="V15" s="86"/>
      <c r="W15" s="86"/>
      <c r="X15" s="86"/>
      <c r="Y15" s="86"/>
      <c r="Z15" s="86"/>
      <c r="AA15" s="86"/>
    </row>
    <row r="16" spans="1:27" ht="43.5" customHeight="1">
      <c r="A16" s="1615"/>
      <c r="B16" s="1616"/>
      <c r="C16" s="1617"/>
      <c r="D16" s="1617"/>
      <c r="E16" s="1612" t="s">
        <v>3102</v>
      </c>
      <c r="F16" s="1618"/>
      <c r="G16" s="1619"/>
      <c r="H16" s="1619"/>
      <c r="I16" s="1619"/>
      <c r="J16" s="1619"/>
      <c r="K16" s="1619"/>
      <c r="L16" s="1619"/>
      <c r="M16" s="1261" t="s">
        <v>3103</v>
      </c>
      <c r="N16" s="1253" t="s">
        <v>3104</v>
      </c>
      <c r="O16" s="1258">
        <v>43909</v>
      </c>
      <c r="P16" s="1027"/>
      <c r="Q16" s="86"/>
      <c r="R16" s="86"/>
      <c r="S16" s="86"/>
      <c r="T16" s="86"/>
      <c r="U16" s="86"/>
      <c r="V16" s="86"/>
      <c r="W16" s="86"/>
      <c r="X16" s="86"/>
      <c r="Y16" s="86"/>
      <c r="Z16" s="86"/>
      <c r="AA16" s="86"/>
    </row>
    <row r="17" spans="1:27" ht="43.5" customHeight="1">
      <c r="A17" s="1615"/>
      <c r="B17" s="1616"/>
      <c r="C17" s="1617"/>
      <c r="D17" s="1617"/>
      <c r="E17" s="1612" t="s">
        <v>3105</v>
      </c>
      <c r="F17" s="1618"/>
      <c r="G17" s="1619"/>
      <c r="H17" s="1619"/>
      <c r="I17" s="1619"/>
      <c r="J17" s="1619"/>
      <c r="K17" s="1619"/>
      <c r="L17" s="1619"/>
      <c r="M17" s="1261" t="s">
        <v>3106</v>
      </c>
      <c r="N17" s="1253" t="s">
        <v>3107</v>
      </c>
      <c r="O17" s="1258">
        <v>43909</v>
      </c>
      <c r="P17" s="1027"/>
      <c r="Q17" s="86"/>
      <c r="R17" s="86"/>
      <c r="S17" s="86"/>
      <c r="T17" s="86"/>
      <c r="U17" s="86"/>
      <c r="V17" s="86"/>
      <c r="W17" s="86"/>
      <c r="X17" s="86"/>
      <c r="Y17" s="86"/>
      <c r="Z17" s="86"/>
      <c r="AA17" s="86"/>
    </row>
    <row r="18" spans="1:27" ht="43.5" customHeight="1">
      <c r="A18" s="1620"/>
      <c r="B18" s="1621"/>
      <c r="C18" s="1622"/>
      <c r="D18" s="1622"/>
      <c r="E18" s="1612" t="s">
        <v>3108</v>
      </c>
      <c r="F18" s="1623"/>
      <c r="G18" s="1624"/>
      <c r="H18" s="1624"/>
      <c r="I18" s="1624"/>
      <c r="J18" s="1624"/>
      <c r="K18" s="1624"/>
      <c r="L18" s="1624"/>
      <c r="M18" s="1261" t="s">
        <v>3109</v>
      </c>
      <c r="N18" s="1253" t="s">
        <v>3104</v>
      </c>
      <c r="O18" s="1258">
        <v>43921</v>
      </c>
      <c r="P18" s="1027"/>
      <c r="Q18" s="86"/>
      <c r="R18" s="86"/>
      <c r="S18" s="86"/>
      <c r="T18" s="86"/>
      <c r="U18" s="86"/>
      <c r="V18" s="86"/>
      <c r="W18" s="86"/>
      <c r="X18" s="86"/>
      <c r="Y18" s="86"/>
      <c r="Z18" s="86"/>
      <c r="AA18" s="86"/>
    </row>
    <row r="19" spans="1:27" ht="21" customHeight="1">
      <c r="A19" s="2162" t="s">
        <v>3110</v>
      </c>
      <c r="B19" s="2102"/>
      <c r="C19" s="2103"/>
      <c r="D19" s="1274">
        <v>3</v>
      </c>
      <c r="E19" s="1274">
        <v>4</v>
      </c>
      <c r="F19" s="1625">
        <f t="shared" ref="F19:L19" si="2">SUM(F10:F13)</f>
        <v>25000000</v>
      </c>
      <c r="G19" s="1277">
        <f t="shared" si="2"/>
        <v>0</v>
      </c>
      <c r="H19" s="1277">
        <f t="shared" si="2"/>
        <v>0</v>
      </c>
      <c r="I19" s="1277">
        <f t="shared" si="2"/>
        <v>2</v>
      </c>
      <c r="J19" s="1277">
        <f t="shared" si="2"/>
        <v>1</v>
      </c>
      <c r="K19" s="1277">
        <f t="shared" si="2"/>
        <v>1</v>
      </c>
      <c r="L19" s="1277">
        <f t="shared" si="2"/>
        <v>0</v>
      </c>
      <c r="M19" s="1333"/>
      <c r="N19" s="1278"/>
      <c r="O19" s="1279"/>
      <c r="P19" s="1473"/>
      <c r="Q19" s="1319"/>
      <c r="R19" s="1280"/>
      <c r="S19" s="1280"/>
      <c r="T19" s="1280"/>
      <c r="U19" s="1280"/>
      <c r="V19" s="1280"/>
      <c r="W19" s="1280"/>
      <c r="X19" s="1280"/>
      <c r="Y19" s="1280"/>
      <c r="Z19" s="1280"/>
      <c r="AA19" s="1280"/>
    </row>
    <row r="20" spans="1:27" ht="31.5" customHeight="1">
      <c r="A20" s="1251">
        <v>2019</v>
      </c>
      <c r="B20" s="1252" t="s">
        <v>119</v>
      </c>
      <c r="C20" s="1252" t="s">
        <v>18</v>
      </c>
      <c r="D20" s="1252" t="s">
        <v>450</v>
      </c>
      <c r="E20" s="1252" t="s">
        <v>3111</v>
      </c>
      <c r="F20" s="1254">
        <v>3000000</v>
      </c>
      <c r="G20" s="1259"/>
      <c r="H20" s="1259"/>
      <c r="I20" s="1259"/>
      <c r="J20" s="1259"/>
      <c r="K20" s="1260">
        <v>1</v>
      </c>
      <c r="L20" s="1259"/>
      <c r="M20" s="1261" t="s">
        <v>3112</v>
      </c>
      <c r="N20" s="1253" t="s">
        <v>2423</v>
      </c>
      <c r="O20" s="1258">
        <v>43944</v>
      </c>
      <c r="P20" s="1027"/>
      <c r="Q20" s="86"/>
      <c r="R20" s="86"/>
      <c r="S20" s="86"/>
      <c r="T20" s="86"/>
      <c r="U20" s="86"/>
      <c r="V20" s="86"/>
      <c r="W20" s="86"/>
      <c r="X20" s="86"/>
      <c r="Y20" s="86"/>
      <c r="Z20" s="86"/>
      <c r="AA20" s="86"/>
    </row>
    <row r="21" spans="1:27" ht="31.5" customHeight="1">
      <c r="A21" s="1251">
        <v>2019</v>
      </c>
      <c r="B21" s="1252" t="s">
        <v>119</v>
      </c>
      <c r="C21" s="1252" t="s">
        <v>18</v>
      </c>
      <c r="D21" s="1252" t="s">
        <v>450</v>
      </c>
      <c r="E21" s="1252" t="s">
        <v>3113</v>
      </c>
      <c r="F21" s="1254">
        <v>3000000</v>
      </c>
      <c r="G21" s="1259"/>
      <c r="H21" s="1259"/>
      <c r="I21" s="1259"/>
      <c r="J21" s="1259"/>
      <c r="K21" s="1260">
        <v>1</v>
      </c>
      <c r="L21" s="1259"/>
      <c r="M21" s="1261" t="s">
        <v>3114</v>
      </c>
      <c r="N21" s="1253" t="s">
        <v>2423</v>
      </c>
      <c r="O21" s="1258">
        <v>43944</v>
      </c>
      <c r="P21" s="1027"/>
      <c r="Q21" s="86"/>
      <c r="R21" s="86"/>
      <c r="S21" s="86"/>
      <c r="T21" s="86"/>
      <c r="U21" s="86"/>
      <c r="V21" s="86"/>
      <c r="W21" s="86"/>
      <c r="X21" s="86"/>
      <c r="Y21" s="86"/>
      <c r="Z21" s="86"/>
      <c r="AA21" s="86"/>
    </row>
    <row r="22" spans="1:27" ht="31.5" customHeight="1">
      <c r="A22" s="1251">
        <v>2019</v>
      </c>
      <c r="B22" s="1252" t="s">
        <v>119</v>
      </c>
      <c r="C22" s="1252" t="s">
        <v>18</v>
      </c>
      <c r="D22" s="1252" t="s">
        <v>450</v>
      </c>
      <c r="E22" s="1252" t="s">
        <v>3115</v>
      </c>
      <c r="F22" s="1254">
        <v>3000000</v>
      </c>
      <c r="G22" s="1259"/>
      <c r="H22" s="1259"/>
      <c r="I22" s="1259"/>
      <c r="J22" s="1259"/>
      <c r="K22" s="1260">
        <v>1</v>
      </c>
      <c r="L22" s="1259"/>
      <c r="M22" s="1261" t="s">
        <v>3116</v>
      </c>
      <c r="N22" s="1253" t="s">
        <v>2423</v>
      </c>
      <c r="O22" s="1258">
        <v>43944</v>
      </c>
      <c r="P22" s="1027"/>
      <c r="Q22" s="86"/>
      <c r="R22" s="86"/>
      <c r="S22" s="86"/>
      <c r="T22" s="86"/>
      <c r="U22" s="86"/>
      <c r="V22" s="86"/>
      <c r="W22" s="86"/>
      <c r="X22" s="86"/>
      <c r="Y22" s="86"/>
      <c r="Z22" s="86"/>
      <c r="AA22" s="86"/>
    </row>
    <row r="23" spans="1:27" ht="31.5" customHeight="1">
      <c r="A23" s="1251">
        <v>2019</v>
      </c>
      <c r="B23" s="1252" t="s">
        <v>119</v>
      </c>
      <c r="C23" s="1252" t="s">
        <v>18</v>
      </c>
      <c r="D23" s="1252" t="s">
        <v>254</v>
      </c>
      <c r="E23" s="1252" t="s">
        <v>3117</v>
      </c>
      <c r="F23" s="1254">
        <v>3000000</v>
      </c>
      <c r="G23" s="1259"/>
      <c r="H23" s="1259"/>
      <c r="I23" s="1260"/>
      <c r="J23" s="1260">
        <v>1</v>
      </c>
      <c r="K23" s="1259"/>
      <c r="L23" s="1259"/>
      <c r="M23" s="1253" t="s">
        <v>2208</v>
      </c>
      <c r="N23" s="1626">
        <v>43969</v>
      </c>
      <c r="O23" s="1270">
        <v>43854</v>
      </c>
      <c r="P23" s="1027" t="s">
        <v>1357</v>
      </c>
      <c r="Q23" s="86"/>
      <c r="R23" s="86"/>
      <c r="S23" s="86"/>
      <c r="T23" s="86"/>
      <c r="U23" s="86"/>
      <c r="V23" s="86"/>
      <c r="W23" s="86"/>
      <c r="X23" s="86"/>
      <c r="Y23" s="86"/>
      <c r="Z23" s="86"/>
      <c r="AA23" s="86"/>
    </row>
    <row r="24" spans="1:27" ht="31.5" customHeight="1">
      <c r="A24" s="1251">
        <v>2019</v>
      </c>
      <c r="B24" s="1252" t="s">
        <v>119</v>
      </c>
      <c r="C24" s="1252" t="s">
        <v>18</v>
      </c>
      <c r="D24" s="1252" t="s">
        <v>255</v>
      </c>
      <c r="E24" s="1252" t="s">
        <v>3118</v>
      </c>
      <c r="F24" s="1254">
        <v>3000000</v>
      </c>
      <c r="G24" s="1259"/>
      <c r="H24" s="1259"/>
      <c r="I24" s="1259"/>
      <c r="J24" s="1259"/>
      <c r="K24" s="1260">
        <v>1</v>
      </c>
      <c r="L24" s="1259"/>
      <c r="M24" s="1261" t="s">
        <v>3119</v>
      </c>
      <c r="N24" s="1253" t="s">
        <v>3120</v>
      </c>
      <c r="O24" s="1258">
        <v>43949</v>
      </c>
      <c r="P24" s="1027"/>
      <c r="Q24" s="86"/>
      <c r="R24" s="86"/>
      <c r="S24" s="86"/>
      <c r="T24" s="86"/>
      <c r="U24" s="86"/>
      <c r="V24" s="86"/>
      <c r="W24" s="86"/>
      <c r="X24" s="86"/>
      <c r="Y24" s="86"/>
      <c r="Z24" s="86"/>
      <c r="AA24" s="86"/>
    </row>
    <row r="25" spans="1:27" ht="31.5" customHeight="1">
      <c r="A25" s="1251">
        <v>2019</v>
      </c>
      <c r="B25" s="1252" t="s">
        <v>119</v>
      </c>
      <c r="C25" s="1252" t="s">
        <v>18</v>
      </c>
      <c r="D25" s="1252" t="s">
        <v>256</v>
      </c>
      <c r="E25" s="1252" t="s">
        <v>3121</v>
      </c>
      <c r="F25" s="1254">
        <v>3000000</v>
      </c>
      <c r="G25" s="1259"/>
      <c r="H25" s="1259"/>
      <c r="I25" s="1259"/>
      <c r="J25" s="1259">
        <v>1</v>
      </c>
      <c r="K25" s="1259"/>
      <c r="L25" s="1259"/>
      <c r="M25" s="1252" t="s">
        <v>2208</v>
      </c>
      <c r="N25" s="1252" t="s">
        <v>2015</v>
      </c>
      <c r="O25" s="1270">
        <v>43861</v>
      </c>
      <c r="P25" s="1027"/>
      <c r="Q25" s="86"/>
      <c r="R25" s="86"/>
      <c r="S25" s="86"/>
      <c r="T25" s="86"/>
      <c r="U25" s="86"/>
      <c r="V25" s="86"/>
      <c r="W25" s="86"/>
      <c r="X25" s="86"/>
      <c r="Y25" s="86"/>
      <c r="Z25" s="86"/>
      <c r="AA25" s="86"/>
    </row>
    <row r="26" spans="1:27" ht="31.5" customHeight="1">
      <c r="A26" s="1251">
        <v>2019</v>
      </c>
      <c r="B26" s="1252" t="s">
        <v>119</v>
      </c>
      <c r="C26" s="1252" t="s">
        <v>18</v>
      </c>
      <c r="D26" s="1252" t="s">
        <v>256</v>
      </c>
      <c r="E26" s="1252" t="s">
        <v>2036</v>
      </c>
      <c r="F26" s="1254">
        <v>3000000</v>
      </c>
      <c r="G26" s="1259"/>
      <c r="H26" s="1259"/>
      <c r="I26" s="1259"/>
      <c r="J26" s="1259">
        <v>1</v>
      </c>
      <c r="K26" s="1259"/>
      <c r="L26" s="1259"/>
      <c r="M26" s="1252" t="s">
        <v>2208</v>
      </c>
      <c r="N26" s="1252"/>
      <c r="O26" s="1270">
        <v>43854</v>
      </c>
      <c r="P26" s="1027" t="s">
        <v>1357</v>
      </c>
      <c r="Q26" s="86"/>
      <c r="R26" s="86"/>
      <c r="S26" s="86"/>
      <c r="T26" s="86"/>
      <c r="U26" s="86"/>
      <c r="V26" s="86"/>
      <c r="W26" s="86"/>
      <c r="X26" s="86"/>
      <c r="Y26" s="86"/>
      <c r="Z26" s="86"/>
      <c r="AA26" s="86"/>
    </row>
    <row r="27" spans="1:27" ht="21" customHeight="1">
      <c r="A27" s="2126" t="s">
        <v>3122</v>
      </c>
      <c r="B27" s="1964"/>
      <c r="C27" s="1961"/>
      <c r="D27" s="1274">
        <v>4</v>
      </c>
      <c r="E27" s="1274">
        <v>7</v>
      </c>
      <c r="F27" s="1276">
        <f t="shared" ref="F27:L27" si="3">SUM(F20:F26)</f>
        <v>21000000</v>
      </c>
      <c r="G27" s="1277">
        <f t="shared" si="3"/>
        <v>0</v>
      </c>
      <c r="H27" s="1277">
        <f t="shared" si="3"/>
        <v>0</v>
      </c>
      <c r="I27" s="1277">
        <f t="shared" si="3"/>
        <v>0</v>
      </c>
      <c r="J27" s="1277">
        <f t="shared" si="3"/>
        <v>3</v>
      </c>
      <c r="K27" s="1277">
        <f t="shared" si="3"/>
        <v>4</v>
      </c>
      <c r="L27" s="1277">
        <f t="shared" si="3"/>
        <v>0</v>
      </c>
      <c r="M27" s="1333"/>
      <c r="N27" s="1278"/>
      <c r="O27" s="1279"/>
      <c r="P27" s="1473"/>
      <c r="Q27" s="1319"/>
      <c r="R27" s="1280"/>
      <c r="S27" s="1280"/>
      <c r="T27" s="1280"/>
      <c r="U27" s="1280"/>
      <c r="V27" s="1280"/>
      <c r="W27" s="1280"/>
      <c r="X27" s="1280"/>
      <c r="Y27" s="1280"/>
      <c r="Z27" s="1280"/>
      <c r="AA27" s="1280"/>
    </row>
    <row r="28" spans="1:27" ht="27" customHeight="1">
      <c r="A28" s="1251">
        <v>2019</v>
      </c>
      <c r="B28" s="1252" t="s">
        <v>119</v>
      </c>
      <c r="C28" s="1252" t="s">
        <v>19</v>
      </c>
      <c r="D28" s="1252" t="s">
        <v>868</v>
      </c>
      <c r="E28" s="1252" t="s">
        <v>3123</v>
      </c>
      <c r="F28" s="1254">
        <v>3000000</v>
      </c>
      <c r="G28" s="1259"/>
      <c r="H28" s="1255"/>
      <c r="I28" s="1255"/>
      <c r="J28" s="1255">
        <v>1</v>
      </c>
      <c r="K28" s="1259"/>
      <c r="L28" s="1259"/>
      <c r="M28" s="1252" t="s">
        <v>2331</v>
      </c>
      <c r="N28" s="1252"/>
      <c r="O28" s="1270">
        <v>43696</v>
      </c>
      <c r="P28" s="1027"/>
      <c r="Q28" s="86"/>
      <c r="R28" s="86"/>
      <c r="S28" s="86"/>
      <c r="T28" s="86"/>
      <c r="U28" s="86"/>
      <c r="V28" s="86"/>
      <c r="W28" s="86"/>
      <c r="X28" s="86"/>
      <c r="Y28" s="86"/>
      <c r="Z28" s="86"/>
      <c r="AA28" s="86"/>
    </row>
    <row r="29" spans="1:27" ht="27" customHeight="1">
      <c r="A29" s="1251">
        <v>2019</v>
      </c>
      <c r="B29" s="1252" t="s">
        <v>119</v>
      </c>
      <c r="C29" s="1252" t="s">
        <v>19</v>
      </c>
      <c r="D29" s="1252" t="s">
        <v>868</v>
      </c>
      <c r="E29" s="1252" t="s">
        <v>3124</v>
      </c>
      <c r="F29" s="1254">
        <v>3000000</v>
      </c>
      <c r="G29" s="1259"/>
      <c r="H29" s="1255"/>
      <c r="I29" s="1255"/>
      <c r="J29" s="1255">
        <v>1</v>
      </c>
      <c r="K29" s="1259"/>
      <c r="L29" s="1259"/>
      <c r="M29" s="1252" t="s">
        <v>2331</v>
      </c>
      <c r="N29" s="1252"/>
      <c r="O29" s="1270">
        <v>43696</v>
      </c>
      <c r="P29" s="1027"/>
      <c r="Q29" s="86"/>
      <c r="R29" s="86"/>
      <c r="S29" s="86"/>
      <c r="T29" s="86"/>
      <c r="U29" s="86"/>
      <c r="V29" s="86"/>
      <c r="W29" s="86"/>
      <c r="X29" s="86"/>
      <c r="Y29" s="86"/>
      <c r="Z29" s="86"/>
      <c r="AA29" s="86"/>
    </row>
    <row r="30" spans="1:27" ht="21" customHeight="1">
      <c r="A30" s="2126" t="s">
        <v>3125</v>
      </c>
      <c r="B30" s="1961"/>
      <c r="C30" s="1274"/>
      <c r="D30" s="1274">
        <v>1</v>
      </c>
      <c r="E30" s="1274">
        <v>2</v>
      </c>
      <c r="F30" s="1276">
        <f t="shared" ref="F30:L30" si="4">SUM(F28:F29)</f>
        <v>6000000</v>
      </c>
      <c r="G30" s="1277">
        <f t="shared" si="4"/>
        <v>0</v>
      </c>
      <c r="H30" s="1277">
        <f t="shared" si="4"/>
        <v>0</v>
      </c>
      <c r="I30" s="1277">
        <f t="shared" si="4"/>
        <v>0</v>
      </c>
      <c r="J30" s="1277">
        <f t="shared" si="4"/>
        <v>2</v>
      </c>
      <c r="K30" s="1277">
        <f t="shared" si="4"/>
        <v>0</v>
      </c>
      <c r="L30" s="1277">
        <f t="shared" si="4"/>
        <v>0</v>
      </c>
      <c r="M30" s="1333"/>
      <c r="N30" s="1278"/>
      <c r="O30" s="1279"/>
      <c r="P30" s="1473"/>
      <c r="Q30" s="1319"/>
      <c r="R30" s="1280"/>
      <c r="S30" s="1280"/>
      <c r="T30" s="1280"/>
      <c r="U30" s="1280"/>
      <c r="V30" s="1280"/>
      <c r="W30" s="1280"/>
      <c r="X30" s="1280"/>
      <c r="Y30" s="1280"/>
      <c r="Z30" s="1280"/>
      <c r="AA30" s="1280"/>
    </row>
    <row r="31" spans="1:27" ht="20.25" customHeight="1">
      <c r="A31" s="2127" t="s">
        <v>43</v>
      </c>
      <c r="B31" s="1961"/>
      <c r="C31" s="1336"/>
      <c r="D31" s="1305">
        <f t="shared" ref="D31:L31" si="5">SUM(D30,D27,D19,D9,D7)</f>
        <v>11</v>
      </c>
      <c r="E31" s="1305">
        <f t="shared" si="5"/>
        <v>16</v>
      </c>
      <c r="F31" s="1338">
        <f t="shared" si="5"/>
        <v>80000000</v>
      </c>
      <c r="G31" s="1305">
        <f t="shared" si="5"/>
        <v>0</v>
      </c>
      <c r="H31" s="1305">
        <f t="shared" si="5"/>
        <v>0</v>
      </c>
      <c r="I31" s="1305">
        <f t="shared" si="5"/>
        <v>2</v>
      </c>
      <c r="J31" s="1305">
        <f t="shared" si="5"/>
        <v>7</v>
      </c>
      <c r="K31" s="1305">
        <f t="shared" si="5"/>
        <v>6</v>
      </c>
      <c r="L31" s="1305">
        <f t="shared" si="5"/>
        <v>1</v>
      </c>
      <c r="M31" s="1627"/>
      <c r="N31" s="1310"/>
      <c r="O31" s="1340"/>
      <c r="P31" s="1628"/>
      <c r="Q31" s="1319"/>
      <c r="R31" s="1312"/>
      <c r="S31" s="1312"/>
      <c r="T31" s="1312"/>
      <c r="U31" s="1312"/>
      <c r="V31" s="1312"/>
      <c r="W31" s="1312"/>
      <c r="X31" s="1312"/>
      <c r="Y31" s="1312"/>
      <c r="Z31" s="1312"/>
      <c r="AA31" s="1312"/>
    </row>
    <row r="32" spans="1:27" ht="33.75" customHeight="1">
      <c r="A32" s="1320"/>
      <c r="B32" s="1342"/>
      <c r="C32" s="1342"/>
      <c r="D32" s="1342"/>
      <c r="E32" s="1344"/>
      <c r="F32" s="1345"/>
      <c r="G32" s="1471"/>
      <c r="H32" s="1472"/>
      <c r="I32" s="1472"/>
      <c r="J32" s="1473"/>
      <c r="K32" s="1472"/>
      <c r="L32" s="1472"/>
      <c r="M32" s="1346"/>
      <c r="N32" s="1320"/>
      <c r="O32" s="1347"/>
      <c r="P32" s="1346"/>
      <c r="Q32" s="1319"/>
      <c r="R32" s="1320"/>
      <c r="S32" s="1320"/>
      <c r="T32" s="1320"/>
      <c r="U32" s="1320"/>
      <c r="V32" s="1320"/>
      <c r="W32" s="1320"/>
      <c r="X32" s="1320"/>
      <c r="Y32" s="1320"/>
      <c r="Z32" s="1320"/>
      <c r="AA32" s="1320"/>
    </row>
    <row r="33" spans="1:27" ht="33.75" customHeight="1">
      <c r="A33" s="1320"/>
      <c r="B33" s="1342"/>
      <c r="C33" s="1342"/>
      <c r="D33" s="1342"/>
      <c r="E33" s="1344"/>
      <c r="F33" s="1345"/>
      <c r="G33" s="1471"/>
      <c r="H33" s="1472"/>
      <c r="I33" s="1472"/>
      <c r="J33" s="1473"/>
      <c r="K33" s="1472"/>
      <c r="L33" s="1472"/>
      <c r="M33" s="1346"/>
      <c r="N33" s="1320"/>
      <c r="O33" s="1347"/>
      <c r="P33" s="1346"/>
      <c r="Q33" s="1319"/>
      <c r="R33" s="1320"/>
      <c r="S33" s="1320"/>
      <c r="T33" s="1320"/>
      <c r="U33" s="1320"/>
      <c r="V33" s="1320"/>
      <c r="W33" s="1320"/>
      <c r="X33" s="1320"/>
      <c r="Y33" s="1320"/>
      <c r="Z33" s="1320"/>
      <c r="AA33" s="1320"/>
    </row>
    <row r="34" spans="1:27" ht="33.75" customHeight="1">
      <c r="A34" s="1320"/>
      <c r="B34" s="1342"/>
      <c r="C34" s="1342"/>
      <c r="D34" s="1342"/>
      <c r="E34" s="1344"/>
      <c r="F34" s="1345"/>
      <c r="G34" s="1471"/>
      <c r="H34" s="1472"/>
      <c r="I34" s="1472"/>
      <c r="J34" s="1473"/>
      <c r="K34" s="1472"/>
      <c r="L34" s="1472"/>
      <c r="M34" s="1346"/>
      <c r="N34" s="1320"/>
      <c r="O34" s="1347"/>
      <c r="P34" s="1346"/>
      <c r="Q34" s="1319"/>
      <c r="R34" s="1320"/>
      <c r="S34" s="1320"/>
      <c r="T34" s="1320"/>
      <c r="U34" s="1320"/>
      <c r="V34" s="1320"/>
      <c r="W34" s="1320"/>
      <c r="X34" s="1320"/>
      <c r="Y34" s="1320"/>
      <c r="Z34" s="1320"/>
      <c r="AA34" s="1320"/>
    </row>
    <row r="35" spans="1:27" ht="33.75" customHeight="1">
      <c r="A35" s="1320"/>
      <c r="B35" s="1342"/>
      <c r="C35" s="1342"/>
      <c r="D35" s="1342"/>
      <c r="E35" s="1344"/>
      <c r="F35" s="1345"/>
      <c r="G35" s="1471"/>
      <c r="H35" s="1472"/>
      <c r="I35" s="1472"/>
      <c r="J35" s="1473"/>
      <c r="K35" s="1472"/>
      <c r="L35" s="1472"/>
      <c r="M35" s="1346"/>
      <c r="N35" s="1320"/>
      <c r="O35" s="1347"/>
      <c r="P35" s="1346"/>
      <c r="Q35" s="1319"/>
      <c r="R35" s="1320"/>
      <c r="S35" s="1320"/>
      <c r="T35" s="1320"/>
      <c r="U35" s="1320"/>
      <c r="V35" s="1320"/>
      <c r="W35" s="1320"/>
      <c r="X35" s="1320"/>
      <c r="Y35" s="1320"/>
      <c r="Z35" s="1320"/>
      <c r="AA35" s="1320"/>
    </row>
    <row r="36" spans="1:27" ht="33.75" customHeight="1">
      <c r="A36" s="1320"/>
      <c r="B36" s="1342"/>
      <c r="C36" s="1342"/>
      <c r="D36" s="1342"/>
      <c r="E36" s="1344"/>
      <c r="F36" s="1345"/>
      <c r="G36" s="1471"/>
      <c r="H36" s="1472"/>
      <c r="I36" s="1472"/>
      <c r="J36" s="1473"/>
      <c r="K36" s="1472"/>
      <c r="L36" s="1472"/>
      <c r="M36" s="1346"/>
      <c r="N36" s="1320"/>
      <c r="O36" s="1347"/>
      <c r="P36" s="1346"/>
      <c r="Q36" s="1319"/>
      <c r="R36" s="1320"/>
      <c r="S36" s="1320"/>
      <c r="T36" s="1320"/>
      <c r="U36" s="1320"/>
      <c r="V36" s="1320"/>
      <c r="W36" s="1320"/>
      <c r="X36" s="1320"/>
      <c r="Y36" s="1320"/>
      <c r="Z36" s="1320"/>
      <c r="AA36" s="1320"/>
    </row>
    <row r="37" spans="1:27" ht="33.75" customHeight="1">
      <c r="A37" s="1320"/>
      <c r="B37" s="1342"/>
      <c r="C37" s="1342"/>
      <c r="D37" s="1342"/>
      <c r="E37" s="1344"/>
      <c r="F37" s="1345"/>
      <c r="G37" s="1471"/>
      <c r="H37" s="1472"/>
      <c r="I37" s="1472"/>
      <c r="J37" s="1473"/>
      <c r="K37" s="1472"/>
      <c r="L37" s="1472"/>
      <c r="M37" s="1346"/>
      <c r="N37" s="1320"/>
      <c r="O37" s="1347"/>
      <c r="P37" s="1346"/>
      <c r="Q37" s="1319"/>
      <c r="R37" s="1320"/>
      <c r="S37" s="1320"/>
      <c r="T37" s="1320"/>
      <c r="U37" s="1320"/>
      <c r="V37" s="1320"/>
      <c r="W37" s="1320"/>
      <c r="X37" s="1320"/>
      <c r="Y37" s="1320"/>
      <c r="Z37" s="1320"/>
      <c r="AA37" s="1320"/>
    </row>
    <row r="38" spans="1:27" ht="33.75" customHeight="1">
      <c r="A38" s="1320"/>
      <c r="B38" s="1342"/>
      <c r="C38" s="1342"/>
      <c r="D38" s="1342"/>
      <c r="E38" s="1344"/>
      <c r="F38" s="1345"/>
      <c r="G38" s="1471"/>
      <c r="H38" s="1472"/>
      <c r="I38" s="1472"/>
      <c r="J38" s="1473"/>
      <c r="K38" s="1472"/>
      <c r="L38" s="1472"/>
      <c r="M38" s="1346"/>
      <c r="N38" s="1320"/>
      <c r="O38" s="1347"/>
      <c r="P38" s="1346"/>
      <c r="Q38" s="1319"/>
      <c r="R38" s="1320"/>
      <c r="S38" s="1320"/>
      <c r="T38" s="1320"/>
      <c r="U38" s="1320"/>
      <c r="V38" s="1320"/>
      <c r="W38" s="1320"/>
      <c r="X38" s="1320"/>
      <c r="Y38" s="1320"/>
      <c r="Z38" s="1320"/>
      <c r="AA38" s="1320"/>
    </row>
    <row r="39" spans="1:27" ht="33.75" customHeight="1">
      <c r="A39" s="1320"/>
      <c r="B39" s="1342"/>
      <c r="C39" s="1342"/>
      <c r="D39" s="1342"/>
      <c r="E39" s="1344"/>
      <c r="F39" s="1345"/>
      <c r="G39" s="1471"/>
      <c r="H39" s="1472"/>
      <c r="I39" s="1472"/>
      <c r="J39" s="1473"/>
      <c r="K39" s="1472"/>
      <c r="L39" s="1472"/>
      <c r="M39" s="1346"/>
      <c r="N39" s="1320"/>
      <c r="O39" s="1347"/>
      <c r="P39" s="1346"/>
      <c r="Q39" s="1319"/>
      <c r="R39" s="1320"/>
      <c r="S39" s="1320"/>
      <c r="T39" s="1320"/>
      <c r="U39" s="1320"/>
      <c r="V39" s="1320"/>
      <c r="W39" s="1320"/>
      <c r="X39" s="1320"/>
      <c r="Y39" s="1320"/>
      <c r="Z39" s="1320"/>
      <c r="AA39" s="1320"/>
    </row>
    <row r="40" spans="1:27" ht="33.75" customHeight="1">
      <c r="A40" s="1320"/>
      <c r="B40" s="1342"/>
      <c r="C40" s="1342"/>
      <c r="D40" s="1342"/>
      <c r="E40" s="1344"/>
      <c r="F40" s="1345"/>
      <c r="G40" s="1471"/>
      <c r="H40" s="1472"/>
      <c r="I40" s="1472"/>
      <c r="J40" s="1473"/>
      <c r="K40" s="1472"/>
      <c r="L40" s="1472"/>
      <c r="M40" s="1346"/>
      <c r="N40" s="1320"/>
      <c r="O40" s="1347"/>
      <c r="P40" s="1346"/>
      <c r="Q40" s="1319"/>
      <c r="R40" s="1320"/>
      <c r="S40" s="1320"/>
      <c r="T40" s="1320"/>
      <c r="U40" s="1320"/>
      <c r="V40" s="1320"/>
      <c r="W40" s="1320"/>
      <c r="X40" s="1320"/>
      <c r="Y40" s="1320"/>
      <c r="Z40" s="1320"/>
      <c r="AA40" s="1320"/>
    </row>
    <row r="41" spans="1:27" ht="33.75" customHeight="1">
      <c r="A41" s="1320"/>
      <c r="B41" s="1342"/>
      <c r="C41" s="1342"/>
      <c r="D41" s="1342"/>
      <c r="E41" s="1344"/>
      <c r="F41" s="1345"/>
      <c r="G41" s="1471"/>
      <c r="H41" s="1472"/>
      <c r="I41" s="1472"/>
      <c r="J41" s="1473"/>
      <c r="K41" s="1472"/>
      <c r="L41" s="1472"/>
      <c r="M41" s="1346"/>
      <c r="N41" s="1320"/>
      <c r="O41" s="1347"/>
      <c r="P41" s="1346"/>
      <c r="Q41" s="1319"/>
      <c r="R41" s="1320"/>
      <c r="S41" s="1320"/>
      <c r="T41" s="1320"/>
      <c r="U41" s="1320"/>
      <c r="V41" s="1320"/>
      <c r="W41" s="1320"/>
      <c r="X41" s="1320"/>
      <c r="Y41" s="1320"/>
      <c r="Z41" s="1320"/>
      <c r="AA41" s="1320"/>
    </row>
    <row r="42" spans="1:27" ht="33.75" customHeight="1">
      <c r="A42" s="1320"/>
      <c r="B42" s="1342"/>
      <c r="C42" s="1342"/>
      <c r="D42" s="1342"/>
      <c r="E42" s="1344"/>
      <c r="F42" s="1345"/>
      <c r="G42" s="1471"/>
      <c r="H42" s="1472"/>
      <c r="I42" s="1472"/>
      <c r="J42" s="1473"/>
      <c r="K42" s="1472"/>
      <c r="L42" s="1472"/>
      <c r="M42" s="1346"/>
      <c r="N42" s="1320"/>
      <c r="O42" s="1347"/>
      <c r="P42" s="1346"/>
      <c r="Q42" s="1319"/>
      <c r="R42" s="1320"/>
      <c r="S42" s="1320"/>
      <c r="T42" s="1320"/>
      <c r="U42" s="1320"/>
      <c r="V42" s="1320"/>
      <c r="W42" s="1320"/>
      <c r="X42" s="1320"/>
      <c r="Y42" s="1320"/>
      <c r="Z42" s="1320"/>
      <c r="AA42" s="1320"/>
    </row>
    <row r="43" spans="1:27" ht="33.75" customHeight="1">
      <c r="A43" s="1320"/>
      <c r="B43" s="1342"/>
      <c r="C43" s="1342"/>
      <c r="D43" s="1342"/>
      <c r="E43" s="1344"/>
      <c r="F43" s="1345"/>
      <c r="G43" s="1471"/>
      <c r="H43" s="1472"/>
      <c r="I43" s="1472"/>
      <c r="J43" s="1473"/>
      <c r="K43" s="1472"/>
      <c r="L43" s="1472"/>
      <c r="M43" s="1346"/>
      <c r="N43" s="1320"/>
      <c r="O43" s="1347"/>
      <c r="P43" s="1346"/>
      <c r="Q43" s="1319"/>
      <c r="R43" s="1320"/>
      <c r="S43" s="1320"/>
      <c r="T43" s="1320"/>
      <c r="U43" s="1320"/>
      <c r="V43" s="1320"/>
      <c r="W43" s="1320"/>
      <c r="X43" s="1320"/>
      <c r="Y43" s="1320"/>
      <c r="Z43" s="1320"/>
      <c r="AA43" s="1320"/>
    </row>
    <row r="44" spans="1:27" ht="33.75" customHeight="1">
      <c r="A44" s="1320"/>
      <c r="B44" s="1342"/>
      <c r="C44" s="1342"/>
      <c r="D44" s="1342"/>
      <c r="E44" s="1344"/>
      <c r="F44" s="1345"/>
      <c r="G44" s="1471"/>
      <c r="H44" s="1472"/>
      <c r="I44" s="1472"/>
      <c r="J44" s="1473"/>
      <c r="K44" s="1472"/>
      <c r="L44" s="1472"/>
      <c r="M44" s="1346"/>
      <c r="N44" s="1320"/>
      <c r="O44" s="1347"/>
      <c r="P44" s="1346"/>
      <c r="Q44" s="1319"/>
      <c r="R44" s="1320"/>
      <c r="S44" s="1320"/>
      <c r="T44" s="1320"/>
      <c r="U44" s="1320"/>
      <c r="V44" s="1320"/>
      <c r="W44" s="1320"/>
      <c r="X44" s="1320"/>
      <c r="Y44" s="1320"/>
      <c r="Z44" s="1320"/>
      <c r="AA44" s="1320"/>
    </row>
    <row r="45" spans="1:27" ht="33.75" customHeight="1">
      <c r="A45" s="1320"/>
      <c r="B45" s="1342"/>
      <c r="C45" s="1342"/>
      <c r="D45" s="1342"/>
      <c r="E45" s="1344"/>
      <c r="F45" s="1345"/>
      <c r="G45" s="1471"/>
      <c r="H45" s="1472"/>
      <c r="I45" s="1472"/>
      <c r="J45" s="1473"/>
      <c r="K45" s="1472"/>
      <c r="L45" s="1472"/>
      <c r="M45" s="1346"/>
      <c r="N45" s="1320"/>
      <c r="O45" s="1347"/>
      <c r="P45" s="1346"/>
      <c r="Q45" s="1319"/>
      <c r="R45" s="1320"/>
      <c r="S45" s="1320"/>
      <c r="T45" s="1320"/>
      <c r="U45" s="1320"/>
      <c r="V45" s="1320"/>
      <c r="W45" s="1320"/>
      <c r="X45" s="1320"/>
      <c r="Y45" s="1320"/>
      <c r="Z45" s="1320"/>
      <c r="AA45" s="1320"/>
    </row>
    <row r="46" spans="1:27" ht="33.75" customHeight="1">
      <c r="A46" s="1320"/>
      <c r="B46" s="1342"/>
      <c r="C46" s="1342"/>
      <c r="D46" s="1342"/>
      <c r="E46" s="1344"/>
      <c r="F46" s="1345"/>
      <c r="G46" s="1471"/>
      <c r="H46" s="1472"/>
      <c r="I46" s="1472"/>
      <c r="J46" s="1473"/>
      <c r="K46" s="1472"/>
      <c r="L46" s="1472"/>
      <c r="M46" s="1346"/>
      <c r="N46" s="1320"/>
      <c r="O46" s="1347"/>
      <c r="P46" s="1346"/>
      <c r="Q46" s="1319"/>
      <c r="R46" s="1320"/>
      <c r="S46" s="1320"/>
      <c r="T46" s="1320"/>
      <c r="U46" s="1320"/>
      <c r="V46" s="1320"/>
      <c r="W46" s="1320"/>
      <c r="X46" s="1320"/>
      <c r="Y46" s="1320"/>
      <c r="Z46" s="1320"/>
      <c r="AA46" s="1320"/>
    </row>
    <row r="47" spans="1:27" ht="33.75" customHeight="1">
      <c r="A47" s="1320"/>
      <c r="B47" s="1342"/>
      <c r="C47" s="1342"/>
      <c r="D47" s="1342"/>
      <c r="E47" s="1344"/>
      <c r="F47" s="1345"/>
      <c r="G47" s="1471"/>
      <c r="H47" s="1472"/>
      <c r="I47" s="1472"/>
      <c r="J47" s="1473"/>
      <c r="K47" s="1472"/>
      <c r="L47" s="1472"/>
      <c r="M47" s="1346"/>
      <c r="N47" s="1320"/>
      <c r="O47" s="1347"/>
      <c r="P47" s="1346"/>
      <c r="Q47" s="1319"/>
      <c r="R47" s="1320"/>
      <c r="S47" s="1320"/>
      <c r="T47" s="1320"/>
      <c r="U47" s="1320"/>
      <c r="V47" s="1320"/>
      <c r="W47" s="1320"/>
      <c r="X47" s="1320"/>
      <c r="Y47" s="1320"/>
      <c r="Z47" s="1320"/>
      <c r="AA47" s="1320"/>
    </row>
    <row r="48" spans="1:27" ht="33.75" customHeight="1">
      <c r="A48" s="1320"/>
      <c r="B48" s="1342"/>
      <c r="C48" s="1342"/>
      <c r="D48" s="1342"/>
      <c r="E48" s="1344"/>
      <c r="F48" s="1345"/>
      <c r="G48" s="1471"/>
      <c r="H48" s="1472"/>
      <c r="I48" s="1472"/>
      <c r="J48" s="1473"/>
      <c r="K48" s="1472"/>
      <c r="L48" s="1472"/>
      <c r="M48" s="1346"/>
      <c r="N48" s="1320"/>
      <c r="O48" s="1347"/>
      <c r="P48" s="1346"/>
      <c r="Q48" s="1319"/>
      <c r="R48" s="1320"/>
      <c r="S48" s="1320"/>
      <c r="T48" s="1320"/>
      <c r="U48" s="1320"/>
      <c r="V48" s="1320"/>
      <c r="W48" s="1320"/>
      <c r="X48" s="1320"/>
      <c r="Y48" s="1320"/>
      <c r="Z48" s="1320"/>
      <c r="AA48" s="1320"/>
    </row>
    <row r="49" spans="1:27" ht="33.75" customHeight="1">
      <c r="A49" s="1320"/>
      <c r="B49" s="1342"/>
      <c r="C49" s="1342"/>
      <c r="D49" s="1342"/>
      <c r="E49" s="1344"/>
      <c r="F49" s="1345"/>
      <c r="G49" s="1471"/>
      <c r="H49" s="1472"/>
      <c r="I49" s="1472"/>
      <c r="J49" s="1473"/>
      <c r="K49" s="1472"/>
      <c r="L49" s="1472"/>
      <c r="M49" s="1346"/>
      <c r="N49" s="1320"/>
      <c r="O49" s="1347"/>
      <c r="P49" s="1346"/>
      <c r="Q49" s="1319"/>
      <c r="R49" s="1320"/>
      <c r="S49" s="1320"/>
      <c r="T49" s="1320"/>
      <c r="U49" s="1320"/>
      <c r="V49" s="1320"/>
      <c r="W49" s="1320"/>
      <c r="X49" s="1320"/>
      <c r="Y49" s="1320"/>
      <c r="Z49" s="1320"/>
      <c r="AA49" s="1320"/>
    </row>
    <row r="50" spans="1:27" ht="33.75" customHeight="1">
      <c r="A50" s="1320"/>
      <c r="B50" s="1342"/>
      <c r="C50" s="1342"/>
      <c r="D50" s="1342"/>
      <c r="E50" s="1344"/>
      <c r="F50" s="1345"/>
      <c r="G50" s="1471"/>
      <c r="H50" s="1472"/>
      <c r="I50" s="1472"/>
      <c r="J50" s="1473"/>
      <c r="K50" s="1472"/>
      <c r="L50" s="1472"/>
      <c r="M50" s="1346"/>
      <c r="N50" s="1320"/>
      <c r="O50" s="1347"/>
      <c r="P50" s="1346"/>
      <c r="Q50" s="1319"/>
      <c r="R50" s="1320"/>
      <c r="S50" s="1320"/>
      <c r="T50" s="1320"/>
      <c r="U50" s="1320"/>
      <c r="V50" s="1320"/>
      <c r="W50" s="1320"/>
      <c r="X50" s="1320"/>
      <c r="Y50" s="1320"/>
      <c r="Z50" s="1320"/>
      <c r="AA50" s="1320"/>
    </row>
    <row r="51" spans="1:27" ht="33.75" customHeight="1">
      <c r="A51" s="1320"/>
      <c r="B51" s="1342"/>
      <c r="C51" s="1342"/>
      <c r="D51" s="1342"/>
      <c r="E51" s="1344"/>
      <c r="F51" s="1345"/>
      <c r="G51" s="1471"/>
      <c r="H51" s="1472"/>
      <c r="I51" s="1472"/>
      <c r="J51" s="1473"/>
      <c r="K51" s="1472"/>
      <c r="L51" s="1472"/>
      <c r="M51" s="1346"/>
      <c r="N51" s="1320"/>
      <c r="O51" s="1347"/>
      <c r="P51" s="1346"/>
      <c r="Q51" s="1319"/>
      <c r="R51" s="1320"/>
      <c r="S51" s="1320"/>
      <c r="T51" s="1320"/>
      <c r="U51" s="1320"/>
      <c r="V51" s="1320"/>
      <c r="W51" s="1320"/>
      <c r="X51" s="1320"/>
      <c r="Y51" s="1320"/>
      <c r="Z51" s="1320"/>
      <c r="AA51" s="1320"/>
    </row>
    <row r="52" spans="1:27" ht="33.75" customHeight="1">
      <c r="A52" s="1320"/>
      <c r="B52" s="1342"/>
      <c r="C52" s="1342"/>
      <c r="D52" s="1342"/>
      <c r="E52" s="1344"/>
      <c r="F52" s="1345"/>
      <c r="G52" s="1471"/>
      <c r="H52" s="1472"/>
      <c r="I52" s="1472"/>
      <c r="J52" s="1473"/>
      <c r="K52" s="1472"/>
      <c r="L52" s="1472"/>
      <c r="M52" s="1346"/>
      <c r="N52" s="1320"/>
      <c r="O52" s="1347"/>
      <c r="P52" s="1346"/>
      <c r="Q52" s="1319"/>
      <c r="R52" s="1320"/>
      <c r="S52" s="1320"/>
      <c r="T52" s="1320"/>
      <c r="U52" s="1320"/>
      <c r="V52" s="1320"/>
      <c r="W52" s="1320"/>
      <c r="X52" s="1320"/>
      <c r="Y52" s="1320"/>
      <c r="Z52" s="1320"/>
      <c r="AA52" s="1320"/>
    </row>
    <row r="53" spans="1:27" ht="33.75" customHeight="1">
      <c r="A53" s="1320"/>
      <c r="B53" s="1342"/>
      <c r="C53" s="1342"/>
      <c r="D53" s="1342"/>
      <c r="E53" s="1344"/>
      <c r="F53" s="1345"/>
      <c r="G53" s="1471"/>
      <c r="H53" s="1472"/>
      <c r="I53" s="1472"/>
      <c r="J53" s="1473"/>
      <c r="K53" s="1472"/>
      <c r="L53" s="1472"/>
      <c r="M53" s="1346"/>
      <c r="N53" s="1320"/>
      <c r="O53" s="1347"/>
      <c r="P53" s="1346"/>
      <c r="Q53" s="1319"/>
      <c r="R53" s="1320"/>
      <c r="S53" s="1320"/>
      <c r="T53" s="1320"/>
      <c r="U53" s="1320"/>
      <c r="V53" s="1320"/>
      <c r="W53" s="1320"/>
      <c r="X53" s="1320"/>
      <c r="Y53" s="1320"/>
      <c r="Z53" s="1320"/>
      <c r="AA53" s="1320"/>
    </row>
    <row r="54" spans="1:27" ht="33.75" customHeight="1">
      <c r="A54" s="1320"/>
      <c r="B54" s="1342"/>
      <c r="C54" s="1342"/>
      <c r="D54" s="1342"/>
      <c r="E54" s="1344"/>
      <c r="F54" s="1345"/>
      <c r="G54" s="1471"/>
      <c r="H54" s="1472"/>
      <c r="I54" s="1472"/>
      <c r="J54" s="1473"/>
      <c r="K54" s="1472"/>
      <c r="L54" s="1472"/>
      <c r="M54" s="1346"/>
      <c r="N54" s="1320"/>
      <c r="O54" s="1347"/>
      <c r="P54" s="1346"/>
      <c r="Q54" s="1319"/>
      <c r="R54" s="1320"/>
      <c r="S54" s="1320"/>
      <c r="T54" s="1320"/>
      <c r="U54" s="1320"/>
      <c r="V54" s="1320"/>
      <c r="W54" s="1320"/>
      <c r="X54" s="1320"/>
      <c r="Y54" s="1320"/>
      <c r="Z54" s="1320"/>
      <c r="AA54" s="1320"/>
    </row>
    <row r="55" spans="1:27" ht="33.75" customHeight="1">
      <c r="A55" s="1320"/>
      <c r="B55" s="1342"/>
      <c r="C55" s="1342"/>
      <c r="D55" s="1342"/>
      <c r="E55" s="1344"/>
      <c r="F55" s="1345"/>
      <c r="G55" s="1471"/>
      <c r="H55" s="1472"/>
      <c r="I55" s="1472"/>
      <c r="J55" s="1473"/>
      <c r="K55" s="1472"/>
      <c r="L55" s="1472"/>
      <c r="M55" s="1346"/>
      <c r="N55" s="1320"/>
      <c r="O55" s="1347"/>
      <c r="P55" s="1346"/>
      <c r="Q55" s="1319"/>
      <c r="R55" s="1320"/>
      <c r="S55" s="1320"/>
      <c r="T55" s="1320"/>
      <c r="U55" s="1320"/>
      <c r="V55" s="1320"/>
      <c r="W55" s="1320"/>
      <c r="X55" s="1320"/>
      <c r="Y55" s="1320"/>
      <c r="Z55" s="1320"/>
      <c r="AA55" s="1320"/>
    </row>
    <row r="56" spans="1:27" ht="33.75" customHeight="1">
      <c r="A56" s="1320"/>
      <c r="B56" s="1342"/>
      <c r="C56" s="1342"/>
      <c r="D56" s="1342"/>
      <c r="E56" s="1344"/>
      <c r="F56" s="1345"/>
      <c r="G56" s="1471"/>
      <c r="H56" s="1472"/>
      <c r="I56" s="1472"/>
      <c r="J56" s="1473"/>
      <c r="K56" s="1472"/>
      <c r="L56" s="1472"/>
      <c r="M56" s="1346"/>
      <c r="N56" s="1320"/>
      <c r="O56" s="1347"/>
      <c r="P56" s="1346"/>
      <c r="Q56" s="1319"/>
      <c r="R56" s="1320"/>
      <c r="S56" s="1320"/>
      <c r="T56" s="1320"/>
      <c r="U56" s="1320"/>
      <c r="V56" s="1320"/>
      <c r="W56" s="1320"/>
      <c r="X56" s="1320"/>
      <c r="Y56" s="1320"/>
      <c r="Z56" s="1320"/>
      <c r="AA56" s="1320"/>
    </row>
    <row r="57" spans="1:27" ht="33.75" customHeight="1">
      <c r="A57" s="1320"/>
      <c r="B57" s="1342"/>
      <c r="C57" s="1342"/>
      <c r="D57" s="1342"/>
      <c r="E57" s="1344"/>
      <c r="F57" s="1345"/>
      <c r="G57" s="1471"/>
      <c r="H57" s="1472"/>
      <c r="I57" s="1472"/>
      <c r="J57" s="1473"/>
      <c r="K57" s="1472"/>
      <c r="L57" s="1472"/>
      <c r="M57" s="1346"/>
      <c r="N57" s="1320"/>
      <c r="O57" s="1347"/>
      <c r="P57" s="1346"/>
      <c r="Q57" s="1319"/>
      <c r="R57" s="1320"/>
      <c r="S57" s="1320"/>
      <c r="T57" s="1320"/>
      <c r="U57" s="1320"/>
      <c r="V57" s="1320"/>
      <c r="W57" s="1320"/>
      <c r="X57" s="1320"/>
      <c r="Y57" s="1320"/>
      <c r="Z57" s="1320"/>
      <c r="AA57" s="1320"/>
    </row>
    <row r="58" spans="1:27" ht="33.75" customHeight="1">
      <c r="A58" s="1320"/>
      <c r="B58" s="1342"/>
      <c r="C58" s="1342"/>
      <c r="D58" s="1342"/>
      <c r="E58" s="1344"/>
      <c r="F58" s="1345"/>
      <c r="G58" s="1471"/>
      <c r="H58" s="1472"/>
      <c r="I58" s="1472"/>
      <c r="J58" s="1473"/>
      <c r="K58" s="1472"/>
      <c r="L58" s="1472"/>
      <c r="M58" s="1346"/>
      <c r="N58" s="1320"/>
      <c r="O58" s="1347"/>
      <c r="P58" s="1346"/>
      <c r="Q58" s="1319"/>
      <c r="R58" s="1320"/>
      <c r="S58" s="1320"/>
      <c r="T58" s="1320"/>
      <c r="U58" s="1320"/>
      <c r="V58" s="1320"/>
      <c r="W58" s="1320"/>
      <c r="X58" s="1320"/>
      <c r="Y58" s="1320"/>
      <c r="Z58" s="1320"/>
      <c r="AA58" s="1320"/>
    </row>
    <row r="59" spans="1:27" ht="33.75" customHeight="1">
      <c r="A59" s="1320"/>
      <c r="B59" s="1342"/>
      <c r="C59" s="1342"/>
      <c r="D59" s="1342"/>
      <c r="E59" s="1344"/>
      <c r="F59" s="1345"/>
      <c r="G59" s="1471"/>
      <c r="H59" s="1472"/>
      <c r="I59" s="1472"/>
      <c r="J59" s="1473"/>
      <c r="K59" s="1472"/>
      <c r="L59" s="1472"/>
      <c r="M59" s="1346"/>
      <c r="N59" s="1320"/>
      <c r="O59" s="1347"/>
      <c r="P59" s="1346"/>
      <c r="Q59" s="1319"/>
      <c r="R59" s="1320"/>
      <c r="S59" s="1320"/>
      <c r="T59" s="1320"/>
      <c r="U59" s="1320"/>
      <c r="V59" s="1320"/>
      <c r="W59" s="1320"/>
      <c r="X59" s="1320"/>
      <c r="Y59" s="1320"/>
      <c r="Z59" s="1320"/>
      <c r="AA59" s="1320"/>
    </row>
    <row r="60" spans="1:27" ht="33.75" customHeight="1">
      <c r="A60" s="1320"/>
      <c r="B60" s="1342"/>
      <c r="C60" s="1342"/>
      <c r="D60" s="1342"/>
      <c r="E60" s="1344"/>
      <c r="F60" s="1345"/>
      <c r="G60" s="1471"/>
      <c r="H60" s="1472"/>
      <c r="I60" s="1472"/>
      <c r="J60" s="1473"/>
      <c r="K60" s="1472"/>
      <c r="L60" s="1472"/>
      <c r="M60" s="1346"/>
      <c r="N60" s="1320"/>
      <c r="O60" s="1347"/>
      <c r="P60" s="1346"/>
      <c r="Q60" s="1319"/>
      <c r="R60" s="1320"/>
      <c r="S60" s="1320"/>
      <c r="T60" s="1320"/>
      <c r="U60" s="1320"/>
      <c r="V60" s="1320"/>
      <c r="W60" s="1320"/>
      <c r="X60" s="1320"/>
      <c r="Y60" s="1320"/>
      <c r="Z60" s="1320"/>
      <c r="AA60" s="1320"/>
    </row>
    <row r="61" spans="1:27" ht="33.75" customHeight="1">
      <c r="A61" s="1320"/>
      <c r="B61" s="1342"/>
      <c r="C61" s="1342"/>
      <c r="D61" s="1342"/>
      <c r="E61" s="1344"/>
      <c r="F61" s="1345"/>
      <c r="G61" s="1471"/>
      <c r="H61" s="1472"/>
      <c r="I61" s="1472"/>
      <c r="J61" s="1473"/>
      <c r="K61" s="1472"/>
      <c r="L61" s="1472"/>
      <c r="M61" s="1346"/>
      <c r="N61" s="1320"/>
      <c r="O61" s="1347"/>
      <c r="P61" s="1346"/>
      <c r="Q61" s="1319"/>
      <c r="R61" s="1320"/>
      <c r="S61" s="1320"/>
      <c r="T61" s="1320"/>
      <c r="U61" s="1320"/>
      <c r="V61" s="1320"/>
      <c r="W61" s="1320"/>
      <c r="X61" s="1320"/>
      <c r="Y61" s="1320"/>
      <c r="Z61" s="1320"/>
      <c r="AA61" s="1320"/>
    </row>
    <row r="62" spans="1:27" ht="33.75" customHeight="1">
      <c r="A62" s="1320"/>
      <c r="B62" s="1342"/>
      <c r="C62" s="1342"/>
      <c r="D62" s="1342"/>
      <c r="E62" s="1344"/>
      <c r="F62" s="1345"/>
      <c r="G62" s="1471"/>
      <c r="H62" s="1472"/>
      <c r="I62" s="1472"/>
      <c r="J62" s="1473"/>
      <c r="K62" s="1472"/>
      <c r="L62" s="1472"/>
      <c r="M62" s="1346"/>
      <c r="N62" s="1320"/>
      <c r="O62" s="1347"/>
      <c r="P62" s="1346"/>
      <c r="Q62" s="1319"/>
      <c r="R62" s="1320"/>
      <c r="S62" s="1320"/>
      <c r="T62" s="1320"/>
      <c r="U62" s="1320"/>
      <c r="V62" s="1320"/>
      <c r="W62" s="1320"/>
      <c r="X62" s="1320"/>
      <c r="Y62" s="1320"/>
      <c r="Z62" s="1320"/>
      <c r="AA62" s="1320"/>
    </row>
    <row r="63" spans="1:27" ht="33.75" customHeight="1">
      <c r="A63" s="1320"/>
      <c r="B63" s="1342"/>
      <c r="C63" s="1342"/>
      <c r="D63" s="1342"/>
      <c r="E63" s="1344"/>
      <c r="F63" s="1345"/>
      <c r="G63" s="1471"/>
      <c r="H63" s="1472"/>
      <c r="I63" s="1472"/>
      <c r="J63" s="1473"/>
      <c r="K63" s="1472"/>
      <c r="L63" s="1472"/>
      <c r="M63" s="1346"/>
      <c r="N63" s="1320"/>
      <c r="O63" s="1347"/>
      <c r="P63" s="1346"/>
      <c r="Q63" s="1319"/>
      <c r="R63" s="1320"/>
      <c r="S63" s="1320"/>
      <c r="T63" s="1320"/>
      <c r="U63" s="1320"/>
      <c r="V63" s="1320"/>
      <c r="W63" s="1320"/>
      <c r="X63" s="1320"/>
      <c r="Y63" s="1320"/>
      <c r="Z63" s="1320"/>
      <c r="AA63" s="1320"/>
    </row>
    <row r="64" spans="1:27" ht="33.75" customHeight="1">
      <c r="A64" s="1320"/>
      <c r="B64" s="1342"/>
      <c r="C64" s="1342"/>
      <c r="D64" s="1342"/>
      <c r="E64" s="1344"/>
      <c r="F64" s="1345"/>
      <c r="G64" s="1471"/>
      <c r="H64" s="1472"/>
      <c r="I64" s="1472"/>
      <c r="J64" s="1473"/>
      <c r="K64" s="1472"/>
      <c r="L64" s="1472"/>
      <c r="M64" s="1346"/>
      <c r="N64" s="1320"/>
      <c r="O64" s="1347"/>
      <c r="P64" s="1346"/>
      <c r="Q64" s="1319"/>
      <c r="R64" s="1320"/>
      <c r="S64" s="1320"/>
      <c r="T64" s="1320"/>
      <c r="U64" s="1320"/>
      <c r="V64" s="1320"/>
      <c r="W64" s="1320"/>
      <c r="X64" s="1320"/>
      <c r="Y64" s="1320"/>
      <c r="Z64" s="1320"/>
      <c r="AA64" s="1320"/>
    </row>
    <row r="65" spans="1:27" ht="33.75" customHeight="1">
      <c r="A65" s="1320"/>
      <c r="B65" s="1342"/>
      <c r="C65" s="1342"/>
      <c r="D65" s="1342"/>
      <c r="E65" s="1344"/>
      <c r="F65" s="1345"/>
      <c r="G65" s="1471"/>
      <c r="H65" s="1472"/>
      <c r="I65" s="1472"/>
      <c r="J65" s="1473"/>
      <c r="K65" s="1472"/>
      <c r="L65" s="1472"/>
      <c r="M65" s="1346"/>
      <c r="N65" s="1320"/>
      <c r="O65" s="1347"/>
      <c r="P65" s="1346"/>
      <c r="Q65" s="1319"/>
      <c r="R65" s="1320"/>
      <c r="S65" s="1320"/>
      <c r="T65" s="1320"/>
      <c r="U65" s="1320"/>
      <c r="V65" s="1320"/>
      <c r="W65" s="1320"/>
      <c r="X65" s="1320"/>
      <c r="Y65" s="1320"/>
      <c r="Z65" s="1320"/>
      <c r="AA65" s="1320"/>
    </row>
    <row r="66" spans="1:27" ht="33.75" customHeight="1">
      <c r="A66" s="1320"/>
      <c r="B66" s="1342"/>
      <c r="C66" s="1342"/>
      <c r="D66" s="1342"/>
      <c r="E66" s="1344"/>
      <c r="F66" s="1345"/>
      <c r="G66" s="1471"/>
      <c r="H66" s="1472"/>
      <c r="I66" s="1472"/>
      <c r="J66" s="1473"/>
      <c r="K66" s="1472"/>
      <c r="L66" s="1472"/>
      <c r="M66" s="1346"/>
      <c r="N66" s="1320"/>
      <c r="O66" s="1347"/>
      <c r="P66" s="1346"/>
      <c r="Q66" s="1319"/>
      <c r="R66" s="1320"/>
      <c r="S66" s="1320"/>
      <c r="T66" s="1320"/>
      <c r="U66" s="1320"/>
      <c r="V66" s="1320"/>
      <c r="W66" s="1320"/>
      <c r="X66" s="1320"/>
      <c r="Y66" s="1320"/>
      <c r="Z66" s="1320"/>
      <c r="AA66" s="1320"/>
    </row>
    <row r="67" spans="1:27" ht="33.75" customHeight="1">
      <c r="A67" s="1320"/>
      <c r="B67" s="1342"/>
      <c r="C67" s="1342"/>
      <c r="D67" s="1342"/>
      <c r="E67" s="1344"/>
      <c r="F67" s="1345"/>
      <c r="G67" s="1471"/>
      <c r="H67" s="1472"/>
      <c r="I67" s="1472"/>
      <c r="J67" s="1473"/>
      <c r="K67" s="1472"/>
      <c r="L67" s="1472"/>
      <c r="M67" s="1346"/>
      <c r="N67" s="1320"/>
      <c r="O67" s="1347"/>
      <c r="P67" s="1346"/>
      <c r="Q67" s="1319"/>
      <c r="R67" s="1320"/>
      <c r="S67" s="1320"/>
      <c r="T67" s="1320"/>
      <c r="U67" s="1320"/>
      <c r="V67" s="1320"/>
      <c r="W67" s="1320"/>
      <c r="X67" s="1320"/>
      <c r="Y67" s="1320"/>
      <c r="Z67" s="1320"/>
      <c r="AA67" s="1320"/>
    </row>
    <row r="68" spans="1:27" ht="33.75" customHeight="1">
      <c r="A68" s="1320"/>
      <c r="B68" s="1342"/>
      <c r="C68" s="1342"/>
      <c r="D68" s="1342"/>
      <c r="E68" s="1344"/>
      <c r="F68" s="1345"/>
      <c r="G68" s="1471"/>
      <c r="H68" s="1472"/>
      <c r="I68" s="1472"/>
      <c r="J68" s="1473"/>
      <c r="K68" s="1472"/>
      <c r="L68" s="1472"/>
      <c r="M68" s="1346"/>
      <c r="N68" s="1320"/>
      <c r="O68" s="1347"/>
      <c r="P68" s="1346"/>
      <c r="Q68" s="1319"/>
      <c r="R68" s="1320"/>
      <c r="S68" s="1320"/>
      <c r="T68" s="1320"/>
      <c r="U68" s="1320"/>
      <c r="V68" s="1320"/>
      <c r="W68" s="1320"/>
      <c r="X68" s="1320"/>
      <c r="Y68" s="1320"/>
      <c r="Z68" s="1320"/>
      <c r="AA68" s="1320"/>
    </row>
    <row r="69" spans="1:27" ht="33.75" customHeight="1">
      <c r="A69" s="1320"/>
      <c r="B69" s="1342"/>
      <c r="C69" s="1342"/>
      <c r="D69" s="1342"/>
      <c r="E69" s="1344"/>
      <c r="F69" s="1345"/>
      <c r="G69" s="1471"/>
      <c r="H69" s="1472"/>
      <c r="I69" s="1472"/>
      <c r="J69" s="1473"/>
      <c r="K69" s="1472"/>
      <c r="L69" s="1472"/>
      <c r="M69" s="1346"/>
      <c r="N69" s="1320"/>
      <c r="O69" s="1347"/>
      <c r="P69" s="1346"/>
      <c r="Q69" s="1319"/>
      <c r="R69" s="1320"/>
      <c r="S69" s="1320"/>
      <c r="T69" s="1320"/>
      <c r="U69" s="1320"/>
      <c r="V69" s="1320"/>
      <c r="W69" s="1320"/>
      <c r="X69" s="1320"/>
      <c r="Y69" s="1320"/>
      <c r="Z69" s="1320"/>
      <c r="AA69" s="1320"/>
    </row>
    <row r="70" spans="1:27" ht="33.75" customHeight="1">
      <c r="A70" s="1320"/>
      <c r="B70" s="1342"/>
      <c r="C70" s="1342"/>
      <c r="D70" s="1342"/>
      <c r="E70" s="1344"/>
      <c r="F70" s="1345"/>
      <c r="G70" s="1471"/>
      <c r="H70" s="1472"/>
      <c r="I70" s="1472"/>
      <c r="J70" s="1473"/>
      <c r="K70" s="1472"/>
      <c r="L70" s="1472"/>
      <c r="M70" s="1346"/>
      <c r="N70" s="1320"/>
      <c r="O70" s="1347"/>
      <c r="P70" s="1346"/>
      <c r="Q70" s="1319"/>
      <c r="R70" s="1320"/>
      <c r="S70" s="1320"/>
      <c r="T70" s="1320"/>
      <c r="U70" s="1320"/>
      <c r="V70" s="1320"/>
      <c r="W70" s="1320"/>
      <c r="X70" s="1320"/>
      <c r="Y70" s="1320"/>
      <c r="Z70" s="1320"/>
      <c r="AA70" s="1320"/>
    </row>
    <row r="71" spans="1:27" ht="33.75" customHeight="1">
      <c r="A71" s="1320"/>
      <c r="B71" s="1342"/>
      <c r="C71" s="1342"/>
      <c r="D71" s="1342"/>
      <c r="E71" s="1344"/>
      <c r="F71" s="1345"/>
      <c r="G71" s="1471"/>
      <c r="H71" s="1472"/>
      <c r="I71" s="1472"/>
      <c r="J71" s="1473"/>
      <c r="K71" s="1472"/>
      <c r="L71" s="1472"/>
      <c r="M71" s="1346"/>
      <c r="N71" s="1320"/>
      <c r="O71" s="1347"/>
      <c r="P71" s="1346"/>
      <c r="Q71" s="1319"/>
      <c r="R71" s="1320"/>
      <c r="S71" s="1320"/>
      <c r="T71" s="1320"/>
      <c r="U71" s="1320"/>
      <c r="V71" s="1320"/>
      <c r="W71" s="1320"/>
      <c r="X71" s="1320"/>
      <c r="Y71" s="1320"/>
      <c r="Z71" s="1320"/>
      <c r="AA71" s="1320"/>
    </row>
    <row r="72" spans="1:27" ht="33.75" customHeight="1">
      <c r="A72" s="1320"/>
      <c r="B72" s="1342"/>
      <c r="C72" s="1342"/>
      <c r="D72" s="1342"/>
      <c r="E72" s="1344"/>
      <c r="F72" s="1345"/>
      <c r="G72" s="1471"/>
      <c r="H72" s="1472"/>
      <c r="I72" s="1472"/>
      <c r="J72" s="1473"/>
      <c r="K72" s="1472"/>
      <c r="L72" s="1472"/>
      <c r="M72" s="1346"/>
      <c r="N72" s="1320"/>
      <c r="O72" s="1347"/>
      <c r="P72" s="1346"/>
      <c r="Q72" s="1319"/>
      <c r="R72" s="1320"/>
      <c r="S72" s="1320"/>
      <c r="T72" s="1320"/>
      <c r="U72" s="1320"/>
      <c r="V72" s="1320"/>
      <c r="W72" s="1320"/>
      <c r="X72" s="1320"/>
      <c r="Y72" s="1320"/>
      <c r="Z72" s="1320"/>
      <c r="AA72" s="1320"/>
    </row>
    <row r="73" spans="1:27" ht="33.75" customHeight="1">
      <c r="A73" s="1320"/>
      <c r="B73" s="1342"/>
      <c r="C73" s="1342"/>
      <c r="D73" s="1342"/>
      <c r="E73" s="1344"/>
      <c r="F73" s="1345"/>
      <c r="G73" s="1471"/>
      <c r="H73" s="1472"/>
      <c r="I73" s="1472"/>
      <c r="J73" s="1473"/>
      <c r="K73" s="1472"/>
      <c r="L73" s="1472"/>
      <c r="M73" s="1346"/>
      <c r="N73" s="1320"/>
      <c r="O73" s="1347"/>
      <c r="P73" s="1346"/>
      <c r="Q73" s="1319"/>
      <c r="R73" s="1320"/>
      <c r="S73" s="1320"/>
      <c r="T73" s="1320"/>
      <c r="U73" s="1320"/>
      <c r="V73" s="1320"/>
      <c r="W73" s="1320"/>
      <c r="X73" s="1320"/>
      <c r="Y73" s="1320"/>
      <c r="Z73" s="1320"/>
      <c r="AA73" s="1320"/>
    </row>
    <row r="74" spans="1:27" ht="33.75" customHeight="1">
      <c r="A74" s="1320"/>
      <c r="B74" s="1342"/>
      <c r="C74" s="1342"/>
      <c r="D74" s="1342"/>
      <c r="E74" s="1344"/>
      <c r="F74" s="1345"/>
      <c r="G74" s="1471"/>
      <c r="H74" s="1472"/>
      <c r="I74" s="1472"/>
      <c r="J74" s="1473"/>
      <c r="K74" s="1472"/>
      <c r="L74" s="1472"/>
      <c r="M74" s="1346"/>
      <c r="N74" s="1320"/>
      <c r="O74" s="1347"/>
      <c r="P74" s="1346"/>
      <c r="Q74" s="1319"/>
      <c r="R74" s="1320"/>
      <c r="S74" s="1320"/>
      <c r="T74" s="1320"/>
      <c r="U74" s="1320"/>
      <c r="V74" s="1320"/>
      <c r="W74" s="1320"/>
      <c r="X74" s="1320"/>
      <c r="Y74" s="1320"/>
      <c r="Z74" s="1320"/>
      <c r="AA74" s="1320"/>
    </row>
    <row r="75" spans="1:27" ht="33.75" customHeight="1">
      <c r="A75" s="1320"/>
      <c r="B75" s="1342"/>
      <c r="C75" s="1342"/>
      <c r="D75" s="1342"/>
      <c r="E75" s="1344"/>
      <c r="F75" s="1345"/>
      <c r="G75" s="1471"/>
      <c r="H75" s="1472"/>
      <c r="I75" s="1472"/>
      <c r="J75" s="1473"/>
      <c r="K75" s="1472"/>
      <c r="L75" s="1472"/>
      <c r="M75" s="1346"/>
      <c r="N75" s="1320"/>
      <c r="O75" s="1347"/>
      <c r="P75" s="1346"/>
      <c r="Q75" s="1319"/>
      <c r="R75" s="1320"/>
      <c r="S75" s="1320"/>
      <c r="T75" s="1320"/>
      <c r="U75" s="1320"/>
      <c r="V75" s="1320"/>
      <c r="W75" s="1320"/>
      <c r="X75" s="1320"/>
      <c r="Y75" s="1320"/>
      <c r="Z75" s="1320"/>
      <c r="AA75" s="1320"/>
    </row>
    <row r="76" spans="1:27" ht="33.75" customHeight="1">
      <c r="A76" s="1320"/>
      <c r="B76" s="1342"/>
      <c r="C76" s="1342"/>
      <c r="D76" s="1342"/>
      <c r="E76" s="1344"/>
      <c r="F76" s="1345"/>
      <c r="G76" s="1471"/>
      <c r="H76" s="1472"/>
      <c r="I76" s="1472"/>
      <c r="J76" s="1473"/>
      <c r="K76" s="1472"/>
      <c r="L76" s="1472"/>
      <c r="M76" s="1346"/>
      <c r="N76" s="1320"/>
      <c r="O76" s="1347"/>
      <c r="P76" s="1346"/>
      <c r="Q76" s="1319"/>
      <c r="R76" s="1320"/>
      <c r="S76" s="1320"/>
      <c r="T76" s="1320"/>
      <c r="U76" s="1320"/>
      <c r="V76" s="1320"/>
      <c r="W76" s="1320"/>
      <c r="X76" s="1320"/>
      <c r="Y76" s="1320"/>
      <c r="Z76" s="1320"/>
      <c r="AA76" s="1320"/>
    </row>
    <row r="77" spans="1:27" ht="33.75" customHeight="1">
      <c r="A77" s="1320"/>
      <c r="B77" s="1342"/>
      <c r="C77" s="1342"/>
      <c r="D77" s="1342"/>
      <c r="E77" s="1344"/>
      <c r="F77" s="1345"/>
      <c r="G77" s="1471"/>
      <c r="H77" s="1472"/>
      <c r="I77" s="1472"/>
      <c r="J77" s="1473"/>
      <c r="K77" s="1472"/>
      <c r="L77" s="1472"/>
      <c r="M77" s="1346"/>
      <c r="N77" s="1320"/>
      <c r="O77" s="1347"/>
      <c r="P77" s="1346"/>
      <c r="Q77" s="1319"/>
      <c r="R77" s="1320"/>
      <c r="S77" s="1320"/>
      <c r="T77" s="1320"/>
      <c r="U77" s="1320"/>
      <c r="V77" s="1320"/>
      <c r="W77" s="1320"/>
      <c r="X77" s="1320"/>
      <c r="Y77" s="1320"/>
      <c r="Z77" s="1320"/>
      <c r="AA77" s="1320"/>
    </row>
    <row r="78" spans="1:27" ht="33.75" customHeight="1">
      <c r="A78" s="1320"/>
      <c r="B78" s="1342"/>
      <c r="C78" s="1342"/>
      <c r="D78" s="1342"/>
      <c r="E78" s="1344"/>
      <c r="F78" s="1345"/>
      <c r="G78" s="1471"/>
      <c r="H78" s="1472"/>
      <c r="I78" s="1472"/>
      <c r="J78" s="1473"/>
      <c r="K78" s="1472"/>
      <c r="L78" s="1472"/>
      <c r="M78" s="1346"/>
      <c r="N78" s="1320"/>
      <c r="O78" s="1347"/>
      <c r="P78" s="1346"/>
      <c r="Q78" s="1319"/>
      <c r="R78" s="1320"/>
      <c r="S78" s="1320"/>
      <c r="T78" s="1320"/>
      <c r="U78" s="1320"/>
      <c r="V78" s="1320"/>
      <c r="W78" s="1320"/>
      <c r="X78" s="1320"/>
      <c r="Y78" s="1320"/>
      <c r="Z78" s="1320"/>
      <c r="AA78" s="1320"/>
    </row>
    <row r="79" spans="1:27" ht="33.75" customHeight="1">
      <c r="A79" s="1320"/>
      <c r="B79" s="1342"/>
      <c r="C79" s="1342"/>
      <c r="D79" s="1342"/>
      <c r="E79" s="1344"/>
      <c r="F79" s="1345"/>
      <c r="G79" s="1471"/>
      <c r="H79" s="1472"/>
      <c r="I79" s="1472"/>
      <c r="J79" s="1473"/>
      <c r="K79" s="1472"/>
      <c r="L79" s="1472"/>
      <c r="M79" s="1346"/>
      <c r="N79" s="1320"/>
      <c r="O79" s="1347"/>
      <c r="P79" s="1346"/>
      <c r="Q79" s="1319"/>
      <c r="R79" s="1320"/>
      <c r="S79" s="1320"/>
      <c r="T79" s="1320"/>
      <c r="U79" s="1320"/>
      <c r="V79" s="1320"/>
      <c r="W79" s="1320"/>
      <c r="X79" s="1320"/>
      <c r="Y79" s="1320"/>
      <c r="Z79" s="1320"/>
      <c r="AA79" s="1320"/>
    </row>
    <row r="80" spans="1:27" ht="33.75" customHeight="1">
      <c r="A80" s="1320"/>
      <c r="B80" s="1342"/>
      <c r="C80" s="1342"/>
      <c r="D80" s="1342"/>
      <c r="E80" s="1344"/>
      <c r="F80" s="1345"/>
      <c r="G80" s="1471"/>
      <c r="H80" s="1472"/>
      <c r="I80" s="1472"/>
      <c r="J80" s="1473"/>
      <c r="K80" s="1472"/>
      <c r="L80" s="1472"/>
      <c r="M80" s="1346"/>
      <c r="N80" s="1320"/>
      <c r="O80" s="1347"/>
      <c r="P80" s="1346"/>
      <c r="Q80" s="1319"/>
      <c r="R80" s="1320"/>
      <c r="S80" s="1320"/>
      <c r="T80" s="1320"/>
      <c r="U80" s="1320"/>
      <c r="V80" s="1320"/>
      <c r="W80" s="1320"/>
      <c r="X80" s="1320"/>
      <c r="Y80" s="1320"/>
      <c r="Z80" s="1320"/>
      <c r="AA80" s="1320"/>
    </row>
    <row r="81" spans="1:27" ht="33.75" customHeight="1">
      <c r="A81" s="1320"/>
      <c r="B81" s="1342"/>
      <c r="C81" s="1342"/>
      <c r="D81" s="1342"/>
      <c r="E81" s="1344"/>
      <c r="F81" s="1345"/>
      <c r="G81" s="1471"/>
      <c r="H81" s="1472"/>
      <c r="I81" s="1472"/>
      <c r="J81" s="1473"/>
      <c r="K81" s="1472"/>
      <c r="L81" s="1472"/>
      <c r="M81" s="1346"/>
      <c r="N81" s="1320"/>
      <c r="O81" s="1347"/>
      <c r="P81" s="1346"/>
      <c r="Q81" s="1319"/>
      <c r="R81" s="1320"/>
      <c r="S81" s="1320"/>
      <c r="T81" s="1320"/>
      <c r="U81" s="1320"/>
      <c r="V81" s="1320"/>
      <c r="W81" s="1320"/>
      <c r="X81" s="1320"/>
      <c r="Y81" s="1320"/>
      <c r="Z81" s="1320"/>
      <c r="AA81" s="1320"/>
    </row>
    <row r="82" spans="1:27" ht="33.75" customHeight="1">
      <c r="A82" s="1320"/>
      <c r="B82" s="1342"/>
      <c r="C82" s="1342"/>
      <c r="D82" s="1342"/>
      <c r="E82" s="1344"/>
      <c r="F82" s="1345"/>
      <c r="G82" s="1471"/>
      <c r="H82" s="1472"/>
      <c r="I82" s="1472"/>
      <c r="J82" s="1473"/>
      <c r="K82" s="1472"/>
      <c r="L82" s="1472"/>
      <c r="M82" s="1346"/>
      <c r="N82" s="1320"/>
      <c r="O82" s="1347"/>
      <c r="P82" s="1346"/>
      <c r="Q82" s="1319"/>
      <c r="R82" s="1320"/>
      <c r="S82" s="1320"/>
      <c r="T82" s="1320"/>
      <c r="U82" s="1320"/>
      <c r="V82" s="1320"/>
      <c r="W82" s="1320"/>
      <c r="X82" s="1320"/>
      <c r="Y82" s="1320"/>
      <c r="Z82" s="1320"/>
      <c r="AA82" s="1320"/>
    </row>
    <row r="83" spans="1:27" ht="33.75" customHeight="1">
      <c r="A83" s="1320"/>
      <c r="B83" s="1342"/>
      <c r="C83" s="1342"/>
      <c r="D83" s="1342"/>
      <c r="E83" s="1344"/>
      <c r="F83" s="1345"/>
      <c r="G83" s="1471"/>
      <c r="H83" s="1472"/>
      <c r="I83" s="1472"/>
      <c r="J83" s="1473"/>
      <c r="K83" s="1472"/>
      <c r="L83" s="1472"/>
      <c r="M83" s="1346"/>
      <c r="N83" s="1320"/>
      <c r="O83" s="1347"/>
      <c r="P83" s="1346"/>
      <c r="Q83" s="1319"/>
      <c r="R83" s="1320"/>
      <c r="S83" s="1320"/>
      <c r="T83" s="1320"/>
      <c r="U83" s="1320"/>
      <c r="V83" s="1320"/>
      <c r="W83" s="1320"/>
      <c r="X83" s="1320"/>
      <c r="Y83" s="1320"/>
      <c r="Z83" s="1320"/>
      <c r="AA83" s="1320"/>
    </row>
    <row r="84" spans="1:27" ht="33.75" customHeight="1">
      <c r="A84" s="1320"/>
      <c r="B84" s="1342"/>
      <c r="C84" s="1342"/>
      <c r="D84" s="1342"/>
      <c r="E84" s="1344"/>
      <c r="F84" s="1345"/>
      <c r="G84" s="1471"/>
      <c r="H84" s="1472"/>
      <c r="I84" s="1472"/>
      <c r="J84" s="1473"/>
      <c r="K84" s="1472"/>
      <c r="L84" s="1472"/>
      <c r="M84" s="1346"/>
      <c r="N84" s="1320"/>
      <c r="O84" s="1347"/>
      <c r="P84" s="1346"/>
      <c r="Q84" s="1319"/>
      <c r="R84" s="1320"/>
      <c r="S84" s="1320"/>
      <c r="T84" s="1320"/>
      <c r="U84" s="1320"/>
      <c r="V84" s="1320"/>
      <c r="W84" s="1320"/>
      <c r="X84" s="1320"/>
      <c r="Y84" s="1320"/>
      <c r="Z84" s="1320"/>
      <c r="AA84" s="1320"/>
    </row>
    <row r="85" spans="1:27" ht="33.75" customHeight="1">
      <c r="A85" s="1320"/>
      <c r="B85" s="1342"/>
      <c r="C85" s="1342"/>
      <c r="D85" s="1342"/>
      <c r="E85" s="1344"/>
      <c r="F85" s="1345"/>
      <c r="G85" s="1471"/>
      <c r="H85" s="1472"/>
      <c r="I85" s="1472"/>
      <c r="J85" s="1473"/>
      <c r="K85" s="1472"/>
      <c r="L85" s="1472"/>
      <c r="M85" s="1346"/>
      <c r="N85" s="1320"/>
      <c r="O85" s="1347"/>
      <c r="P85" s="1346"/>
      <c r="Q85" s="1319"/>
      <c r="R85" s="1320"/>
      <c r="S85" s="1320"/>
      <c r="T85" s="1320"/>
      <c r="U85" s="1320"/>
      <c r="V85" s="1320"/>
      <c r="W85" s="1320"/>
      <c r="X85" s="1320"/>
      <c r="Y85" s="1320"/>
      <c r="Z85" s="1320"/>
      <c r="AA85" s="1320"/>
    </row>
    <row r="86" spans="1:27" ht="33.75" customHeight="1">
      <c r="A86" s="1320"/>
      <c r="B86" s="1342"/>
      <c r="C86" s="1342"/>
      <c r="D86" s="1342"/>
      <c r="E86" s="1344"/>
      <c r="F86" s="1345"/>
      <c r="G86" s="1471"/>
      <c r="H86" s="1472"/>
      <c r="I86" s="1472"/>
      <c r="J86" s="1473"/>
      <c r="K86" s="1472"/>
      <c r="L86" s="1472"/>
      <c r="M86" s="1346"/>
      <c r="N86" s="1320"/>
      <c r="O86" s="1347"/>
      <c r="P86" s="1346"/>
      <c r="Q86" s="1319"/>
      <c r="R86" s="1320"/>
      <c r="S86" s="1320"/>
      <c r="T86" s="1320"/>
      <c r="U86" s="1320"/>
      <c r="V86" s="1320"/>
      <c r="W86" s="1320"/>
      <c r="X86" s="1320"/>
      <c r="Y86" s="1320"/>
      <c r="Z86" s="1320"/>
      <c r="AA86" s="1320"/>
    </row>
    <row r="87" spans="1:27" ht="33.75" customHeight="1">
      <c r="A87" s="1320"/>
      <c r="B87" s="1342"/>
      <c r="C87" s="1342"/>
      <c r="D87" s="1342"/>
      <c r="E87" s="1344"/>
      <c r="F87" s="1345"/>
      <c r="G87" s="1471"/>
      <c r="H87" s="1472"/>
      <c r="I87" s="1472"/>
      <c r="J87" s="1473"/>
      <c r="K87" s="1472"/>
      <c r="L87" s="1472"/>
      <c r="M87" s="1346"/>
      <c r="N87" s="1320"/>
      <c r="O87" s="1347"/>
      <c r="P87" s="1346"/>
      <c r="Q87" s="1319"/>
      <c r="R87" s="1320"/>
      <c r="S87" s="1320"/>
      <c r="T87" s="1320"/>
      <c r="U87" s="1320"/>
      <c r="V87" s="1320"/>
      <c r="W87" s="1320"/>
      <c r="X87" s="1320"/>
      <c r="Y87" s="1320"/>
      <c r="Z87" s="1320"/>
      <c r="AA87" s="1320"/>
    </row>
    <row r="88" spans="1:27" ht="33.75" customHeight="1">
      <c r="A88" s="1320"/>
      <c r="B88" s="1342"/>
      <c r="C88" s="1342"/>
      <c r="D88" s="1342"/>
      <c r="E88" s="1344"/>
      <c r="F88" s="1345"/>
      <c r="G88" s="1471"/>
      <c r="H88" s="1472"/>
      <c r="I88" s="1472"/>
      <c r="J88" s="1473"/>
      <c r="K88" s="1472"/>
      <c r="L88" s="1472"/>
      <c r="M88" s="1346"/>
      <c r="N88" s="1320"/>
      <c r="O88" s="1347"/>
      <c r="P88" s="1346"/>
      <c r="Q88" s="1319"/>
      <c r="R88" s="1320"/>
      <c r="S88" s="1320"/>
      <c r="T88" s="1320"/>
      <c r="U88" s="1320"/>
      <c r="V88" s="1320"/>
      <c r="W88" s="1320"/>
      <c r="X88" s="1320"/>
      <c r="Y88" s="1320"/>
      <c r="Z88" s="1320"/>
      <c r="AA88" s="1320"/>
    </row>
    <row r="89" spans="1:27" ht="33.75" customHeight="1">
      <c r="A89" s="1320"/>
      <c r="B89" s="1342"/>
      <c r="C89" s="1342"/>
      <c r="D89" s="1342"/>
      <c r="E89" s="1344"/>
      <c r="F89" s="1345"/>
      <c r="G89" s="1471"/>
      <c r="H89" s="1472"/>
      <c r="I89" s="1472"/>
      <c r="J89" s="1473"/>
      <c r="K89" s="1472"/>
      <c r="L89" s="1472"/>
      <c r="M89" s="1346"/>
      <c r="N89" s="1320"/>
      <c r="O89" s="1347"/>
      <c r="P89" s="1346"/>
      <c r="Q89" s="1319"/>
      <c r="R89" s="1320"/>
      <c r="S89" s="1320"/>
      <c r="T89" s="1320"/>
      <c r="U89" s="1320"/>
      <c r="V89" s="1320"/>
      <c r="W89" s="1320"/>
      <c r="X89" s="1320"/>
      <c r="Y89" s="1320"/>
      <c r="Z89" s="1320"/>
      <c r="AA89" s="1320"/>
    </row>
    <row r="90" spans="1:27" ht="33.75" customHeight="1">
      <c r="A90" s="1320"/>
      <c r="B90" s="1342"/>
      <c r="C90" s="1342"/>
      <c r="D90" s="1342"/>
      <c r="E90" s="1344"/>
      <c r="F90" s="1345"/>
      <c r="G90" s="1471"/>
      <c r="H90" s="1472"/>
      <c r="I90" s="1472"/>
      <c r="J90" s="1473"/>
      <c r="K90" s="1472"/>
      <c r="L90" s="1472"/>
      <c r="M90" s="1346"/>
      <c r="N90" s="1320"/>
      <c r="O90" s="1347"/>
      <c r="P90" s="1346"/>
      <c r="Q90" s="1319"/>
      <c r="R90" s="1320"/>
      <c r="S90" s="1320"/>
      <c r="T90" s="1320"/>
      <c r="U90" s="1320"/>
      <c r="V90" s="1320"/>
      <c r="W90" s="1320"/>
      <c r="X90" s="1320"/>
      <c r="Y90" s="1320"/>
      <c r="Z90" s="1320"/>
      <c r="AA90" s="1320"/>
    </row>
    <row r="91" spans="1:27" ht="33.75" customHeight="1">
      <c r="A91" s="1320"/>
      <c r="B91" s="1342"/>
      <c r="C91" s="1342"/>
      <c r="D91" s="1342"/>
      <c r="E91" s="1344"/>
      <c r="F91" s="1345"/>
      <c r="G91" s="1471"/>
      <c r="H91" s="1472"/>
      <c r="I91" s="1472"/>
      <c r="J91" s="1473"/>
      <c r="K91" s="1472"/>
      <c r="L91" s="1472"/>
      <c r="M91" s="1346"/>
      <c r="N91" s="1320"/>
      <c r="O91" s="1347"/>
      <c r="P91" s="1346"/>
      <c r="Q91" s="1319"/>
      <c r="R91" s="1320"/>
      <c r="S91" s="1320"/>
      <c r="T91" s="1320"/>
      <c r="U91" s="1320"/>
      <c r="V91" s="1320"/>
      <c r="W91" s="1320"/>
      <c r="X91" s="1320"/>
      <c r="Y91" s="1320"/>
      <c r="Z91" s="1320"/>
      <c r="AA91" s="1320"/>
    </row>
    <row r="92" spans="1:27" ht="33.75" customHeight="1">
      <c r="A92" s="1320"/>
      <c r="B92" s="1342"/>
      <c r="C92" s="1342"/>
      <c r="D92" s="1342"/>
      <c r="E92" s="1344"/>
      <c r="F92" s="1345"/>
      <c r="G92" s="1471"/>
      <c r="H92" s="1472"/>
      <c r="I92" s="1472"/>
      <c r="J92" s="1473"/>
      <c r="K92" s="1472"/>
      <c r="L92" s="1472"/>
      <c r="M92" s="1346"/>
      <c r="N92" s="1320"/>
      <c r="O92" s="1347"/>
      <c r="P92" s="1346"/>
      <c r="Q92" s="1319"/>
      <c r="R92" s="1320"/>
      <c r="S92" s="1320"/>
      <c r="T92" s="1320"/>
      <c r="U92" s="1320"/>
      <c r="V92" s="1320"/>
      <c r="W92" s="1320"/>
      <c r="X92" s="1320"/>
      <c r="Y92" s="1320"/>
      <c r="Z92" s="1320"/>
      <c r="AA92" s="1320"/>
    </row>
    <row r="93" spans="1:27" ht="33.75" customHeight="1">
      <c r="A93" s="1320"/>
      <c r="B93" s="1342"/>
      <c r="C93" s="1342"/>
      <c r="D93" s="1342"/>
      <c r="E93" s="1344"/>
      <c r="F93" s="1345"/>
      <c r="G93" s="1471"/>
      <c r="H93" s="1472"/>
      <c r="I93" s="1472"/>
      <c r="J93" s="1473"/>
      <c r="K93" s="1472"/>
      <c r="L93" s="1472"/>
      <c r="M93" s="1346"/>
      <c r="N93" s="1320"/>
      <c r="O93" s="1347"/>
      <c r="P93" s="1346"/>
      <c r="Q93" s="1319"/>
      <c r="R93" s="1320"/>
      <c r="S93" s="1320"/>
      <c r="T93" s="1320"/>
      <c r="U93" s="1320"/>
      <c r="V93" s="1320"/>
      <c r="W93" s="1320"/>
      <c r="X93" s="1320"/>
      <c r="Y93" s="1320"/>
      <c r="Z93" s="1320"/>
      <c r="AA93" s="1320"/>
    </row>
    <row r="94" spans="1:27" ht="33.75" customHeight="1">
      <c r="A94" s="1320"/>
      <c r="B94" s="1342"/>
      <c r="C94" s="1342"/>
      <c r="D94" s="1342"/>
      <c r="E94" s="1344"/>
      <c r="F94" s="1345"/>
      <c r="G94" s="1471"/>
      <c r="H94" s="1472"/>
      <c r="I94" s="1472"/>
      <c r="J94" s="1473"/>
      <c r="K94" s="1472"/>
      <c r="L94" s="1472"/>
      <c r="M94" s="1346"/>
      <c r="N94" s="1320"/>
      <c r="O94" s="1347"/>
      <c r="P94" s="1346"/>
      <c r="Q94" s="1319"/>
      <c r="R94" s="1320"/>
      <c r="S94" s="1320"/>
      <c r="T94" s="1320"/>
      <c r="U94" s="1320"/>
      <c r="V94" s="1320"/>
      <c r="W94" s="1320"/>
      <c r="X94" s="1320"/>
      <c r="Y94" s="1320"/>
      <c r="Z94" s="1320"/>
      <c r="AA94" s="1320"/>
    </row>
    <row r="95" spans="1:27" ht="33.75" customHeight="1">
      <c r="A95" s="1320"/>
      <c r="B95" s="1342"/>
      <c r="C95" s="1342"/>
      <c r="D95" s="1342"/>
      <c r="E95" s="1344"/>
      <c r="F95" s="1345"/>
      <c r="G95" s="1471"/>
      <c r="H95" s="1472"/>
      <c r="I95" s="1472"/>
      <c r="J95" s="1473"/>
      <c r="K95" s="1472"/>
      <c r="L95" s="1472"/>
      <c r="M95" s="1346"/>
      <c r="N95" s="1320"/>
      <c r="O95" s="1347"/>
      <c r="P95" s="1346"/>
      <c r="Q95" s="1319"/>
      <c r="R95" s="1320"/>
      <c r="S95" s="1320"/>
      <c r="T95" s="1320"/>
      <c r="U95" s="1320"/>
      <c r="V95" s="1320"/>
      <c r="W95" s="1320"/>
      <c r="X95" s="1320"/>
      <c r="Y95" s="1320"/>
      <c r="Z95" s="1320"/>
      <c r="AA95" s="1320"/>
    </row>
    <row r="96" spans="1:27" ht="33.75" customHeight="1">
      <c r="A96" s="1320"/>
      <c r="B96" s="1342"/>
      <c r="C96" s="1342"/>
      <c r="D96" s="1342"/>
      <c r="E96" s="1344"/>
      <c r="F96" s="1345"/>
      <c r="G96" s="1471"/>
      <c r="H96" s="1472"/>
      <c r="I96" s="1472"/>
      <c r="J96" s="1473"/>
      <c r="K96" s="1472"/>
      <c r="L96" s="1472"/>
      <c r="M96" s="1346"/>
      <c r="N96" s="1320"/>
      <c r="O96" s="1347"/>
      <c r="P96" s="1346"/>
      <c r="Q96" s="1319"/>
      <c r="R96" s="1320"/>
      <c r="S96" s="1320"/>
      <c r="T96" s="1320"/>
      <c r="U96" s="1320"/>
      <c r="V96" s="1320"/>
      <c r="W96" s="1320"/>
      <c r="X96" s="1320"/>
      <c r="Y96" s="1320"/>
      <c r="Z96" s="1320"/>
      <c r="AA96" s="1320"/>
    </row>
    <row r="97" spans="1:27" ht="33.75" customHeight="1">
      <c r="A97" s="1320"/>
      <c r="B97" s="1342"/>
      <c r="C97" s="1342"/>
      <c r="D97" s="1342"/>
      <c r="E97" s="1344"/>
      <c r="F97" s="1345"/>
      <c r="G97" s="1471"/>
      <c r="H97" s="1472"/>
      <c r="I97" s="1472"/>
      <c r="J97" s="1473"/>
      <c r="K97" s="1472"/>
      <c r="L97" s="1472"/>
      <c r="M97" s="1346"/>
      <c r="N97" s="1320"/>
      <c r="O97" s="1347"/>
      <c r="P97" s="1346"/>
      <c r="Q97" s="1319"/>
      <c r="R97" s="1320"/>
      <c r="S97" s="1320"/>
      <c r="T97" s="1320"/>
      <c r="U97" s="1320"/>
      <c r="V97" s="1320"/>
      <c r="W97" s="1320"/>
      <c r="X97" s="1320"/>
      <c r="Y97" s="1320"/>
      <c r="Z97" s="1320"/>
      <c r="AA97" s="1320"/>
    </row>
    <row r="98" spans="1:27" ht="33.75" customHeight="1">
      <c r="A98" s="1320"/>
      <c r="B98" s="1342"/>
      <c r="C98" s="1342"/>
      <c r="D98" s="1342"/>
      <c r="E98" s="1344"/>
      <c r="F98" s="1345"/>
      <c r="G98" s="1471"/>
      <c r="H98" s="1472"/>
      <c r="I98" s="1472"/>
      <c r="J98" s="1473"/>
      <c r="K98" s="1472"/>
      <c r="L98" s="1472"/>
      <c r="M98" s="1346"/>
      <c r="N98" s="1320"/>
      <c r="O98" s="1347"/>
      <c r="P98" s="1346"/>
      <c r="Q98" s="1319"/>
      <c r="R98" s="1320"/>
      <c r="S98" s="1320"/>
      <c r="T98" s="1320"/>
      <c r="U98" s="1320"/>
      <c r="V98" s="1320"/>
      <c r="W98" s="1320"/>
      <c r="X98" s="1320"/>
      <c r="Y98" s="1320"/>
      <c r="Z98" s="1320"/>
      <c r="AA98" s="1320"/>
    </row>
    <row r="99" spans="1:27" ht="33.75" customHeight="1">
      <c r="A99" s="1320"/>
      <c r="B99" s="1342"/>
      <c r="C99" s="1342"/>
      <c r="D99" s="1342"/>
      <c r="E99" s="1344"/>
      <c r="F99" s="1345"/>
      <c r="G99" s="1471"/>
      <c r="H99" s="1472"/>
      <c r="I99" s="1472"/>
      <c r="J99" s="1473"/>
      <c r="K99" s="1472"/>
      <c r="L99" s="1472"/>
      <c r="M99" s="1346"/>
      <c r="N99" s="1320"/>
      <c r="O99" s="1347"/>
      <c r="P99" s="1346"/>
      <c r="Q99" s="1319"/>
      <c r="R99" s="1320"/>
      <c r="S99" s="1320"/>
      <c r="T99" s="1320"/>
      <c r="U99" s="1320"/>
      <c r="V99" s="1320"/>
      <c r="W99" s="1320"/>
      <c r="X99" s="1320"/>
      <c r="Y99" s="1320"/>
      <c r="Z99" s="1320"/>
      <c r="AA99" s="1320"/>
    </row>
    <row r="100" spans="1:27" ht="33.75" customHeight="1">
      <c r="A100" s="1320"/>
      <c r="B100" s="1342"/>
      <c r="C100" s="1342"/>
      <c r="D100" s="1342"/>
      <c r="E100" s="1344"/>
      <c r="F100" s="1345"/>
      <c r="G100" s="1471"/>
      <c r="H100" s="1472"/>
      <c r="I100" s="1472"/>
      <c r="J100" s="1473"/>
      <c r="K100" s="1472"/>
      <c r="L100" s="1472"/>
      <c r="M100" s="1346"/>
      <c r="N100" s="1320"/>
      <c r="O100" s="1347"/>
      <c r="P100" s="1346"/>
      <c r="Q100" s="1319"/>
      <c r="R100" s="1320"/>
      <c r="S100" s="1320"/>
      <c r="T100" s="1320"/>
      <c r="U100" s="1320"/>
      <c r="V100" s="1320"/>
      <c r="W100" s="1320"/>
      <c r="X100" s="1320"/>
      <c r="Y100" s="1320"/>
      <c r="Z100" s="1320"/>
      <c r="AA100" s="1320"/>
    </row>
    <row r="101" spans="1:27" ht="33.75" customHeight="1">
      <c r="A101" s="1320"/>
      <c r="B101" s="1342"/>
      <c r="C101" s="1342"/>
      <c r="D101" s="1342"/>
      <c r="E101" s="1344"/>
      <c r="F101" s="1345"/>
      <c r="G101" s="1471"/>
      <c r="H101" s="1472"/>
      <c r="I101" s="1472"/>
      <c r="J101" s="1473"/>
      <c r="K101" s="1472"/>
      <c r="L101" s="1472"/>
      <c r="M101" s="1346"/>
      <c r="N101" s="1320"/>
      <c r="O101" s="1347"/>
      <c r="P101" s="1346"/>
      <c r="Q101" s="1319"/>
      <c r="R101" s="1320"/>
      <c r="S101" s="1320"/>
      <c r="T101" s="1320"/>
      <c r="U101" s="1320"/>
      <c r="V101" s="1320"/>
      <c r="W101" s="1320"/>
      <c r="X101" s="1320"/>
      <c r="Y101" s="1320"/>
      <c r="Z101" s="1320"/>
      <c r="AA101" s="1320"/>
    </row>
    <row r="102" spans="1:27" ht="33.75" customHeight="1">
      <c r="A102" s="1320"/>
      <c r="B102" s="1342"/>
      <c r="C102" s="1342"/>
      <c r="D102" s="1342"/>
      <c r="E102" s="1344"/>
      <c r="F102" s="1345"/>
      <c r="G102" s="1471"/>
      <c r="H102" s="1472"/>
      <c r="I102" s="1472"/>
      <c r="J102" s="1473"/>
      <c r="K102" s="1472"/>
      <c r="L102" s="1472"/>
      <c r="M102" s="1346"/>
      <c r="N102" s="1320"/>
      <c r="O102" s="1347"/>
      <c r="P102" s="1346"/>
      <c r="Q102" s="1319"/>
      <c r="R102" s="1320"/>
      <c r="S102" s="1320"/>
      <c r="T102" s="1320"/>
      <c r="U102" s="1320"/>
      <c r="V102" s="1320"/>
      <c r="W102" s="1320"/>
      <c r="X102" s="1320"/>
      <c r="Y102" s="1320"/>
      <c r="Z102" s="1320"/>
      <c r="AA102" s="1320"/>
    </row>
    <row r="103" spans="1:27" ht="33.75" customHeight="1">
      <c r="A103" s="1320"/>
      <c r="B103" s="1342"/>
      <c r="C103" s="1342"/>
      <c r="D103" s="1342"/>
      <c r="E103" s="1344"/>
      <c r="F103" s="1345"/>
      <c r="G103" s="1471"/>
      <c r="H103" s="1472"/>
      <c r="I103" s="1472"/>
      <c r="J103" s="1473"/>
      <c r="K103" s="1472"/>
      <c r="L103" s="1472"/>
      <c r="M103" s="1346"/>
      <c r="N103" s="1320"/>
      <c r="O103" s="1347"/>
      <c r="P103" s="1346"/>
      <c r="Q103" s="1319"/>
      <c r="R103" s="1320"/>
      <c r="S103" s="1320"/>
      <c r="T103" s="1320"/>
      <c r="U103" s="1320"/>
      <c r="V103" s="1320"/>
      <c r="W103" s="1320"/>
      <c r="X103" s="1320"/>
      <c r="Y103" s="1320"/>
      <c r="Z103" s="1320"/>
      <c r="AA103" s="1320"/>
    </row>
    <row r="104" spans="1:27" ht="33.75" customHeight="1">
      <c r="A104" s="1320"/>
      <c r="B104" s="1342"/>
      <c r="C104" s="1342"/>
      <c r="D104" s="1342"/>
      <c r="E104" s="1344"/>
      <c r="F104" s="1345"/>
      <c r="G104" s="1471"/>
      <c r="H104" s="1472"/>
      <c r="I104" s="1472"/>
      <c r="J104" s="1473"/>
      <c r="K104" s="1472"/>
      <c r="L104" s="1472"/>
      <c r="M104" s="1346"/>
      <c r="N104" s="1320"/>
      <c r="O104" s="1347"/>
      <c r="P104" s="1346"/>
      <c r="Q104" s="1319"/>
      <c r="R104" s="1320"/>
      <c r="S104" s="1320"/>
      <c r="T104" s="1320"/>
      <c r="U104" s="1320"/>
      <c r="V104" s="1320"/>
      <c r="W104" s="1320"/>
      <c r="X104" s="1320"/>
      <c r="Y104" s="1320"/>
      <c r="Z104" s="1320"/>
      <c r="AA104" s="1320"/>
    </row>
    <row r="105" spans="1:27" ht="33.75" customHeight="1">
      <c r="A105" s="1320"/>
      <c r="B105" s="1342"/>
      <c r="C105" s="1342"/>
      <c r="D105" s="1342"/>
      <c r="E105" s="1344"/>
      <c r="F105" s="1345"/>
      <c r="G105" s="1471"/>
      <c r="H105" s="1472"/>
      <c r="I105" s="1472"/>
      <c r="J105" s="1473"/>
      <c r="K105" s="1472"/>
      <c r="L105" s="1472"/>
      <c r="M105" s="1346"/>
      <c r="N105" s="1320"/>
      <c r="O105" s="1347"/>
      <c r="P105" s="1346"/>
      <c r="Q105" s="1319"/>
      <c r="R105" s="1320"/>
      <c r="S105" s="1320"/>
      <c r="T105" s="1320"/>
      <c r="U105" s="1320"/>
      <c r="V105" s="1320"/>
      <c r="W105" s="1320"/>
      <c r="X105" s="1320"/>
      <c r="Y105" s="1320"/>
      <c r="Z105" s="1320"/>
      <c r="AA105" s="1320"/>
    </row>
    <row r="106" spans="1:27" ht="33.75" customHeight="1">
      <c r="A106" s="1320"/>
      <c r="B106" s="1342"/>
      <c r="C106" s="1342"/>
      <c r="D106" s="1342"/>
      <c r="E106" s="1344"/>
      <c r="F106" s="1345"/>
      <c r="G106" s="1471"/>
      <c r="H106" s="1472"/>
      <c r="I106" s="1472"/>
      <c r="J106" s="1473"/>
      <c r="K106" s="1472"/>
      <c r="L106" s="1472"/>
      <c r="M106" s="1346"/>
      <c r="N106" s="1320"/>
      <c r="O106" s="1347"/>
      <c r="P106" s="1346"/>
      <c r="Q106" s="1319"/>
      <c r="R106" s="1320"/>
      <c r="S106" s="1320"/>
      <c r="T106" s="1320"/>
      <c r="U106" s="1320"/>
      <c r="V106" s="1320"/>
      <c r="W106" s="1320"/>
      <c r="X106" s="1320"/>
      <c r="Y106" s="1320"/>
      <c r="Z106" s="1320"/>
      <c r="AA106" s="1320"/>
    </row>
    <row r="107" spans="1:27" ht="33.75" customHeight="1">
      <c r="A107" s="1320"/>
      <c r="B107" s="1342"/>
      <c r="C107" s="1342"/>
      <c r="D107" s="1342"/>
      <c r="E107" s="1344"/>
      <c r="F107" s="1345"/>
      <c r="G107" s="1471"/>
      <c r="H107" s="1472"/>
      <c r="I107" s="1472"/>
      <c r="J107" s="1473"/>
      <c r="K107" s="1472"/>
      <c r="L107" s="1472"/>
      <c r="M107" s="1346"/>
      <c r="N107" s="1320"/>
      <c r="O107" s="1347"/>
      <c r="P107" s="1346"/>
      <c r="Q107" s="1319"/>
      <c r="R107" s="1320"/>
      <c r="S107" s="1320"/>
      <c r="T107" s="1320"/>
      <c r="U107" s="1320"/>
      <c r="V107" s="1320"/>
      <c r="W107" s="1320"/>
      <c r="X107" s="1320"/>
      <c r="Y107" s="1320"/>
      <c r="Z107" s="1320"/>
      <c r="AA107" s="1320"/>
    </row>
    <row r="108" spans="1:27" ht="33.75" customHeight="1">
      <c r="A108" s="1320"/>
      <c r="B108" s="1342"/>
      <c r="C108" s="1342"/>
      <c r="D108" s="1342"/>
      <c r="E108" s="1344"/>
      <c r="F108" s="1345"/>
      <c r="G108" s="1471"/>
      <c r="H108" s="1472"/>
      <c r="I108" s="1472"/>
      <c r="J108" s="1473"/>
      <c r="K108" s="1472"/>
      <c r="L108" s="1472"/>
      <c r="M108" s="1346"/>
      <c r="N108" s="1320"/>
      <c r="O108" s="1347"/>
      <c r="P108" s="1346"/>
      <c r="Q108" s="1319"/>
      <c r="R108" s="1320"/>
      <c r="S108" s="1320"/>
      <c r="T108" s="1320"/>
      <c r="U108" s="1320"/>
      <c r="V108" s="1320"/>
      <c r="W108" s="1320"/>
      <c r="X108" s="1320"/>
      <c r="Y108" s="1320"/>
      <c r="Z108" s="1320"/>
      <c r="AA108" s="1320"/>
    </row>
    <row r="109" spans="1:27" ht="33.75" customHeight="1">
      <c r="A109" s="1320"/>
      <c r="B109" s="1342"/>
      <c r="C109" s="1342"/>
      <c r="D109" s="1342"/>
      <c r="E109" s="1344"/>
      <c r="F109" s="1345"/>
      <c r="G109" s="1471"/>
      <c r="H109" s="1472"/>
      <c r="I109" s="1472"/>
      <c r="J109" s="1473"/>
      <c r="K109" s="1472"/>
      <c r="L109" s="1472"/>
      <c r="M109" s="1346"/>
      <c r="N109" s="1320"/>
      <c r="O109" s="1347"/>
      <c r="P109" s="1346"/>
      <c r="Q109" s="1319"/>
      <c r="R109" s="1320"/>
      <c r="S109" s="1320"/>
      <c r="T109" s="1320"/>
      <c r="U109" s="1320"/>
      <c r="V109" s="1320"/>
      <c r="W109" s="1320"/>
      <c r="X109" s="1320"/>
      <c r="Y109" s="1320"/>
      <c r="Z109" s="1320"/>
      <c r="AA109" s="1320"/>
    </row>
    <row r="110" spans="1:27" ht="33.75" customHeight="1">
      <c r="A110" s="1320"/>
      <c r="B110" s="1342"/>
      <c r="C110" s="1342"/>
      <c r="D110" s="1342"/>
      <c r="E110" s="1344"/>
      <c r="F110" s="1345"/>
      <c r="G110" s="1471"/>
      <c r="H110" s="1472"/>
      <c r="I110" s="1472"/>
      <c r="J110" s="1473"/>
      <c r="K110" s="1472"/>
      <c r="L110" s="1472"/>
      <c r="M110" s="1346"/>
      <c r="N110" s="1320"/>
      <c r="O110" s="1347"/>
      <c r="P110" s="1346"/>
      <c r="Q110" s="1319"/>
      <c r="R110" s="1320"/>
      <c r="S110" s="1320"/>
      <c r="T110" s="1320"/>
      <c r="U110" s="1320"/>
      <c r="V110" s="1320"/>
      <c r="W110" s="1320"/>
      <c r="X110" s="1320"/>
      <c r="Y110" s="1320"/>
      <c r="Z110" s="1320"/>
      <c r="AA110" s="1320"/>
    </row>
    <row r="111" spans="1:27" ht="33.75" customHeight="1">
      <c r="A111" s="1320"/>
      <c r="B111" s="1342"/>
      <c r="C111" s="1342"/>
      <c r="D111" s="1342"/>
      <c r="E111" s="1344"/>
      <c r="F111" s="1345"/>
      <c r="G111" s="1471"/>
      <c r="H111" s="1472"/>
      <c r="I111" s="1472"/>
      <c r="J111" s="1473"/>
      <c r="K111" s="1472"/>
      <c r="L111" s="1472"/>
      <c r="M111" s="1346"/>
      <c r="N111" s="1320"/>
      <c r="O111" s="1347"/>
      <c r="P111" s="1346"/>
      <c r="Q111" s="1319"/>
      <c r="R111" s="1320"/>
      <c r="S111" s="1320"/>
      <c r="T111" s="1320"/>
      <c r="U111" s="1320"/>
      <c r="V111" s="1320"/>
      <c r="W111" s="1320"/>
      <c r="X111" s="1320"/>
      <c r="Y111" s="1320"/>
      <c r="Z111" s="1320"/>
      <c r="AA111" s="1320"/>
    </row>
    <row r="112" spans="1:27" ht="33.75" customHeight="1">
      <c r="A112" s="1320"/>
      <c r="B112" s="1342"/>
      <c r="C112" s="1342"/>
      <c r="D112" s="1342"/>
      <c r="E112" s="1344"/>
      <c r="F112" s="1345"/>
      <c r="G112" s="1471"/>
      <c r="H112" s="1472"/>
      <c r="I112" s="1472"/>
      <c r="J112" s="1473"/>
      <c r="K112" s="1472"/>
      <c r="L112" s="1472"/>
      <c r="M112" s="1346"/>
      <c r="N112" s="1320"/>
      <c r="O112" s="1347"/>
      <c r="P112" s="1346"/>
      <c r="Q112" s="1319"/>
      <c r="R112" s="1320"/>
      <c r="S112" s="1320"/>
      <c r="T112" s="1320"/>
      <c r="U112" s="1320"/>
      <c r="V112" s="1320"/>
      <c r="W112" s="1320"/>
      <c r="X112" s="1320"/>
      <c r="Y112" s="1320"/>
      <c r="Z112" s="1320"/>
      <c r="AA112" s="1320"/>
    </row>
    <row r="113" spans="1:27" ht="33.75" customHeight="1">
      <c r="A113" s="1320"/>
      <c r="B113" s="1342"/>
      <c r="C113" s="1342"/>
      <c r="D113" s="1342"/>
      <c r="E113" s="1344"/>
      <c r="F113" s="1345"/>
      <c r="G113" s="1471"/>
      <c r="H113" s="1472"/>
      <c r="I113" s="1472"/>
      <c r="J113" s="1473"/>
      <c r="K113" s="1472"/>
      <c r="L113" s="1472"/>
      <c r="M113" s="1346"/>
      <c r="N113" s="1320"/>
      <c r="O113" s="1347"/>
      <c r="P113" s="1346"/>
      <c r="Q113" s="1319"/>
      <c r="R113" s="1320"/>
      <c r="S113" s="1320"/>
      <c r="T113" s="1320"/>
      <c r="U113" s="1320"/>
      <c r="V113" s="1320"/>
      <c r="W113" s="1320"/>
      <c r="X113" s="1320"/>
      <c r="Y113" s="1320"/>
      <c r="Z113" s="1320"/>
      <c r="AA113" s="1320"/>
    </row>
    <row r="114" spans="1:27" ht="33.75" customHeight="1">
      <c r="A114" s="1320"/>
      <c r="B114" s="1342"/>
      <c r="C114" s="1342"/>
      <c r="D114" s="1342"/>
      <c r="E114" s="1344"/>
      <c r="F114" s="1345"/>
      <c r="G114" s="1471"/>
      <c r="H114" s="1472"/>
      <c r="I114" s="1472"/>
      <c r="J114" s="1473"/>
      <c r="K114" s="1472"/>
      <c r="L114" s="1472"/>
      <c r="M114" s="1346"/>
      <c r="N114" s="1320"/>
      <c r="O114" s="1347"/>
      <c r="P114" s="1346"/>
      <c r="Q114" s="1319"/>
      <c r="R114" s="1320"/>
      <c r="S114" s="1320"/>
      <c r="T114" s="1320"/>
      <c r="U114" s="1320"/>
      <c r="V114" s="1320"/>
      <c r="W114" s="1320"/>
      <c r="X114" s="1320"/>
      <c r="Y114" s="1320"/>
      <c r="Z114" s="1320"/>
      <c r="AA114" s="1320"/>
    </row>
    <row r="115" spans="1:27" ht="33.75" customHeight="1">
      <c r="A115" s="1320"/>
      <c r="B115" s="1342"/>
      <c r="C115" s="1342"/>
      <c r="D115" s="1342"/>
      <c r="E115" s="1344"/>
      <c r="F115" s="1345"/>
      <c r="G115" s="1471"/>
      <c r="H115" s="1472"/>
      <c r="I115" s="1472"/>
      <c r="J115" s="1473"/>
      <c r="K115" s="1472"/>
      <c r="L115" s="1472"/>
      <c r="M115" s="1346"/>
      <c r="N115" s="1320"/>
      <c r="O115" s="1347"/>
      <c r="P115" s="1346"/>
      <c r="Q115" s="1319"/>
      <c r="R115" s="1320"/>
      <c r="S115" s="1320"/>
      <c r="T115" s="1320"/>
      <c r="U115" s="1320"/>
      <c r="V115" s="1320"/>
      <c r="W115" s="1320"/>
      <c r="X115" s="1320"/>
      <c r="Y115" s="1320"/>
      <c r="Z115" s="1320"/>
      <c r="AA115" s="1320"/>
    </row>
    <row r="116" spans="1:27" ht="33.75" customHeight="1">
      <c r="A116" s="1320"/>
      <c r="B116" s="1342"/>
      <c r="C116" s="1342"/>
      <c r="D116" s="1342"/>
      <c r="E116" s="1344"/>
      <c r="F116" s="1345"/>
      <c r="G116" s="1471"/>
      <c r="H116" s="1472"/>
      <c r="I116" s="1472"/>
      <c r="J116" s="1473"/>
      <c r="K116" s="1472"/>
      <c r="L116" s="1472"/>
      <c r="M116" s="1346"/>
      <c r="N116" s="1320"/>
      <c r="O116" s="1347"/>
      <c r="P116" s="1346"/>
      <c r="Q116" s="1319"/>
      <c r="R116" s="1320"/>
      <c r="S116" s="1320"/>
      <c r="T116" s="1320"/>
      <c r="U116" s="1320"/>
      <c r="V116" s="1320"/>
      <c r="W116" s="1320"/>
      <c r="X116" s="1320"/>
      <c r="Y116" s="1320"/>
      <c r="Z116" s="1320"/>
      <c r="AA116" s="1320"/>
    </row>
    <row r="117" spans="1:27" ht="33.75" customHeight="1">
      <c r="A117" s="1320"/>
      <c r="B117" s="1342"/>
      <c r="C117" s="1342"/>
      <c r="D117" s="1342"/>
      <c r="E117" s="1344"/>
      <c r="F117" s="1345"/>
      <c r="G117" s="1471"/>
      <c r="H117" s="1472"/>
      <c r="I117" s="1472"/>
      <c r="J117" s="1473"/>
      <c r="K117" s="1472"/>
      <c r="L117" s="1472"/>
      <c r="M117" s="1346"/>
      <c r="N117" s="1320"/>
      <c r="O117" s="1347"/>
      <c r="P117" s="1346"/>
      <c r="Q117" s="1319"/>
      <c r="R117" s="1320"/>
      <c r="S117" s="1320"/>
      <c r="T117" s="1320"/>
      <c r="U117" s="1320"/>
      <c r="V117" s="1320"/>
      <c r="W117" s="1320"/>
      <c r="X117" s="1320"/>
      <c r="Y117" s="1320"/>
      <c r="Z117" s="1320"/>
      <c r="AA117" s="1320"/>
    </row>
    <row r="118" spans="1:27" ht="33.75" customHeight="1">
      <c r="A118" s="1320"/>
      <c r="B118" s="1342"/>
      <c r="C118" s="1342"/>
      <c r="D118" s="1342"/>
      <c r="E118" s="1344"/>
      <c r="F118" s="1345"/>
      <c r="G118" s="1471"/>
      <c r="H118" s="1472"/>
      <c r="I118" s="1472"/>
      <c r="J118" s="1473"/>
      <c r="K118" s="1472"/>
      <c r="L118" s="1472"/>
      <c r="M118" s="1346"/>
      <c r="N118" s="1320"/>
      <c r="O118" s="1347"/>
      <c r="P118" s="1346"/>
      <c r="Q118" s="1319"/>
      <c r="R118" s="1320"/>
      <c r="S118" s="1320"/>
      <c r="T118" s="1320"/>
      <c r="U118" s="1320"/>
      <c r="V118" s="1320"/>
      <c r="W118" s="1320"/>
      <c r="X118" s="1320"/>
      <c r="Y118" s="1320"/>
      <c r="Z118" s="1320"/>
      <c r="AA118" s="1320"/>
    </row>
    <row r="119" spans="1:27" ht="33.75" customHeight="1">
      <c r="A119" s="1320"/>
      <c r="B119" s="1342"/>
      <c r="C119" s="1342"/>
      <c r="D119" s="1342"/>
      <c r="E119" s="1344"/>
      <c r="F119" s="1345"/>
      <c r="G119" s="1471"/>
      <c r="H119" s="1472"/>
      <c r="I119" s="1472"/>
      <c r="J119" s="1473"/>
      <c r="K119" s="1472"/>
      <c r="L119" s="1472"/>
      <c r="M119" s="1346"/>
      <c r="N119" s="1320"/>
      <c r="O119" s="1347"/>
      <c r="P119" s="1346"/>
      <c r="Q119" s="1319"/>
      <c r="R119" s="1320"/>
      <c r="S119" s="1320"/>
      <c r="T119" s="1320"/>
      <c r="U119" s="1320"/>
      <c r="V119" s="1320"/>
      <c r="W119" s="1320"/>
      <c r="X119" s="1320"/>
      <c r="Y119" s="1320"/>
      <c r="Z119" s="1320"/>
      <c r="AA119" s="1320"/>
    </row>
    <row r="120" spans="1:27" ht="33.75" customHeight="1">
      <c r="A120" s="1320"/>
      <c r="B120" s="1342"/>
      <c r="C120" s="1342"/>
      <c r="D120" s="1342"/>
      <c r="E120" s="1344"/>
      <c r="F120" s="1345"/>
      <c r="G120" s="1471"/>
      <c r="H120" s="1472"/>
      <c r="I120" s="1472"/>
      <c r="J120" s="1473"/>
      <c r="K120" s="1472"/>
      <c r="L120" s="1472"/>
      <c r="M120" s="1346"/>
      <c r="N120" s="1320"/>
      <c r="O120" s="1347"/>
      <c r="P120" s="1346"/>
      <c r="Q120" s="1319"/>
      <c r="R120" s="1320"/>
      <c r="S120" s="1320"/>
      <c r="T120" s="1320"/>
      <c r="U120" s="1320"/>
      <c r="V120" s="1320"/>
      <c r="W120" s="1320"/>
      <c r="X120" s="1320"/>
      <c r="Y120" s="1320"/>
      <c r="Z120" s="1320"/>
      <c r="AA120" s="1320"/>
    </row>
    <row r="121" spans="1:27" ht="33.75" customHeight="1">
      <c r="A121" s="1320"/>
      <c r="B121" s="1342"/>
      <c r="C121" s="1342"/>
      <c r="D121" s="1342"/>
      <c r="E121" s="1344"/>
      <c r="F121" s="1345"/>
      <c r="G121" s="1471"/>
      <c r="H121" s="1472"/>
      <c r="I121" s="1472"/>
      <c r="J121" s="1473"/>
      <c r="K121" s="1472"/>
      <c r="L121" s="1472"/>
      <c r="M121" s="1346"/>
      <c r="N121" s="1320"/>
      <c r="O121" s="1347"/>
      <c r="P121" s="1346"/>
      <c r="Q121" s="1319"/>
      <c r="R121" s="1320"/>
      <c r="S121" s="1320"/>
      <c r="T121" s="1320"/>
      <c r="U121" s="1320"/>
      <c r="V121" s="1320"/>
      <c r="W121" s="1320"/>
      <c r="X121" s="1320"/>
      <c r="Y121" s="1320"/>
      <c r="Z121" s="1320"/>
      <c r="AA121" s="1320"/>
    </row>
    <row r="122" spans="1:27" ht="33.75" customHeight="1">
      <c r="A122" s="1320"/>
      <c r="B122" s="1342"/>
      <c r="C122" s="1342"/>
      <c r="D122" s="1342"/>
      <c r="E122" s="1344"/>
      <c r="F122" s="1345"/>
      <c r="G122" s="1471"/>
      <c r="H122" s="1472"/>
      <c r="I122" s="1472"/>
      <c r="J122" s="1473"/>
      <c r="K122" s="1472"/>
      <c r="L122" s="1472"/>
      <c r="M122" s="1346"/>
      <c r="N122" s="1320"/>
      <c r="O122" s="1347"/>
      <c r="P122" s="1346"/>
      <c r="Q122" s="1319"/>
      <c r="R122" s="1320"/>
      <c r="S122" s="1320"/>
      <c r="T122" s="1320"/>
      <c r="U122" s="1320"/>
      <c r="V122" s="1320"/>
      <c r="W122" s="1320"/>
      <c r="X122" s="1320"/>
      <c r="Y122" s="1320"/>
      <c r="Z122" s="1320"/>
      <c r="AA122" s="1320"/>
    </row>
    <row r="123" spans="1:27" ht="33.75" customHeight="1">
      <c r="A123" s="1320"/>
      <c r="B123" s="1342"/>
      <c r="C123" s="1342"/>
      <c r="D123" s="1342"/>
      <c r="E123" s="1344"/>
      <c r="F123" s="1345"/>
      <c r="G123" s="1471"/>
      <c r="H123" s="1472"/>
      <c r="I123" s="1472"/>
      <c r="J123" s="1473"/>
      <c r="K123" s="1472"/>
      <c r="L123" s="1472"/>
      <c r="M123" s="1346"/>
      <c r="N123" s="1320"/>
      <c r="O123" s="1347"/>
      <c r="P123" s="1346"/>
      <c r="Q123" s="1319"/>
      <c r="R123" s="1320"/>
      <c r="S123" s="1320"/>
      <c r="T123" s="1320"/>
      <c r="U123" s="1320"/>
      <c r="V123" s="1320"/>
      <c r="W123" s="1320"/>
      <c r="X123" s="1320"/>
      <c r="Y123" s="1320"/>
      <c r="Z123" s="1320"/>
      <c r="AA123" s="1320"/>
    </row>
    <row r="124" spans="1:27" ht="33.75" customHeight="1">
      <c r="A124" s="1320"/>
      <c r="B124" s="1342"/>
      <c r="C124" s="1342"/>
      <c r="D124" s="1342"/>
      <c r="E124" s="1344"/>
      <c r="F124" s="1345"/>
      <c r="G124" s="1471"/>
      <c r="H124" s="1472"/>
      <c r="I124" s="1472"/>
      <c r="J124" s="1473"/>
      <c r="K124" s="1472"/>
      <c r="L124" s="1472"/>
      <c r="M124" s="1346"/>
      <c r="N124" s="1320"/>
      <c r="O124" s="1347"/>
      <c r="P124" s="1346"/>
      <c r="Q124" s="1319"/>
      <c r="R124" s="1320"/>
      <c r="S124" s="1320"/>
      <c r="T124" s="1320"/>
      <c r="U124" s="1320"/>
      <c r="V124" s="1320"/>
      <c r="W124" s="1320"/>
      <c r="X124" s="1320"/>
      <c r="Y124" s="1320"/>
      <c r="Z124" s="1320"/>
      <c r="AA124" s="1320"/>
    </row>
    <row r="125" spans="1:27" ht="33.75" customHeight="1">
      <c r="A125" s="1320"/>
      <c r="B125" s="1342"/>
      <c r="C125" s="1342"/>
      <c r="D125" s="1342"/>
      <c r="E125" s="1344"/>
      <c r="F125" s="1345"/>
      <c r="G125" s="1471"/>
      <c r="H125" s="1472"/>
      <c r="I125" s="1472"/>
      <c r="J125" s="1473"/>
      <c r="K125" s="1472"/>
      <c r="L125" s="1472"/>
      <c r="M125" s="1346"/>
      <c r="N125" s="1320"/>
      <c r="O125" s="1347"/>
      <c r="P125" s="1346"/>
      <c r="Q125" s="1319"/>
      <c r="R125" s="1320"/>
      <c r="S125" s="1320"/>
      <c r="T125" s="1320"/>
      <c r="U125" s="1320"/>
      <c r="V125" s="1320"/>
      <c r="W125" s="1320"/>
      <c r="X125" s="1320"/>
      <c r="Y125" s="1320"/>
      <c r="Z125" s="1320"/>
      <c r="AA125" s="1320"/>
    </row>
    <row r="126" spans="1:27" ht="33.75" customHeight="1">
      <c r="A126" s="1320"/>
      <c r="B126" s="1342"/>
      <c r="C126" s="1342"/>
      <c r="D126" s="1342"/>
      <c r="E126" s="1344"/>
      <c r="F126" s="1345"/>
      <c r="G126" s="1471"/>
      <c r="H126" s="1472"/>
      <c r="I126" s="1472"/>
      <c r="J126" s="1473"/>
      <c r="K126" s="1472"/>
      <c r="L126" s="1472"/>
      <c r="M126" s="1346"/>
      <c r="N126" s="1320"/>
      <c r="O126" s="1347"/>
      <c r="P126" s="1346"/>
      <c r="Q126" s="1319"/>
      <c r="R126" s="1320"/>
      <c r="S126" s="1320"/>
      <c r="T126" s="1320"/>
      <c r="U126" s="1320"/>
      <c r="V126" s="1320"/>
      <c r="W126" s="1320"/>
      <c r="X126" s="1320"/>
      <c r="Y126" s="1320"/>
      <c r="Z126" s="1320"/>
      <c r="AA126" s="1320"/>
    </row>
    <row r="127" spans="1:27" ht="33.75" customHeight="1">
      <c r="A127" s="1320"/>
      <c r="B127" s="1342"/>
      <c r="C127" s="1342"/>
      <c r="D127" s="1342"/>
      <c r="E127" s="1344"/>
      <c r="F127" s="1345"/>
      <c r="G127" s="1471"/>
      <c r="H127" s="1472"/>
      <c r="I127" s="1472"/>
      <c r="J127" s="1473"/>
      <c r="K127" s="1472"/>
      <c r="L127" s="1472"/>
      <c r="M127" s="1346"/>
      <c r="N127" s="1320"/>
      <c r="O127" s="1347"/>
      <c r="P127" s="1346"/>
      <c r="Q127" s="1319"/>
      <c r="R127" s="1320"/>
      <c r="S127" s="1320"/>
      <c r="T127" s="1320"/>
      <c r="U127" s="1320"/>
      <c r="V127" s="1320"/>
      <c r="W127" s="1320"/>
      <c r="X127" s="1320"/>
      <c r="Y127" s="1320"/>
      <c r="Z127" s="1320"/>
      <c r="AA127" s="1320"/>
    </row>
    <row r="128" spans="1:27" ht="33.75" customHeight="1">
      <c r="A128" s="1320"/>
      <c r="B128" s="1342"/>
      <c r="C128" s="1342"/>
      <c r="D128" s="1342"/>
      <c r="E128" s="1344"/>
      <c r="F128" s="1345"/>
      <c r="G128" s="1471"/>
      <c r="H128" s="1472"/>
      <c r="I128" s="1472"/>
      <c r="J128" s="1473"/>
      <c r="K128" s="1472"/>
      <c r="L128" s="1472"/>
      <c r="M128" s="1346"/>
      <c r="N128" s="1320"/>
      <c r="O128" s="1347"/>
      <c r="P128" s="1346"/>
      <c r="Q128" s="1319"/>
      <c r="R128" s="1320"/>
      <c r="S128" s="1320"/>
      <c r="T128" s="1320"/>
      <c r="U128" s="1320"/>
      <c r="V128" s="1320"/>
      <c r="W128" s="1320"/>
      <c r="X128" s="1320"/>
      <c r="Y128" s="1320"/>
      <c r="Z128" s="1320"/>
      <c r="AA128" s="1320"/>
    </row>
    <row r="129" spans="1:27" ht="33.75" customHeight="1">
      <c r="A129" s="1320"/>
      <c r="B129" s="1342"/>
      <c r="C129" s="1342"/>
      <c r="D129" s="1342"/>
      <c r="E129" s="1344"/>
      <c r="F129" s="1345"/>
      <c r="G129" s="1471"/>
      <c r="H129" s="1472"/>
      <c r="I129" s="1472"/>
      <c r="J129" s="1473"/>
      <c r="K129" s="1472"/>
      <c r="L129" s="1472"/>
      <c r="M129" s="1346"/>
      <c r="N129" s="1320"/>
      <c r="O129" s="1347"/>
      <c r="P129" s="1346"/>
      <c r="Q129" s="1319"/>
      <c r="R129" s="1320"/>
      <c r="S129" s="1320"/>
      <c r="T129" s="1320"/>
      <c r="U129" s="1320"/>
      <c r="V129" s="1320"/>
      <c r="W129" s="1320"/>
      <c r="X129" s="1320"/>
      <c r="Y129" s="1320"/>
      <c r="Z129" s="1320"/>
      <c r="AA129" s="1320"/>
    </row>
    <row r="130" spans="1:27" ht="33.75" customHeight="1">
      <c r="A130" s="1320"/>
      <c r="B130" s="1342"/>
      <c r="C130" s="1342"/>
      <c r="D130" s="1342"/>
      <c r="E130" s="1344"/>
      <c r="F130" s="1345"/>
      <c r="G130" s="1471"/>
      <c r="H130" s="1472"/>
      <c r="I130" s="1472"/>
      <c r="J130" s="1473"/>
      <c r="K130" s="1472"/>
      <c r="L130" s="1472"/>
      <c r="M130" s="1346"/>
      <c r="N130" s="1320"/>
      <c r="O130" s="1347"/>
      <c r="P130" s="1346"/>
      <c r="Q130" s="1319"/>
      <c r="R130" s="1320"/>
      <c r="S130" s="1320"/>
      <c r="T130" s="1320"/>
      <c r="U130" s="1320"/>
      <c r="V130" s="1320"/>
      <c r="W130" s="1320"/>
      <c r="X130" s="1320"/>
      <c r="Y130" s="1320"/>
      <c r="Z130" s="1320"/>
      <c r="AA130" s="1320"/>
    </row>
    <row r="131" spans="1:27" ht="33.75" customHeight="1">
      <c r="A131" s="1320"/>
      <c r="B131" s="1342"/>
      <c r="C131" s="1342"/>
      <c r="D131" s="1342"/>
      <c r="E131" s="1344"/>
      <c r="F131" s="1345"/>
      <c r="G131" s="1471"/>
      <c r="H131" s="1472"/>
      <c r="I131" s="1472"/>
      <c r="J131" s="1473"/>
      <c r="K131" s="1472"/>
      <c r="L131" s="1472"/>
      <c r="M131" s="1346"/>
      <c r="N131" s="1320"/>
      <c r="O131" s="1347"/>
      <c r="P131" s="1346"/>
      <c r="Q131" s="1319"/>
      <c r="R131" s="1320"/>
      <c r="S131" s="1320"/>
      <c r="T131" s="1320"/>
      <c r="U131" s="1320"/>
      <c r="V131" s="1320"/>
      <c r="W131" s="1320"/>
      <c r="X131" s="1320"/>
      <c r="Y131" s="1320"/>
      <c r="Z131" s="1320"/>
      <c r="AA131" s="1320"/>
    </row>
    <row r="132" spans="1:27" ht="33.75" customHeight="1">
      <c r="A132" s="1320"/>
      <c r="B132" s="1342"/>
      <c r="C132" s="1342"/>
      <c r="D132" s="1342"/>
      <c r="E132" s="1344"/>
      <c r="F132" s="1345"/>
      <c r="G132" s="1471"/>
      <c r="H132" s="1472"/>
      <c r="I132" s="1472"/>
      <c r="J132" s="1473"/>
      <c r="K132" s="1472"/>
      <c r="L132" s="1472"/>
      <c r="M132" s="1346"/>
      <c r="N132" s="1320"/>
      <c r="O132" s="1347"/>
      <c r="P132" s="1346"/>
      <c r="Q132" s="1319"/>
      <c r="R132" s="1320"/>
      <c r="S132" s="1320"/>
      <c r="T132" s="1320"/>
      <c r="U132" s="1320"/>
      <c r="V132" s="1320"/>
      <c r="W132" s="1320"/>
      <c r="X132" s="1320"/>
      <c r="Y132" s="1320"/>
      <c r="Z132" s="1320"/>
      <c r="AA132" s="1320"/>
    </row>
    <row r="133" spans="1:27" ht="33.75" customHeight="1">
      <c r="A133" s="1320"/>
      <c r="B133" s="1342"/>
      <c r="C133" s="1342"/>
      <c r="D133" s="1342"/>
      <c r="E133" s="1344"/>
      <c r="F133" s="1345"/>
      <c r="G133" s="1471"/>
      <c r="H133" s="1472"/>
      <c r="I133" s="1472"/>
      <c r="J133" s="1473"/>
      <c r="K133" s="1472"/>
      <c r="L133" s="1472"/>
      <c r="M133" s="1346"/>
      <c r="N133" s="1320"/>
      <c r="O133" s="1347"/>
      <c r="P133" s="1346"/>
      <c r="Q133" s="1319"/>
      <c r="R133" s="1320"/>
      <c r="S133" s="1320"/>
      <c r="T133" s="1320"/>
      <c r="U133" s="1320"/>
      <c r="V133" s="1320"/>
      <c r="W133" s="1320"/>
      <c r="X133" s="1320"/>
      <c r="Y133" s="1320"/>
      <c r="Z133" s="1320"/>
      <c r="AA133" s="1320"/>
    </row>
    <row r="134" spans="1:27" ht="33.75" customHeight="1">
      <c r="A134" s="1320"/>
      <c r="B134" s="1342"/>
      <c r="C134" s="1342"/>
      <c r="D134" s="1342"/>
      <c r="E134" s="1344"/>
      <c r="F134" s="1345"/>
      <c r="G134" s="1471"/>
      <c r="H134" s="1472"/>
      <c r="I134" s="1472"/>
      <c r="J134" s="1473"/>
      <c r="K134" s="1472"/>
      <c r="L134" s="1472"/>
      <c r="M134" s="1346"/>
      <c r="N134" s="1320"/>
      <c r="O134" s="1347"/>
      <c r="P134" s="1346"/>
      <c r="Q134" s="1319"/>
      <c r="R134" s="1320"/>
      <c r="S134" s="1320"/>
      <c r="T134" s="1320"/>
      <c r="U134" s="1320"/>
      <c r="V134" s="1320"/>
      <c r="W134" s="1320"/>
      <c r="X134" s="1320"/>
      <c r="Y134" s="1320"/>
      <c r="Z134" s="1320"/>
      <c r="AA134" s="1320"/>
    </row>
    <row r="135" spans="1:27" ht="33.75" customHeight="1">
      <c r="A135" s="1320"/>
      <c r="B135" s="1342"/>
      <c r="C135" s="1342"/>
      <c r="D135" s="1342"/>
      <c r="E135" s="1344"/>
      <c r="F135" s="1345"/>
      <c r="G135" s="1471"/>
      <c r="H135" s="1472"/>
      <c r="I135" s="1472"/>
      <c r="J135" s="1473"/>
      <c r="K135" s="1472"/>
      <c r="L135" s="1472"/>
      <c r="M135" s="1346"/>
      <c r="N135" s="1320"/>
      <c r="O135" s="1347"/>
      <c r="P135" s="1346"/>
      <c r="Q135" s="1319"/>
      <c r="R135" s="1320"/>
      <c r="S135" s="1320"/>
      <c r="T135" s="1320"/>
      <c r="U135" s="1320"/>
      <c r="V135" s="1320"/>
      <c r="W135" s="1320"/>
      <c r="X135" s="1320"/>
      <c r="Y135" s="1320"/>
      <c r="Z135" s="1320"/>
      <c r="AA135" s="1320"/>
    </row>
    <row r="136" spans="1:27" ht="33.75" customHeight="1">
      <c r="A136" s="1320"/>
      <c r="B136" s="1342"/>
      <c r="C136" s="1342"/>
      <c r="D136" s="1342"/>
      <c r="E136" s="1344"/>
      <c r="F136" s="1345"/>
      <c r="G136" s="1471"/>
      <c r="H136" s="1472"/>
      <c r="I136" s="1472"/>
      <c r="J136" s="1473"/>
      <c r="K136" s="1472"/>
      <c r="L136" s="1472"/>
      <c r="M136" s="1346"/>
      <c r="N136" s="1320"/>
      <c r="O136" s="1347"/>
      <c r="P136" s="1346"/>
      <c r="Q136" s="1319"/>
      <c r="R136" s="1320"/>
      <c r="S136" s="1320"/>
      <c r="T136" s="1320"/>
      <c r="U136" s="1320"/>
      <c r="V136" s="1320"/>
      <c r="W136" s="1320"/>
      <c r="X136" s="1320"/>
      <c r="Y136" s="1320"/>
      <c r="Z136" s="1320"/>
      <c r="AA136" s="1320"/>
    </row>
    <row r="137" spans="1:27" ht="33.75" customHeight="1">
      <c r="A137" s="1320"/>
      <c r="B137" s="1342"/>
      <c r="C137" s="1342"/>
      <c r="D137" s="1342"/>
      <c r="E137" s="1344"/>
      <c r="F137" s="1345"/>
      <c r="G137" s="1471"/>
      <c r="H137" s="1472"/>
      <c r="I137" s="1472"/>
      <c r="J137" s="1473"/>
      <c r="K137" s="1472"/>
      <c r="L137" s="1472"/>
      <c r="M137" s="1346"/>
      <c r="N137" s="1320"/>
      <c r="O137" s="1347"/>
      <c r="P137" s="1346"/>
      <c r="Q137" s="1319"/>
      <c r="R137" s="1320"/>
      <c r="S137" s="1320"/>
      <c r="T137" s="1320"/>
      <c r="U137" s="1320"/>
      <c r="V137" s="1320"/>
      <c r="W137" s="1320"/>
      <c r="X137" s="1320"/>
      <c r="Y137" s="1320"/>
      <c r="Z137" s="1320"/>
      <c r="AA137" s="1320"/>
    </row>
    <row r="138" spans="1:27" ht="33.75" customHeight="1">
      <c r="A138" s="1320"/>
      <c r="B138" s="1342"/>
      <c r="C138" s="1342"/>
      <c r="D138" s="1342"/>
      <c r="E138" s="1344"/>
      <c r="F138" s="1345"/>
      <c r="G138" s="1471"/>
      <c r="H138" s="1472"/>
      <c r="I138" s="1472"/>
      <c r="J138" s="1473"/>
      <c r="K138" s="1472"/>
      <c r="L138" s="1472"/>
      <c r="M138" s="1346"/>
      <c r="N138" s="1320"/>
      <c r="O138" s="1347"/>
      <c r="P138" s="1346"/>
      <c r="Q138" s="1319"/>
      <c r="R138" s="1320"/>
      <c r="S138" s="1320"/>
      <c r="T138" s="1320"/>
      <c r="U138" s="1320"/>
      <c r="V138" s="1320"/>
      <c r="W138" s="1320"/>
      <c r="X138" s="1320"/>
      <c r="Y138" s="1320"/>
      <c r="Z138" s="1320"/>
      <c r="AA138" s="1320"/>
    </row>
    <row r="139" spans="1:27" ht="33.75" customHeight="1">
      <c r="A139" s="1320"/>
      <c r="B139" s="1342"/>
      <c r="C139" s="1342"/>
      <c r="D139" s="1342"/>
      <c r="E139" s="1344"/>
      <c r="F139" s="1345"/>
      <c r="G139" s="1471"/>
      <c r="H139" s="1472"/>
      <c r="I139" s="1472"/>
      <c r="J139" s="1473"/>
      <c r="K139" s="1472"/>
      <c r="L139" s="1472"/>
      <c r="M139" s="1346"/>
      <c r="N139" s="1320"/>
      <c r="O139" s="1347"/>
      <c r="P139" s="1346"/>
      <c r="Q139" s="1319"/>
      <c r="R139" s="1320"/>
      <c r="S139" s="1320"/>
      <c r="T139" s="1320"/>
      <c r="U139" s="1320"/>
      <c r="V139" s="1320"/>
      <c r="W139" s="1320"/>
      <c r="X139" s="1320"/>
      <c r="Y139" s="1320"/>
      <c r="Z139" s="1320"/>
      <c r="AA139" s="1320"/>
    </row>
    <row r="140" spans="1:27" ht="33.75" customHeight="1">
      <c r="A140" s="1320"/>
      <c r="B140" s="1342"/>
      <c r="C140" s="1342"/>
      <c r="D140" s="1342"/>
      <c r="E140" s="1344"/>
      <c r="F140" s="1345"/>
      <c r="G140" s="1471"/>
      <c r="H140" s="1472"/>
      <c r="I140" s="1472"/>
      <c r="J140" s="1473"/>
      <c r="K140" s="1472"/>
      <c r="L140" s="1472"/>
      <c r="M140" s="1346"/>
      <c r="N140" s="1320"/>
      <c r="O140" s="1347"/>
      <c r="P140" s="1346"/>
      <c r="Q140" s="1319"/>
      <c r="R140" s="1320"/>
      <c r="S140" s="1320"/>
      <c r="T140" s="1320"/>
      <c r="U140" s="1320"/>
      <c r="V140" s="1320"/>
      <c r="W140" s="1320"/>
      <c r="X140" s="1320"/>
      <c r="Y140" s="1320"/>
      <c r="Z140" s="1320"/>
      <c r="AA140" s="1320"/>
    </row>
    <row r="141" spans="1:27" ht="33.75" customHeight="1">
      <c r="A141" s="1320"/>
      <c r="B141" s="1342"/>
      <c r="C141" s="1342"/>
      <c r="D141" s="1342"/>
      <c r="E141" s="1344"/>
      <c r="F141" s="1345"/>
      <c r="G141" s="1471"/>
      <c r="H141" s="1472"/>
      <c r="I141" s="1472"/>
      <c r="J141" s="1473"/>
      <c r="K141" s="1472"/>
      <c r="L141" s="1472"/>
      <c r="M141" s="1346"/>
      <c r="N141" s="1320"/>
      <c r="O141" s="1347"/>
      <c r="P141" s="1346"/>
      <c r="Q141" s="1319"/>
      <c r="R141" s="1320"/>
      <c r="S141" s="1320"/>
      <c r="T141" s="1320"/>
      <c r="U141" s="1320"/>
      <c r="V141" s="1320"/>
      <c r="W141" s="1320"/>
      <c r="X141" s="1320"/>
      <c r="Y141" s="1320"/>
      <c r="Z141" s="1320"/>
      <c r="AA141" s="1320"/>
    </row>
    <row r="142" spans="1:27" ht="33.75" customHeight="1">
      <c r="A142" s="1320"/>
      <c r="B142" s="1342"/>
      <c r="C142" s="1342"/>
      <c r="D142" s="1342"/>
      <c r="E142" s="1344"/>
      <c r="F142" s="1345"/>
      <c r="G142" s="1471"/>
      <c r="H142" s="1472"/>
      <c r="I142" s="1472"/>
      <c r="J142" s="1473"/>
      <c r="K142" s="1472"/>
      <c r="L142" s="1472"/>
      <c r="M142" s="1346"/>
      <c r="N142" s="1320"/>
      <c r="O142" s="1347"/>
      <c r="P142" s="1346"/>
      <c r="Q142" s="1319"/>
      <c r="R142" s="1320"/>
      <c r="S142" s="1320"/>
      <c r="T142" s="1320"/>
      <c r="U142" s="1320"/>
      <c r="V142" s="1320"/>
      <c r="W142" s="1320"/>
      <c r="X142" s="1320"/>
      <c r="Y142" s="1320"/>
      <c r="Z142" s="1320"/>
      <c r="AA142" s="1320"/>
    </row>
    <row r="143" spans="1:27" ht="33.75" customHeight="1">
      <c r="A143" s="1320"/>
      <c r="B143" s="1342"/>
      <c r="C143" s="1342"/>
      <c r="D143" s="1342"/>
      <c r="E143" s="1344"/>
      <c r="F143" s="1345"/>
      <c r="G143" s="1471"/>
      <c r="H143" s="1472"/>
      <c r="I143" s="1472"/>
      <c r="J143" s="1473"/>
      <c r="K143" s="1472"/>
      <c r="L143" s="1472"/>
      <c r="M143" s="1346"/>
      <c r="N143" s="1320"/>
      <c r="O143" s="1347"/>
      <c r="P143" s="1346"/>
      <c r="Q143" s="1319"/>
      <c r="R143" s="1320"/>
      <c r="S143" s="1320"/>
      <c r="T143" s="1320"/>
      <c r="U143" s="1320"/>
      <c r="V143" s="1320"/>
      <c r="W143" s="1320"/>
      <c r="X143" s="1320"/>
      <c r="Y143" s="1320"/>
      <c r="Z143" s="1320"/>
      <c r="AA143" s="1320"/>
    </row>
    <row r="144" spans="1:27" ht="33.75" customHeight="1">
      <c r="A144" s="1320"/>
      <c r="B144" s="1342"/>
      <c r="C144" s="1342"/>
      <c r="D144" s="1342"/>
      <c r="E144" s="1344"/>
      <c r="F144" s="1345"/>
      <c r="G144" s="1471"/>
      <c r="H144" s="1472"/>
      <c r="I144" s="1472"/>
      <c r="J144" s="1473"/>
      <c r="K144" s="1472"/>
      <c r="L144" s="1472"/>
      <c r="M144" s="1346"/>
      <c r="N144" s="1320"/>
      <c r="O144" s="1347"/>
      <c r="P144" s="1346"/>
      <c r="Q144" s="1319"/>
      <c r="R144" s="1320"/>
      <c r="S144" s="1320"/>
      <c r="T144" s="1320"/>
      <c r="U144" s="1320"/>
      <c r="V144" s="1320"/>
      <c r="W144" s="1320"/>
      <c r="X144" s="1320"/>
      <c r="Y144" s="1320"/>
      <c r="Z144" s="1320"/>
      <c r="AA144" s="1320"/>
    </row>
    <row r="145" spans="1:27" ht="33.75" customHeight="1">
      <c r="A145" s="1320"/>
      <c r="B145" s="1342"/>
      <c r="C145" s="1342"/>
      <c r="D145" s="1342"/>
      <c r="E145" s="1344"/>
      <c r="F145" s="1345"/>
      <c r="G145" s="1471"/>
      <c r="H145" s="1472"/>
      <c r="I145" s="1472"/>
      <c r="J145" s="1473"/>
      <c r="K145" s="1472"/>
      <c r="L145" s="1472"/>
      <c r="M145" s="1346"/>
      <c r="N145" s="1320"/>
      <c r="O145" s="1347"/>
      <c r="P145" s="1346"/>
      <c r="Q145" s="1319"/>
      <c r="R145" s="1320"/>
      <c r="S145" s="1320"/>
      <c r="T145" s="1320"/>
      <c r="U145" s="1320"/>
      <c r="V145" s="1320"/>
      <c r="W145" s="1320"/>
      <c r="X145" s="1320"/>
      <c r="Y145" s="1320"/>
      <c r="Z145" s="1320"/>
      <c r="AA145" s="1320"/>
    </row>
    <row r="146" spans="1:27" ht="33.75" customHeight="1">
      <c r="A146" s="1320"/>
      <c r="B146" s="1342"/>
      <c r="C146" s="1342"/>
      <c r="D146" s="1342"/>
      <c r="E146" s="1344"/>
      <c r="F146" s="1345"/>
      <c r="G146" s="1471"/>
      <c r="H146" s="1472"/>
      <c r="I146" s="1472"/>
      <c r="J146" s="1473"/>
      <c r="K146" s="1472"/>
      <c r="L146" s="1472"/>
      <c r="M146" s="1346"/>
      <c r="N146" s="1320"/>
      <c r="O146" s="1347"/>
      <c r="P146" s="1346"/>
      <c r="Q146" s="1319"/>
      <c r="R146" s="1320"/>
      <c r="S146" s="1320"/>
      <c r="T146" s="1320"/>
      <c r="U146" s="1320"/>
      <c r="V146" s="1320"/>
      <c r="W146" s="1320"/>
      <c r="X146" s="1320"/>
      <c r="Y146" s="1320"/>
      <c r="Z146" s="1320"/>
      <c r="AA146" s="1320"/>
    </row>
    <row r="147" spans="1:27" ht="33.75" customHeight="1">
      <c r="A147" s="1320"/>
      <c r="B147" s="1342"/>
      <c r="C147" s="1342"/>
      <c r="D147" s="1342"/>
      <c r="E147" s="1344"/>
      <c r="F147" s="1345"/>
      <c r="G147" s="1471"/>
      <c r="H147" s="1472"/>
      <c r="I147" s="1472"/>
      <c r="J147" s="1473"/>
      <c r="K147" s="1472"/>
      <c r="L147" s="1472"/>
      <c r="M147" s="1346"/>
      <c r="N147" s="1320"/>
      <c r="O147" s="1347"/>
      <c r="P147" s="1346"/>
      <c r="Q147" s="1319"/>
      <c r="R147" s="1320"/>
      <c r="S147" s="1320"/>
      <c r="T147" s="1320"/>
      <c r="U147" s="1320"/>
      <c r="V147" s="1320"/>
      <c r="W147" s="1320"/>
      <c r="X147" s="1320"/>
      <c r="Y147" s="1320"/>
      <c r="Z147" s="1320"/>
      <c r="AA147" s="1320"/>
    </row>
    <row r="148" spans="1:27" ht="33.75" customHeight="1">
      <c r="A148" s="1320"/>
      <c r="B148" s="1342"/>
      <c r="C148" s="1342"/>
      <c r="D148" s="1342"/>
      <c r="E148" s="1344"/>
      <c r="F148" s="1345"/>
      <c r="G148" s="1471"/>
      <c r="H148" s="1472"/>
      <c r="I148" s="1472"/>
      <c r="J148" s="1473"/>
      <c r="K148" s="1472"/>
      <c r="L148" s="1472"/>
      <c r="M148" s="1346"/>
      <c r="N148" s="1320"/>
      <c r="O148" s="1347"/>
      <c r="P148" s="1346"/>
      <c r="Q148" s="1319"/>
      <c r="R148" s="1320"/>
      <c r="S148" s="1320"/>
      <c r="T148" s="1320"/>
      <c r="U148" s="1320"/>
      <c r="V148" s="1320"/>
      <c r="W148" s="1320"/>
      <c r="X148" s="1320"/>
      <c r="Y148" s="1320"/>
      <c r="Z148" s="1320"/>
      <c r="AA148" s="1320"/>
    </row>
    <row r="149" spans="1:27" ht="33.75" customHeight="1">
      <c r="A149" s="1320"/>
      <c r="B149" s="1342"/>
      <c r="C149" s="1342"/>
      <c r="D149" s="1342"/>
      <c r="E149" s="1344"/>
      <c r="F149" s="1345"/>
      <c r="G149" s="1471"/>
      <c r="H149" s="1472"/>
      <c r="I149" s="1472"/>
      <c r="J149" s="1473"/>
      <c r="K149" s="1472"/>
      <c r="L149" s="1472"/>
      <c r="M149" s="1346"/>
      <c r="N149" s="1320"/>
      <c r="O149" s="1347"/>
      <c r="P149" s="1346"/>
      <c r="Q149" s="1319"/>
      <c r="R149" s="1320"/>
      <c r="S149" s="1320"/>
      <c r="T149" s="1320"/>
      <c r="U149" s="1320"/>
      <c r="V149" s="1320"/>
      <c r="W149" s="1320"/>
      <c r="X149" s="1320"/>
      <c r="Y149" s="1320"/>
      <c r="Z149" s="1320"/>
      <c r="AA149" s="1320"/>
    </row>
    <row r="150" spans="1:27" ht="33.75" customHeight="1">
      <c r="A150" s="1320"/>
      <c r="B150" s="1342"/>
      <c r="C150" s="1342"/>
      <c r="D150" s="1342"/>
      <c r="E150" s="1344"/>
      <c r="F150" s="1345"/>
      <c r="G150" s="1471"/>
      <c r="H150" s="1472"/>
      <c r="I150" s="1472"/>
      <c r="J150" s="1473"/>
      <c r="K150" s="1472"/>
      <c r="L150" s="1472"/>
      <c r="M150" s="1346"/>
      <c r="N150" s="1320"/>
      <c r="O150" s="1347"/>
      <c r="P150" s="1346"/>
      <c r="Q150" s="1319"/>
      <c r="R150" s="1320"/>
      <c r="S150" s="1320"/>
      <c r="T150" s="1320"/>
      <c r="U150" s="1320"/>
      <c r="V150" s="1320"/>
      <c r="W150" s="1320"/>
      <c r="X150" s="1320"/>
      <c r="Y150" s="1320"/>
      <c r="Z150" s="1320"/>
      <c r="AA150" s="1320"/>
    </row>
    <row r="151" spans="1:27" ht="33.75" customHeight="1">
      <c r="A151" s="1320"/>
      <c r="B151" s="1342"/>
      <c r="C151" s="1342"/>
      <c r="D151" s="1342"/>
      <c r="E151" s="1344"/>
      <c r="F151" s="1345"/>
      <c r="G151" s="1471"/>
      <c r="H151" s="1472"/>
      <c r="I151" s="1472"/>
      <c r="J151" s="1473"/>
      <c r="K151" s="1472"/>
      <c r="L151" s="1472"/>
      <c r="M151" s="1346"/>
      <c r="N151" s="1320"/>
      <c r="O151" s="1347"/>
      <c r="P151" s="1346"/>
      <c r="Q151" s="1319"/>
      <c r="R151" s="1320"/>
      <c r="S151" s="1320"/>
      <c r="T151" s="1320"/>
      <c r="U151" s="1320"/>
      <c r="V151" s="1320"/>
      <c r="W151" s="1320"/>
      <c r="X151" s="1320"/>
      <c r="Y151" s="1320"/>
      <c r="Z151" s="1320"/>
      <c r="AA151" s="1320"/>
    </row>
    <row r="152" spans="1:27" ht="33.75" customHeight="1">
      <c r="A152" s="1320"/>
      <c r="B152" s="1342"/>
      <c r="C152" s="1342"/>
      <c r="D152" s="1342"/>
      <c r="E152" s="1344"/>
      <c r="F152" s="1345"/>
      <c r="G152" s="1471"/>
      <c r="H152" s="1472"/>
      <c r="I152" s="1472"/>
      <c r="J152" s="1473"/>
      <c r="K152" s="1472"/>
      <c r="L152" s="1472"/>
      <c r="M152" s="1346"/>
      <c r="N152" s="1320"/>
      <c r="O152" s="1347"/>
      <c r="P152" s="1346"/>
      <c r="Q152" s="1319"/>
      <c r="R152" s="1320"/>
      <c r="S152" s="1320"/>
      <c r="T152" s="1320"/>
      <c r="U152" s="1320"/>
      <c r="V152" s="1320"/>
      <c r="W152" s="1320"/>
      <c r="X152" s="1320"/>
      <c r="Y152" s="1320"/>
      <c r="Z152" s="1320"/>
      <c r="AA152" s="1320"/>
    </row>
    <row r="153" spans="1:27" ht="33.75" customHeight="1">
      <c r="A153" s="1320"/>
      <c r="B153" s="1342"/>
      <c r="C153" s="1342"/>
      <c r="D153" s="1342"/>
      <c r="E153" s="1344"/>
      <c r="F153" s="1345"/>
      <c r="G153" s="1471"/>
      <c r="H153" s="1472"/>
      <c r="I153" s="1472"/>
      <c r="J153" s="1473"/>
      <c r="K153" s="1472"/>
      <c r="L153" s="1472"/>
      <c r="M153" s="1346"/>
      <c r="N153" s="1320"/>
      <c r="O153" s="1347"/>
      <c r="P153" s="1346"/>
      <c r="Q153" s="1319"/>
      <c r="R153" s="1320"/>
      <c r="S153" s="1320"/>
      <c r="T153" s="1320"/>
      <c r="U153" s="1320"/>
      <c r="V153" s="1320"/>
      <c r="W153" s="1320"/>
      <c r="X153" s="1320"/>
      <c r="Y153" s="1320"/>
      <c r="Z153" s="1320"/>
      <c r="AA153" s="1320"/>
    </row>
    <row r="154" spans="1:27" ht="33.75" customHeight="1">
      <c r="A154" s="1320"/>
      <c r="B154" s="1342"/>
      <c r="C154" s="1342"/>
      <c r="D154" s="1342"/>
      <c r="E154" s="1344"/>
      <c r="F154" s="1345"/>
      <c r="G154" s="1471"/>
      <c r="H154" s="1472"/>
      <c r="I154" s="1472"/>
      <c r="J154" s="1473"/>
      <c r="K154" s="1472"/>
      <c r="L154" s="1472"/>
      <c r="M154" s="1346"/>
      <c r="N154" s="1320"/>
      <c r="O154" s="1347"/>
      <c r="P154" s="1346"/>
      <c r="Q154" s="1319"/>
      <c r="R154" s="1320"/>
      <c r="S154" s="1320"/>
      <c r="T154" s="1320"/>
      <c r="U154" s="1320"/>
      <c r="V154" s="1320"/>
      <c r="W154" s="1320"/>
      <c r="X154" s="1320"/>
      <c r="Y154" s="1320"/>
      <c r="Z154" s="1320"/>
      <c r="AA154" s="1320"/>
    </row>
    <row r="155" spans="1:27" ht="33.75" customHeight="1">
      <c r="A155" s="1320"/>
      <c r="B155" s="1342"/>
      <c r="C155" s="1342"/>
      <c r="D155" s="1342"/>
      <c r="E155" s="1344"/>
      <c r="F155" s="1345"/>
      <c r="G155" s="1471"/>
      <c r="H155" s="1472"/>
      <c r="I155" s="1472"/>
      <c r="J155" s="1473"/>
      <c r="K155" s="1472"/>
      <c r="L155" s="1472"/>
      <c r="M155" s="1346"/>
      <c r="N155" s="1320"/>
      <c r="O155" s="1347"/>
      <c r="P155" s="1346"/>
      <c r="Q155" s="1319"/>
      <c r="R155" s="1320"/>
      <c r="S155" s="1320"/>
      <c r="T155" s="1320"/>
      <c r="U155" s="1320"/>
      <c r="V155" s="1320"/>
      <c r="W155" s="1320"/>
      <c r="X155" s="1320"/>
      <c r="Y155" s="1320"/>
      <c r="Z155" s="1320"/>
      <c r="AA155" s="1320"/>
    </row>
    <row r="156" spans="1:27" ht="33.75" customHeight="1">
      <c r="A156" s="1320"/>
      <c r="B156" s="1342"/>
      <c r="C156" s="1342"/>
      <c r="D156" s="1342"/>
      <c r="E156" s="1344"/>
      <c r="F156" s="1345"/>
      <c r="G156" s="1471"/>
      <c r="H156" s="1472"/>
      <c r="I156" s="1472"/>
      <c r="J156" s="1473"/>
      <c r="K156" s="1472"/>
      <c r="L156" s="1472"/>
      <c r="M156" s="1346"/>
      <c r="N156" s="1320"/>
      <c r="O156" s="1347"/>
      <c r="P156" s="1346"/>
      <c r="Q156" s="1319"/>
      <c r="R156" s="1320"/>
      <c r="S156" s="1320"/>
      <c r="T156" s="1320"/>
      <c r="U156" s="1320"/>
      <c r="V156" s="1320"/>
      <c r="W156" s="1320"/>
      <c r="X156" s="1320"/>
      <c r="Y156" s="1320"/>
      <c r="Z156" s="1320"/>
      <c r="AA156" s="1320"/>
    </row>
    <row r="157" spans="1:27" ht="33.75" customHeight="1">
      <c r="A157" s="1320"/>
      <c r="B157" s="1342"/>
      <c r="C157" s="1342"/>
      <c r="D157" s="1342"/>
      <c r="E157" s="1344"/>
      <c r="F157" s="1345"/>
      <c r="G157" s="1471"/>
      <c r="H157" s="1472"/>
      <c r="I157" s="1472"/>
      <c r="J157" s="1473"/>
      <c r="K157" s="1472"/>
      <c r="L157" s="1472"/>
      <c r="M157" s="1346"/>
      <c r="N157" s="1320"/>
      <c r="O157" s="1347"/>
      <c r="P157" s="1346"/>
      <c r="Q157" s="1319"/>
      <c r="R157" s="1320"/>
      <c r="S157" s="1320"/>
      <c r="T157" s="1320"/>
      <c r="U157" s="1320"/>
      <c r="V157" s="1320"/>
      <c r="W157" s="1320"/>
      <c r="X157" s="1320"/>
      <c r="Y157" s="1320"/>
      <c r="Z157" s="1320"/>
      <c r="AA157" s="1320"/>
    </row>
    <row r="158" spans="1:27" ht="33.75" customHeight="1">
      <c r="A158" s="1320"/>
      <c r="B158" s="1342"/>
      <c r="C158" s="1342"/>
      <c r="D158" s="1342"/>
      <c r="E158" s="1344"/>
      <c r="F158" s="1345"/>
      <c r="G158" s="1471"/>
      <c r="H158" s="1472"/>
      <c r="I158" s="1472"/>
      <c r="J158" s="1473"/>
      <c r="K158" s="1472"/>
      <c r="L158" s="1472"/>
      <c r="M158" s="1346"/>
      <c r="N158" s="1320"/>
      <c r="O158" s="1347"/>
      <c r="P158" s="1346"/>
      <c r="Q158" s="1319"/>
      <c r="R158" s="1320"/>
      <c r="S158" s="1320"/>
      <c r="T158" s="1320"/>
      <c r="U158" s="1320"/>
      <c r="V158" s="1320"/>
      <c r="W158" s="1320"/>
      <c r="X158" s="1320"/>
      <c r="Y158" s="1320"/>
      <c r="Z158" s="1320"/>
      <c r="AA158" s="1320"/>
    </row>
    <row r="159" spans="1:27" ht="33.75" customHeight="1">
      <c r="A159" s="1320"/>
      <c r="B159" s="1342"/>
      <c r="C159" s="1342"/>
      <c r="D159" s="1342"/>
      <c r="E159" s="1344"/>
      <c r="F159" s="1345"/>
      <c r="G159" s="1471"/>
      <c r="H159" s="1472"/>
      <c r="I159" s="1472"/>
      <c r="J159" s="1473"/>
      <c r="K159" s="1472"/>
      <c r="L159" s="1472"/>
      <c r="M159" s="1346"/>
      <c r="N159" s="1320"/>
      <c r="O159" s="1347"/>
      <c r="P159" s="1346"/>
      <c r="Q159" s="1319"/>
      <c r="R159" s="1320"/>
      <c r="S159" s="1320"/>
      <c r="T159" s="1320"/>
      <c r="U159" s="1320"/>
      <c r="V159" s="1320"/>
      <c r="W159" s="1320"/>
      <c r="X159" s="1320"/>
      <c r="Y159" s="1320"/>
      <c r="Z159" s="1320"/>
      <c r="AA159" s="1320"/>
    </row>
    <row r="160" spans="1:27" ht="33.75" customHeight="1">
      <c r="A160" s="1320"/>
      <c r="B160" s="1342"/>
      <c r="C160" s="1342"/>
      <c r="D160" s="1342"/>
      <c r="E160" s="1344"/>
      <c r="F160" s="1345"/>
      <c r="G160" s="1471"/>
      <c r="H160" s="1472"/>
      <c r="I160" s="1472"/>
      <c r="J160" s="1473"/>
      <c r="K160" s="1472"/>
      <c r="L160" s="1472"/>
      <c r="M160" s="1346"/>
      <c r="N160" s="1320"/>
      <c r="O160" s="1347"/>
      <c r="P160" s="1346"/>
      <c r="Q160" s="1319"/>
      <c r="R160" s="1320"/>
      <c r="S160" s="1320"/>
      <c r="T160" s="1320"/>
      <c r="U160" s="1320"/>
      <c r="V160" s="1320"/>
      <c r="W160" s="1320"/>
      <c r="X160" s="1320"/>
      <c r="Y160" s="1320"/>
      <c r="Z160" s="1320"/>
      <c r="AA160" s="1320"/>
    </row>
    <row r="161" spans="1:27" ht="33.75" customHeight="1">
      <c r="A161" s="1320"/>
      <c r="B161" s="1342"/>
      <c r="C161" s="1342"/>
      <c r="D161" s="1342"/>
      <c r="E161" s="1344"/>
      <c r="F161" s="1345"/>
      <c r="G161" s="1471"/>
      <c r="H161" s="1472"/>
      <c r="I161" s="1472"/>
      <c r="J161" s="1473"/>
      <c r="K161" s="1472"/>
      <c r="L161" s="1472"/>
      <c r="M161" s="1346"/>
      <c r="N161" s="1320"/>
      <c r="O161" s="1347"/>
      <c r="P161" s="1346"/>
      <c r="Q161" s="1319"/>
      <c r="R161" s="1320"/>
      <c r="S161" s="1320"/>
      <c r="T161" s="1320"/>
      <c r="U161" s="1320"/>
      <c r="V161" s="1320"/>
      <c r="W161" s="1320"/>
      <c r="X161" s="1320"/>
      <c r="Y161" s="1320"/>
      <c r="Z161" s="1320"/>
      <c r="AA161" s="1320"/>
    </row>
    <row r="162" spans="1:27" ht="33.75" customHeight="1">
      <c r="A162" s="1320"/>
      <c r="B162" s="1342"/>
      <c r="C162" s="1342"/>
      <c r="D162" s="1342"/>
      <c r="E162" s="1344"/>
      <c r="F162" s="1345"/>
      <c r="G162" s="1471"/>
      <c r="H162" s="1472"/>
      <c r="I162" s="1472"/>
      <c r="J162" s="1473"/>
      <c r="K162" s="1472"/>
      <c r="L162" s="1472"/>
      <c r="M162" s="1346"/>
      <c r="N162" s="1320"/>
      <c r="O162" s="1347"/>
      <c r="P162" s="1346"/>
      <c r="Q162" s="1319"/>
      <c r="R162" s="1320"/>
      <c r="S162" s="1320"/>
      <c r="T162" s="1320"/>
      <c r="U162" s="1320"/>
      <c r="V162" s="1320"/>
      <c r="W162" s="1320"/>
      <c r="X162" s="1320"/>
      <c r="Y162" s="1320"/>
      <c r="Z162" s="1320"/>
      <c r="AA162" s="1320"/>
    </row>
    <row r="163" spans="1:27" ht="33.75" customHeight="1">
      <c r="A163" s="1320"/>
      <c r="B163" s="1342"/>
      <c r="C163" s="1342"/>
      <c r="D163" s="1342"/>
      <c r="E163" s="1344"/>
      <c r="F163" s="1345"/>
      <c r="G163" s="1471"/>
      <c r="H163" s="1472"/>
      <c r="I163" s="1472"/>
      <c r="J163" s="1473"/>
      <c r="K163" s="1472"/>
      <c r="L163" s="1472"/>
      <c r="M163" s="1346"/>
      <c r="N163" s="1320"/>
      <c r="O163" s="1347"/>
      <c r="P163" s="1346"/>
      <c r="Q163" s="1319"/>
      <c r="R163" s="1320"/>
      <c r="S163" s="1320"/>
      <c r="T163" s="1320"/>
      <c r="U163" s="1320"/>
      <c r="V163" s="1320"/>
      <c r="W163" s="1320"/>
      <c r="X163" s="1320"/>
      <c r="Y163" s="1320"/>
      <c r="Z163" s="1320"/>
      <c r="AA163" s="1320"/>
    </row>
    <row r="164" spans="1:27" ht="33.75" customHeight="1">
      <c r="A164" s="1320"/>
      <c r="B164" s="1342"/>
      <c r="C164" s="1342"/>
      <c r="D164" s="1342"/>
      <c r="E164" s="1344"/>
      <c r="F164" s="1345"/>
      <c r="G164" s="1471"/>
      <c r="H164" s="1472"/>
      <c r="I164" s="1472"/>
      <c r="J164" s="1473"/>
      <c r="K164" s="1472"/>
      <c r="L164" s="1472"/>
      <c r="M164" s="1346"/>
      <c r="N164" s="1320"/>
      <c r="O164" s="1347"/>
      <c r="P164" s="1346"/>
      <c r="Q164" s="1319"/>
      <c r="R164" s="1320"/>
      <c r="S164" s="1320"/>
      <c r="T164" s="1320"/>
      <c r="U164" s="1320"/>
      <c r="V164" s="1320"/>
      <c r="W164" s="1320"/>
      <c r="X164" s="1320"/>
      <c r="Y164" s="1320"/>
      <c r="Z164" s="1320"/>
      <c r="AA164" s="1320"/>
    </row>
    <row r="165" spans="1:27" ht="33.75" customHeight="1">
      <c r="A165" s="1320"/>
      <c r="B165" s="1342"/>
      <c r="C165" s="1342"/>
      <c r="D165" s="1342"/>
      <c r="E165" s="1344"/>
      <c r="F165" s="1345"/>
      <c r="G165" s="1471"/>
      <c r="H165" s="1472"/>
      <c r="I165" s="1472"/>
      <c r="J165" s="1473"/>
      <c r="K165" s="1472"/>
      <c r="L165" s="1472"/>
      <c r="M165" s="1346"/>
      <c r="N165" s="1320"/>
      <c r="O165" s="1347"/>
      <c r="P165" s="1346"/>
      <c r="Q165" s="1319"/>
      <c r="R165" s="1320"/>
      <c r="S165" s="1320"/>
      <c r="T165" s="1320"/>
      <c r="U165" s="1320"/>
      <c r="V165" s="1320"/>
      <c r="W165" s="1320"/>
      <c r="X165" s="1320"/>
      <c r="Y165" s="1320"/>
      <c r="Z165" s="1320"/>
      <c r="AA165" s="1320"/>
    </row>
    <row r="166" spans="1:27" ht="33.75" customHeight="1">
      <c r="A166" s="1320"/>
      <c r="B166" s="1342"/>
      <c r="C166" s="1342"/>
      <c r="D166" s="1342"/>
      <c r="E166" s="1344"/>
      <c r="F166" s="1345"/>
      <c r="G166" s="1471"/>
      <c r="H166" s="1472"/>
      <c r="I166" s="1472"/>
      <c r="J166" s="1473"/>
      <c r="K166" s="1472"/>
      <c r="L166" s="1472"/>
      <c r="M166" s="1346"/>
      <c r="N166" s="1320"/>
      <c r="O166" s="1347"/>
      <c r="P166" s="1346"/>
      <c r="Q166" s="1319"/>
      <c r="R166" s="1320"/>
      <c r="S166" s="1320"/>
      <c r="T166" s="1320"/>
      <c r="U166" s="1320"/>
      <c r="V166" s="1320"/>
      <c r="W166" s="1320"/>
      <c r="X166" s="1320"/>
      <c r="Y166" s="1320"/>
      <c r="Z166" s="1320"/>
      <c r="AA166" s="1320"/>
    </row>
    <row r="167" spans="1:27" ht="33.75" customHeight="1">
      <c r="A167" s="1320"/>
      <c r="B167" s="1342"/>
      <c r="C167" s="1342"/>
      <c r="D167" s="1342"/>
      <c r="E167" s="1344"/>
      <c r="F167" s="1345"/>
      <c r="G167" s="1471"/>
      <c r="H167" s="1472"/>
      <c r="I167" s="1472"/>
      <c r="J167" s="1473"/>
      <c r="K167" s="1472"/>
      <c r="L167" s="1472"/>
      <c r="M167" s="1346"/>
      <c r="N167" s="1320"/>
      <c r="O167" s="1347"/>
      <c r="P167" s="1346"/>
      <c r="Q167" s="1319"/>
      <c r="R167" s="1320"/>
      <c r="S167" s="1320"/>
      <c r="T167" s="1320"/>
      <c r="U167" s="1320"/>
      <c r="V167" s="1320"/>
      <c r="W167" s="1320"/>
      <c r="X167" s="1320"/>
      <c r="Y167" s="1320"/>
      <c r="Z167" s="1320"/>
      <c r="AA167" s="1320"/>
    </row>
    <row r="168" spans="1:27" ht="33.75" customHeight="1">
      <c r="A168" s="1320"/>
      <c r="B168" s="1342"/>
      <c r="C168" s="1342"/>
      <c r="D168" s="1342"/>
      <c r="E168" s="1344"/>
      <c r="F168" s="1345"/>
      <c r="G168" s="1471"/>
      <c r="H168" s="1472"/>
      <c r="I168" s="1472"/>
      <c r="J168" s="1473"/>
      <c r="K168" s="1472"/>
      <c r="L168" s="1472"/>
      <c r="M168" s="1346"/>
      <c r="N168" s="1320"/>
      <c r="O168" s="1347"/>
      <c r="P168" s="1346"/>
      <c r="Q168" s="1319"/>
      <c r="R168" s="1320"/>
      <c r="S168" s="1320"/>
      <c r="T168" s="1320"/>
      <c r="U168" s="1320"/>
      <c r="V168" s="1320"/>
      <c r="W168" s="1320"/>
      <c r="X168" s="1320"/>
      <c r="Y168" s="1320"/>
      <c r="Z168" s="1320"/>
      <c r="AA168" s="1320"/>
    </row>
    <row r="169" spans="1:27" ht="33.75" customHeight="1">
      <c r="A169" s="1320"/>
      <c r="B169" s="1342"/>
      <c r="C169" s="1342"/>
      <c r="D169" s="1342"/>
      <c r="E169" s="1344"/>
      <c r="F169" s="1345"/>
      <c r="G169" s="1471"/>
      <c r="H169" s="1472"/>
      <c r="I169" s="1472"/>
      <c r="J169" s="1473"/>
      <c r="K169" s="1472"/>
      <c r="L169" s="1472"/>
      <c r="M169" s="1346"/>
      <c r="N169" s="1320"/>
      <c r="O169" s="1347"/>
      <c r="P169" s="1346"/>
      <c r="Q169" s="1319"/>
      <c r="R169" s="1320"/>
      <c r="S169" s="1320"/>
      <c r="T169" s="1320"/>
      <c r="U169" s="1320"/>
      <c r="V169" s="1320"/>
      <c r="W169" s="1320"/>
      <c r="X169" s="1320"/>
      <c r="Y169" s="1320"/>
      <c r="Z169" s="1320"/>
      <c r="AA169" s="1320"/>
    </row>
    <row r="170" spans="1:27" ht="33.75" customHeight="1">
      <c r="A170" s="1320"/>
      <c r="B170" s="1342"/>
      <c r="C170" s="1342"/>
      <c r="D170" s="1342"/>
      <c r="E170" s="1344"/>
      <c r="F170" s="1345"/>
      <c r="G170" s="1471"/>
      <c r="H170" s="1472"/>
      <c r="I170" s="1472"/>
      <c r="J170" s="1473"/>
      <c r="K170" s="1472"/>
      <c r="L170" s="1472"/>
      <c r="M170" s="1346"/>
      <c r="N170" s="1320"/>
      <c r="O170" s="1347"/>
      <c r="P170" s="1346"/>
      <c r="Q170" s="1319"/>
      <c r="R170" s="1320"/>
      <c r="S170" s="1320"/>
      <c r="T170" s="1320"/>
      <c r="U170" s="1320"/>
      <c r="V170" s="1320"/>
      <c r="W170" s="1320"/>
      <c r="X170" s="1320"/>
      <c r="Y170" s="1320"/>
      <c r="Z170" s="1320"/>
      <c r="AA170" s="1320"/>
    </row>
    <row r="171" spans="1:27" ht="33.75" customHeight="1">
      <c r="A171" s="1320"/>
      <c r="B171" s="1342"/>
      <c r="C171" s="1342"/>
      <c r="D171" s="1342"/>
      <c r="E171" s="1344"/>
      <c r="F171" s="1345"/>
      <c r="G171" s="1471"/>
      <c r="H171" s="1472"/>
      <c r="I171" s="1472"/>
      <c r="J171" s="1473"/>
      <c r="K171" s="1472"/>
      <c r="L171" s="1472"/>
      <c r="M171" s="1346"/>
      <c r="N171" s="1320"/>
      <c r="O171" s="1347"/>
      <c r="P171" s="1346"/>
      <c r="Q171" s="1319"/>
      <c r="R171" s="1320"/>
      <c r="S171" s="1320"/>
      <c r="T171" s="1320"/>
      <c r="U171" s="1320"/>
      <c r="V171" s="1320"/>
      <c r="W171" s="1320"/>
      <c r="X171" s="1320"/>
      <c r="Y171" s="1320"/>
      <c r="Z171" s="1320"/>
      <c r="AA171" s="1320"/>
    </row>
    <row r="172" spans="1:27" ht="33.75" customHeight="1">
      <c r="A172" s="1320"/>
      <c r="B172" s="1342"/>
      <c r="C172" s="1342"/>
      <c r="D172" s="1342"/>
      <c r="E172" s="1344"/>
      <c r="F172" s="1345"/>
      <c r="G172" s="1471"/>
      <c r="H172" s="1472"/>
      <c r="I172" s="1472"/>
      <c r="J172" s="1473"/>
      <c r="K172" s="1472"/>
      <c r="L172" s="1472"/>
      <c r="M172" s="1346"/>
      <c r="N172" s="1320"/>
      <c r="O172" s="1347"/>
      <c r="P172" s="1346"/>
      <c r="Q172" s="1319"/>
      <c r="R172" s="1320"/>
      <c r="S172" s="1320"/>
      <c r="T172" s="1320"/>
      <c r="U172" s="1320"/>
      <c r="V172" s="1320"/>
      <c r="W172" s="1320"/>
      <c r="X172" s="1320"/>
      <c r="Y172" s="1320"/>
      <c r="Z172" s="1320"/>
      <c r="AA172" s="1320"/>
    </row>
    <row r="173" spans="1:27" ht="33.75" customHeight="1">
      <c r="A173" s="1320"/>
      <c r="B173" s="1342"/>
      <c r="C173" s="1342"/>
      <c r="D173" s="1342"/>
      <c r="E173" s="1344"/>
      <c r="F173" s="1345"/>
      <c r="G173" s="1471"/>
      <c r="H173" s="1472"/>
      <c r="I173" s="1472"/>
      <c r="J173" s="1473"/>
      <c r="K173" s="1472"/>
      <c r="L173" s="1472"/>
      <c r="M173" s="1346"/>
      <c r="N173" s="1320"/>
      <c r="O173" s="1347"/>
      <c r="P173" s="1346"/>
      <c r="Q173" s="1319"/>
      <c r="R173" s="1320"/>
      <c r="S173" s="1320"/>
      <c r="T173" s="1320"/>
      <c r="U173" s="1320"/>
      <c r="V173" s="1320"/>
      <c r="W173" s="1320"/>
      <c r="X173" s="1320"/>
      <c r="Y173" s="1320"/>
      <c r="Z173" s="1320"/>
      <c r="AA173" s="1320"/>
    </row>
    <row r="174" spans="1:27" ht="33.75" customHeight="1">
      <c r="A174" s="1320"/>
      <c r="B174" s="1342"/>
      <c r="C174" s="1342"/>
      <c r="D174" s="1342"/>
      <c r="E174" s="1344"/>
      <c r="F174" s="1345"/>
      <c r="G174" s="1471"/>
      <c r="H174" s="1472"/>
      <c r="I174" s="1472"/>
      <c r="J174" s="1473"/>
      <c r="K174" s="1472"/>
      <c r="L174" s="1472"/>
      <c r="M174" s="1346"/>
      <c r="N174" s="1320"/>
      <c r="O174" s="1347"/>
      <c r="P174" s="1346"/>
      <c r="Q174" s="1319"/>
      <c r="R174" s="1320"/>
      <c r="S174" s="1320"/>
      <c r="T174" s="1320"/>
      <c r="U174" s="1320"/>
      <c r="V174" s="1320"/>
      <c r="W174" s="1320"/>
      <c r="X174" s="1320"/>
      <c r="Y174" s="1320"/>
      <c r="Z174" s="1320"/>
      <c r="AA174" s="1320"/>
    </row>
    <row r="175" spans="1:27" ht="33.75" customHeight="1">
      <c r="A175" s="1320"/>
      <c r="B175" s="1342"/>
      <c r="C175" s="1342"/>
      <c r="D175" s="1342"/>
      <c r="E175" s="1344"/>
      <c r="F175" s="1345"/>
      <c r="G175" s="1471"/>
      <c r="H175" s="1472"/>
      <c r="I175" s="1472"/>
      <c r="J175" s="1473"/>
      <c r="K175" s="1472"/>
      <c r="L175" s="1472"/>
      <c r="M175" s="1346"/>
      <c r="N175" s="1320"/>
      <c r="O175" s="1347"/>
      <c r="P175" s="1346"/>
      <c r="Q175" s="1319"/>
      <c r="R175" s="1320"/>
      <c r="S175" s="1320"/>
      <c r="T175" s="1320"/>
      <c r="U175" s="1320"/>
      <c r="V175" s="1320"/>
      <c r="W175" s="1320"/>
      <c r="X175" s="1320"/>
      <c r="Y175" s="1320"/>
      <c r="Z175" s="1320"/>
      <c r="AA175" s="1320"/>
    </row>
    <row r="176" spans="1:27" ht="33.75" customHeight="1">
      <c r="A176" s="1320"/>
      <c r="B176" s="1342"/>
      <c r="C176" s="1342"/>
      <c r="D176" s="1342"/>
      <c r="E176" s="1344"/>
      <c r="F176" s="1345"/>
      <c r="G176" s="1471"/>
      <c r="H176" s="1472"/>
      <c r="I176" s="1472"/>
      <c r="J176" s="1473"/>
      <c r="K176" s="1472"/>
      <c r="L176" s="1472"/>
      <c r="M176" s="1346"/>
      <c r="N176" s="1320"/>
      <c r="O176" s="1347"/>
      <c r="P176" s="1346"/>
      <c r="Q176" s="1319"/>
      <c r="R176" s="1320"/>
      <c r="S176" s="1320"/>
      <c r="T176" s="1320"/>
      <c r="U176" s="1320"/>
      <c r="V176" s="1320"/>
      <c r="W176" s="1320"/>
      <c r="X176" s="1320"/>
      <c r="Y176" s="1320"/>
      <c r="Z176" s="1320"/>
      <c r="AA176" s="1320"/>
    </row>
    <row r="177" spans="1:27" ht="33.75" customHeight="1">
      <c r="A177" s="1320"/>
      <c r="B177" s="1342"/>
      <c r="C177" s="1342"/>
      <c r="D177" s="1342"/>
      <c r="E177" s="1344"/>
      <c r="F177" s="1345"/>
      <c r="G177" s="1471"/>
      <c r="H177" s="1472"/>
      <c r="I177" s="1472"/>
      <c r="J177" s="1473"/>
      <c r="K177" s="1472"/>
      <c r="L177" s="1472"/>
      <c r="M177" s="1346"/>
      <c r="N177" s="1320"/>
      <c r="O177" s="1347"/>
      <c r="P177" s="1346"/>
      <c r="Q177" s="1319"/>
      <c r="R177" s="1320"/>
      <c r="S177" s="1320"/>
      <c r="T177" s="1320"/>
      <c r="U177" s="1320"/>
      <c r="V177" s="1320"/>
      <c r="W177" s="1320"/>
      <c r="X177" s="1320"/>
      <c r="Y177" s="1320"/>
      <c r="Z177" s="1320"/>
      <c r="AA177" s="1320"/>
    </row>
    <row r="178" spans="1:27" ht="33.75" customHeight="1">
      <c r="A178" s="1320"/>
      <c r="B178" s="1342"/>
      <c r="C178" s="1342"/>
      <c r="D178" s="1342"/>
      <c r="E178" s="1344"/>
      <c r="F178" s="1345"/>
      <c r="G178" s="1471"/>
      <c r="H178" s="1472"/>
      <c r="I178" s="1472"/>
      <c r="J178" s="1473"/>
      <c r="K178" s="1472"/>
      <c r="L178" s="1472"/>
      <c r="M178" s="1346"/>
      <c r="N178" s="1320"/>
      <c r="O178" s="1347"/>
      <c r="P178" s="1346"/>
      <c r="Q178" s="1319"/>
      <c r="R178" s="1320"/>
      <c r="S178" s="1320"/>
      <c r="T178" s="1320"/>
      <c r="U178" s="1320"/>
      <c r="V178" s="1320"/>
      <c r="W178" s="1320"/>
      <c r="X178" s="1320"/>
      <c r="Y178" s="1320"/>
      <c r="Z178" s="1320"/>
      <c r="AA178" s="1320"/>
    </row>
    <row r="179" spans="1:27" ht="33.75" customHeight="1">
      <c r="A179" s="1320"/>
      <c r="B179" s="1342"/>
      <c r="C179" s="1342"/>
      <c r="D179" s="1342"/>
      <c r="E179" s="1344"/>
      <c r="F179" s="1345"/>
      <c r="G179" s="1471"/>
      <c r="H179" s="1472"/>
      <c r="I179" s="1472"/>
      <c r="J179" s="1473"/>
      <c r="K179" s="1472"/>
      <c r="L179" s="1472"/>
      <c r="M179" s="1346"/>
      <c r="N179" s="1320"/>
      <c r="O179" s="1347"/>
      <c r="P179" s="1346"/>
      <c r="Q179" s="1319"/>
      <c r="R179" s="1320"/>
      <c r="S179" s="1320"/>
      <c r="T179" s="1320"/>
      <c r="U179" s="1320"/>
      <c r="V179" s="1320"/>
      <c r="W179" s="1320"/>
      <c r="X179" s="1320"/>
      <c r="Y179" s="1320"/>
      <c r="Z179" s="1320"/>
      <c r="AA179" s="1320"/>
    </row>
    <row r="180" spans="1:27" ht="33.75" customHeight="1">
      <c r="A180" s="1320"/>
      <c r="B180" s="1342"/>
      <c r="C180" s="1342"/>
      <c r="D180" s="1342"/>
      <c r="E180" s="1344"/>
      <c r="F180" s="1345"/>
      <c r="G180" s="1471"/>
      <c r="H180" s="1472"/>
      <c r="I180" s="1472"/>
      <c r="J180" s="1473"/>
      <c r="K180" s="1472"/>
      <c r="L180" s="1472"/>
      <c r="M180" s="1346"/>
      <c r="N180" s="1320"/>
      <c r="O180" s="1347"/>
      <c r="P180" s="1346"/>
      <c r="Q180" s="1319"/>
      <c r="R180" s="1320"/>
      <c r="S180" s="1320"/>
      <c r="T180" s="1320"/>
      <c r="U180" s="1320"/>
      <c r="V180" s="1320"/>
      <c r="W180" s="1320"/>
      <c r="X180" s="1320"/>
      <c r="Y180" s="1320"/>
      <c r="Z180" s="1320"/>
      <c r="AA180" s="1320"/>
    </row>
    <row r="181" spans="1:27" ht="33.75" customHeight="1">
      <c r="A181" s="1320"/>
      <c r="B181" s="1342"/>
      <c r="C181" s="1342"/>
      <c r="D181" s="1342"/>
      <c r="E181" s="1344"/>
      <c r="F181" s="1345"/>
      <c r="G181" s="1471"/>
      <c r="H181" s="1472"/>
      <c r="I181" s="1472"/>
      <c r="J181" s="1473"/>
      <c r="K181" s="1472"/>
      <c r="L181" s="1472"/>
      <c r="M181" s="1346"/>
      <c r="N181" s="1320"/>
      <c r="O181" s="1347"/>
      <c r="P181" s="1346"/>
      <c r="Q181" s="1319"/>
      <c r="R181" s="1320"/>
      <c r="S181" s="1320"/>
      <c r="T181" s="1320"/>
      <c r="U181" s="1320"/>
      <c r="V181" s="1320"/>
      <c r="W181" s="1320"/>
      <c r="X181" s="1320"/>
      <c r="Y181" s="1320"/>
      <c r="Z181" s="1320"/>
      <c r="AA181" s="1320"/>
    </row>
    <row r="182" spans="1:27" ht="33.75" customHeight="1">
      <c r="A182" s="1320"/>
      <c r="B182" s="1342"/>
      <c r="C182" s="1342"/>
      <c r="D182" s="1342"/>
      <c r="E182" s="1344"/>
      <c r="F182" s="1345"/>
      <c r="G182" s="1471"/>
      <c r="H182" s="1472"/>
      <c r="I182" s="1472"/>
      <c r="J182" s="1473"/>
      <c r="K182" s="1472"/>
      <c r="L182" s="1472"/>
      <c r="M182" s="1346"/>
      <c r="N182" s="1320"/>
      <c r="O182" s="1347"/>
      <c r="P182" s="1346"/>
      <c r="Q182" s="1319"/>
      <c r="R182" s="1320"/>
      <c r="S182" s="1320"/>
      <c r="T182" s="1320"/>
      <c r="U182" s="1320"/>
      <c r="V182" s="1320"/>
      <c r="W182" s="1320"/>
      <c r="X182" s="1320"/>
      <c r="Y182" s="1320"/>
      <c r="Z182" s="1320"/>
      <c r="AA182" s="1320"/>
    </row>
    <row r="183" spans="1:27" ht="33.75" customHeight="1">
      <c r="A183" s="1320"/>
      <c r="B183" s="1342"/>
      <c r="C183" s="1342"/>
      <c r="D183" s="1342"/>
      <c r="E183" s="1344"/>
      <c r="F183" s="1345"/>
      <c r="G183" s="1471"/>
      <c r="H183" s="1472"/>
      <c r="I183" s="1472"/>
      <c r="J183" s="1473"/>
      <c r="K183" s="1472"/>
      <c r="L183" s="1472"/>
      <c r="M183" s="1346"/>
      <c r="N183" s="1320"/>
      <c r="O183" s="1347"/>
      <c r="P183" s="1346"/>
      <c r="Q183" s="1319"/>
      <c r="R183" s="1320"/>
      <c r="S183" s="1320"/>
      <c r="T183" s="1320"/>
      <c r="U183" s="1320"/>
      <c r="V183" s="1320"/>
      <c r="W183" s="1320"/>
      <c r="X183" s="1320"/>
      <c r="Y183" s="1320"/>
      <c r="Z183" s="1320"/>
      <c r="AA183" s="1320"/>
    </row>
    <row r="184" spans="1:27" ht="33.75" customHeight="1">
      <c r="A184" s="1320"/>
      <c r="B184" s="1342"/>
      <c r="C184" s="1342"/>
      <c r="D184" s="1342"/>
      <c r="E184" s="1344"/>
      <c r="F184" s="1345"/>
      <c r="G184" s="1471"/>
      <c r="H184" s="1472"/>
      <c r="I184" s="1472"/>
      <c r="J184" s="1473"/>
      <c r="K184" s="1472"/>
      <c r="L184" s="1472"/>
      <c r="M184" s="1346"/>
      <c r="N184" s="1320"/>
      <c r="O184" s="1347"/>
      <c r="P184" s="1346"/>
      <c r="Q184" s="1319"/>
      <c r="R184" s="1320"/>
      <c r="S184" s="1320"/>
      <c r="T184" s="1320"/>
      <c r="U184" s="1320"/>
      <c r="V184" s="1320"/>
      <c r="W184" s="1320"/>
      <c r="X184" s="1320"/>
      <c r="Y184" s="1320"/>
      <c r="Z184" s="1320"/>
      <c r="AA184" s="1320"/>
    </row>
    <row r="185" spans="1:27" ht="33.75" customHeight="1">
      <c r="A185" s="1320"/>
      <c r="B185" s="1342"/>
      <c r="C185" s="1342"/>
      <c r="D185" s="1342"/>
      <c r="E185" s="1344"/>
      <c r="F185" s="1345"/>
      <c r="G185" s="1471"/>
      <c r="H185" s="1472"/>
      <c r="I185" s="1472"/>
      <c r="J185" s="1473"/>
      <c r="K185" s="1472"/>
      <c r="L185" s="1472"/>
      <c r="M185" s="1346"/>
      <c r="N185" s="1320"/>
      <c r="O185" s="1347"/>
      <c r="P185" s="1346"/>
      <c r="Q185" s="1319"/>
      <c r="R185" s="1320"/>
      <c r="S185" s="1320"/>
      <c r="T185" s="1320"/>
      <c r="U185" s="1320"/>
      <c r="V185" s="1320"/>
      <c r="W185" s="1320"/>
      <c r="X185" s="1320"/>
      <c r="Y185" s="1320"/>
      <c r="Z185" s="1320"/>
      <c r="AA185" s="1320"/>
    </row>
    <row r="186" spans="1:27" ht="33.75" customHeight="1">
      <c r="A186" s="1320"/>
      <c r="B186" s="1342"/>
      <c r="C186" s="1342"/>
      <c r="D186" s="1342"/>
      <c r="E186" s="1344"/>
      <c r="F186" s="1345"/>
      <c r="G186" s="1471"/>
      <c r="H186" s="1472"/>
      <c r="I186" s="1472"/>
      <c r="J186" s="1473"/>
      <c r="K186" s="1472"/>
      <c r="L186" s="1472"/>
      <c r="M186" s="1346"/>
      <c r="N186" s="1320"/>
      <c r="O186" s="1347"/>
      <c r="P186" s="1346"/>
      <c r="Q186" s="1319"/>
      <c r="R186" s="1320"/>
      <c r="S186" s="1320"/>
      <c r="T186" s="1320"/>
      <c r="U186" s="1320"/>
      <c r="V186" s="1320"/>
      <c r="W186" s="1320"/>
      <c r="X186" s="1320"/>
      <c r="Y186" s="1320"/>
      <c r="Z186" s="1320"/>
      <c r="AA186" s="1320"/>
    </row>
    <row r="187" spans="1:27" ht="33.75" customHeight="1">
      <c r="A187" s="1320"/>
      <c r="B187" s="1342"/>
      <c r="C187" s="1342"/>
      <c r="D187" s="1342"/>
      <c r="E187" s="1344"/>
      <c r="F187" s="1345"/>
      <c r="G187" s="1471"/>
      <c r="H187" s="1472"/>
      <c r="I187" s="1472"/>
      <c r="J187" s="1473"/>
      <c r="K187" s="1472"/>
      <c r="L187" s="1472"/>
      <c r="M187" s="1346"/>
      <c r="N187" s="1320"/>
      <c r="O187" s="1347"/>
      <c r="P187" s="1346"/>
      <c r="Q187" s="1319"/>
      <c r="R187" s="1320"/>
      <c r="S187" s="1320"/>
      <c r="T187" s="1320"/>
      <c r="U187" s="1320"/>
      <c r="V187" s="1320"/>
      <c r="W187" s="1320"/>
      <c r="X187" s="1320"/>
      <c r="Y187" s="1320"/>
      <c r="Z187" s="1320"/>
      <c r="AA187" s="1320"/>
    </row>
    <row r="188" spans="1:27" ht="33.75" customHeight="1">
      <c r="A188" s="1320"/>
      <c r="B188" s="1342"/>
      <c r="C188" s="1342"/>
      <c r="D188" s="1342"/>
      <c r="E188" s="1344"/>
      <c r="F188" s="1345"/>
      <c r="G188" s="1471"/>
      <c r="H188" s="1472"/>
      <c r="I188" s="1472"/>
      <c r="J188" s="1473"/>
      <c r="K188" s="1472"/>
      <c r="L188" s="1472"/>
      <c r="M188" s="1346"/>
      <c r="N188" s="1320"/>
      <c r="O188" s="1347"/>
      <c r="P188" s="1346"/>
      <c r="Q188" s="1319"/>
      <c r="R188" s="1320"/>
      <c r="S188" s="1320"/>
      <c r="T188" s="1320"/>
      <c r="U188" s="1320"/>
      <c r="V188" s="1320"/>
      <c r="W188" s="1320"/>
      <c r="X188" s="1320"/>
      <c r="Y188" s="1320"/>
      <c r="Z188" s="1320"/>
      <c r="AA188" s="1320"/>
    </row>
    <row r="189" spans="1:27" ht="33.75" customHeight="1">
      <c r="A189" s="1320"/>
      <c r="B189" s="1342"/>
      <c r="C189" s="1342"/>
      <c r="D189" s="1342"/>
      <c r="E189" s="1344"/>
      <c r="F189" s="1345"/>
      <c r="G189" s="1471"/>
      <c r="H189" s="1472"/>
      <c r="I189" s="1472"/>
      <c r="J189" s="1473"/>
      <c r="K189" s="1472"/>
      <c r="L189" s="1472"/>
      <c r="M189" s="1346"/>
      <c r="N189" s="1320"/>
      <c r="O189" s="1347"/>
      <c r="P189" s="1346"/>
      <c r="Q189" s="1319"/>
      <c r="R189" s="1320"/>
      <c r="S189" s="1320"/>
      <c r="T189" s="1320"/>
      <c r="U189" s="1320"/>
      <c r="V189" s="1320"/>
      <c r="W189" s="1320"/>
      <c r="X189" s="1320"/>
      <c r="Y189" s="1320"/>
      <c r="Z189" s="1320"/>
      <c r="AA189" s="1320"/>
    </row>
    <row r="190" spans="1:27" ht="33.75" customHeight="1">
      <c r="A190" s="1320"/>
      <c r="B190" s="1342"/>
      <c r="C190" s="1342"/>
      <c r="D190" s="1342"/>
      <c r="E190" s="1344"/>
      <c r="F190" s="1345"/>
      <c r="G190" s="1471"/>
      <c r="H190" s="1472"/>
      <c r="I190" s="1472"/>
      <c r="J190" s="1473"/>
      <c r="K190" s="1472"/>
      <c r="L190" s="1472"/>
      <c r="M190" s="1346"/>
      <c r="N190" s="1320"/>
      <c r="O190" s="1347"/>
      <c r="P190" s="1346"/>
      <c r="Q190" s="1319"/>
      <c r="R190" s="1320"/>
      <c r="S190" s="1320"/>
      <c r="T190" s="1320"/>
      <c r="U190" s="1320"/>
      <c r="V190" s="1320"/>
      <c r="W190" s="1320"/>
      <c r="X190" s="1320"/>
      <c r="Y190" s="1320"/>
      <c r="Z190" s="1320"/>
      <c r="AA190" s="1320"/>
    </row>
    <row r="191" spans="1:27" ht="33.75" customHeight="1">
      <c r="A191" s="1320"/>
      <c r="B191" s="1342"/>
      <c r="C191" s="1342"/>
      <c r="D191" s="1342"/>
      <c r="E191" s="1344"/>
      <c r="F191" s="1345"/>
      <c r="G191" s="1471"/>
      <c r="H191" s="1472"/>
      <c r="I191" s="1472"/>
      <c r="J191" s="1473"/>
      <c r="K191" s="1472"/>
      <c r="L191" s="1472"/>
      <c r="M191" s="1346"/>
      <c r="N191" s="1320"/>
      <c r="O191" s="1347"/>
      <c r="P191" s="1346"/>
      <c r="Q191" s="1319"/>
      <c r="R191" s="1320"/>
      <c r="S191" s="1320"/>
      <c r="T191" s="1320"/>
      <c r="U191" s="1320"/>
      <c r="V191" s="1320"/>
      <c r="W191" s="1320"/>
      <c r="X191" s="1320"/>
      <c r="Y191" s="1320"/>
      <c r="Z191" s="1320"/>
      <c r="AA191" s="1320"/>
    </row>
    <row r="192" spans="1:27" ht="33.75" customHeight="1">
      <c r="A192" s="1320"/>
      <c r="B192" s="1342"/>
      <c r="C192" s="1342"/>
      <c r="D192" s="1342"/>
      <c r="E192" s="1344"/>
      <c r="F192" s="1345"/>
      <c r="G192" s="1471"/>
      <c r="H192" s="1472"/>
      <c r="I192" s="1472"/>
      <c r="J192" s="1473"/>
      <c r="K192" s="1472"/>
      <c r="L192" s="1472"/>
      <c r="M192" s="1346"/>
      <c r="N192" s="1320"/>
      <c r="O192" s="1347"/>
      <c r="P192" s="1346"/>
      <c r="Q192" s="1319"/>
      <c r="R192" s="1320"/>
      <c r="S192" s="1320"/>
      <c r="T192" s="1320"/>
      <c r="U192" s="1320"/>
      <c r="V192" s="1320"/>
      <c r="W192" s="1320"/>
      <c r="X192" s="1320"/>
      <c r="Y192" s="1320"/>
      <c r="Z192" s="1320"/>
      <c r="AA192" s="1320"/>
    </row>
    <row r="193" spans="1:27" ht="33.75" customHeight="1">
      <c r="A193" s="1320"/>
      <c r="B193" s="1342"/>
      <c r="C193" s="1342"/>
      <c r="D193" s="1342"/>
      <c r="E193" s="1344"/>
      <c r="F193" s="1345"/>
      <c r="G193" s="1471"/>
      <c r="H193" s="1472"/>
      <c r="I193" s="1472"/>
      <c r="J193" s="1473"/>
      <c r="K193" s="1472"/>
      <c r="L193" s="1472"/>
      <c r="M193" s="1346"/>
      <c r="N193" s="1320"/>
      <c r="O193" s="1347"/>
      <c r="P193" s="1346"/>
      <c r="Q193" s="1319"/>
      <c r="R193" s="1320"/>
      <c r="S193" s="1320"/>
      <c r="T193" s="1320"/>
      <c r="U193" s="1320"/>
      <c r="V193" s="1320"/>
      <c r="W193" s="1320"/>
      <c r="X193" s="1320"/>
      <c r="Y193" s="1320"/>
      <c r="Z193" s="1320"/>
      <c r="AA193" s="1320"/>
    </row>
    <row r="194" spans="1:27" ht="33.75" customHeight="1">
      <c r="A194" s="1320"/>
      <c r="B194" s="1342"/>
      <c r="C194" s="1342"/>
      <c r="D194" s="1342"/>
      <c r="E194" s="1344"/>
      <c r="F194" s="1345"/>
      <c r="G194" s="1471"/>
      <c r="H194" s="1472"/>
      <c r="I194" s="1472"/>
      <c r="J194" s="1473"/>
      <c r="K194" s="1472"/>
      <c r="L194" s="1472"/>
      <c r="M194" s="1346"/>
      <c r="N194" s="1320"/>
      <c r="O194" s="1347"/>
      <c r="P194" s="1346"/>
      <c r="Q194" s="1319"/>
      <c r="R194" s="1320"/>
      <c r="S194" s="1320"/>
      <c r="T194" s="1320"/>
      <c r="U194" s="1320"/>
      <c r="V194" s="1320"/>
      <c r="W194" s="1320"/>
      <c r="X194" s="1320"/>
      <c r="Y194" s="1320"/>
      <c r="Z194" s="1320"/>
      <c r="AA194" s="1320"/>
    </row>
    <row r="195" spans="1:27" ht="33.75" customHeight="1">
      <c r="A195" s="1320"/>
      <c r="B195" s="1342"/>
      <c r="C195" s="1342"/>
      <c r="D195" s="1342"/>
      <c r="E195" s="1344"/>
      <c r="F195" s="1345"/>
      <c r="G195" s="1471"/>
      <c r="H195" s="1472"/>
      <c r="I195" s="1472"/>
      <c r="J195" s="1473"/>
      <c r="K195" s="1472"/>
      <c r="L195" s="1472"/>
      <c r="M195" s="1346"/>
      <c r="N195" s="1320"/>
      <c r="O195" s="1347"/>
      <c r="P195" s="1346"/>
      <c r="Q195" s="1319"/>
      <c r="R195" s="1320"/>
      <c r="S195" s="1320"/>
      <c r="T195" s="1320"/>
      <c r="U195" s="1320"/>
      <c r="V195" s="1320"/>
      <c r="W195" s="1320"/>
      <c r="X195" s="1320"/>
      <c r="Y195" s="1320"/>
      <c r="Z195" s="1320"/>
      <c r="AA195" s="1320"/>
    </row>
    <row r="196" spans="1:27" ht="33.75" customHeight="1">
      <c r="A196" s="1320"/>
      <c r="B196" s="1342"/>
      <c r="C196" s="1342"/>
      <c r="D196" s="1342"/>
      <c r="E196" s="1344"/>
      <c r="F196" s="1345"/>
      <c r="G196" s="1471"/>
      <c r="H196" s="1472"/>
      <c r="I196" s="1472"/>
      <c r="J196" s="1473"/>
      <c r="K196" s="1472"/>
      <c r="L196" s="1472"/>
      <c r="M196" s="1346"/>
      <c r="N196" s="1320"/>
      <c r="O196" s="1347"/>
      <c r="P196" s="1346"/>
      <c r="Q196" s="1319"/>
      <c r="R196" s="1320"/>
      <c r="S196" s="1320"/>
      <c r="T196" s="1320"/>
      <c r="U196" s="1320"/>
      <c r="V196" s="1320"/>
      <c r="W196" s="1320"/>
      <c r="X196" s="1320"/>
      <c r="Y196" s="1320"/>
      <c r="Z196" s="1320"/>
      <c r="AA196" s="1320"/>
    </row>
    <row r="197" spans="1:27" ht="33.75" customHeight="1">
      <c r="A197" s="1320"/>
      <c r="B197" s="1342"/>
      <c r="C197" s="1342"/>
      <c r="D197" s="1342"/>
      <c r="E197" s="1344"/>
      <c r="F197" s="1345"/>
      <c r="G197" s="1471"/>
      <c r="H197" s="1472"/>
      <c r="I197" s="1472"/>
      <c r="J197" s="1473"/>
      <c r="K197" s="1472"/>
      <c r="L197" s="1472"/>
      <c r="M197" s="1346"/>
      <c r="N197" s="1320"/>
      <c r="O197" s="1347"/>
      <c r="P197" s="1346"/>
      <c r="Q197" s="1319"/>
      <c r="R197" s="1320"/>
      <c r="S197" s="1320"/>
      <c r="T197" s="1320"/>
      <c r="U197" s="1320"/>
      <c r="V197" s="1320"/>
      <c r="W197" s="1320"/>
      <c r="X197" s="1320"/>
      <c r="Y197" s="1320"/>
      <c r="Z197" s="1320"/>
      <c r="AA197" s="1320"/>
    </row>
    <row r="198" spans="1:27" ht="33.75" customHeight="1">
      <c r="A198" s="1320"/>
      <c r="B198" s="1342"/>
      <c r="C198" s="1342"/>
      <c r="D198" s="1342"/>
      <c r="E198" s="1344"/>
      <c r="F198" s="1345"/>
      <c r="G198" s="1471"/>
      <c r="H198" s="1472"/>
      <c r="I198" s="1472"/>
      <c r="J198" s="1473"/>
      <c r="K198" s="1472"/>
      <c r="L198" s="1472"/>
      <c r="M198" s="1346"/>
      <c r="N198" s="1320"/>
      <c r="O198" s="1347"/>
      <c r="P198" s="1346"/>
      <c r="Q198" s="1319"/>
      <c r="R198" s="1320"/>
      <c r="S198" s="1320"/>
      <c r="T198" s="1320"/>
      <c r="U198" s="1320"/>
      <c r="V198" s="1320"/>
      <c r="W198" s="1320"/>
      <c r="X198" s="1320"/>
      <c r="Y198" s="1320"/>
      <c r="Z198" s="1320"/>
      <c r="AA198" s="1320"/>
    </row>
    <row r="199" spans="1:27" ht="33.75" customHeight="1">
      <c r="A199" s="1320"/>
      <c r="B199" s="1342"/>
      <c r="C199" s="1342"/>
      <c r="D199" s="1342"/>
      <c r="E199" s="1344"/>
      <c r="F199" s="1345"/>
      <c r="G199" s="1471"/>
      <c r="H199" s="1472"/>
      <c r="I199" s="1472"/>
      <c r="J199" s="1473"/>
      <c r="K199" s="1472"/>
      <c r="L199" s="1472"/>
      <c r="M199" s="1346"/>
      <c r="N199" s="1320"/>
      <c r="O199" s="1347"/>
      <c r="P199" s="1346"/>
      <c r="Q199" s="1319"/>
      <c r="R199" s="1320"/>
      <c r="S199" s="1320"/>
      <c r="T199" s="1320"/>
      <c r="U199" s="1320"/>
      <c r="V199" s="1320"/>
      <c r="W199" s="1320"/>
      <c r="X199" s="1320"/>
      <c r="Y199" s="1320"/>
      <c r="Z199" s="1320"/>
      <c r="AA199" s="1320"/>
    </row>
    <row r="200" spans="1:27" ht="33.75" customHeight="1">
      <c r="A200" s="1320"/>
      <c r="B200" s="1342"/>
      <c r="C200" s="1342"/>
      <c r="D200" s="1342"/>
      <c r="E200" s="1344"/>
      <c r="F200" s="1345"/>
      <c r="G200" s="1471"/>
      <c r="H200" s="1472"/>
      <c r="I200" s="1472"/>
      <c r="J200" s="1473"/>
      <c r="K200" s="1472"/>
      <c r="L200" s="1472"/>
      <c r="M200" s="1346"/>
      <c r="N200" s="1320"/>
      <c r="O200" s="1347"/>
      <c r="P200" s="1346"/>
      <c r="Q200" s="1319"/>
      <c r="R200" s="1320"/>
      <c r="S200" s="1320"/>
      <c r="T200" s="1320"/>
      <c r="U200" s="1320"/>
      <c r="V200" s="1320"/>
      <c r="W200" s="1320"/>
      <c r="X200" s="1320"/>
      <c r="Y200" s="1320"/>
      <c r="Z200" s="1320"/>
      <c r="AA200" s="1320"/>
    </row>
    <row r="201" spans="1:27" ht="33.75" customHeight="1">
      <c r="A201" s="1320"/>
      <c r="B201" s="1342"/>
      <c r="C201" s="1342"/>
      <c r="D201" s="1342"/>
      <c r="E201" s="1344"/>
      <c r="F201" s="1345"/>
      <c r="G201" s="1471"/>
      <c r="H201" s="1472"/>
      <c r="I201" s="1472"/>
      <c r="J201" s="1473"/>
      <c r="K201" s="1472"/>
      <c r="L201" s="1472"/>
      <c r="M201" s="1346"/>
      <c r="N201" s="1320"/>
      <c r="O201" s="1347"/>
      <c r="P201" s="1346"/>
      <c r="Q201" s="1319"/>
      <c r="R201" s="1320"/>
      <c r="S201" s="1320"/>
      <c r="T201" s="1320"/>
      <c r="U201" s="1320"/>
      <c r="V201" s="1320"/>
      <c r="W201" s="1320"/>
      <c r="X201" s="1320"/>
      <c r="Y201" s="1320"/>
      <c r="Z201" s="1320"/>
      <c r="AA201" s="1320"/>
    </row>
    <row r="202" spans="1:27" ht="33.75" customHeight="1">
      <c r="A202" s="1320"/>
      <c r="B202" s="1342"/>
      <c r="C202" s="1342"/>
      <c r="D202" s="1342"/>
      <c r="E202" s="1344"/>
      <c r="F202" s="1345"/>
      <c r="G202" s="1471"/>
      <c r="H202" s="1472"/>
      <c r="I202" s="1472"/>
      <c r="J202" s="1473"/>
      <c r="K202" s="1472"/>
      <c r="L202" s="1472"/>
      <c r="M202" s="1346"/>
      <c r="N202" s="1320"/>
      <c r="O202" s="1347"/>
      <c r="P202" s="1346"/>
      <c r="Q202" s="1319"/>
      <c r="R202" s="1320"/>
      <c r="S202" s="1320"/>
      <c r="T202" s="1320"/>
      <c r="U202" s="1320"/>
      <c r="V202" s="1320"/>
      <c r="W202" s="1320"/>
      <c r="X202" s="1320"/>
      <c r="Y202" s="1320"/>
      <c r="Z202" s="1320"/>
      <c r="AA202" s="1320"/>
    </row>
    <row r="203" spans="1:27" ht="33.75" customHeight="1">
      <c r="A203" s="1320"/>
      <c r="B203" s="1342"/>
      <c r="C203" s="1342"/>
      <c r="D203" s="1342"/>
      <c r="E203" s="1344"/>
      <c r="F203" s="1345"/>
      <c r="G203" s="1471"/>
      <c r="H203" s="1472"/>
      <c r="I203" s="1472"/>
      <c r="J203" s="1473"/>
      <c r="K203" s="1472"/>
      <c r="L203" s="1472"/>
      <c r="M203" s="1346"/>
      <c r="N203" s="1320"/>
      <c r="O203" s="1347"/>
      <c r="P203" s="1346"/>
      <c r="Q203" s="1319"/>
      <c r="R203" s="1320"/>
      <c r="S203" s="1320"/>
      <c r="T203" s="1320"/>
      <c r="U203" s="1320"/>
      <c r="V203" s="1320"/>
      <c r="W203" s="1320"/>
      <c r="X203" s="1320"/>
      <c r="Y203" s="1320"/>
      <c r="Z203" s="1320"/>
      <c r="AA203" s="1320"/>
    </row>
    <row r="204" spans="1:27" ht="33.75" customHeight="1">
      <c r="A204" s="1320"/>
      <c r="B204" s="1342"/>
      <c r="C204" s="1342"/>
      <c r="D204" s="1342"/>
      <c r="E204" s="1344"/>
      <c r="F204" s="1345"/>
      <c r="G204" s="1471"/>
      <c r="H204" s="1472"/>
      <c r="I204" s="1472"/>
      <c r="J204" s="1473"/>
      <c r="K204" s="1472"/>
      <c r="L204" s="1472"/>
      <c r="M204" s="1346"/>
      <c r="N204" s="1320"/>
      <c r="O204" s="1347"/>
      <c r="P204" s="1346"/>
      <c r="Q204" s="1319"/>
      <c r="R204" s="1320"/>
      <c r="S204" s="1320"/>
      <c r="T204" s="1320"/>
      <c r="U204" s="1320"/>
      <c r="V204" s="1320"/>
      <c r="W204" s="1320"/>
      <c r="X204" s="1320"/>
      <c r="Y204" s="1320"/>
      <c r="Z204" s="1320"/>
      <c r="AA204" s="1320"/>
    </row>
    <row r="205" spans="1:27" ht="33.75" customHeight="1">
      <c r="A205" s="1320"/>
      <c r="B205" s="1342"/>
      <c r="C205" s="1342"/>
      <c r="D205" s="1342"/>
      <c r="E205" s="1344"/>
      <c r="F205" s="1345"/>
      <c r="G205" s="1471"/>
      <c r="H205" s="1472"/>
      <c r="I205" s="1472"/>
      <c r="J205" s="1473"/>
      <c r="K205" s="1472"/>
      <c r="L205" s="1472"/>
      <c r="M205" s="1346"/>
      <c r="N205" s="1320"/>
      <c r="O205" s="1347"/>
      <c r="P205" s="1346"/>
      <c r="Q205" s="1319"/>
      <c r="R205" s="1320"/>
      <c r="S205" s="1320"/>
      <c r="T205" s="1320"/>
      <c r="U205" s="1320"/>
      <c r="V205" s="1320"/>
      <c r="W205" s="1320"/>
      <c r="X205" s="1320"/>
      <c r="Y205" s="1320"/>
      <c r="Z205" s="1320"/>
      <c r="AA205" s="1320"/>
    </row>
    <row r="206" spans="1:27" ht="33.75" customHeight="1">
      <c r="A206" s="1320"/>
      <c r="B206" s="1342"/>
      <c r="C206" s="1342"/>
      <c r="D206" s="1342"/>
      <c r="E206" s="1344"/>
      <c r="F206" s="1345"/>
      <c r="G206" s="1471"/>
      <c r="H206" s="1472"/>
      <c r="I206" s="1472"/>
      <c r="J206" s="1473"/>
      <c r="K206" s="1472"/>
      <c r="L206" s="1472"/>
      <c r="M206" s="1346"/>
      <c r="N206" s="1320"/>
      <c r="O206" s="1347"/>
      <c r="P206" s="1346"/>
      <c r="Q206" s="1319"/>
      <c r="R206" s="1320"/>
      <c r="S206" s="1320"/>
      <c r="T206" s="1320"/>
      <c r="U206" s="1320"/>
      <c r="V206" s="1320"/>
      <c r="W206" s="1320"/>
      <c r="X206" s="1320"/>
      <c r="Y206" s="1320"/>
      <c r="Z206" s="1320"/>
      <c r="AA206" s="1320"/>
    </row>
    <row r="207" spans="1:27" ht="33.75" customHeight="1">
      <c r="A207" s="1320"/>
      <c r="B207" s="1342"/>
      <c r="C207" s="1342"/>
      <c r="D207" s="1342"/>
      <c r="E207" s="1344"/>
      <c r="F207" s="1345"/>
      <c r="G207" s="1471"/>
      <c r="H207" s="1472"/>
      <c r="I207" s="1472"/>
      <c r="J207" s="1473"/>
      <c r="K207" s="1472"/>
      <c r="L207" s="1472"/>
      <c r="M207" s="1346"/>
      <c r="N207" s="1320"/>
      <c r="O207" s="1347"/>
      <c r="P207" s="1346"/>
      <c r="Q207" s="1319"/>
      <c r="R207" s="1320"/>
      <c r="S207" s="1320"/>
      <c r="T207" s="1320"/>
      <c r="U207" s="1320"/>
      <c r="V207" s="1320"/>
      <c r="W207" s="1320"/>
      <c r="X207" s="1320"/>
      <c r="Y207" s="1320"/>
      <c r="Z207" s="1320"/>
      <c r="AA207" s="1320"/>
    </row>
    <row r="208" spans="1:27" ht="33.75" customHeight="1">
      <c r="A208" s="1320"/>
      <c r="B208" s="1342"/>
      <c r="C208" s="1342"/>
      <c r="D208" s="1342"/>
      <c r="E208" s="1344"/>
      <c r="F208" s="1345"/>
      <c r="G208" s="1471"/>
      <c r="H208" s="1472"/>
      <c r="I208" s="1472"/>
      <c r="J208" s="1473"/>
      <c r="K208" s="1472"/>
      <c r="L208" s="1472"/>
      <c r="M208" s="1346"/>
      <c r="N208" s="1320"/>
      <c r="O208" s="1347"/>
      <c r="P208" s="1346"/>
      <c r="Q208" s="1319"/>
      <c r="R208" s="1320"/>
      <c r="S208" s="1320"/>
      <c r="T208" s="1320"/>
      <c r="U208" s="1320"/>
      <c r="V208" s="1320"/>
      <c r="W208" s="1320"/>
      <c r="X208" s="1320"/>
      <c r="Y208" s="1320"/>
      <c r="Z208" s="1320"/>
      <c r="AA208" s="1320"/>
    </row>
    <row r="209" spans="1:27" ht="33.75" customHeight="1">
      <c r="A209" s="1320"/>
      <c r="B209" s="1342"/>
      <c r="C209" s="1342"/>
      <c r="D209" s="1342"/>
      <c r="E209" s="1344"/>
      <c r="F209" s="1345"/>
      <c r="G209" s="1471"/>
      <c r="H209" s="1472"/>
      <c r="I209" s="1472"/>
      <c r="J209" s="1473"/>
      <c r="K209" s="1472"/>
      <c r="L209" s="1472"/>
      <c r="M209" s="1346"/>
      <c r="N209" s="1320"/>
      <c r="O209" s="1347"/>
      <c r="P209" s="1346"/>
      <c r="Q209" s="1319"/>
      <c r="R209" s="1320"/>
      <c r="S209" s="1320"/>
      <c r="T209" s="1320"/>
      <c r="U209" s="1320"/>
      <c r="V209" s="1320"/>
      <c r="W209" s="1320"/>
      <c r="X209" s="1320"/>
      <c r="Y209" s="1320"/>
      <c r="Z209" s="1320"/>
      <c r="AA209" s="1320"/>
    </row>
    <row r="210" spans="1:27" ht="33.75" customHeight="1">
      <c r="A210" s="1320"/>
      <c r="B210" s="1342"/>
      <c r="C210" s="1342"/>
      <c r="D210" s="1342"/>
      <c r="E210" s="1344"/>
      <c r="F210" s="1345"/>
      <c r="G210" s="1471"/>
      <c r="H210" s="1472"/>
      <c r="I210" s="1472"/>
      <c r="J210" s="1473"/>
      <c r="K210" s="1472"/>
      <c r="L210" s="1472"/>
      <c r="M210" s="1346"/>
      <c r="N210" s="1320"/>
      <c r="O210" s="1347"/>
      <c r="P210" s="1346"/>
      <c r="Q210" s="1319"/>
      <c r="R210" s="1320"/>
      <c r="S210" s="1320"/>
      <c r="T210" s="1320"/>
      <c r="U210" s="1320"/>
      <c r="V210" s="1320"/>
      <c r="W210" s="1320"/>
      <c r="X210" s="1320"/>
      <c r="Y210" s="1320"/>
      <c r="Z210" s="1320"/>
      <c r="AA210" s="1320"/>
    </row>
    <row r="211" spans="1:27" ht="33.75" customHeight="1">
      <c r="A211" s="1320"/>
      <c r="B211" s="1342"/>
      <c r="C211" s="1342"/>
      <c r="D211" s="1342"/>
      <c r="E211" s="1344"/>
      <c r="F211" s="1345"/>
      <c r="G211" s="1471"/>
      <c r="H211" s="1472"/>
      <c r="I211" s="1472"/>
      <c r="J211" s="1473"/>
      <c r="K211" s="1472"/>
      <c r="L211" s="1472"/>
      <c r="M211" s="1346"/>
      <c r="N211" s="1320"/>
      <c r="O211" s="1347"/>
      <c r="P211" s="1346"/>
      <c r="Q211" s="1319"/>
      <c r="R211" s="1320"/>
      <c r="S211" s="1320"/>
      <c r="T211" s="1320"/>
      <c r="U211" s="1320"/>
      <c r="V211" s="1320"/>
      <c r="W211" s="1320"/>
      <c r="X211" s="1320"/>
      <c r="Y211" s="1320"/>
      <c r="Z211" s="1320"/>
      <c r="AA211" s="1320"/>
    </row>
    <row r="212" spans="1:27" ht="33.75" customHeight="1">
      <c r="A212" s="1320"/>
      <c r="B212" s="1342"/>
      <c r="C212" s="1342"/>
      <c r="D212" s="1342"/>
      <c r="E212" s="1344"/>
      <c r="F212" s="1345"/>
      <c r="G212" s="1471"/>
      <c r="H212" s="1472"/>
      <c r="I212" s="1472"/>
      <c r="J212" s="1473"/>
      <c r="K212" s="1472"/>
      <c r="L212" s="1472"/>
      <c r="M212" s="1346"/>
      <c r="N212" s="1320"/>
      <c r="O212" s="1347"/>
      <c r="P212" s="1346"/>
      <c r="Q212" s="1319"/>
      <c r="R212" s="1320"/>
      <c r="S212" s="1320"/>
      <c r="T212" s="1320"/>
      <c r="U212" s="1320"/>
      <c r="V212" s="1320"/>
      <c r="W212" s="1320"/>
      <c r="X212" s="1320"/>
      <c r="Y212" s="1320"/>
      <c r="Z212" s="1320"/>
      <c r="AA212" s="1320"/>
    </row>
    <row r="213" spans="1:27" ht="33.75" customHeight="1">
      <c r="A213" s="1320"/>
      <c r="B213" s="1342"/>
      <c r="C213" s="1342"/>
      <c r="D213" s="1342"/>
      <c r="E213" s="1344"/>
      <c r="F213" s="1345"/>
      <c r="G213" s="1471"/>
      <c r="H213" s="1472"/>
      <c r="I213" s="1472"/>
      <c r="J213" s="1473"/>
      <c r="K213" s="1472"/>
      <c r="L213" s="1472"/>
      <c r="M213" s="1346"/>
      <c r="N213" s="1320"/>
      <c r="O213" s="1347"/>
      <c r="P213" s="1346"/>
      <c r="Q213" s="1319"/>
      <c r="R213" s="1320"/>
      <c r="S213" s="1320"/>
      <c r="T213" s="1320"/>
      <c r="U213" s="1320"/>
      <c r="V213" s="1320"/>
      <c r="W213" s="1320"/>
      <c r="X213" s="1320"/>
      <c r="Y213" s="1320"/>
      <c r="Z213" s="1320"/>
      <c r="AA213" s="1320"/>
    </row>
    <row r="214" spans="1:27" ht="33.75" customHeight="1">
      <c r="A214" s="1320"/>
      <c r="B214" s="1342"/>
      <c r="C214" s="1342"/>
      <c r="D214" s="1342"/>
      <c r="E214" s="1344"/>
      <c r="F214" s="1345"/>
      <c r="G214" s="1471"/>
      <c r="H214" s="1472"/>
      <c r="I214" s="1472"/>
      <c r="J214" s="1473"/>
      <c r="K214" s="1472"/>
      <c r="L214" s="1472"/>
      <c r="M214" s="1346"/>
      <c r="N214" s="1320"/>
      <c r="O214" s="1347"/>
      <c r="P214" s="1346"/>
      <c r="Q214" s="1319"/>
      <c r="R214" s="1320"/>
      <c r="S214" s="1320"/>
      <c r="T214" s="1320"/>
      <c r="U214" s="1320"/>
      <c r="V214" s="1320"/>
      <c r="W214" s="1320"/>
      <c r="X214" s="1320"/>
      <c r="Y214" s="1320"/>
      <c r="Z214" s="1320"/>
      <c r="AA214" s="1320"/>
    </row>
    <row r="215" spans="1:27" ht="33.75" customHeight="1">
      <c r="A215" s="1320"/>
      <c r="B215" s="1342"/>
      <c r="C215" s="1342"/>
      <c r="D215" s="1342"/>
      <c r="E215" s="1344"/>
      <c r="F215" s="1345"/>
      <c r="G215" s="1471"/>
      <c r="H215" s="1472"/>
      <c r="I215" s="1472"/>
      <c r="J215" s="1473"/>
      <c r="K215" s="1472"/>
      <c r="L215" s="1472"/>
      <c r="M215" s="1346"/>
      <c r="N215" s="1320"/>
      <c r="O215" s="1347"/>
      <c r="P215" s="1346"/>
      <c r="Q215" s="1319"/>
      <c r="R215" s="1320"/>
      <c r="S215" s="1320"/>
      <c r="T215" s="1320"/>
      <c r="U215" s="1320"/>
      <c r="V215" s="1320"/>
      <c r="W215" s="1320"/>
      <c r="X215" s="1320"/>
      <c r="Y215" s="1320"/>
      <c r="Z215" s="1320"/>
      <c r="AA215" s="1320"/>
    </row>
    <row r="216" spans="1:27" ht="33.75" customHeight="1">
      <c r="A216" s="1320"/>
      <c r="B216" s="1342"/>
      <c r="C216" s="1342"/>
      <c r="D216" s="1342"/>
      <c r="E216" s="1344"/>
      <c r="F216" s="1345"/>
      <c r="G216" s="1471"/>
      <c r="H216" s="1472"/>
      <c r="I216" s="1472"/>
      <c r="J216" s="1473"/>
      <c r="K216" s="1472"/>
      <c r="L216" s="1472"/>
      <c r="M216" s="1346"/>
      <c r="N216" s="1320"/>
      <c r="O216" s="1347"/>
      <c r="P216" s="1346"/>
      <c r="Q216" s="1319"/>
      <c r="R216" s="1320"/>
      <c r="S216" s="1320"/>
      <c r="T216" s="1320"/>
      <c r="U216" s="1320"/>
      <c r="V216" s="1320"/>
      <c r="W216" s="1320"/>
      <c r="X216" s="1320"/>
      <c r="Y216" s="1320"/>
      <c r="Z216" s="1320"/>
      <c r="AA216" s="1320"/>
    </row>
    <row r="217" spans="1:27" ht="33.75" customHeight="1">
      <c r="A217" s="1320"/>
      <c r="B217" s="1342"/>
      <c r="C217" s="1342"/>
      <c r="D217" s="1342"/>
      <c r="E217" s="1344"/>
      <c r="F217" s="1345"/>
      <c r="G217" s="1471"/>
      <c r="H217" s="1472"/>
      <c r="I217" s="1472"/>
      <c r="J217" s="1473"/>
      <c r="K217" s="1472"/>
      <c r="L217" s="1472"/>
      <c r="M217" s="1346"/>
      <c r="N217" s="1320"/>
      <c r="O217" s="1347"/>
      <c r="P217" s="1346"/>
      <c r="Q217" s="1319"/>
      <c r="R217" s="1320"/>
      <c r="S217" s="1320"/>
      <c r="T217" s="1320"/>
      <c r="U217" s="1320"/>
      <c r="V217" s="1320"/>
      <c r="W217" s="1320"/>
      <c r="X217" s="1320"/>
      <c r="Y217" s="1320"/>
      <c r="Z217" s="1320"/>
      <c r="AA217" s="1320"/>
    </row>
    <row r="218" spans="1:27" ht="33.75" customHeight="1">
      <c r="A218" s="1320"/>
      <c r="B218" s="1342"/>
      <c r="C218" s="1342"/>
      <c r="D218" s="1342"/>
      <c r="E218" s="1344"/>
      <c r="F218" s="1345"/>
      <c r="G218" s="1471"/>
      <c r="H218" s="1472"/>
      <c r="I218" s="1472"/>
      <c r="J218" s="1473"/>
      <c r="K218" s="1472"/>
      <c r="L218" s="1472"/>
      <c r="M218" s="1346"/>
      <c r="N218" s="1320"/>
      <c r="O218" s="1347"/>
      <c r="P218" s="1346"/>
      <c r="Q218" s="1319"/>
      <c r="R218" s="1320"/>
      <c r="S218" s="1320"/>
      <c r="T218" s="1320"/>
      <c r="U218" s="1320"/>
      <c r="V218" s="1320"/>
      <c r="W218" s="1320"/>
      <c r="X218" s="1320"/>
      <c r="Y218" s="1320"/>
      <c r="Z218" s="1320"/>
      <c r="AA218" s="1320"/>
    </row>
    <row r="219" spans="1:27" ht="33.75" customHeight="1">
      <c r="A219" s="1320"/>
      <c r="B219" s="1342"/>
      <c r="C219" s="1342"/>
      <c r="D219" s="1342"/>
      <c r="E219" s="1344"/>
      <c r="F219" s="1345"/>
      <c r="G219" s="1471"/>
      <c r="H219" s="1472"/>
      <c r="I219" s="1472"/>
      <c r="J219" s="1473"/>
      <c r="K219" s="1472"/>
      <c r="L219" s="1472"/>
      <c r="M219" s="1346"/>
      <c r="N219" s="1320"/>
      <c r="O219" s="1347"/>
      <c r="P219" s="1346"/>
      <c r="Q219" s="1319"/>
      <c r="R219" s="1320"/>
      <c r="S219" s="1320"/>
      <c r="T219" s="1320"/>
      <c r="U219" s="1320"/>
      <c r="V219" s="1320"/>
      <c r="W219" s="1320"/>
      <c r="X219" s="1320"/>
      <c r="Y219" s="1320"/>
      <c r="Z219" s="1320"/>
      <c r="AA219" s="1320"/>
    </row>
    <row r="220" spans="1:27" ht="33.75" customHeight="1">
      <c r="A220" s="1320"/>
      <c r="B220" s="1342"/>
      <c r="C220" s="1342"/>
      <c r="D220" s="1342"/>
      <c r="E220" s="1344"/>
      <c r="F220" s="1345"/>
      <c r="G220" s="1471"/>
      <c r="H220" s="1472"/>
      <c r="I220" s="1472"/>
      <c r="J220" s="1473"/>
      <c r="K220" s="1472"/>
      <c r="L220" s="1472"/>
      <c r="M220" s="1346"/>
      <c r="N220" s="1320"/>
      <c r="O220" s="1347"/>
      <c r="P220" s="1346"/>
      <c r="Q220" s="1319"/>
      <c r="R220" s="1320"/>
      <c r="S220" s="1320"/>
      <c r="T220" s="1320"/>
      <c r="U220" s="1320"/>
      <c r="V220" s="1320"/>
      <c r="W220" s="1320"/>
      <c r="X220" s="1320"/>
      <c r="Y220" s="1320"/>
      <c r="Z220" s="1320"/>
      <c r="AA220" s="1320"/>
    </row>
    <row r="221" spans="1:27" ht="33.75" customHeight="1">
      <c r="A221" s="1320"/>
      <c r="B221" s="1342"/>
      <c r="C221" s="1342"/>
      <c r="D221" s="1342"/>
      <c r="E221" s="1344"/>
      <c r="F221" s="1345"/>
      <c r="G221" s="1471"/>
      <c r="H221" s="1472"/>
      <c r="I221" s="1472"/>
      <c r="J221" s="1473"/>
      <c r="K221" s="1472"/>
      <c r="L221" s="1472"/>
      <c r="M221" s="1346"/>
      <c r="N221" s="1320"/>
      <c r="O221" s="1347"/>
      <c r="P221" s="1346"/>
      <c r="Q221" s="1319"/>
      <c r="R221" s="1320"/>
      <c r="S221" s="1320"/>
      <c r="T221" s="1320"/>
      <c r="U221" s="1320"/>
      <c r="V221" s="1320"/>
      <c r="W221" s="1320"/>
      <c r="X221" s="1320"/>
      <c r="Y221" s="1320"/>
      <c r="Z221" s="1320"/>
      <c r="AA221" s="1320"/>
    </row>
    <row r="222" spans="1:27" ht="33.75" customHeight="1">
      <c r="A222" s="1320"/>
      <c r="B222" s="1342"/>
      <c r="C222" s="1342"/>
      <c r="D222" s="1342"/>
      <c r="E222" s="1344"/>
      <c r="F222" s="1345"/>
      <c r="G222" s="1471"/>
      <c r="H222" s="1472"/>
      <c r="I222" s="1472"/>
      <c r="J222" s="1473"/>
      <c r="K222" s="1472"/>
      <c r="L222" s="1472"/>
      <c r="M222" s="1346"/>
      <c r="N222" s="1320"/>
      <c r="O222" s="1347"/>
      <c r="P222" s="1346"/>
      <c r="Q222" s="1319"/>
      <c r="R222" s="1320"/>
      <c r="S222" s="1320"/>
      <c r="T222" s="1320"/>
      <c r="U222" s="1320"/>
      <c r="V222" s="1320"/>
      <c r="W222" s="1320"/>
      <c r="X222" s="1320"/>
      <c r="Y222" s="1320"/>
      <c r="Z222" s="1320"/>
      <c r="AA222" s="1320"/>
    </row>
    <row r="223" spans="1:27" ht="33.75" customHeight="1">
      <c r="A223" s="1320"/>
      <c r="B223" s="1342"/>
      <c r="C223" s="1342"/>
      <c r="D223" s="1342"/>
      <c r="E223" s="1344"/>
      <c r="F223" s="1345"/>
      <c r="G223" s="1471"/>
      <c r="H223" s="1472"/>
      <c r="I223" s="1472"/>
      <c r="J223" s="1473"/>
      <c r="K223" s="1472"/>
      <c r="L223" s="1472"/>
      <c r="M223" s="1346"/>
      <c r="N223" s="1320"/>
      <c r="O223" s="1347"/>
      <c r="P223" s="1346"/>
      <c r="Q223" s="1319"/>
      <c r="R223" s="1320"/>
      <c r="S223" s="1320"/>
      <c r="T223" s="1320"/>
      <c r="U223" s="1320"/>
      <c r="V223" s="1320"/>
      <c r="W223" s="1320"/>
      <c r="X223" s="1320"/>
      <c r="Y223" s="1320"/>
      <c r="Z223" s="1320"/>
      <c r="AA223" s="1320"/>
    </row>
    <row r="224" spans="1:27" ht="33.75" customHeight="1">
      <c r="A224" s="1320"/>
      <c r="B224" s="1342"/>
      <c r="C224" s="1342"/>
      <c r="D224" s="1342"/>
      <c r="E224" s="1344"/>
      <c r="F224" s="1345"/>
      <c r="G224" s="1471"/>
      <c r="H224" s="1472"/>
      <c r="I224" s="1472"/>
      <c r="J224" s="1473"/>
      <c r="K224" s="1472"/>
      <c r="L224" s="1472"/>
      <c r="M224" s="1346"/>
      <c r="N224" s="1320"/>
      <c r="O224" s="1347"/>
      <c r="P224" s="1346"/>
      <c r="Q224" s="1319"/>
      <c r="R224" s="1320"/>
      <c r="S224" s="1320"/>
      <c r="T224" s="1320"/>
      <c r="U224" s="1320"/>
      <c r="V224" s="1320"/>
      <c r="W224" s="1320"/>
      <c r="X224" s="1320"/>
      <c r="Y224" s="1320"/>
      <c r="Z224" s="1320"/>
      <c r="AA224" s="1320"/>
    </row>
    <row r="225" spans="1:27" ht="33.75" customHeight="1">
      <c r="A225" s="1320"/>
      <c r="B225" s="1342"/>
      <c r="C225" s="1342"/>
      <c r="D225" s="1342"/>
      <c r="E225" s="1344"/>
      <c r="F225" s="1345"/>
      <c r="G225" s="1471"/>
      <c r="H225" s="1472"/>
      <c r="I225" s="1472"/>
      <c r="J225" s="1473"/>
      <c r="K225" s="1472"/>
      <c r="L225" s="1472"/>
      <c r="M225" s="1346"/>
      <c r="N225" s="1320"/>
      <c r="O225" s="1347"/>
      <c r="P225" s="1346"/>
      <c r="Q225" s="1319"/>
      <c r="R225" s="1320"/>
      <c r="S225" s="1320"/>
      <c r="T225" s="1320"/>
      <c r="U225" s="1320"/>
      <c r="V225" s="1320"/>
      <c r="W225" s="1320"/>
      <c r="X225" s="1320"/>
      <c r="Y225" s="1320"/>
      <c r="Z225" s="1320"/>
      <c r="AA225" s="1320"/>
    </row>
    <row r="226" spans="1:27" ht="33.75" customHeight="1">
      <c r="A226" s="1320"/>
      <c r="B226" s="1342"/>
      <c r="C226" s="1342"/>
      <c r="D226" s="1342"/>
      <c r="E226" s="1344"/>
      <c r="F226" s="1345"/>
      <c r="G226" s="1471"/>
      <c r="H226" s="1472"/>
      <c r="I226" s="1472"/>
      <c r="J226" s="1473"/>
      <c r="K226" s="1472"/>
      <c r="L226" s="1472"/>
      <c r="M226" s="1346"/>
      <c r="N226" s="1320"/>
      <c r="O226" s="1347"/>
      <c r="P226" s="1346"/>
      <c r="Q226" s="1319"/>
      <c r="R226" s="1320"/>
      <c r="S226" s="1320"/>
      <c r="T226" s="1320"/>
      <c r="U226" s="1320"/>
      <c r="V226" s="1320"/>
      <c r="W226" s="1320"/>
      <c r="X226" s="1320"/>
      <c r="Y226" s="1320"/>
      <c r="Z226" s="1320"/>
      <c r="AA226" s="1320"/>
    </row>
    <row r="227" spans="1:27" ht="33.75" customHeight="1">
      <c r="A227" s="1320"/>
      <c r="B227" s="1342"/>
      <c r="C227" s="1342"/>
      <c r="D227" s="1342"/>
      <c r="E227" s="1344"/>
      <c r="F227" s="1345"/>
      <c r="G227" s="1471"/>
      <c r="H227" s="1472"/>
      <c r="I227" s="1472"/>
      <c r="J227" s="1473"/>
      <c r="K227" s="1472"/>
      <c r="L227" s="1472"/>
      <c r="M227" s="1346"/>
      <c r="N227" s="1320"/>
      <c r="O227" s="1347"/>
      <c r="P227" s="1346"/>
      <c r="Q227" s="1319"/>
      <c r="R227" s="1320"/>
      <c r="S227" s="1320"/>
      <c r="T227" s="1320"/>
      <c r="U227" s="1320"/>
      <c r="V227" s="1320"/>
      <c r="W227" s="1320"/>
      <c r="X227" s="1320"/>
      <c r="Y227" s="1320"/>
      <c r="Z227" s="1320"/>
      <c r="AA227" s="1320"/>
    </row>
    <row r="228" spans="1:27" ht="33.75" customHeight="1">
      <c r="A228" s="1320"/>
      <c r="B228" s="1342"/>
      <c r="C228" s="1342"/>
      <c r="D228" s="1342"/>
      <c r="E228" s="1344"/>
      <c r="F228" s="1345"/>
      <c r="G228" s="1471"/>
      <c r="H228" s="1472"/>
      <c r="I228" s="1472"/>
      <c r="J228" s="1473"/>
      <c r="K228" s="1472"/>
      <c r="L228" s="1472"/>
      <c r="M228" s="1346"/>
      <c r="N228" s="1320"/>
      <c r="O228" s="1347"/>
      <c r="P228" s="1346"/>
      <c r="Q228" s="1319"/>
      <c r="R228" s="1320"/>
      <c r="S228" s="1320"/>
      <c r="T228" s="1320"/>
      <c r="U228" s="1320"/>
      <c r="V228" s="1320"/>
      <c r="W228" s="1320"/>
      <c r="X228" s="1320"/>
      <c r="Y228" s="1320"/>
      <c r="Z228" s="1320"/>
      <c r="AA228" s="1320"/>
    </row>
    <row r="229" spans="1:27" ht="33.75" customHeight="1">
      <c r="A229" s="1320"/>
      <c r="B229" s="1342"/>
      <c r="C229" s="1342"/>
      <c r="D229" s="1342"/>
      <c r="E229" s="1344"/>
      <c r="F229" s="1345"/>
      <c r="G229" s="1471"/>
      <c r="H229" s="1472"/>
      <c r="I229" s="1472"/>
      <c r="J229" s="1473"/>
      <c r="K229" s="1472"/>
      <c r="L229" s="1472"/>
      <c r="M229" s="1346"/>
      <c r="N229" s="1320"/>
      <c r="O229" s="1347"/>
      <c r="P229" s="1346"/>
      <c r="Q229" s="1319"/>
      <c r="R229" s="1320"/>
      <c r="S229" s="1320"/>
      <c r="T229" s="1320"/>
      <c r="U229" s="1320"/>
      <c r="V229" s="1320"/>
      <c r="W229" s="1320"/>
      <c r="X229" s="1320"/>
      <c r="Y229" s="1320"/>
      <c r="Z229" s="1320"/>
      <c r="AA229" s="1320"/>
    </row>
    <row r="230" spans="1:27" ht="33.75" customHeight="1">
      <c r="A230" s="1320"/>
      <c r="B230" s="1342"/>
      <c r="C230" s="1342"/>
      <c r="D230" s="1342"/>
      <c r="E230" s="1344"/>
      <c r="F230" s="1345"/>
      <c r="G230" s="1471"/>
      <c r="H230" s="1472"/>
      <c r="I230" s="1472"/>
      <c r="J230" s="1473"/>
      <c r="K230" s="1472"/>
      <c r="L230" s="1472"/>
      <c r="M230" s="1346"/>
      <c r="N230" s="1320"/>
      <c r="O230" s="1347"/>
      <c r="P230" s="1346"/>
      <c r="Q230" s="1319"/>
      <c r="R230" s="1320"/>
      <c r="S230" s="1320"/>
      <c r="T230" s="1320"/>
      <c r="U230" s="1320"/>
      <c r="V230" s="1320"/>
      <c r="W230" s="1320"/>
      <c r="X230" s="1320"/>
      <c r="Y230" s="1320"/>
      <c r="Z230" s="1320"/>
      <c r="AA230" s="1320"/>
    </row>
    <row r="231" spans="1:27" ht="33.75" customHeight="1">
      <c r="A231" s="1320"/>
      <c r="B231" s="1342"/>
      <c r="C231" s="1342"/>
      <c r="D231" s="1342"/>
      <c r="E231" s="1344"/>
      <c r="F231" s="1345"/>
      <c r="G231" s="1471"/>
      <c r="H231" s="1472"/>
      <c r="I231" s="1472"/>
      <c r="J231" s="1473"/>
      <c r="K231" s="1472"/>
      <c r="L231" s="1472"/>
      <c r="M231" s="1346"/>
      <c r="N231" s="1320"/>
      <c r="O231" s="1347"/>
      <c r="P231" s="1346"/>
      <c r="Q231" s="1319"/>
      <c r="R231" s="1320"/>
      <c r="S231" s="1320"/>
      <c r="T231" s="1320"/>
      <c r="U231" s="1320"/>
      <c r="V231" s="1320"/>
      <c r="W231" s="1320"/>
      <c r="X231" s="1320"/>
      <c r="Y231" s="1320"/>
      <c r="Z231" s="1320"/>
      <c r="AA231" s="1320"/>
    </row>
    <row r="232" spans="1:27" ht="15.75" customHeight="1"/>
    <row r="233" spans="1:27" ht="15.75" customHeight="1"/>
    <row r="234" spans="1:27" ht="15.75" customHeight="1"/>
    <row r="235" spans="1:27" ht="15.75" customHeight="1"/>
    <row r="236" spans="1:27" ht="15.75" customHeight="1"/>
    <row r="237" spans="1:27" ht="15.75" customHeight="1"/>
    <row r="238" spans="1:27" ht="15.75" customHeight="1"/>
    <row r="239" spans="1:27" ht="15.75" customHeight="1"/>
    <row r="240" spans="1:2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A30:B30"/>
    <mergeCell ref="A31:B31"/>
    <mergeCell ref="A1:O1"/>
    <mergeCell ref="A2:O2"/>
    <mergeCell ref="A3:O3"/>
    <mergeCell ref="A7:C7"/>
    <mergeCell ref="A9:C9"/>
    <mergeCell ref="A19:C19"/>
    <mergeCell ref="A27:C27"/>
  </mergeCells>
  <conditionalFormatting sqref="G8">
    <cfRule type="containsText" dxfId="117" priority="1" operator="containsText" text="PENDING">
      <formula>NOT(ISERROR(SEARCH(("PENDING"),(G8))))</formula>
    </cfRule>
  </conditionalFormatting>
  <conditionalFormatting sqref="H8:I8">
    <cfRule type="containsText" dxfId="116" priority="2" operator="containsText" text="PENDING">
      <formula>NOT(ISERROR(SEARCH(("PENDING"),(H8))))</formula>
    </cfRule>
  </conditionalFormatting>
  <conditionalFormatting sqref="J8">
    <cfRule type="containsText" dxfId="115" priority="3" operator="containsText" text="NON-PASSER">
      <formula>NOT(ISERROR(SEARCH(("NON-PASSER"),(J8))))</formula>
    </cfRule>
  </conditionalFormatting>
  <conditionalFormatting sqref="L8">
    <cfRule type="containsText" dxfId="114" priority="4" operator="containsText" text="NO SUBMISSION">
      <formula>NOT(ISERROR(SEARCH(("NO SUBMISSION"),(L8))))</formula>
    </cfRule>
  </conditionalFormatting>
  <conditionalFormatting sqref="L8">
    <cfRule type="containsText" dxfId="113" priority="5" operator="containsText" text="FOR REVISION">
      <formula>NOT(ISERROR(SEARCH(("FOR REVISION"),(L8))))</formula>
    </cfRule>
  </conditionalFormatting>
  <conditionalFormatting sqref="N8">
    <cfRule type="containsText" dxfId="112" priority="6" operator="containsText" text="NO SUBMISSION">
      <formula>NOT(ISERROR(SEARCH(("NO SUBMISSION"),(N8))))</formula>
    </cfRule>
  </conditionalFormatting>
  <conditionalFormatting sqref="N8">
    <cfRule type="containsText" dxfId="111" priority="7" operator="containsText" text="FOR REVISION">
      <formula>NOT(ISERROR(SEARCH(("FOR REVISION"),(N8))))</formula>
    </cfRule>
  </conditionalFormatting>
  <conditionalFormatting sqref="O8">
    <cfRule type="containsText" dxfId="110" priority="8" operator="containsText" text="READY FOR ENDORSEMENT TO DBM">
      <formula>NOT(ISERROR(SEARCH(("READY FOR ENDORSEMENT TO DBM"),(O8))))</formula>
    </cfRule>
  </conditionalFormatting>
  <conditionalFormatting sqref="O8">
    <cfRule type="containsText" dxfId="109" priority="9" operator="containsText" text="REVIEW REQUIREMENTS">
      <formula>NOT(ISERROR(SEARCH(("REVIEW REQUIREMENTS"),(O8))))</formula>
    </cfRule>
  </conditionalFormatting>
  <conditionalFormatting sqref="N10">
    <cfRule type="containsText" dxfId="108" priority="10" operator="containsText" text="NO SUBMISSION">
      <formula>NOT(ISERROR(SEARCH(("NO SUBMISSION"),(N10))))</formula>
    </cfRule>
  </conditionalFormatting>
  <conditionalFormatting sqref="N10">
    <cfRule type="containsText" dxfId="107" priority="11" operator="containsText" text="FOR REVISION">
      <formula>NOT(ISERROR(SEARCH(("FOR REVISION"),(N10))))</formula>
    </cfRule>
  </conditionalFormatting>
  <conditionalFormatting sqref="O10:O11">
    <cfRule type="containsText" dxfId="106" priority="12" operator="containsText" text="READY FOR ENDORSEMENT TO DBM">
      <formula>NOT(ISERROR(SEARCH(("READY FOR ENDORSEMENT TO DBM"),(O10))))</formula>
    </cfRule>
  </conditionalFormatting>
  <conditionalFormatting sqref="O10:O11">
    <cfRule type="containsText" dxfId="105" priority="13" operator="containsText" text="REVIEW REQUIREMENTS">
      <formula>NOT(ISERROR(SEARCH(("REVIEW REQUIREMENTS"),(O10))))</formula>
    </cfRule>
  </conditionalFormatting>
  <conditionalFormatting sqref="N11">
    <cfRule type="containsText" dxfId="104" priority="14" operator="containsText" text="NO SUBMISSION">
      <formula>NOT(ISERROR(SEARCH(("NO SUBMISSION"),(N11))))</formula>
    </cfRule>
  </conditionalFormatting>
  <conditionalFormatting sqref="N11">
    <cfRule type="containsText" dxfId="103" priority="15" operator="containsText" text="FOR REVISION">
      <formula>NOT(ISERROR(SEARCH(("FOR REVISION"),(N11))))</formula>
    </cfRule>
  </conditionalFormatting>
  <conditionalFormatting sqref="N12">
    <cfRule type="containsText" dxfId="102" priority="16" operator="containsText" text="NO SUBMISSION">
      <formula>NOT(ISERROR(SEARCH(("NO SUBMISSION"),(N12))))</formula>
    </cfRule>
  </conditionalFormatting>
  <conditionalFormatting sqref="N12">
    <cfRule type="containsText" dxfId="101" priority="17" operator="containsText" text="FOR REVISION">
      <formula>NOT(ISERROR(SEARCH(("FOR REVISION"),(N12))))</formula>
    </cfRule>
  </conditionalFormatting>
  <conditionalFormatting sqref="N13:N15">
    <cfRule type="containsText" dxfId="100" priority="18" operator="containsText" text="NO SUBMISSION">
      <formula>NOT(ISERROR(SEARCH(("NO SUBMISSION"),(N13))))</formula>
    </cfRule>
  </conditionalFormatting>
  <conditionalFormatting sqref="N13:N15">
    <cfRule type="containsText" dxfId="99" priority="19" operator="containsText" text="FOR REVISION">
      <formula>NOT(ISERROR(SEARCH(("FOR REVISION"),(N13))))</formula>
    </cfRule>
  </conditionalFormatting>
  <conditionalFormatting sqref="G20">
    <cfRule type="containsText" dxfId="98" priority="20" operator="containsText" text="PENDING">
      <formula>NOT(ISERROR(SEARCH(("PENDING"),(G20))))</formula>
    </cfRule>
  </conditionalFormatting>
  <conditionalFormatting sqref="J20">
    <cfRule type="containsText" dxfId="97" priority="21" operator="containsText" text="NON-PASSER">
      <formula>NOT(ISERROR(SEARCH(("NON-PASSER"),(J20))))</formula>
    </cfRule>
  </conditionalFormatting>
  <conditionalFormatting sqref="L20">
    <cfRule type="containsText" dxfId="96" priority="22" operator="containsText" text="NO SUBMISSION">
      <formula>NOT(ISERROR(SEARCH(("NO SUBMISSION"),(L20))))</formula>
    </cfRule>
  </conditionalFormatting>
  <conditionalFormatting sqref="L20">
    <cfRule type="containsText" dxfId="95" priority="23" operator="containsText" text="FOR REVISION">
      <formula>NOT(ISERROR(SEARCH(("FOR REVISION"),(L20))))</formula>
    </cfRule>
  </conditionalFormatting>
  <conditionalFormatting sqref="N20:N22">
    <cfRule type="containsText" dxfId="94" priority="24" operator="containsText" text="NO SUBMISSION">
      <formula>NOT(ISERROR(SEARCH(("NO SUBMISSION"),(N20))))</formula>
    </cfRule>
  </conditionalFormatting>
  <conditionalFormatting sqref="N20:N22">
    <cfRule type="containsText" dxfId="93" priority="25" operator="containsText" text="FOR REVISION">
      <formula>NOT(ISERROR(SEARCH(("FOR REVISION"),(N20))))</formula>
    </cfRule>
  </conditionalFormatting>
  <conditionalFormatting sqref="O20:O22">
    <cfRule type="containsText" dxfId="92" priority="26" operator="containsText" text="READY FOR ENDORSEMENT TO DBM">
      <formula>NOT(ISERROR(SEARCH(("READY FOR ENDORSEMENT TO DBM"),(O20))))</formula>
    </cfRule>
  </conditionalFormatting>
  <conditionalFormatting sqref="O20:O22">
    <cfRule type="containsText" dxfId="91" priority="27" operator="containsText" text="REVIEW REQUIREMENTS">
      <formula>NOT(ISERROR(SEARCH(("REVIEW REQUIREMENTS"),(O20))))</formula>
    </cfRule>
  </conditionalFormatting>
  <conditionalFormatting sqref="N23">
    <cfRule type="containsText" dxfId="90" priority="28" operator="containsText" text="NO SUBMISSION">
      <formula>NOT(ISERROR(SEARCH(("NO SUBMISSION"),(N23))))</formula>
    </cfRule>
  </conditionalFormatting>
  <conditionalFormatting sqref="N23">
    <cfRule type="containsText" dxfId="89" priority="29" operator="containsText" text="FOR REVISION">
      <formula>NOT(ISERROR(SEARCH(("FOR REVISION"),(N23))))</formula>
    </cfRule>
  </conditionalFormatting>
  <conditionalFormatting sqref="N24">
    <cfRule type="containsText" dxfId="88" priority="30" operator="containsText" text="NO SUBMISSION">
      <formula>NOT(ISERROR(SEARCH(("NO SUBMISSION"),(N24))))</formula>
    </cfRule>
  </conditionalFormatting>
  <conditionalFormatting sqref="N24">
    <cfRule type="containsText" dxfId="87" priority="31" operator="containsText" text="FOR REVISION">
      <formula>NOT(ISERROR(SEARCH(("FOR REVISION"),(N24))))</formula>
    </cfRule>
  </conditionalFormatting>
  <conditionalFormatting sqref="N25">
    <cfRule type="containsText" dxfId="86" priority="32" operator="containsText" text="NO SUBMISSION">
      <formula>NOT(ISERROR(SEARCH(("NO SUBMISSION"),(N25))))</formula>
    </cfRule>
  </conditionalFormatting>
  <conditionalFormatting sqref="N25">
    <cfRule type="containsText" dxfId="85" priority="33" operator="containsText" text="FOR REVISION">
      <formula>NOT(ISERROR(SEARCH(("FOR REVISION"),(N25))))</formula>
    </cfRule>
  </conditionalFormatting>
  <conditionalFormatting sqref="G26">
    <cfRule type="containsText" dxfId="84" priority="34" operator="containsText" text="PENDING">
      <formula>NOT(ISERROR(SEARCH(("PENDING"),(G26))))</formula>
    </cfRule>
  </conditionalFormatting>
  <conditionalFormatting sqref="J26">
    <cfRule type="containsText" dxfId="83" priority="35" operator="containsText" text="NON-PASSER">
      <formula>NOT(ISERROR(SEARCH(("NON-PASSER"),(J26))))</formula>
    </cfRule>
  </conditionalFormatting>
  <conditionalFormatting sqref="L26">
    <cfRule type="containsText" dxfId="82" priority="36" operator="containsText" text="NO SUBMISSION">
      <formula>NOT(ISERROR(SEARCH(("NO SUBMISSION"),(L26))))</formula>
    </cfRule>
  </conditionalFormatting>
  <conditionalFormatting sqref="L26">
    <cfRule type="containsText" dxfId="81" priority="37" operator="containsText" text="FOR REVISION">
      <formula>NOT(ISERROR(SEARCH(("FOR REVISION"),(L26))))</formula>
    </cfRule>
  </conditionalFormatting>
  <conditionalFormatting sqref="N26">
    <cfRule type="containsText" dxfId="80" priority="38" operator="containsText" text="NO SUBMISSION">
      <formula>NOT(ISERROR(SEARCH(("NO SUBMISSION"),(N26))))</formula>
    </cfRule>
  </conditionalFormatting>
  <conditionalFormatting sqref="N26">
    <cfRule type="containsText" dxfId="79" priority="39" operator="containsText" text="FOR REVISION">
      <formula>NOT(ISERROR(SEARCH(("FOR REVISION"),(N26))))</formula>
    </cfRule>
  </conditionalFormatting>
  <conditionalFormatting sqref="G28">
    <cfRule type="containsText" dxfId="78" priority="40" operator="containsText" text="PENDING">
      <formula>NOT(ISERROR(SEARCH(("PENDING"),(G28))))</formula>
    </cfRule>
  </conditionalFormatting>
  <conditionalFormatting sqref="H28:I28">
    <cfRule type="containsText" dxfId="77" priority="41" operator="containsText" text="PENDING">
      <formula>NOT(ISERROR(SEARCH(("PENDING"),(H28))))</formula>
    </cfRule>
  </conditionalFormatting>
  <conditionalFormatting sqref="J28">
    <cfRule type="containsText" dxfId="76" priority="42" operator="containsText" text="PENDING">
      <formula>NOT(ISERROR(SEARCH(("PENDING"),(J28))))</formula>
    </cfRule>
  </conditionalFormatting>
  <conditionalFormatting sqref="L28">
    <cfRule type="containsText" dxfId="75" priority="43" operator="containsText" text="NO SUBMISSION">
      <formula>NOT(ISERROR(SEARCH(("NO SUBMISSION"),(L28))))</formula>
    </cfRule>
  </conditionalFormatting>
  <conditionalFormatting sqref="L28">
    <cfRule type="containsText" dxfId="74" priority="44" operator="containsText" text="FOR REVISION">
      <formula>NOT(ISERROR(SEARCH(("FOR REVISION"),(L28))))</formula>
    </cfRule>
  </conditionalFormatting>
  <conditionalFormatting sqref="N28">
    <cfRule type="containsText" dxfId="73" priority="45" operator="containsText" text="NO SUBMISSION">
      <formula>NOT(ISERROR(SEARCH(("NO SUBMISSION"),(N28))))</formula>
    </cfRule>
  </conditionalFormatting>
  <conditionalFormatting sqref="N28">
    <cfRule type="containsText" dxfId="72" priority="46" operator="containsText" text="FOR REVISION">
      <formula>NOT(ISERROR(SEARCH(("FOR REVISION"),(N28))))</formula>
    </cfRule>
  </conditionalFormatting>
  <conditionalFormatting sqref="O28">
    <cfRule type="containsText" dxfId="71" priority="47" operator="containsText" text="READY FOR ENDORSEMENT TO DBM">
      <formula>NOT(ISERROR(SEARCH(("READY FOR ENDORSEMENT TO DBM"),(O28))))</formula>
    </cfRule>
  </conditionalFormatting>
  <conditionalFormatting sqref="O28">
    <cfRule type="containsText" dxfId="70" priority="48" operator="containsText" text="REVIEW REQUIREMENTS">
      <formula>NOT(ISERROR(SEARCH(("REVIEW REQUIREMENTS"),(O28))))</formula>
    </cfRule>
  </conditionalFormatting>
  <conditionalFormatting sqref="G29">
    <cfRule type="containsText" dxfId="69" priority="49" operator="containsText" text="PENDING">
      <formula>NOT(ISERROR(SEARCH(("PENDING"),(G29))))</formula>
    </cfRule>
  </conditionalFormatting>
  <conditionalFormatting sqref="H29:I29">
    <cfRule type="containsText" dxfId="68" priority="50" operator="containsText" text="PENDING">
      <formula>NOT(ISERROR(SEARCH(("PENDING"),(H29))))</formula>
    </cfRule>
  </conditionalFormatting>
  <conditionalFormatting sqref="J29">
    <cfRule type="containsText" dxfId="67" priority="51" operator="containsText" text="PENDING">
      <formula>NOT(ISERROR(SEARCH(("PENDING"),(J29))))</formula>
    </cfRule>
  </conditionalFormatting>
  <conditionalFormatting sqref="L29">
    <cfRule type="containsText" dxfId="66" priority="52" operator="containsText" text="NO SUBMISSION">
      <formula>NOT(ISERROR(SEARCH(("NO SUBMISSION"),(L29))))</formula>
    </cfRule>
  </conditionalFormatting>
  <conditionalFormatting sqref="L29">
    <cfRule type="containsText" dxfId="65" priority="53" operator="containsText" text="FOR REVISION">
      <formula>NOT(ISERROR(SEARCH(("FOR REVISION"),(L29))))</formula>
    </cfRule>
  </conditionalFormatting>
  <conditionalFormatting sqref="N29">
    <cfRule type="containsText" dxfId="64" priority="54" operator="containsText" text="NO SUBMISSION">
      <formula>NOT(ISERROR(SEARCH(("NO SUBMISSION"),(N29))))</formula>
    </cfRule>
  </conditionalFormatting>
  <conditionalFormatting sqref="N29">
    <cfRule type="containsText" dxfId="63" priority="55" operator="containsText" text="FOR REVISION">
      <formula>NOT(ISERROR(SEARCH(("FOR REVISION"),(N29))))</formula>
    </cfRule>
  </conditionalFormatting>
  <conditionalFormatting sqref="O29">
    <cfRule type="containsText" dxfId="62" priority="56" operator="containsText" text="READY FOR ENDORSEMENT TO DBM">
      <formula>NOT(ISERROR(SEARCH(("READY FOR ENDORSEMENT TO DBM"),(O29))))</formula>
    </cfRule>
  </conditionalFormatting>
  <conditionalFormatting sqref="O29">
    <cfRule type="containsText" dxfId="61" priority="57" operator="containsText" text="REVIEW REQUIREMENTS">
      <formula>NOT(ISERROR(SEARCH(("REVIEW REQUIREMENTS"),(O29))))</formula>
    </cfRule>
  </conditionalFormatting>
  <conditionalFormatting sqref="G5:G6">
    <cfRule type="containsText" dxfId="60" priority="58" operator="containsText" text="PENDING">
      <formula>NOT(ISERROR(SEARCH(("PENDING"),(G5))))</formula>
    </cfRule>
  </conditionalFormatting>
  <conditionalFormatting sqref="G10:G11">
    <cfRule type="containsText" dxfId="59" priority="59" operator="containsText" text="PENDING">
      <formula>NOT(ISERROR(SEARCH(("PENDING"),(G10))))</formula>
    </cfRule>
  </conditionalFormatting>
  <conditionalFormatting sqref="G12:G15">
    <cfRule type="containsText" dxfId="58" priority="60" operator="containsText" text="PENDING">
      <formula>NOT(ISERROR(SEARCH(("PENDING"),(G12))))</formula>
    </cfRule>
  </conditionalFormatting>
  <conditionalFormatting sqref="G21:G25">
    <cfRule type="containsText" dxfId="57" priority="61" operator="containsText" text="PENDING">
      <formula>NOT(ISERROR(SEARCH(("PENDING"),(G21))))</formula>
    </cfRule>
  </conditionalFormatting>
  <conditionalFormatting sqref="H5:I6">
    <cfRule type="containsText" dxfId="56" priority="62" operator="containsText" text="PENDING">
      <formula>NOT(ISERROR(SEARCH(("PENDING"),(H5))))</formula>
    </cfRule>
  </conditionalFormatting>
  <conditionalFormatting sqref="H10:I15">
    <cfRule type="containsText" dxfId="55" priority="63" operator="containsText" text="PENDING">
      <formula>NOT(ISERROR(SEARCH(("PENDING"),(H10))))</formula>
    </cfRule>
  </conditionalFormatting>
  <conditionalFormatting sqref="H20:I23">
    <cfRule type="containsText" dxfId="54" priority="64" operator="containsText" text="PENDING">
      <formula>NOT(ISERROR(SEARCH(("PENDING"),(H20))))</formula>
    </cfRule>
  </conditionalFormatting>
  <conditionalFormatting sqref="H24:I26">
    <cfRule type="containsText" dxfId="53" priority="65" operator="containsText" text="PENDING">
      <formula>NOT(ISERROR(SEARCH(("PENDING"),(H24))))</formula>
    </cfRule>
  </conditionalFormatting>
  <conditionalFormatting sqref="J5:J6">
    <cfRule type="containsText" dxfId="52" priority="66" operator="containsText" text="NON-PASSER">
      <formula>NOT(ISERROR(SEARCH(("NON-PASSER"),(J5))))</formula>
    </cfRule>
  </conditionalFormatting>
  <conditionalFormatting sqref="J10:J11">
    <cfRule type="containsText" dxfId="51" priority="67" operator="containsText" text="NON-PASSER">
      <formula>NOT(ISERROR(SEARCH(("NON-PASSER"),(J10))))</formula>
    </cfRule>
  </conditionalFormatting>
  <conditionalFormatting sqref="J12:J15">
    <cfRule type="containsText" dxfId="50" priority="68" operator="containsText" text="NON-PASSER">
      <formula>NOT(ISERROR(SEARCH(("NON-PASSER"),(J12))))</formula>
    </cfRule>
  </conditionalFormatting>
  <conditionalFormatting sqref="J21:J25">
    <cfRule type="containsText" dxfId="49" priority="69" operator="containsText" text="NON-PASSER">
      <formula>NOT(ISERROR(SEARCH(("NON-PASSER"),(J21))))</formula>
    </cfRule>
  </conditionalFormatting>
  <conditionalFormatting sqref="L5:L6">
    <cfRule type="containsText" dxfId="48" priority="70" operator="containsText" text="NO SUBMISSION">
      <formula>NOT(ISERROR(SEARCH(("NO SUBMISSION"),(L5))))</formula>
    </cfRule>
  </conditionalFormatting>
  <conditionalFormatting sqref="L5:L6">
    <cfRule type="containsText" dxfId="47" priority="71" operator="containsText" text="FOR REVISION">
      <formula>NOT(ISERROR(SEARCH(("FOR REVISION"),(L5))))</formula>
    </cfRule>
  </conditionalFormatting>
  <conditionalFormatting sqref="L10:L11">
    <cfRule type="containsText" dxfId="46" priority="72" operator="containsText" text="NO SUBMISSION">
      <formula>NOT(ISERROR(SEARCH(("NO SUBMISSION"),(L10))))</formula>
    </cfRule>
  </conditionalFormatting>
  <conditionalFormatting sqref="L10:L11">
    <cfRule type="containsText" dxfId="45" priority="73" operator="containsText" text="FOR REVISION">
      <formula>NOT(ISERROR(SEARCH(("FOR REVISION"),(L10))))</formula>
    </cfRule>
  </conditionalFormatting>
  <conditionalFormatting sqref="L12:L15">
    <cfRule type="containsText" dxfId="44" priority="74" operator="containsText" text="NO SUBMISSION">
      <formula>NOT(ISERROR(SEARCH(("NO SUBMISSION"),(L12))))</formula>
    </cfRule>
  </conditionalFormatting>
  <conditionalFormatting sqref="L12:L15">
    <cfRule type="containsText" dxfId="43" priority="75" operator="containsText" text="FOR REVISION">
      <formula>NOT(ISERROR(SEARCH(("FOR REVISION"),(L12))))</formula>
    </cfRule>
  </conditionalFormatting>
  <conditionalFormatting sqref="L21:L25">
    <cfRule type="containsText" dxfId="42" priority="76" operator="containsText" text="NO SUBMISSION">
      <formula>NOT(ISERROR(SEARCH(("NO SUBMISSION"),(L21))))</formula>
    </cfRule>
  </conditionalFormatting>
  <conditionalFormatting sqref="L21:L25">
    <cfRule type="containsText" dxfId="41" priority="77" operator="containsText" text="FOR REVISION">
      <formula>NOT(ISERROR(SEARCH(("FOR REVISION"),(L21))))</formula>
    </cfRule>
  </conditionalFormatting>
  <conditionalFormatting sqref="N5:N6">
    <cfRule type="containsText" dxfId="40" priority="78" operator="containsText" text="NO SUBMISSION">
      <formula>NOT(ISERROR(SEARCH(("NO SUBMISSION"),(N5))))</formula>
    </cfRule>
  </conditionalFormatting>
  <conditionalFormatting sqref="N5:N6">
    <cfRule type="containsText" dxfId="39" priority="79" operator="containsText" text="FOR REVISION">
      <formula>NOT(ISERROR(SEARCH(("FOR REVISION"),(N5))))</formula>
    </cfRule>
  </conditionalFormatting>
  <conditionalFormatting sqref="N21:N22">
    <cfRule type="containsText" dxfId="38" priority="80" operator="containsText" text="NO SUBMISSION">
      <formula>NOT(ISERROR(SEARCH(("NO SUBMISSION"),(N21))))</formula>
    </cfRule>
  </conditionalFormatting>
  <conditionalFormatting sqref="N21:N22">
    <cfRule type="containsText" dxfId="37" priority="81" operator="containsText" text="FOR REVISION">
      <formula>NOT(ISERROR(SEARCH(("FOR REVISION"),(N21))))</formula>
    </cfRule>
  </conditionalFormatting>
  <conditionalFormatting sqref="O5:O6">
    <cfRule type="containsText" dxfId="36" priority="82" operator="containsText" text="READY FOR ENDORSEMENT TO DBM">
      <formula>NOT(ISERROR(SEARCH(("READY FOR ENDORSEMENT TO DBM"),(O5))))</formula>
    </cfRule>
  </conditionalFormatting>
  <conditionalFormatting sqref="O5:O6">
    <cfRule type="containsText" dxfId="35" priority="83" operator="containsText" text="REVIEW REQUIREMENTS">
      <formula>NOT(ISERROR(SEARCH(("REVIEW REQUIREMENTS"),(O5))))</formula>
    </cfRule>
  </conditionalFormatting>
  <conditionalFormatting sqref="O11:O15">
    <cfRule type="containsText" dxfId="34" priority="84" operator="containsText" text="READY FOR ENDORSEMENT TO DBM">
      <formula>NOT(ISERROR(SEARCH(("READY FOR ENDORSEMENT TO DBM"),(O11))))</formula>
    </cfRule>
  </conditionalFormatting>
  <conditionalFormatting sqref="O11:O15">
    <cfRule type="containsText" dxfId="33" priority="85" operator="containsText" text="REVIEW REQUIREMENTS">
      <formula>NOT(ISERROR(SEARCH(("REVIEW REQUIREMENTS"),(O11))))</formula>
    </cfRule>
  </conditionalFormatting>
  <conditionalFormatting sqref="N15:N17">
    <cfRule type="containsText" dxfId="32" priority="86" operator="containsText" text="NO SUBMISSION">
      <formula>NOT(ISERROR(SEARCH(("NO SUBMISSION"),(N15))))</formula>
    </cfRule>
  </conditionalFormatting>
  <conditionalFormatting sqref="N15:N17">
    <cfRule type="containsText" dxfId="31" priority="87" operator="containsText" text="FOR REVISION">
      <formula>NOT(ISERROR(SEARCH(("FOR REVISION"),(N15))))</formula>
    </cfRule>
  </conditionalFormatting>
  <conditionalFormatting sqref="O15">
    <cfRule type="containsText" dxfId="30" priority="88" operator="containsText" text="READY FOR ENDORSEMENT TO DBM">
      <formula>NOT(ISERROR(SEARCH(("READY FOR ENDORSEMENT TO DBM"),(O15))))</formula>
    </cfRule>
  </conditionalFormatting>
  <conditionalFormatting sqref="O15">
    <cfRule type="containsText" dxfId="29" priority="89" operator="containsText" text="REVIEW REQUIREMENTS">
      <formula>NOT(ISERROR(SEARCH(("REVIEW REQUIREMENTS"),(O15))))</formula>
    </cfRule>
  </conditionalFormatting>
  <conditionalFormatting sqref="G16">
    <cfRule type="containsText" dxfId="28" priority="90" operator="containsText" text="PENDING">
      <formula>NOT(ISERROR(SEARCH(("PENDING"),(G16))))</formula>
    </cfRule>
  </conditionalFormatting>
  <conditionalFormatting sqref="H16:I16">
    <cfRule type="containsText" dxfId="27" priority="91" operator="containsText" text="PENDING">
      <formula>NOT(ISERROR(SEARCH(("PENDING"),(H16))))</formula>
    </cfRule>
  </conditionalFormatting>
  <conditionalFormatting sqref="J16">
    <cfRule type="containsText" dxfId="26" priority="92" operator="containsText" text="NON-PASSER">
      <formula>NOT(ISERROR(SEARCH(("NON-PASSER"),(J16))))</formula>
    </cfRule>
  </conditionalFormatting>
  <conditionalFormatting sqref="L16">
    <cfRule type="containsText" dxfId="25" priority="93" operator="containsText" text="NO SUBMISSION">
      <formula>NOT(ISERROR(SEARCH(("NO SUBMISSION"),(L16))))</formula>
    </cfRule>
  </conditionalFormatting>
  <conditionalFormatting sqref="L16">
    <cfRule type="containsText" dxfId="24" priority="94" operator="containsText" text="FOR REVISION">
      <formula>NOT(ISERROR(SEARCH(("FOR REVISION"),(L16))))</formula>
    </cfRule>
  </conditionalFormatting>
  <conditionalFormatting sqref="N16:N17">
    <cfRule type="containsText" dxfId="23" priority="95" operator="containsText" text="NO SUBMISSION">
      <formula>NOT(ISERROR(SEARCH(("NO SUBMISSION"),(N16))))</formula>
    </cfRule>
  </conditionalFormatting>
  <conditionalFormatting sqref="N16:N17">
    <cfRule type="containsText" dxfId="22" priority="96" operator="containsText" text="FOR REVISION">
      <formula>NOT(ISERROR(SEARCH(("FOR REVISION"),(N16))))</formula>
    </cfRule>
  </conditionalFormatting>
  <conditionalFormatting sqref="O16:O17">
    <cfRule type="containsText" dxfId="21" priority="97" operator="containsText" text="READY FOR ENDORSEMENT TO DBM">
      <formula>NOT(ISERROR(SEARCH(("READY FOR ENDORSEMENT TO DBM"),(O16))))</formula>
    </cfRule>
  </conditionalFormatting>
  <conditionalFormatting sqref="O16:O17">
    <cfRule type="containsText" dxfId="20" priority="98" operator="containsText" text="REVIEW REQUIREMENTS">
      <formula>NOT(ISERROR(SEARCH(("REVIEW REQUIREMENTS"),(O16))))</formula>
    </cfRule>
  </conditionalFormatting>
  <conditionalFormatting sqref="G17">
    <cfRule type="containsText" dxfId="19" priority="99" operator="containsText" text="PENDING">
      <formula>NOT(ISERROR(SEARCH(("PENDING"),(G17))))</formula>
    </cfRule>
  </conditionalFormatting>
  <conditionalFormatting sqref="H17:I17">
    <cfRule type="containsText" dxfId="18" priority="100" operator="containsText" text="PENDING">
      <formula>NOT(ISERROR(SEARCH(("PENDING"),(H17))))</formula>
    </cfRule>
  </conditionalFormatting>
  <conditionalFormatting sqref="J17">
    <cfRule type="containsText" dxfId="17" priority="101" operator="containsText" text="NON-PASSER">
      <formula>NOT(ISERROR(SEARCH(("NON-PASSER"),(J17))))</formula>
    </cfRule>
  </conditionalFormatting>
  <conditionalFormatting sqref="L17">
    <cfRule type="containsText" dxfId="16" priority="102" operator="containsText" text="NO SUBMISSION">
      <formula>NOT(ISERROR(SEARCH(("NO SUBMISSION"),(L17))))</formula>
    </cfRule>
  </conditionalFormatting>
  <conditionalFormatting sqref="L17">
    <cfRule type="containsText" dxfId="15" priority="103" operator="containsText" text="FOR REVISION">
      <formula>NOT(ISERROR(SEARCH(("FOR REVISION"),(L17))))</formula>
    </cfRule>
  </conditionalFormatting>
  <conditionalFormatting sqref="N17:N18">
    <cfRule type="containsText" dxfId="14" priority="104" operator="containsText" text="NO SUBMISSION">
      <formula>NOT(ISERROR(SEARCH(("NO SUBMISSION"),(N17))))</formula>
    </cfRule>
  </conditionalFormatting>
  <conditionalFormatting sqref="N17:N18">
    <cfRule type="containsText" dxfId="13" priority="105" operator="containsText" text="FOR REVISION">
      <formula>NOT(ISERROR(SEARCH(("FOR REVISION"),(N17))))</formula>
    </cfRule>
  </conditionalFormatting>
  <conditionalFormatting sqref="O17">
    <cfRule type="containsText" dxfId="12" priority="106" operator="containsText" text="READY FOR ENDORSEMENT TO DBM">
      <formula>NOT(ISERROR(SEARCH(("READY FOR ENDORSEMENT TO DBM"),(O17))))</formula>
    </cfRule>
  </conditionalFormatting>
  <conditionalFormatting sqref="O17">
    <cfRule type="containsText" dxfId="11" priority="107" operator="containsText" text="REVIEW REQUIREMENTS">
      <formula>NOT(ISERROR(SEARCH(("REVIEW REQUIREMENTS"),(O17))))</formula>
    </cfRule>
  </conditionalFormatting>
  <conditionalFormatting sqref="G18">
    <cfRule type="containsText" dxfId="10" priority="108" operator="containsText" text="PENDING">
      <formula>NOT(ISERROR(SEARCH(("PENDING"),(G18))))</formula>
    </cfRule>
  </conditionalFormatting>
  <conditionalFormatting sqref="H18:I18">
    <cfRule type="containsText" dxfId="9" priority="109" operator="containsText" text="PENDING">
      <formula>NOT(ISERROR(SEARCH(("PENDING"),(H18))))</formula>
    </cfRule>
  </conditionalFormatting>
  <conditionalFormatting sqref="J18">
    <cfRule type="containsText" dxfId="8" priority="110" operator="containsText" text="NON-PASSER">
      <formula>NOT(ISERROR(SEARCH(("NON-PASSER"),(J18))))</formula>
    </cfRule>
  </conditionalFormatting>
  <conditionalFormatting sqref="L18">
    <cfRule type="containsText" dxfId="7" priority="111" operator="containsText" text="NO SUBMISSION">
      <formula>NOT(ISERROR(SEARCH(("NO SUBMISSION"),(L18))))</formula>
    </cfRule>
  </conditionalFormatting>
  <conditionalFormatting sqref="L18">
    <cfRule type="containsText" dxfId="6" priority="112" operator="containsText" text="FOR REVISION">
      <formula>NOT(ISERROR(SEARCH(("FOR REVISION"),(L18))))</formula>
    </cfRule>
  </conditionalFormatting>
  <conditionalFormatting sqref="N18">
    <cfRule type="containsText" dxfId="5" priority="113" operator="containsText" text="NO SUBMISSION">
      <formula>NOT(ISERROR(SEARCH(("NO SUBMISSION"),(N18))))</formula>
    </cfRule>
  </conditionalFormatting>
  <conditionalFormatting sqref="N18">
    <cfRule type="containsText" dxfId="4" priority="114" operator="containsText" text="FOR REVISION">
      <formula>NOT(ISERROR(SEARCH(("FOR REVISION"),(N18))))</formula>
    </cfRule>
  </conditionalFormatting>
  <conditionalFormatting sqref="O18">
    <cfRule type="containsText" dxfId="3" priority="115" operator="containsText" text="READY FOR ENDORSEMENT TO DBM">
      <formula>NOT(ISERROR(SEARCH(("READY FOR ENDORSEMENT TO DBM"),(O18))))</formula>
    </cfRule>
  </conditionalFormatting>
  <conditionalFormatting sqref="O18">
    <cfRule type="containsText" dxfId="2" priority="116" operator="containsText" text="REVIEW REQUIREMENTS">
      <formula>NOT(ISERROR(SEARCH(("REVIEW REQUIREMENTS"),(O18))))</formula>
    </cfRule>
  </conditionalFormatting>
  <conditionalFormatting sqref="O21:O26">
    <cfRule type="containsText" dxfId="1" priority="117" operator="containsText" text="READY FOR ENDORSEMENT TO DBM">
      <formula>NOT(ISERROR(SEARCH(("READY FOR ENDORSEMENT TO DBM"),(O21))))</formula>
    </cfRule>
  </conditionalFormatting>
  <conditionalFormatting sqref="O21:O26">
    <cfRule type="containsText" dxfId="0" priority="118" operator="containsText" text="REVIEW REQUIREMENTS">
      <formula>NOT(ISERROR(SEARCH(("REVIEW REQUIREMENTS"),(O21))))</formula>
    </cfRule>
  </conditionalFormatting>
  <printOptions horizontalCentered="1"/>
  <pageMargins left="0.2" right="0.2" top="0.5" bottom="0.25" header="0" footer="0"/>
  <pageSetup paperSize="14" scale="53"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pageSetUpPr fitToPage="1"/>
  </sheetPr>
  <dimension ref="A1:AH997"/>
  <sheetViews>
    <sheetView workbookViewId="0">
      <pane xSplit="2" ySplit="9" topLeftCell="C10" activePane="bottomRight" state="frozen"/>
      <selection pane="topRight" activeCell="C1" sqref="C1"/>
      <selection pane="bottomLeft" activeCell="A10" sqref="A10"/>
      <selection pane="bottomRight" activeCell="C10" sqref="C10"/>
    </sheetView>
  </sheetViews>
  <sheetFormatPr defaultColWidth="12.625" defaultRowHeight="15" customHeight="1"/>
  <cols>
    <col min="1" max="1" width="2" customWidth="1"/>
    <col min="2" max="2" width="13.5" customWidth="1"/>
    <col min="3" max="3" width="15.375" customWidth="1"/>
    <col min="4" max="5" width="17.25" customWidth="1"/>
    <col min="6" max="6" width="16.5" customWidth="1"/>
    <col min="7" max="7" width="3.625" customWidth="1"/>
    <col min="8" max="8" width="7.125" customWidth="1"/>
    <col min="9" max="9" width="26.5" customWidth="1"/>
    <col min="10" max="10" width="34.375" customWidth="1"/>
    <col min="11" max="12" width="4.125" customWidth="1"/>
    <col min="13" max="13" width="14.75" customWidth="1"/>
    <col min="14" max="14" width="31.375" customWidth="1"/>
    <col min="15" max="15" width="3.5" customWidth="1"/>
    <col min="16" max="20" width="7.875" customWidth="1"/>
    <col min="21" max="21" width="20.375" customWidth="1"/>
    <col min="22" max="22" width="21.125" customWidth="1"/>
    <col min="23" max="34" width="7.875" customWidth="1"/>
  </cols>
  <sheetData>
    <row r="1" spans="2:34">
      <c r="G1" s="86"/>
      <c r="H1" s="86"/>
      <c r="K1" s="86"/>
      <c r="L1" s="86"/>
      <c r="M1" s="86"/>
    </row>
    <row r="2" spans="2:34" ht="23.25">
      <c r="B2" s="1912" t="s">
        <v>0</v>
      </c>
      <c r="C2" s="1874"/>
      <c r="D2" s="1874"/>
      <c r="E2" s="1874"/>
      <c r="F2" s="1874"/>
      <c r="G2" s="1874"/>
      <c r="H2" s="1874"/>
      <c r="I2" s="1874"/>
      <c r="J2" s="1874"/>
      <c r="K2" s="1874"/>
      <c r="L2" s="1874"/>
      <c r="M2" s="1874"/>
      <c r="N2" s="1874"/>
      <c r="O2" s="229"/>
      <c r="P2" s="229"/>
      <c r="Q2" s="229"/>
      <c r="R2" s="229"/>
      <c r="S2" s="229"/>
      <c r="T2" s="229"/>
      <c r="U2" s="229"/>
      <c r="V2" s="229"/>
      <c r="W2" s="229"/>
      <c r="X2" s="229"/>
      <c r="Y2" s="229"/>
      <c r="Z2" s="229"/>
      <c r="AA2" s="229"/>
      <c r="AB2" s="229"/>
      <c r="AC2" s="229"/>
      <c r="AD2" s="229"/>
      <c r="AE2" s="229"/>
      <c r="AF2" s="229"/>
      <c r="AG2" s="229"/>
      <c r="AH2" s="229"/>
    </row>
    <row r="3" spans="2:34" ht="23.25">
      <c r="B3" s="1912" t="s">
        <v>1</v>
      </c>
      <c r="C3" s="1874"/>
      <c r="D3" s="1874"/>
      <c r="E3" s="1874"/>
      <c r="F3" s="1874"/>
      <c r="G3" s="1874"/>
      <c r="H3" s="1874"/>
      <c r="I3" s="1874"/>
      <c r="J3" s="1874"/>
      <c r="K3" s="1874"/>
      <c r="L3" s="1874"/>
      <c r="M3" s="1874"/>
      <c r="N3" s="1874"/>
      <c r="O3" s="229"/>
      <c r="P3" s="229"/>
      <c r="Q3" s="229"/>
      <c r="R3" s="229"/>
      <c r="S3" s="229"/>
      <c r="T3" s="229"/>
      <c r="U3" s="229"/>
      <c r="V3" s="229"/>
      <c r="W3" s="229"/>
      <c r="X3" s="229"/>
      <c r="Y3" s="229"/>
      <c r="Z3" s="229"/>
      <c r="AA3" s="229"/>
      <c r="AB3" s="229"/>
      <c r="AC3" s="229"/>
      <c r="AD3" s="229"/>
      <c r="AE3" s="229"/>
      <c r="AF3" s="229"/>
      <c r="AG3" s="229"/>
      <c r="AH3" s="229"/>
    </row>
    <row r="4" spans="2:34" ht="23.25">
      <c r="B4" s="1912" t="str">
        <f>'By Province'!A3</f>
        <v>as of June 26, 2020</v>
      </c>
      <c r="C4" s="1874"/>
      <c r="D4" s="1874"/>
      <c r="E4" s="1874"/>
      <c r="F4" s="1874"/>
      <c r="G4" s="1874"/>
      <c r="H4" s="1874"/>
      <c r="I4" s="1874"/>
      <c r="J4" s="1874"/>
      <c r="K4" s="1874"/>
      <c r="L4" s="1874"/>
      <c r="M4" s="1874"/>
      <c r="N4" s="1874"/>
      <c r="O4" s="229"/>
      <c r="P4" s="229"/>
      <c r="Q4" s="229"/>
      <c r="R4" s="229"/>
      <c r="S4" s="229"/>
      <c r="T4" s="229" t="s">
        <v>59</v>
      </c>
      <c r="U4" s="229"/>
      <c r="V4" s="229"/>
      <c r="W4" s="229"/>
      <c r="X4" s="229"/>
      <c r="Y4" s="229"/>
      <c r="Z4" s="229"/>
      <c r="AA4" s="229"/>
      <c r="AB4" s="229"/>
      <c r="AC4" s="229"/>
      <c r="AD4" s="229"/>
      <c r="AE4" s="229"/>
      <c r="AF4" s="229"/>
      <c r="AG4" s="229"/>
      <c r="AH4" s="229"/>
    </row>
    <row r="5" spans="2:34" ht="18.75">
      <c r="B5" s="230"/>
      <c r="C5" s="230"/>
      <c r="D5" s="230"/>
      <c r="E5" s="230"/>
      <c r="F5" s="230"/>
      <c r="G5" s="230"/>
      <c r="H5" s="230"/>
      <c r="I5" s="230"/>
      <c r="J5" s="230"/>
      <c r="K5" s="230"/>
      <c r="L5" s="230"/>
      <c r="M5" s="230"/>
      <c r="N5" s="230"/>
      <c r="O5" s="229"/>
      <c r="P5" s="229"/>
      <c r="Q5" s="229"/>
      <c r="R5" s="229"/>
      <c r="S5" s="229"/>
      <c r="T5" s="229"/>
      <c r="U5" s="229"/>
      <c r="V5" s="229"/>
      <c r="W5" s="229"/>
      <c r="X5" s="229"/>
      <c r="Y5" s="229"/>
      <c r="Z5" s="229"/>
      <c r="AA5" s="229"/>
      <c r="AB5" s="229"/>
      <c r="AC5" s="229"/>
      <c r="AD5" s="229"/>
      <c r="AE5" s="229"/>
      <c r="AF5" s="229"/>
      <c r="AG5" s="229"/>
      <c r="AH5" s="229"/>
    </row>
    <row r="6" spans="2:34">
      <c r="B6" s="1898"/>
      <c r="C6" s="1874"/>
      <c r="D6" s="1874"/>
      <c r="E6" s="1874"/>
      <c r="F6" s="1874"/>
      <c r="G6" s="1874"/>
      <c r="H6" s="1874"/>
      <c r="I6" s="1874"/>
      <c r="J6" s="1874"/>
      <c r="K6" s="1874"/>
      <c r="L6" s="1874"/>
      <c r="M6" s="1874"/>
      <c r="N6" s="1874"/>
    </row>
    <row r="7" spans="2:34" ht="15.75" customHeight="1">
      <c r="B7" s="1899" t="s">
        <v>5</v>
      </c>
      <c r="C7" s="1913" t="s">
        <v>6</v>
      </c>
      <c r="D7" s="1914" t="s">
        <v>29</v>
      </c>
      <c r="E7" s="1915" t="s">
        <v>30</v>
      </c>
      <c r="F7" s="1916" t="s">
        <v>31</v>
      </c>
      <c r="G7" s="1830"/>
      <c r="H7" s="1923" t="s">
        <v>32</v>
      </c>
      <c r="I7" s="1830"/>
      <c r="J7" s="1924" t="s">
        <v>33</v>
      </c>
      <c r="K7" s="1928" t="s">
        <v>14</v>
      </c>
      <c r="L7" s="1829"/>
      <c r="M7" s="1829"/>
      <c r="N7" s="1830"/>
    </row>
    <row r="8" spans="2:34" ht="15" customHeight="1">
      <c r="B8" s="1844"/>
      <c r="C8" s="1844"/>
      <c r="D8" s="1844"/>
      <c r="E8" s="1844"/>
      <c r="F8" s="1850"/>
      <c r="G8" s="1851"/>
      <c r="H8" s="1850"/>
      <c r="I8" s="1851"/>
      <c r="J8" s="1844"/>
      <c r="K8" s="1850"/>
      <c r="L8" s="1874"/>
      <c r="M8" s="1874"/>
      <c r="N8" s="1851"/>
    </row>
    <row r="9" spans="2:34" ht="15.75" customHeight="1">
      <c r="B9" s="1848"/>
      <c r="C9" s="1848"/>
      <c r="D9" s="1848"/>
      <c r="E9" s="1848"/>
      <c r="F9" s="1831"/>
      <c r="G9" s="1833"/>
      <c r="H9" s="1831"/>
      <c r="I9" s="1833"/>
      <c r="J9" s="1848"/>
      <c r="K9" s="1831"/>
      <c r="L9" s="1832"/>
      <c r="M9" s="1832"/>
      <c r="N9" s="1833"/>
      <c r="P9" s="86" t="s">
        <v>2</v>
      </c>
    </row>
    <row r="10" spans="2:34" ht="57.75" customHeight="1">
      <c r="B10" s="231">
        <v>2012</v>
      </c>
      <c r="C10" s="232">
        <f t="shared" ref="C10:C18" si="0">SUM(D10:J10)</f>
        <v>23</v>
      </c>
      <c r="D10" s="232">
        <f>'By Project'!C10+'By Project'!H10</f>
        <v>23</v>
      </c>
      <c r="E10" s="232">
        <f>SUM('By Project'!D10,'By Project'!I10)</f>
        <v>0</v>
      </c>
      <c r="F10" s="1917">
        <f>SUM('By Project'!E10,'By Project'!J10)</f>
        <v>0</v>
      </c>
      <c r="G10" s="1839"/>
      <c r="H10" s="1917">
        <v>0</v>
      </c>
      <c r="I10" s="1839"/>
      <c r="J10" s="232">
        <v>0</v>
      </c>
      <c r="K10" s="1925"/>
      <c r="L10" s="1837"/>
      <c r="M10" s="1837"/>
      <c r="N10" s="1839"/>
    </row>
    <row r="11" spans="2:34" ht="57.75" customHeight="1">
      <c r="B11" s="233">
        <v>2013</v>
      </c>
      <c r="C11" s="232">
        <f t="shared" si="0"/>
        <v>87</v>
      </c>
      <c r="D11" s="232">
        <f>'By Project'!C11+'By Project'!H11+'By Project'!M11</f>
        <v>87</v>
      </c>
      <c r="E11" s="234">
        <f>SUM('By Project'!D11,'By Project'!I11,'By Project'!N11)</f>
        <v>0</v>
      </c>
      <c r="F11" s="1918">
        <f>SUM('By Project'!E11,'By Project'!J11,'By Project'!O11)</f>
        <v>0</v>
      </c>
      <c r="G11" s="1839"/>
      <c r="H11" s="1918">
        <v>0</v>
      </c>
      <c r="I11" s="1839"/>
      <c r="J11" s="234">
        <v>0</v>
      </c>
      <c r="K11" s="1929"/>
      <c r="L11" s="1837"/>
      <c r="M11" s="1837"/>
      <c r="N11" s="1839"/>
    </row>
    <row r="12" spans="2:34" ht="57.75" customHeight="1">
      <c r="B12" s="233">
        <v>2014</v>
      </c>
      <c r="C12" s="235">
        <f t="shared" si="0"/>
        <v>182</v>
      </c>
      <c r="D12" s="235">
        <f>'By Project'!C12+'By Project'!H12+'By Project'!M12</f>
        <v>182</v>
      </c>
      <c r="E12" s="234">
        <f>'By Project'!D12+'By Project'!I12+'By Project'!N12</f>
        <v>0</v>
      </c>
      <c r="F12" s="1918">
        <f>SUM('By Project'!E12,'By Project'!J12,'By Project'!O12)</f>
        <v>0</v>
      </c>
      <c r="G12" s="1839"/>
      <c r="H12" s="1918">
        <f>SUM('By Project'!F12,'By Project'!K12,'By Project'!P12)</f>
        <v>0</v>
      </c>
      <c r="I12" s="1839"/>
      <c r="J12" s="234">
        <v>0</v>
      </c>
      <c r="K12" s="1929"/>
      <c r="L12" s="1837"/>
      <c r="M12" s="1837"/>
      <c r="N12" s="1839"/>
    </row>
    <row r="13" spans="2:34" ht="57.75" customHeight="1">
      <c r="B13" s="233">
        <v>2015</v>
      </c>
      <c r="C13" s="236">
        <f t="shared" si="0"/>
        <v>217</v>
      </c>
      <c r="D13" s="236">
        <f>'By Project'!C13+'By Project'!H13+'By Project'!M13+'By Project'!AG13</f>
        <v>216</v>
      </c>
      <c r="E13" s="237">
        <f>'By Project'!D13+'By Project'!I13+'By Project'!N13+'By Project'!AH13</f>
        <v>1</v>
      </c>
      <c r="F13" s="1919">
        <f>'By Project'!E13+'By Project'!J13+'By Project'!O13+'By Project'!AI13</f>
        <v>0</v>
      </c>
      <c r="G13" s="1839"/>
      <c r="H13" s="1918">
        <f>SUM('By Project'!F13,'By Project'!K13,'By Project'!P13)</f>
        <v>0</v>
      </c>
      <c r="I13" s="1839"/>
      <c r="J13" s="234">
        <f>SUM('By Project'!G13,'By Project'!L13,'By Project'!Q13)</f>
        <v>0</v>
      </c>
      <c r="K13" s="1930"/>
      <c r="L13" s="1931"/>
      <c r="M13" s="1931"/>
      <c r="N13" s="1932"/>
    </row>
    <row r="14" spans="2:34" ht="57.75" customHeight="1">
      <c r="B14" s="233">
        <v>2016</v>
      </c>
      <c r="C14" s="236">
        <f t="shared" si="0"/>
        <v>362</v>
      </c>
      <c r="D14" s="238">
        <f>'By Project'!C14+'By Project'!H14+'By Project'!M14+'By Project'!R14+'By Project'!AG14</f>
        <v>358</v>
      </c>
      <c r="E14" s="239">
        <f>'By Project'!D14+'By Project'!I14+'By Project'!N14+'By Project'!S14+'By Project'!AH14</f>
        <v>4</v>
      </c>
      <c r="F14" s="1920">
        <f>'By Project'!E14+'By Project'!J14+'By Project'!O14+'By Project'!T14+'By Project'!AI14</f>
        <v>0</v>
      </c>
      <c r="G14" s="1839"/>
      <c r="H14" s="1918">
        <f>'By Project'!F14+'By Project'!K14+'By Project'!P14+'By Project'!U14+'By Project'!AJ14</f>
        <v>0</v>
      </c>
      <c r="I14" s="1839"/>
      <c r="J14" s="240">
        <f>SUM('By Project'!G14,'By Project'!L14,'By Project'!Q14,'By Project'!V14)</f>
        <v>0</v>
      </c>
      <c r="K14" s="1933"/>
      <c r="L14" s="1837"/>
      <c r="M14" s="1837"/>
      <c r="N14" s="1839"/>
    </row>
    <row r="15" spans="2:34" ht="57.75" customHeight="1">
      <c r="B15" s="241">
        <v>2017</v>
      </c>
      <c r="C15" s="235">
        <f t="shared" si="0"/>
        <v>284</v>
      </c>
      <c r="D15" s="242">
        <f>'By Project'!C15+'By Project'!H15+'By Project'!M15+'By Project'!R15+'By Project'!W15+'By Project'!AB15+'By Project'!AG15</f>
        <v>281</v>
      </c>
      <c r="E15" s="242">
        <f>'By Project'!D15+'By Project'!I15+'By Project'!N15+'By Project'!S15+'By Project'!X15+'By Project'!AC15+'By Project'!AH15</f>
        <v>3</v>
      </c>
      <c r="F15" s="1935">
        <f>'By Project'!E15+'By Project'!J15+'By Project'!O15+'By Project'!T15+'By Project'!Y15+'By Project'!AD15+'By Project'!AI15</f>
        <v>0</v>
      </c>
      <c r="G15" s="1839"/>
      <c r="H15" s="1917">
        <f>'By Project'!F15+'By Project'!K15+'By Project'!P15+'By Project'!U15+'By Project'!Z15+'By Project'!AE15+'By Project'!AJ15</f>
        <v>0</v>
      </c>
      <c r="I15" s="1839"/>
      <c r="J15" s="243">
        <f>SUM('By Project'!L15,'By Project'!AA15,'By Project'!AK15)</f>
        <v>0</v>
      </c>
      <c r="K15" s="1934"/>
      <c r="L15" s="1832"/>
      <c r="M15" s="1832"/>
      <c r="N15" s="1833"/>
    </row>
    <row r="16" spans="2:34" ht="57.75" customHeight="1">
      <c r="B16" s="241">
        <v>2018</v>
      </c>
      <c r="C16" s="236">
        <f t="shared" si="0"/>
        <v>155</v>
      </c>
      <c r="D16" s="244">
        <f>'By Project'!H16+'By Project'!AB16+'By Project'!AG16</f>
        <v>144</v>
      </c>
      <c r="E16" s="244">
        <f>'By Project'!I16+'By Project'!AC16+'By Project'!AH16</f>
        <v>11</v>
      </c>
      <c r="F16" s="1921">
        <f>'By Project'!J16+'By Project'!AD16+'By Project'!AI16</f>
        <v>0</v>
      </c>
      <c r="G16" s="1839"/>
      <c r="H16" s="1921">
        <f>'By Project'!K16+'By Project'!AE16+'By Project'!AJ16</f>
        <v>0</v>
      </c>
      <c r="I16" s="1839"/>
      <c r="J16" s="245">
        <f>'By Project'!L16+'By Project'!AF16+'By Project'!AK16</f>
        <v>0</v>
      </c>
      <c r="K16" s="1925"/>
      <c r="L16" s="1837"/>
      <c r="M16" s="1837"/>
      <c r="N16" s="1839"/>
    </row>
    <row r="17" spans="1:34" ht="82.5" customHeight="1">
      <c r="B17" s="246">
        <v>2019</v>
      </c>
      <c r="C17" s="236">
        <f t="shared" si="0"/>
        <v>140</v>
      </c>
      <c r="D17" s="244">
        <f>'By Project'!H17+'By Project'!AB17+'By Project'!AG17</f>
        <v>23</v>
      </c>
      <c r="E17" s="244">
        <f>'By Project'!I17+'By Project'!AC17+'By Project'!AH17</f>
        <v>67</v>
      </c>
      <c r="F17" s="1921">
        <f>'By Project'!J17+'By Project'!AD17+'By Project'!AI17</f>
        <v>44</v>
      </c>
      <c r="G17" s="1839"/>
      <c r="H17" s="1921">
        <f>'By Project'!K17+'By Project'!AE17+'By Project'!AJ17</f>
        <v>6</v>
      </c>
      <c r="I17" s="1839"/>
      <c r="J17" s="245">
        <f>'By Project'!L17+'By Project'!AF17+'By Project'!AK17</f>
        <v>0</v>
      </c>
      <c r="K17" s="1926"/>
      <c r="L17" s="1837"/>
      <c r="M17" s="1837"/>
      <c r="N17" s="1839"/>
      <c r="O17" s="86"/>
      <c r="P17" s="86"/>
      <c r="Q17" s="86"/>
      <c r="R17" s="86"/>
      <c r="S17" s="86"/>
      <c r="T17" s="86"/>
      <c r="U17" s="86"/>
      <c r="V17" s="86"/>
      <c r="W17" s="86"/>
      <c r="X17" s="86"/>
      <c r="Y17" s="86"/>
      <c r="Z17" s="86"/>
      <c r="AA17" s="86"/>
      <c r="AB17" s="86"/>
      <c r="AC17" s="86"/>
      <c r="AD17" s="86"/>
      <c r="AE17" s="86"/>
      <c r="AF17" s="86"/>
      <c r="AG17" s="86"/>
      <c r="AH17" s="86"/>
    </row>
    <row r="18" spans="1:34" ht="92.25" customHeight="1">
      <c r="A18" s="74"/>
      <c r="B18" s="241">
        <v>2020</v>
      </c>
      <c r="C18" s="236">
        <f t="shared" si="0"/>
        <v>140</v>
      </c>
      <c r="D18" s="244">
        <f>'By Project'!H18+'By Project'!AB18+'By Project'!AG18</f>
        <v>0</v>
      </c>
      <c r="E18" s="244">
        <f>'By Project'!I18+'By Project'!AC18+'By Project'!AH18</f>
        <v>0</v>
      </c>
      <c r="F18" s="1921">
        <f>'By Project'!J18+'By Project'!AD18+'By Project'!AI18</f>
        <v>86</v>
      </c>
      <c r="G18" s="1839"/>
      <c r="H18" s="1921">
        <f>'By Project'!K18+'By Project'!AE18+'By Project'!AJ18</f>
        <v>42</v>
      </c>
      <c r="I18" s="1839"/>
      <c r="J18" s="245">
        <f>'By Project'!L18+'By Project'!AF18+'By Project'!AK18</f>
        <v>12</v>
      </c>
      <c r="K18" s="1926" t="s">
        <v>63</v>
      </c>
      <c r="L18" s="1837"/>
      <c r="M18" s="1837"/>
      <c r="N18" s="1839"/>
      <c r="O18" s="86"/>
      <c r="P18" s="86"/>
      <c r="Q18" s="86"/>
      <c r="R18" s="86"/>
      <c r="S18" s="86"/>
      <c r="T18" s="86"/>
      <c r="U18" s="86"/>
      <c r="V18" s="86"/>
      <c r="W18" s="86"/>
      <c r="X18" s="86"/>
      <c r="Y18" s="86"/>
      <c r="Z18" s="86"/>
      <c r="AA18" s="86"/>
      <c r="AB18" s="86"/>
      <c r="AC18" s="86"/>
      <c r="AD18" s="86"/>
      <c r="AE18" s="86"/>
      <c r="AF18" s="86"/>
      <c r="AG18" s="86"/>
      <c r="AH18" s="86"/>
    </row>
    <row r="19" spans="1:34" ht="45.75" customHeight="1">
      <c r="B19" s="247" t="s">
        <v>58</v>
      </c>
      <c r="C19" s="248"/>
      <c r="D19" s="249">
        <f t="shared" ref="D19:E19" si="1">SUM(D10:D18)</f>
        <v>1314</v>
      </c>
      <c r="E19" s="249">
        <f t="shared" si="1"/>
        <v>86</v>
      </c>
      <c r="F19" s="1922">
        <f>SUM(F10:G18)</f>
        <v>130</v>
      </c>
      <c r="G19" s="1839"/>
      <c r="H19" s="1922">
        <f>SUM(H10:I18)</f>
        <v>48</v>
      </c>
      <c r="I19" s="1839"/>
      <c r="J19" s="250">
        <f>SUM(J10:J18)</f>
        <v>12</v>
      </c>
      <c r="K19" s="1927"/>
      <c r="L19" s="1837"/>
      <c r="M19" s="1837"/>
      <c r="N19" s="1839"/>
    </row>
    <row r="20" spans="1:34" ht="42.75" customHeight="1">
      <c r="B20" s="251" t="s">
        <v>47</v>
      </c>
      <c r="C20" s="252">
        <f>SUM(C10:C18)</f>
        <v>1590</v>
      </c>
      <c r="D20" s="206"/>
      <c r="E20" s="206"/>
      <c r="F20" s="206"/>
      <c r="G20" s="206"/>
      <c r="H20" s="206"/>
      <c r="I20" s="206"/>
      <c r="J20" s="206"/>
      <c r="K20" s="206"/>
      <c r="L20" s="206"/>
      <c r="M20" s="206"/>
      <c r="N20" s="144"/>
    </row>
    <row r="21" spans="1:34" ht="11.25" customHeight="1">
      <c r="B21" s="146"/>
      <c r="C21" s="146"/>
      <c r="D21" s="146"/>
      <c r="E21" s="146"/>
      <c r="F21" s="146"/>
      <c r="G21" s="146"/>
      <c r="H21" s="146"/>
      <c r="I21" s="146"/>
      <c r="J21" s="146"/>
      <c r="K21" s="146"/>
      <c r="L21" s="146"/>
      <c r="M21" s="146"/>
      <c r="N21" s="146"/>
    </row>
    <row r="22" spans="1:34" ht="20.25" customHeight="1">
      <c r="B22" s="146"/>
      <c r="C22" s="146"/>
      <c r="D22" s="146"/>
      <c r="E22" s="146"/>
      <c r="F22" s="253" t="s">
        <v>64</v>
      </c>
      <c r="G22" s="254"/>
      <c r="H22" s="254"/>
      <c r="I22" s="254"/>
      <c r="J22" s="254"/>
      <c r="K22" s="255" t="s">
        <v>65</v>
      </c>
      <c r="L22" s="254"/>
      <c r="M22" s="256"/>
      <c r="N22" s="254"/>
      <c r="O22" s="254"/>
      <c r="P22" s="86"/>
      <c r="Q22" s="86"/>
      <c r="R22" s="86"/>
      <c r="S22" s="86"/>
      <c r="T22" s="86"/>
      <c r="U22" s="86"/>
      <c r="V22" s="86"/>
      <c r="W22" s="86"/>
      <c r="X22" s="86"/>
      <c r="Y22" s="86"/>
      <c r="Z22" s="86"/>
      <c r="AA22" s="86"/>
      <c r="AB22" s="86"/>
      <c r="AC22" s="86"/>
      <c r="AD22" s="86"/>
      <c r="AE22" s="86"/>
      <c r="AF22" s="86"/>
      <c r="AG22" s="86"/>
      <c r="AH22" s="86"/>
    </row>
    <row r="23" spans="1:34" ht="24" customHeight="1">
      <c r="B23" s="257"/>
      <c r="C23" s="257"/>
      <c r="D23" s="257"/>
      <c r="E23" s="257"/>
      <c r="F23" s="258" t="s">
        <v>66</v>
      </c>
      <c r="G23" s="254"/>
      <c r="H23" s="259">
        <f>'2015 BUB-WATER(DONCARLOS)'!N14</f>
        <v>1</v>
      </c>
      <c r="I23" s="260" t="s">
        <v>67</v>
      </c>
      <c r="J23" s="260" t="s">
        <v>15</v>
      </c>
      <c r="K23" s="260" t="s">
        <v>68</v>
      </c>
      <c r="L23" s="254"/>
      <c r="M23" s="261"/>
      <c r="N23" s="261"/>
      <c r="Q23" s="228"/>
      <c r="U23" s="228"/>
      <c r="V23" s="228"/>
      <c r="W23" s="228"/>
      <c r="X23" s="228"/>
      <c r="Y23" s="228"/>
      <c r="Z23" s="228"/>
      <c r="AA23" s="228"/>
      <c r="AB23" s="228"/>
      <c r="AC23" s="228"/>
      <c r="AD23" s="228"/>
      <c r="AE23" s="228"/>
      <c r="AF23" s="228"/>
      <c r="AG23" s="228"/>
      <c r="AH23" s="228"/>
    </row>
    <row r="24" spans="1:34" ht="18" customHeight="1">
      <c r="A24" s="74"/>
      <c r="B24" s="257"/>
      <c r="C24" s="257"/>
      <c r="D24" s="257"/>
      <c r="E24" s="257"/>
      <c r="F24" s="258"/>
      <c r="G24" s="254"/>
      <c r="H24" s="262">
        <f>SUM(H23)</f>
        <v>1</v>
      </c>
      <c r="I24" s="254"/>
      <c r="J24" s="254"/>
      <c r="K24" s="254"/>
      <c r="L24" s="260">
        <f>'2018 AM-Others'!L57</f>
        <v>1</v>
      </c>
      <c r="M24" s="260" t="str">
        <f>'2018 AM-Others'!D57</f>
        <v>MUNAI</v>
      </c>
      <c r="N24" s="263" t="s">
        <v>17</v>
      </c>
      <c r="Q24" s="228"/>
      <c r="U24" s="228"/>
      <c r="V24" s="228"/>
      <c r="W24" s="228"/>
      <c r="X24" s="228"/>
      <c r="Y24" s="228"/>
      <c r="Z24" s="228"/>
      <c r="AA24" s="228"/>
      <c r="AB24" s="228"/>
      <c r="AC24" s="228"/>
      <c r="AD24" s="228"/>
      <c r="AE24" s="228"/>
      <c r="AF24" s="228"/>
      <c r="AG24" s="228"/>
      <c r="AH24" s="228"/>
    </row>
    <row r="25" spans="1:34" ht="18" customHeight="1">
      <c r="B25" s="1936" t="s">
        <v>49</v>
      </c>
      <c r="C25" s="1874"/>
      <c r="D25" s="228"/>
      <c r="E25" s="228"/>
      <c r="F25" s="261"/>
      <c r="G25" s="254"/>
      <c r="H25" s="256"/>
      <c r="I25" s="254"/>
      <c r="J25" s="254"/>
      <c r="K25" s="254"/>
      <c r="L25" s="260">
        <f>'2018 AM-Others'!L60</f>
        <v>1</v>
      </c>
      <c r="M25" s="260" t="str">
        <f>'2018 AM-Others'!D60</f>
        <v>POONA PIAGAPO</v>
      </c>
      <c r="N25" s="263" t="s">
        <v>17</v>
      </c>
      <c r="Q25" s="228"/>
      <c r="U25" s="228"/>
      <c r="V25" s="228"/>
      <c r="W25" s="228"/>
      <c r="X25" s="228"/>
      <c r="Y25" s="228"/>
      <c r="Z25" s="228"/>
      <c r="AA25" s="228"/>
      <c r="AB25" s="228"/>
      <c r="AC25" s="228"/>
      <c r="AD25" s="228"/>
      <c r="AE25" s="228"/>
      <c r="AF25" s="228"/>
      <c r="AG25" s="228"/>
      <c r="AH25" s="228"/>
    </row>
    <row r="26" spans="1:34" ht="21" customHeight="1">
      <c r="A26" s="74"/>
      <c r="B26" s="1874"/>
      <c r="C26" s="1874"/>
      <c r="D26" s="228"/>
      <c r="E26" s="228"/>
      <c r="F26" s="253" t="s">
        <v>69</v>
      </c>
      <c r="G26" s="254"/>
      <c r="H26" s="256"/>
      <c r="I26" s="254"/>
      <c r="J26" s="254"/>
      <c r="K26" s="254"/>
      <c r="L26" s="264">
        <f>'2018 AM-Others'!L111</f>
        <v>1</v>
      </c>
      <c r="M26" s="261" t="str">
        <f>'2018 AM-Others'!D111</f>
        <v>BALINGOAN</v>
      </c>
      <c r="N26" s="263" t="s">
        <v>19</v>
      </c>
      <c r="Q26" s="228"/>
      <c r="U26" s="228"/>
      <c r="W26" s="228"/>
      <c r="X26" s="228"/>
      <c r="Y26" s="228"/>
      <c r="Z26" s="228"/>
      <c r="AA26" s="228"/>
      <c r="AB26" s="228"/>
      <c r="AC26" s="228"/>
      <c r="AD26" s="228"/>
      <c r="AE26" s="228"/>
      <c r="AF26" s="228"/>
      <c r="AG26" s="228"/>
      <c r="AH26" s="228"/>
    </row>
    <row r="27" spans="1:34" ht="16.5" customHeight="1">
      <c r="B27" s="1874"/>
      <c r="C27" s="1874"/>
      <c r="D27" s="228"/>
      <c r="E27" s="228"/>
      <c r="F27" s="254" t="s">
        <v>66</v>
      </c>
      <c r="G27" s="254"/>
      <c r="H27" s="256">
        <f>'2016 BUB-WATER'!N21</f>
        <v>1</v>
      </c>
      <c r="I27" s="254" t="str">
        <f>'2016 BUB-WATER'!B21</f>
        <v>KITAOTAO</v>
      </c>
      <c r="J27" s="260" t="s">
        <v>70</v>
      </c>
      <c r="K27" s="261"/>
      <c r="L27" s="253">
        <f>L24+L25+L26</f>
        <v>3</v>
      </c>
      <c r="M27" s="254"/>
      <c r="N27" s="254"/>
      <c r="Q27" s="228"/>
      <c r="U27" s="228"/>
      <c r="W27" s="228"/>
      <c r="X27" s="228"/>
      <c r="Y27" s="228"/>
      <c r="Z27" s="228"/>
      <c r="AA27" s="228"/>
      <c r="AB27" s="228"/>
      <c r="AC27" s="228"/>
      <c r="AD27" s="228"/>
      <c r="AE27" s="228"/>
      <c r="AF27" s="228"/>
      <c r="AG27" s="228"/>
      <c r="AH27" s="228"/>
    </row>
    <row r="28" spans="1:34" ht="19.5" customHeight="1">
      <c r="B28" s="1937" t="s">
        <v>52</v>
      </c>
      <c r="C28" s="1874"/>
      <c r="D28" s="1874"/>
      <c r="E28" s="228"/>
      <c r="F28" s="254"/>
      <c r="G28" s="254"/>
      <c r="H28" s="256">
        <f>'2016 BUB-WATER'!N77</f>
        <v>1</v>
      </c>
      <c r="I28" s="254" t="str">
        <f>'2016 BUB-WATER'!B76</f>
        <v>ALORAN</v>
      </c>
      <c r="J28" s="260" t="s">
        <v>71</v>
      </c>
      <c r="K28" s="260" t="s">
        <v>72</v>
      </c>
      <c r="L28" s="254"/>
      <c r="M28" s="261"/>
      <c r="N28" s="261"/>
      <c r="O28" s="228"/>
      <c r="P28" s="228"/>
      <c r="Q28" s="228"/>
      <c r="W28" s="228"/>
      <c r="X28" s="228"/>
      <c r="Y28" s="228"/>
      <c r="Z28" s="228"/>
      <c r="AA28" s="228"/>
      <c r="AB28" s="228"/>
      <c r="AC28" s="228"/>
      <c r="AD28" s="228"/>
      <c r="AE28" s="228"/>
      <c r="AF28" s="228"/>
      <c r="AG28" s="228"/>
      <c r="AH28" s="228"/>
    </row>
    <row r="29" spans="1:34" ht="18" customHeight="1">
      <c r="B29" s="1874"/>
      <c r="C29" s="1874"/>
      <c r="D29" s="1874"/>
      <c r="E29" s="226"/>
      <c r="F29" s="254"/>
      <c r="G29" s="254"/>
      <c r="H29" s="256">
        <f>'2016 BUB-WATER'!N87</f>
        <v>1</v>
      </c>
      <c r="I29" s="254" t="str">
        <f>'2016 BUB-WATER'!B86</f>
        <v>PANAON</v>
      </c>
      <c r="J29" s="260" t="s">
        <v>18</v>
      </c>
      <c r="K29" s="254"/>
      <c r="L29" s="254">
        <f>'2018 AM-WATER'!L7</f>
        <v>1</v>
      </c>
      <c r="M29" s="254" t="str">
        <f>'2018 AM-WATER'!D7</f>
        <v>KALILANGAN</v>
      </c>
      <c r="N29" s="260" t="s">
        <v>15</v>
      </c>
      <c r="P29" s="228"/>
      <c r="Q29" s="228"/>
      <c r="W29" s="228"/>
      <c r="X29" s="228"/>
      <c r="Y29" s="228"/>
      <c r="Z29" s="228"/>
      <c r="AA29" s="228"/>
      <c r="AB29" s="228"/>
      <c r="AC29" s="228"/>
      <c r="AD29" s="228"/>
      <c r="AE29" s="228"/>
      <c r="AF29" s="228"/>
      <c r="AG29" s="228"/>
      <c r="AH29" s="228"/>
    </row>
    <row r="30" spans="1:34" ht="18.75" customHeight="1">
      <c r="B30" s="1948" t="s">
        <v>55</v>
      </c>
      <c r="C30" s="1874"/>
      <c r="D30" s="1874"/>
      <c r="E30" s="265"/>
      <c r="F30" s="254" t="s">
        <v>73</v>
      </c>
      <c r="G30" s="254"/>
      <c r="H30" s="259">
        <f>'2016 LGSF-Others'!R145</f>
        <v>1</v>
      </c>
      <c r="I30" s="254" t="str">
        <f>'2016 LGSF-Others'!F145</f>
        <v>CONCEPCION</v>
      </c>
      <c r="J30" s="260" t="s">
        <v>74</v>
      </c>
      <c r="K30" s="254"/>
      <c r="L30" s="254">
        <f>'2018 AM-WATER'!L9</f>
        <v>1</v>
      </c>
      <c r="M30" s="254" t="str">
        <f>'2018 AM-WATER'!D9</f>
        <v>LANTAPAN</v>
      </c>
      <c r="N30" s="260" t="s">
        <v>15</v>
      </c>
      <c r="P30" s="228"/>
      <c r="Q30" s="228"/>
      <c r="W30" s="228"/>
      <c r="X30" s="228"/>
      <c r="Y30" s="228"/>
      <c r="Z30" s="228"/>
      <c r="AA30" s="228"/>
      <c r="AB30" s="228"/>
      <c r="AC30" s="228"/>
      <c r="AD30" s="228"/>
      <c r="AE30" s="228"/>
      <c r="AF30" s="228"/>
      <c r="AG30" s="228"/>
      <c r="AH30" s="228"/>
    </row>
    <row r="31" spans="1:34" ht="20.25" customHeight="1">
      <c r="B31" s="1874"/>
      <c r="C31" s="1874"/>
      <c r="D31" s="1874"/>
      <c r="E31" s="265"/>
      <c r="F31" s="263" t="s">
        <v>75</v>
      </c>
      <c r="G31" s="261"/>
      <c r="H31" s="266">
        <f>H27+H28+H29+H30</f>
        <v>4</v>
      </c>
      <c r="I31" s="261"/>
      <c r="J31" s="261"/>
      <c r="K31" s="261"/>
      <c r="L31" s="267">
        <f>'2018 AM-WATER'!L33</f>
        <v>1</v>
      </c>
      <c r="M31" s="254" t="str">
        <f>'2018 AM-WATER'!D33</f>
        <v>LUGAIT</v>
      </c>
      <c r="N31" s="260" t="s">
        <v>19</v>
      </c>
      <c r="P31" s="228"/>
      <c r="Q31" s="228"/>
      <c r="W31" s="228"/>
      <c r="X31" s="228"/>
      <c r="Y31" s="228"/>
      <c r="Z31" s="228"/>
      <c r="AA31" s="228"/>
      <c r="AB31" s="228"/>
      <c r="AC31" s="228"/>
      <c r="AD31" s="228"/>
      <c r="AE31" s="228"/>
      <c r="AF31" s="228"/>
    </row>
    <row r="32" spans="1:34" ht="23.25" customHeight="1">
      <c r="B32" s="268"/>
      <c r="C32" s="268"/>
      <c r="D32" s="268"/>
      <c r="E32" s="265"/>
      <c r="K32" s="261"/>
      <c r="L32" s="255">
        <f>L29+L30+L31</f>
        <v>3</v>
      </c>
      <c r="M32" s="254"/>
      <c r="N32" s="254"/>
      <c r="P32" s="228"/>
      <c r="Q32" s="228"/>
      <c r="W32" s="228"/>
      <c r="X32" s="228"/>
      <c r="Y32" s="228"/>
      <c r="Z32" s="228"/>
      <c r="AA32" s="228"/>
      <c r="AB32" s="228"/>
      <c r="AC32" s="228"/>
      <c r="AD32" s="228"/>
      <c r="AE32" s="228"/>
      <c r="AF32" s="228"/>
      <c r="AG32" s="228"/>
      <c r="AH32" s="228"/>
    </row>
    <row r="33" spans="1:34" ht="15.75" customHeight="1">
      <c r="B33" s="152"/>
      <c r="C33" s="152"/>
      <c r="D33" s="152"/>
      <c r="E33" s="228"/>
      <c r="F33" s="253" t="s">
        <v>76</v>
      </c>
      <c r="G33" s="261"/>
      <c r="H33" s="256"/>
      <c r="I33" s="261"/>
      <c r="J33" s="261"/>
      <c r="K33" s="260" t="s">
        <v>8</v>
      </c>
      <c r="L33" s="254"/>
      <c r="M33" s="261"/>
      <c r="N33" s="261"/>
      <c r="O33" s="14"/>
      <c r="P33" s="228"/>
      <c r="Q33" s="228"/>
      <c r="W33" s="228"/>
      <c r="X33" s="228"/>
      <c r="Y33" s="228"/>
      <c r="Z33" s="228"/>
      <c r="AA33" s="228"/>
      <c r="AB33" s="228"/>
      <c r="AC33" s="228"/>
      <c r="AD33" s="228"/>
      <c r="AE33" s="228"/>
      <c r="AF33" s="228"/>
      <c r="AG33" s="228"/>
      <c r="AH33" s="228"/>
    </row>
    <row r="34" spans="1:34" ht="26.25" customHeight="1">
      <c r="A34" s="74"/>
      <c r="B34" s="269"/>
      <c r="C34" s="269"/>
      <c r="D34" s="270"/>
      <c r="E34" s="225"/>
      <c r="F34" s="254" t="s">
        <v>77</v>
      </c>
      <c r="G34" s="254"/>
      <c r="H34" s="256">
        <f>'2017 ADM-Others'!L187</f>
        <v>1</v>
      </c>
      <c r="I34" s="254" t="str">
        <f>'2017 ADM-Others'!D187</f>
        <v>TALISAYAN</v>
      </c>
      <c r="J34" s="260" t="s">
        <v>78</v>
      </c>
      <c r="K34" s="254"/>
      <c r="L34" s="254">
        <f>'2018 SALINTUBIG'!K9</f>
        <v>1</v>
      </c>
      <c r="M34" s="254" t="str">
        <f>'2018 SALINTUBIG'!B9</f>
        <v>DANGCAGAN</v>
      </c>
      <c r="N34" s="260" t="s">
        <v>15</v>
      </c>
      <c r="P34" s="228"/>
      <c r="Q34" s="228"/>
      <c r="W34" s="228"/>
      <c r="X34" s="228"/>
      <c r="Y34" s="228"/>
      <c r="Z34" s="228"/>
      <c r="AA34" s="228"/>
      <c r="AB34" s="228"/>
      <c r="AC34" s="228"/>
      <c r="AD34" s="228"/>
      <c r="AE34" s="228"/>
      <c r="AF34" s="228"/>
      <c r="AG34" s="228"/>
      <c r="AH34" s="228"/>
    </row>
    <row r="35" spans="1:34" ht="25.5" customHeight="1">
      <c r="B35" s="269" t="s">
        <v>50</v>
      </c>
      <c r="C35" s="269"/>
      <c r="D35" s="270"/>
      <c r="E35" s="225"/>
      <c r="F35" s="254" t="s">
        <v>79</v>
      </c>
      <c r="G35" s="254"/>
      <c r="H35" s="256">
        <f>'2017 ADM-WATER'!L24</f>
        <v>1</v>
      </c>
      <c r="I35" s="254" t="str">
        <f>'2017 ADM-WATER'!D24</f>
        <v>TALAKAG</v>
      </c>
      <c r="J35" s="260" t="s">
        <v>70</v>
      </c>
      <c r="K35" s="254"/>
      <c r="L35" s="254">
        <f>'2018 SALINTUBIG'!K10</f>
        <v>1</v>
      </c>
      <c r="M35" s="254" t="str">
        <f>'2018 SALINTUBIG'!B10</f>
        <v>TALAKAG</v>
      </c>
      <c r="N35" s="260" t="s">
        <v>15</v>
      </c>
      <c r="P35" s="225"/>
      <c r="Q35" s="228"/>
      <c r="W35" s="228"/>
      <c r="X35" s="228"/>
      <c r="Y35" s="228"/>
      <c r="Z35" s="228"/>
      <c r="AA35" s="228"/>
      <c r="AB35" s="228"/>
      <c r="AC35" s="228"/>
      <c r="AD35" s="228"/>
      <c r="AE35" s="228"/>
      <c r="AF35" s="228"/>
      <c r="AG35" s="228"/>
      <c r="AH35" s="228"/>
    </row>
    <row r="36" spans="1:34" ht="18" customHeight="1">
      <c r="B36" s="270"/>
      <c r="C36" s="270"/>
      <c r="D36" s="270"/>
      <c r="E36" s="225"/>
      <c r="F36" s="254"/>
      <c r="G36" s="254"/>
      <c r="H36" s="256">
        <f>'2017 ADM-WATER'!L107</f>
        <v>1</v>
      </c>
      <c r="I36" s="254" t="str">
        <f>'2017 ADM-WATER'!D107</f>
        <v>TAGOLOAN</v>
      </c>
      <c r="J36" s="260" t="s">
        <v>19</v>
      </c>
      <c r="K36" s="254"/>
      <c r="L36" s="267">
        <f>'2018 SALINTUBIG'!K19</f>
        <v>1</v>
      </c>
      <c r="M36" s="254" t="str">
        <f>'2018 SALINTUBIG'!B19</f>
        <v>LALA</v>
      </c>
      <c r="N36" s="260" t="s">
        <v>17</v>
      </c>
      <c r="P36" s="271"/>
      <c r="Q36" s="228"/>
      <c r="W36" s="228"/>
      <c r="X36" s="228"/>
      <c r="Y36" s="228"/>
      <c r="Z36" s="228"/>
      <c r="AA36" s="228"/>
      <c r="AB36" s="228"/>
      <c r="AC36" s="228"/>
      <c r="AD36" s="228"/>
      <c r="AE36" s="228"/>
      <c r="AF36" s="228"/>
      <c r="AG36" s="228"/>
      <c r="AH36" s="228"/>
    </row>
    <row r="37" spans="1:34" ht="15.75" customHeight="1">
      <c r="B37" s="1949" t="s">
        <v>60</v>
      </c>
      <c r="C37" s="1950"/>
      <c r="D37" s="1951"/>
      <c r="E37" s="222"/>
      <c r="F37" s="260" t="s">
        <v>75</v>
      </c>
      <c r="G37" s="254"/>
      <c r="H37" s="272">
        <f>H34+H35+H36</f>
        <v>3</v>
      </c>
      <c r="I37" s="260"/>
      <c r="J37" s="273"/>
      <c r="K37" s="261"/>
      <c r="L37" s="253">
        <f>L34+L35+L36</f>
        <v>3</v>
      </c>
      <c r="M37" s="254"/>
      <c r="N37" s="254"/>
      <c r="P37" s="271"/>
      <c r="Q37" s="228"/>
      <c r="W37" s="228"/>
      <c r="X37" s="228"/>
      <c r="Y37" s="228"/>
      <c r="Z37" s="228"/>
      <c r="AA37" s="228"/>
      <c r="AB37" s="228"/>
      <c r="AC37" s="228"/>
      <c r="AD37" s="228"/>
      <c r="AE37" s="228"/>
      <c r="AF37" s="228"/>
      <c r="AG37" s="228"/>
      <c r="AH37" s="228"/>
    </row>
    <row r="38" spans="1:34" ht="21.75" customHeight="1">
      <c r="B38" s="1952"/>
      <c r="C38" s="1953"/>
      <c r="D38" s="1954"/>
      <c r="E38" s="222"/>
      <c r="K38" s="260" t="s">
        <v>13</v>
      </c>
      <c r="L38" s="261"/>
      <c r="M38" s="261"/>
      <c r="N38" s="261"/>
      <c r="O38" s="14"/>
      <c r="P38" s="271"/>
      <c r="Q38" s="228"/>
      <c r="W38" s="228"/>
      <c r="X38" s="228"/>
      <c r="Y38" s="228"/>
      <c r="Z38" s="228"/>
      <c r="AA38" s="228"/>
      <c r="AB38" s="228"/>
      <c r="AC38" s="228"/>
      <c r="AD38" s="228"/>
      <c r="AE38" s="228"/>
      <c r="AF38" s="228"/>
      <c r="AG38" s="228"/>
      <c r="AH38" s="228"/>
    </row>
    <row r="39" spans="1:34" ht="19.5" customHeight="1">
      <c r="B39" s="1955" t="s">
        <v>62</v>
      </c>
      <c r="C39" s="1950"/>
      <c r="D39" s="1951"/>
      <c r="E39" s="224"/>
      <c r="F39" s="1956" t="s">
        <v>80</v>
      </c>
      <c r="G39" s="1874"/>
      <c r="H39" s="1874"/>
      <c r="I39" s="254"/>
      <c r="J39" s="274"/>
      <c r="K39" s="261"/>
      <c r="L39" s="263">
        <v>1</v>
      </c>
      <c r="M39" s="263" t="s">
        <v>19</v>
      </c>
      <c r="N39" s="261"/>
      <c r="O39" s="275"/>
      <c r="P39" s="228"/>
      <c r="Q39" s="228">
        <f>'2018 AM-WATER'!L32</f>
        <v>0</v>
      </c>
      <c r="W39" s="228"/>
      <c r="X39" s="228"/>
      <c r="Y39" s="228"/>
      <c r="Z39" s="228"/>
      <c r="AA39" s="228"/>
      <c r="AB39" s="228"/>
      <c r="AC39" s="228"/>
      <c r="AD39" s="228"/>
      <c r="AE39" s="228"/>
    </row>
    <row r="40" spans="1:34" ht="21" customHeight="1">
      <c r="B40" s="1952"/>
      <c r="C40" s="1953"/>
      <c r="D40" s="1954"/>
      <c r="E40" s="224"/>
      <c r="F40" s="263" t="s">
        <v>8</v>
      </c>
      <c r="G40" s="261"/>
      <c r="H40" s="261"/>
      <c r="J40" s="254"/>
      <c r="K40" s="276"/>
      <c r="L40" s="277">
        <v>1</v>
      </c>
      <c r="M40" s="263" t="s">
        <v>18</v>
      </c>
      <c r="N40" s="261"/>
      <c r="O40" s="275"/>
      <c r="P40" s="228"/>
      <c r="Q40" s="228"/>
      <c r="W40" s="228"/>
      <c r="X40" s="228"/>
      <c r="Y40" s="228"/>
      <c r="Z40" s="228"/>
      <c r="AA40" s="228"/>
      <c r="AB40" s="228"/>
      <c r="AC40" s="228"/>
      <c r="AD40" s="228"/>
      <c r="AE40" s="228"/>
      <c r="AF40" s="228"/>
      <c r="AG40" s="228"/>
      <c r="AH40" s="228"/>
    </row>
    <row r="41" spans="1:34" ht="15.75" customHeight="1">
      <c r="B41" s="1957"/>
      <c r="C41" s="1874"/>
      <c r="D41" s="270"/>
      <c r="E41" s="225"/>
      <c r="F41" s="261"/>
      <c r="H41" s="263">
        <f>'2019 SALINTUBIG'!I10+'2019 SALINTUBIG'!I11</f>
        <v>2</v>
      </c>
      <c r="I41" s="263" t="s">
        <v>81</v>
      </c>
      <c r="K41" s="276"/>
      <c r="L41" s="6">
        <f>L39+L40</f>
        <v>2</v>
      </c>
      <c r="M41" s="276"/>
      <c r="N41" s="276"/>
      <c r="O41" s="166"/>
      <c r="P41" s="228"/>
      <c r="Q41" s="228"/>
      <c r="W41" s="228"/>
      <c r="X41" s="228"/>
      <c r="Y41" s="228"/>
      <c r="Z41" s="228"/>
      <c r="AA41" s="228"/>
      <c r="AB41" s="228"/>
      <c r="AC41" s="228"/>
      <c r="AD41" s="228"/>
      <c r="AE41" s="228"/>
      <c r="AF41" s="228"/>
      <c r="AG41" s="228"/>
      <c r="AH41" s="228"/>
    </row>
    <row r="42" spans="1:34" ht="18" customHeight="1">
      <c r="A42" s="74"/>
      <c r="B42" s="1958" t="s">
        <v>51</v>
      </c>
      <c r="C42" s="1874"/>
      <c r="D42" s="270"/>
      <c r="E42" s="225"/>
      <c r="F42" s="260" t="s">
        <v>82</v>
      </c>
      <c r="G42" s="254"/>
      <c r="H42" s="254"/>
      <c r="K42" s="260" t="s">
        <v>75</v>
      </c>
      <c r="L42" s="254"/>
      <c r="M42" s="261"/>
      <c r="N42" s="254"/>
      <c r="O42" s="166"/>
      <c r="P42" s="228"/>
      <c r="Q42" s="228"/>
      <c r="W42" s="228"/>
      <c r="X42" s="228"/>
      <c r="Y42" s="228"/>
      <c r="Z42" s="228"/>
      <c r="AA42" s="228"/>
      <c r="AB42" s="228"/>
      <c r="AC42" s="228"/>
      <c r="AD42" s="228"/>
      <c r="AE42" s="228"/>
      <c r="AF42" s="228"/>
      <c r="AG42" s="228"/>
      <c r="AH42" s="228"/>
    </row>
    <row r="43" spans="1:34" ht="20.25" customHeight="1">
      <c r="A43" s="74"/>
      <c r="B43" s="1874"/>
      <c r="C43" s="1874"/>
      <c r="D43" s="270"/>
      <c r="E43" s="225"/>
      <c r="F43" s="254"/>
      <c r="H43" s="261">
        <f>'2019 LGSF-AM'!K91</f>
        <v>1</v>
      </c>
      <c r="I43" s="263" t="s">
        <v>83</v>
      </c>
      <c r="K43" s="273"/>
      <c r="L43" s="253">
        <f>L27+L32+L37+L41</f>
        <v>11</v>
      </c>
      <c r="M43" s="273"/>
      <c r="N43" s="273"/>
      <c r="O43" s="14"/>
      <c r="P43" s="228"/>
      <c r="Q43" s="228"/>
      <c r="W43" s="228"/>
      <c r="X43" s="228"/>
      <c r="Y43" s="228"/>
      <c r="Z43" s="228"/>
      <c r="AA43" s="228"/>
      <c r="AB43" s="228"/>
      <c r="AC43" s="228"/>
      <c r="AD43" s="228"/>
      <c r="AE43" s="228"/>
      <c r="AF43" s="228"/>
      <c r="AG43" s="228"/>
      <c r="AH43" s="228"/>
    </row>
    <row r="44" spans="1:34" ht="21.75" customHeight="1">
      <c r="B44" s="278"/>
      <c r="C44" s="278"/>
      <c r="D44" s="278"/>
      <c r="E44" s="227"/>
      <c r="F44" s="254"/>
      <c r="H44" s="263">
        <f>'2019 LGSF-AM'!K23+'2019 LGSF-AM'!K24</f>
        <v>2</v>
      </c>
      <c r="I44" s="260" t="s">
        <v>84</v>
      </c>
      <c r="O44" s="228"/>
      <c r="P44" s="228"/>
      <c r="Q44" s="228"/>
      <c r="W44" s="228"/>
      <c r="X44" s="228"/>
      <c r="Y44" s="228"/>
      <c r="Z44" s="228"/>
      <c r="AA44" s="228"/>
      <c r="AB44" s="228"/>
      <c r="AC44" s="228"/>
      <c r="AD44" s="228"/>
      <c r="AE44" s="228"/>
      <c r="AF44" s="228"/>
      <c r="AG44" s="228"/>
      <c r="AH44" s="228"/>
    </row>
    <row r="45" spans="1:34" ht="15.75" customHeight="1">
      <c r="B45" s="1962" t="s">
        <v>61</v>
      </c>
      <c r="C45" s="1874"/>
      <c r="D45" s="1874"/>
      <c r="E45" s="227"/>
      <c r="F45" s="260" t="s">
        <v>72</v>
      </c>
      <c r="G45" s="273"/>
      <c r="H45" s="273"/>
      <c r="K45" s="220"/>
      <c r="L45" s="220"/>
      <c r="M45" s="220"/>
      <c r="N45" s="279"/>
      <c r="O45" s="228"/>
      <c r="P45" s="228"/>
      <c r="Q45" s="228"/>
      <c r="W45" s="228"/>
      <c r="X45" s="228"/>
      <c r="Y45" s="228"/>
      <c r="Z45" s="228"/>
      <c r="AA45" s="228"/>
      <c r="AB45" s="228"/>
      <c r="AC45" s="228"/>
      <c r="AD45" s="228"/>
      <c r="AE45" s="228"/>
      <c r="AF45" s="228"/>
      <c r="AG45" s="228"/>
      <c r="AH45" s="228"/>
    </row>
    <row r="46" spans="1:34" ht="29.25" customHeight="1">
      <c r="B46" s="1874"/>
      <c r="C46" s="1874"/>
      <c r="D46" s="1874"/>
      <c r="E46" s="227"/>
      <c r="H46" s="280">
        <f>'2019 AM-WATER'!K12</f>
        <v>1</v>
      </c>
      <c r="I46" s="1959" t="s">
        <v>85</v>
      </c>
      <c r="J46" s="1874"/>
      <c r="O46" s="228"/>
      <c r="P46" s="228"/>
      <c r="Q46" s="228"/>
      <c r="W46" s="228"/>
      <c r="X46" s="228"/>
      <c r="Y46" s="228"/>
      <c r="Z46" s="228"/>
      <c r="AA46" s="228"/>
      <c r="AB46" s="228"/>
      <c r="AC46" s="228"/>
      <c r="AD46" s="228"/>
      <c r="AE46" s="228"/>
      <c r="AF46" s="228"/>
      <c r="AG46" s="228"/>
      <c r="AH46" s="228"/>
    </row>
    <row r="47" spans="1:34" ht="22.5" customHeight="1">
      <c r="B47" s="1948" t="s">
        <v>57</v>
      </c>
      <c r="C47" s="1874"/>
      <c r="D47" s="1874"/>
      <c r="E47" s="228"/>
      <c r="F47" s="281" t="s">
        <v>75</v>
      </c>
      <c r="H47" s="266">
        <f>H41+H43+H44+H46</f>
        <v>6</v>
      </c>
      <c r="I47" s="282"/>
      <c r="O47" s="228"/>
      <c r="P47" s="228"/>
      <c r="Q47" s="228"/>
      <c r="W47" s="228"/>
      <c r="X47" s="228"/>
      <c r="Y47" s="228"/>
      <c r="Z47" s="228"/>
      <c r="AA47" s="228"/>
      <c r="AB47" s="228"/>
      <c r="AC47" s="228"/>
      <c r="AD47" s="228"/>
      <c r="AE47" s="228"/>
      <c r="AF47" s="228"/>
      <c r="AG47" s="228"/>
      <c r="AH47" s="228"/>
    </row>
    <row r="48" spans="1:34" ht="24.75" customHeight="1">
      <c r="B48" s="1874"/>
      <c r="C48" s="1874"/>
      <c r="D48" s="1874"/>
    </row>
    <row r="49" spans="1:34" ht="22.5" customHeight="1">
      <c r="B49" s="152"/>
      <c r="C49" s="152"/>
      <c r="D49" s="152"/>
      <c r="E49" s="74"/>
      <c r="F49" s="14"/>
      <c r="G49" s="86"/>
      <c r="H49" s="1960" t="s">
        <v>86</v>
      </c>
      <c r="I49" s="1961"/>
      <c r="J49" s="283" t="s">
        <v>3</v>
      </c>
      <c r="K49" s="1963" t="s">
        <v>14</v>
      </c>
      <c r="L49" s="1964"/>
      <c r="M49" s="1964"/>
      <c r="N49" s="1961"/>
      <c r="R49" s="254"/>
      <c r="S49" s="86"/>
      <c r="T49" s="86"/>
      <c r="U49" s="14"/>
      <c r="V49" s="14"/>
    </row>
    <row r="50" spans="1:34" ht="13.5" customHeight="1">
      <c r="A50" s="74"/>
      <c r="B50" s="86"/>
      <c r="G50" s="14"/>
      <c r="H50" s="284"/>
      <c r="I50" s="285"/>
      <c r="J50" s="286"/>
      <c r="K50" s="1945"/>
      <c r="L50" s="1946"/>
      <c r="M50" s="1946"/>
      <c r="N50" s="1947"/>
      <c r="O50" s="74"/>
      <c r="P50" s="74"/>
      <c r="Q50" s="74"/>
      <c r="R50" s="261"/>
      <c r="U50" s="275"/>
      <c r="V50" s="275"/>
      <c r="W50" s="74"/>
      <c r="X50" s="74"/>
      <c r="Y50" s="74"/>
      <c r="Z50" s="74"/>
      <c r="AA50" s="74"/>
      <c r="AB50" s="74"/>
      <c r="AC50" s="74"/>
      <c r="AD50" s="74"/>
      <c r="AE50" s="74"/>
      <c r="AF50" s="74"/>
      <c r="AG50" s="74"/>
      <c r="AH50" s="74"/>
    </row>
    <row r="51" spans="1:34" ht="27.75" customHeight="1">
      <c r="A51" s="74"/>
      <c r="B51" s="86"/>
      <c r="G51" s="14"/>
      <c r="H51" s="1965" t="s">
        <v>87</v>
      </c>
      <c r="I51" s="1939"/>
      <c r="J51" s="287" t="s">
        <v>87</v>
      </c>
      <c r="K51" s="1941"/>
      <c r="L51" s="1874"/>
      <c r="M51" s="1874"/>
      <c r="N51" s="1939"/>
      <c r="O51" s="74"/>
      <c r="P51" s="74"/>
      <c r="Q51" s="74"/>
      <c r="W51" s="74"/>
      <c r="X51" s="74"/>
      <c r="Y51" s="74"/>
      <c r="Z51" s="74"/>
      <c r="AA51" s="74"/>
      <c r="AB51" s="74"/>
      <c r="AC51" s="74"/>
      <c r="AD51" s="74"/>
      <c r="AE51" s="74"/>
      <c r="AF51" s="74"/>
      <c r="AG51" s="74"/>
      <c r="AH51" s="74"/>
    </row>
    <row r="52" spans="1:34" ht="27" customHeight="1">
      <c r="G52" s="14"/>
      <c r="H52" s="1966" t="s">
        <v>88</v>
      </c>
      <c r="I52" s="1944"/>
      <c r="J52" s="288" t="s">
        <v>88</v>
      </c>
      <c r="K52" s="1967"/>
      <c r="L52" s="1943"/>
      <c r="M52" s="1943"/>
      <c r="N52" s="1944"/>
      <c r="O52" s="86"/>
      <c r="P52" s="86"/>
      <c r="Q52" s="86"/>
      <c r="R52" s="275"/>
      <c r="W52" s="86"/>
      <c r="X52" s="86"/>
      <c r="Y52" s="86"/>
      <c r="Z52" s="86"/>
      <c r="AA52" s="86"/>
      <c r="AB52" s="86"/>
      <c r="AC52" s="86"/>
      <c r="AD52" s="86"/>
      <c r="AE52" s="86"/>
      <c r="AF52" s="86"/>
      <c r="AG52" s="86"/>
      <c r="AH52" s="86"/>
    </row>
    <row r="53" spans="1:34" ht="16.5" customHeight="1">
      <c r="A53" s="74"/>
      <c r="B53" s="74"/>
      <c r="H53" s="289"/>
      <c r="I53" s="290"/>
      <c r="J53" s="291"/>
      <c r="K53" s="1945"/>
      <c r="L53" s="1946"/>
      <c r="M53" s="1946"/>
      <c r="N53" s="1947"/>
      <c r="O53" s="86"/>
      <c r="P53" s="86"/>
      <c r="Q53" s="86"/>
      <c r="R53" s="275"/>
      <c r="W53" s="86"/>
      <c r="X53" s="86"/>
      <c r="Y53" s="86"/>
      <c r="Z53" s="86"/>
      <c r="AA53" s="86"/>
      <c r="AB53" s="86"/>
      <c r="AC53" s="86"/>
      <c r="AD53" s="86"/>
      <c r="AE53" s="86"/>
      <c r="AF53" s="86"/>
      <c r="AG53" s="86"/>
      <c r="AH53" s="86"/>
    </row>
    <row r="54" spans="1:34" ht="21" customHeight="1">
      <c r="H54" s="1965" t="s">
        <v>89</v>
      </c>
      <c r="I54" s="1939"/>
      <c r="J54" s="287" t="s">
        <v>89</v>
      </c>
      <c r="K54" s="1941"/>
      <c r="L54" s="1874"/>
      <c r="M54" s="1874"/>
      <c r="N54" s="1939"/>
      <c r="R54" s="275"/>
    </row>
    <row r="55" spans="1:34" ht="30.75" customHeight="1">
      <c r="H55" s="1968" t="s">
        <v>90</v>
      </c>
      <c r="I55" s="1944"/>
      <c r="J55" s="292" t="s">
        <v>91</v>
      </c>
      <c r="K55" s="1969" t="s">
        <v>92</v>
      </c>
      <c r="L55" s="1943"/>
      <c r="M55" s="1943"/>
      <c r="N55" s="1944"/>
    </row>
    <row r="56" spans="1:34" ht="15.75" customHeight="1">
      <c r="G56" s="86"/>
      <c r="H56" s="293"/>
      <c r="I56" s="294"/>
      <c r="J56" s="295"/>
      <c r="K56" s="1941"/>
      <c r="L56" s="1874"/>
      <c r="M56" s="1874"/>
      <c r="N56" s="1939"/>
    </row>
    <row r="57" spans="1:34" ht="21.75" customHeight="1">
      <c r="G57" s="86"/>
      <c r="H57" s="1970" t="s">
        <v>93</v>
      </c>
      <c r="I57" s="1939"/>
      <c r="J57" s="296" t="s">
        <v>93</v>
      </c>
      <c r="K57" s="1938"/>
      <c r="L57" s="1874"/>
      <c r="M57" s="1874"/>
      <c r="N57" s="1939"/>
    </row>
    <row r="58" spans="1:34" ht="31.5" customHeight="1">
      <c r="G58" s="86"/>
      <c r="H58" s="1971" t="s">
        <v>94</v>
      </c>
      <c r="I58" s="1944"/>
      <c r="J58" s="297" t="s">
        <v>95</v>
      </c>
      <c r="K58" s="1969" t="s">
        <v>96</v>
      </c>
      <c r="L58" s="1943"/>
      <c r="M58" s="1943"/>
      <c r="N58" s="1944"/>
      <c r="R58" s="275"/>
    </row>
    <row r="59" spans="1:34" ht="18.75" customHeight="1">
      <c r="G59" s="86"/>
      <c r="H59" s="293"/>
      <c r="I59" s="294"/>
      <c r="J59" s="295"/>
      <c r="K59" s="1945"/>
      <c r="L59" s="1946"/>
      <c r="M59" s="1946"/>
      <c r="N59" s="1947"/>
      <c r="R59" s="275"/>
    </row>
    <row r="60" spans="1:34" ht="23.25" customHeight="1">
      <c r="G60" s="86"/>
      <c r="H60" s="1970" t="s">
        <v>97</v>
      </c>
      <c r="I60" s="1939"/>
      <c r="J60" s="296" t="s">
        <v>97</v>
      </c>
      <c r="K60" s="1941"/>
      <c r="L60" s="1874"/>
      <c r="M60" s="1874"/>
      <c r="N60" s="1939"/>
      <c r="R60" s="275"/>
      <c r="S60" s="261"/>
      <c r="T60" s="266"/>
      <c r="U60" s="261"/>
    </row>
    <row r="61" spans="1:34" ht="31.5" customHeight="1">
      <c r="G61" s="86"/>
      <c r="H61" s="1971" t="s">
        <v>98</v>
      </c>
      <c r="I61" s="1944"/>
      <c r="J61" s="297" t="s">
        <v>99</v>
      </c>
      <c r="K61" s="1969" t="s">
        <v>100</v>
      </c>
      <c r="L61" s="1943"/>
      <c r="M61" s="1943"/>
      <c r="N61" s="1944"/>
      <c r="R61" s="275"/>
      <c r="S61" s="261"/>
      <c r="T61" s="261"/>
      <c r="U61" s="261"/>
    </row>
    <row r="62" spans="1:34" ht="21" customHeight="1">
      <c r="G62" s="86"/>
      <c r="H62" s="289"/>
      <c r="I62" s="290"/>
      <c r="J62" s="291"/>
      <c r="K62" s="1945"/>
      <c r="L62" s="1946"/>
      <c r="M62" s="1946"/>
      <c r="N62" s="1947"/>
      <c r="R62" s="275"/>
    </row>
    <row r="63" spans="1:34" ht="20.25" customHeight="1">
      <c r="G63" s="86"/>
      <c r="H63" s="1965" t="s">
        <v>101</v>
      </c>
      <c r="I63" s="1939"/>
      <c r="J63" s="287" t="s">
        <v>101</v>
      </c>
      <c r="K63" s="1941"/>
      <c r="L63" s="1874"/>
      <c r="M63" s="1874"/>
      <c r="N63" s="1939"/>
    </row>
    <row r="64" spans="1:34" ht="24" customHeight="1">
      <c r="G64" s="86"/>
      <c r="H64" s="1973" t="s">
        <v>102</v>
      </c>
      <c r="I64" s="1939"/>
      <c r="J64" s="298" t="s">
        <v>103</v>
      </c>
      <c r="K64" s="1940" t="s">
        <v>104</v>
      </c>
      <c r="L64" s="1874"/>
      <c r="M64" s="1874"/>
      <c r="N64" s="1939"/>
    </row>
    <row r="65" spans="2:34" ht="18" customHeight="1">
      <c r="B65" s="14"/>
      <c r="G65" s="86"/>
      <c r="H65" s="1938" t="s">
        <v>105</v>
      </c>
      <c r="I65" s="1939"/>
      <c r="J65" s="299" t="s">
        <v>105</v>
      </c>
      <c r="K65" s="1940"/>
      <c r="L65" s="1874"/>
      <c r="M65" s="1874"/>
      <c r="N65" s="1939"/>
    </row>
    <row r="66" spans="2:34" ht="25.5" customHeight="1">
      <c r="B66" s="14"/>
      <c r="G66" s="86"/>
      <c r="H66" s="1940" t="s">
        <v>106</v>
      </c>
      <c r="I66" s="1939"/>
      <c r="J66" s="300" t="s">
        <v>106</v>
      </c>
      <c r="K66" s="1940"/>
      <c r="L66" s="1874"/>
      <c r="M66" s="1874"/>
      <c r="N66" s="1939"/>
      <c r="O66" s="14"/>
      <c r="P66" s="14"/>
      <c r="Q66" s="14"/>
      <c r="R66" s="14"/>
      <c r="S66" s="14"/>
      <c r="T66" s="14"/>
      <c r="U66" s="14"/>
      <c r="V66" s="14"/>
      <c r="W66" s="14"/>
      <c r="X66" s="14"/>
      <c r="Y66" s="14"/>
      <c r="Z66" s="14"/>
      <c r="AA66" s="14"/>
      <c r="AB66" s="14"/>
      <c r="AC66" s="14"/>
      <c r="AD66" s="14"/>
      <c r="AE66" s="14"/>
      <c r="AF66" s="14"/>
      <c r="AG66" s="14"/>
      <c r="AH66" s="14"/>
    </row>
    <row r="67" spans="2:34" ht="27" customHeight="1">
      <c r="B67" s="14"/>
      <c r="G67" s="86"/>
      <c r="H67" s="1966" t="s">
        <v>107</v>
      </c>
      <c r="I67" s="1944"/>
      <c r="J67" s="288" t="s">
        <v>107</v>
      </c>
      <c r="K67" s="1942"/>
      <c r="L67" s="1943"/>
      <c r="M67" s="1943"/>
      <c r="N67" s="1944"/>
      <c r="O67" s="14"/>
      <c r="P67" s="14"/>
      <c r="Q67" s="14"/>
      <c r="R67" s="14"/>
      <c r="S67" s="14"/>
      <c r="T67" s="14"/>
      <c r="U67" s="14"/>
      <c r="V67" s="14"/>
      <c r="W67" s="14"/>
      <c r="X67" s="14"/>
      <c r="Y67" s="14"/>
      <c r="Z67" s="14"/>
      <c r="AA67" s="14"/>
      <c r="AB67" s="14"/>
      <c r="AC67" s="14"/>
      <c r="AD67" s="14"/>
      <c r="AE67" s="14"/>
      <c r="AF67" s="14"/>
      <c r="AG67" s="14"/>
      <c r="AH67" s="14"/>
    </row>
    <row r="68" spans="2:34" ht="21" customHeight="1">
      <c r="G68" s="86"/>
      <c r="H68" s="289"/>
      <c r="I68" s="290"/>
      <c r="J68" s="291"/>
      <c r="K68" s="1945"/>
      <c r="L68" s="1946"/>
      <c r="M68" s="1946"/>
      <c r="N68" s="1947"/>
      <c r="O68" s="14"/>
      <c r="P68" s="14"/>
      <c r="Q68" s="14"/>
      <c r="R68" s="14"/>
      <c r="S68" s="14"/>
      <c r="T68" s="14"/>
      <c r="U68" s="14"/>
      <c r="V68" s="14"/>
      <c r="W68" s="14"/>
      <c r="X68" s="14"/>
      <c r="Y68" s="14"/>
      <c r="Z68" s="14"/>
      <c r="AA68" s="14"/>
      <c r="AB68" s="14"/>
      <c r="AC68" s="14"/>
      <c r="AD68" s="14"/>
      <c r="AE68" s="14"/>
      <c r="AF68" s="14"/>
      <c r="AG68" s="14"/>
      <c r="AH68" s="14"/>
    </row>
    <row r="69" spans="2:34" ht="25.5" customHeight="1">
      <c r="G69" s="86"/>
      <c r="H69" s="1965" t="s">
        <v>108</v>
      </c>
      <c r="I69" s="1939"/>
      <c r="J69" s="287" t="s">
        <v>108</v>
      </c>
      <c r="K69" s="1941"/>
      <c r="L69" s="1874"/>
      <c r="M69" s="1874"/>
      <c r="N69" s="1939"/>
    </row>
    <row r="70" spans="2:34" ht="25.5" customHeight="1">
      <c r="G70" s="86"/>
      <c r="H70" s="1972" t="s">
        <v>109</v>
      </c>
      <c r="I70" s="1939"/>
      <c r="J70" s="301" t="s">
        <v>109</v>
      </c>
      <c r="K70" s="1938"/>
      <c r="L70" s="1874"/>
      <c r="M70" s="1874"/>
      <c r="N70" s="1939"/>
    </row>
    <row r="71" spans="2:34" ht="21.75" customHeight="1">
      <c r="G71" s="86"/>
      <c r="H71" s="1973" t="s">
        <v>110</v>
      </c>
      <c r="I71" s="1939"/>
      <c r="J71" s="298" t="s">
        <v>111</v>
      </c>
      <c r="K71" s="1940" t="s">
        <v>112</v>
      </c>
      <c r="L71" s="1874"/>
      <c r="M71" s="1874"/>
      <c r="N71" s="1939"/>
    </row>
    <row r="72" spans="2:34" ht="19.5" customHeight="1">
      <c r="G72" s="86"/>
      <c r="H72" s="1973" t="s">
        <v>113</v>
      </c>
      <c r="I72" s="1939"/>
      <c r="J72" s="298" t="s">
        <v>114</v>
      </c>
      <c r="K72" s="1940" t="s">
        <v>115</v>
      </c>
      <c r="L72" s="1874"/>
      <c r="M72" s="1874"/>
      <c r="N72" s="1939"/>
    </row>
    <row r="73" spans="2:34" ht="28.5" customHeight="1">
      <c r="G73" s="86"/>
      <c r="H73" s="1971" t="s">
        <v>116</v>
      </c>
      <c r="I73" s="1944"/>
      <c r="J73" s="297" t="s">
        <v>117</v>
      </c>
      <c r="K73" s="1974" t="s">
        <v>118</v>
      </c>
      <c r="L73" s="1943"/>
      <c r="M73" s="1943"/>
      <c r="N73" s="1944"/>
    </row>
    <row r="74" spans="2:34" ht="27" customHeight="1">
      <c r="G74" s="86"/>
    </row>
    <row r="75" spans="2:34" ht="24" customHeight="1">
      <c r="G75" s="86"/>
    </row>
    <row r="76" spans="2:34" ht="27" customHeight="1">
      <c r="G76" s="86"/>
    </row>
    <row r="77" spans="2:34" ht="15.75" customHeight="1">
      <c r="G77" s="86"/>
      <c r="H77" s="86"/>
      <c r="K77" s="86"/>
      <c r="L77" s="86"/>
      <c r="M77" s="86"/>
    </row>
    <row r="78" spans="2:34" ht="15.75" customHeight="1">
      <c r="G78" s="86"/>
      <c r="H78" s="86"/>
      <c r="K78" s="86"/>
      <c r="L78" s="86"/>
      <c r="M78" s="86"/>
    </row>
    <row r="79" spans="2:34" ht="15.75" customHeight="1">
      <c r="G79" s="86"/>
      <c r="H79" s="86"/>
      <c r="K79" s="86"/>
      <c r="L79" s="86"/>
      <c r="M79" s="86"/>
    </row>
    <row r="80" spans="2:34" ht="15.75" customHeight="1">
      <c r="G80" s="86"/>
      <c r="H80" s="86"/>
      <c r="K80" s="86"/>
      <c r="L80" s="86"/>
      <c r="M80" s="86"/>
    </row>
    <row r="81" spans="7:13" ht="15.75" customHeight="1">
      <c r="G81" s="86"/>
      <c r="H81" s="86"/>
      <c r="K81" s="86"/>
      <c r="L81" s="86"/>
      <c r="M81" s="86"/>
    </row>
    <row r="82" spans="7:13" ht="15.75" customHeight="1">
      <c r="G82" s="86"/>
      <c r="H82" s="86"/>
      <c r="K82" s="86"/>
      <c r="L82" s="86"/>
      <c r="M82" s="86"/>
    </row>
    <row r="83" spans="7:13" ht="15.75" customHeight="1">
      <c r="G83" s="86"/>
      <c r="H83" s="86"/>
      <c r="K83" s="86"/>
      <c r="L83" s="86"/>
      <c r="M83" s="86"/>
    </row>
    <row r="84" spans="7:13" ht="15.75" customHeight="1">
      <c r="G84" s="86"/>
      <c r="H84" s="86"/>
      <c r="K84" s="86"/>
      <c r="L84" s="86"/>
      <c r="M84" s="86"/>
    </row>
    <row r="85" spans="7:13" ht="15.75" customHeight="1">
      <c r="G85" s="86"/>
      <c r="H85" s="86"/>
      <c r="K85" s="86"/>
      <c r="L85" s="86"/>
      <c r="M85" s="86"/>
    </row>
    <row r="86" spans="7:13" ht="15.75" customHeight="1">
      <c r="G86" s="86"/>
      <c r="H86" s="86"/>
      <c r="K86" s="86"/>
      <c r="L86" s="86"/>
      <c r="M86" s="86"/>
    </row>
    <row r="87" spans="7:13" ht="15.75" customHeight="1">
      <c r="G87" s="86"/>
      <c r="H87" s="86"/>
      <c r="K87" s="86"/>
      <c r="L87" s="86"/>
      <c r="M87" s="86"/>
    </row>
    <row r="88" spans="7:13" ht="15.75" customHeight="1">
      <c r="G88" s="86"/>
      <c r="H88" s="86"/>
      <c r="K88" s="86"/>
      <c r="L88" s="86"/>
      <c r="M88" s="86"/>
    </row>
    <row r="89" spans="7:13" ht="15.75" customHeight="1">
      <c r="G89" s="86"/>
      <c r="H89" s="86"/>
      <c r="K89" s="86"/>
      <c r="L89" s="86"/>
      <c r="M89" s="86"/>
    </row>
    <row r="90" spans="7:13" ht="15.75" customHeight="1">
      <c r="G90" s="86"/>
      <c r="H90" s="86"/>
      <c r="K90" s="86"/>
      <c r="L90" s="86"/>
      <c r="M90" s="86"/>
    </row>
    <row r="91" spans="7:13" ht="15.75" customHeight="1">
      <c r="G91" s="86"/>
      <c r="H91" s="86"/>
      <c r="K91" s="86"/>
      <c r="L91" s="86"/>
      <c r="M91" s="86"/>
    </row>
    <row r="92" spans="7:13" ht="15.75" customHeight="1">
      <c r="G92" s="86"/>
      <c r="H92" s="86"/>
      <c r="K92" s="86"/>
      <c r="L92" s="86"/>
      <c r="M92" s="86"/>
    </row>
    <row r="93" spans="7:13" ht="15.75" customHeight="1">
      <c r="G93" s="86"/>
      <c r="H93" s="86"/>
      <c r="K93" s="86"/>
      <c r="L93" s="86"/>
      <c r="M93" s="86"/>
    </row>
    <row r="94" spans="7:13" ht="15.75" customHeight="1">
      <c r="G94" s="86"/>
      <c r="H94" s="86"/>
      <c r="K94" s="86"/>
      <c r="L94" s="86"/>
      <c r="M94" s="86"/>
    </row>
    <row r="95" spans="7:13" ht="15.75" customHeight="1">
      <c r="G95" s="86"/>
      <c r="H95" s="86"/>
      <c r="K95" s="86"/>
      <c r="L95" s="86"/>
      <c r="M95" s="86"/>
    </row>
    <row r="96" spans="7:13" ht="15.75" customHeight="1">
      <c r="G96" s="86"/>
      <c r="H96" s="86"/>
      <c r="K96" s="86"/>
      <c r="L96" s="86"/>
      <c r="M96" s="86"/>
    </row>
    <row r="97" spans="7:13" ht="15.75" customHeight="1">
      <c r="G97" s="86"/>
      <c r="H97" s="86"/>
      <c r="K97" s="86"/>
      <c r="L97" s="86"/>
      <c r="M97" s="86"/>
    </row>
    <row r="98" spans="7:13" ht="15.75" customHeight="1">
      <c r="G98" s="86"/>
      <c r="H98" s="86"/>
      <c r="K98" s="86"/>
      <c r="L98" s="86"/>
      <c r="M98" s="86"/>
    </row>
    <row r="99" spans="7:13" ht="15.75" customHeight="1">
      <c r="G99" s="86"/>
      <c r="H99" s="86"/>
      <c r="K99" s="86"/>
      <c r="L99" s="86"/>
      <c r="M99" s="86"/>
    </row>
    <row r="100" spans="7:13" ht="15.75" customHeight="1">
      <c r="G100" s="86"/>
      <c r="H100" s="86"/>
      <c r="K100" s="86"/>
      <c r="L100" s="86"/>
      <c r="M100" s="86"/>
    </row>
    <row r="101" spans="7:13" ht="15.75" customHeight="1">
      <c r="G101" s="86"/>
      <c r="H101" s="86"/>
      <c r="K101" s="86"/>
      <c r="L101" s="86"/>
      <c r="M101" s="86"/>
    </row>
    <row r="102" spans="7:13" ht="15.75" customHeight="1">
      <c r="G102" s="86"/>
      <c r="H102" s="86"/>
      <c r="K102" s="86"/>
      <c r="L102" s="86"/>
      <c r="M102" s="86"/>
    </row>
    <row r="103" spans="7:13" ht="15.75" customHeight="1">
      <c r="G103" s="86"/>
      <c r="H103" s="86"/>
      <c r="K103" s="86"/>
      <c r="L103" s="86"/>
      <c r="M103" s="86"/>
    </row>
    <row r="104" spans="7:13" ht="15.75" customHeight="1">
      <c r="G104" s="86"/>
      <c r="H104" s="86"/>
      <c r="K104" s="86"/>
      <c r="L104" s="86"/>
      <c r="M104" s="86"/>
    </row>
    <row r="105" spans="7:13" ht="15.75" customHeight="1">
      <c r="G105" s="86"/>
      <c r="H105" s="86"/>
      <c r="K105" s="86"/>
      <c r="L105" s="86"/>
      <c r="M105" s="86"/>
    </row>
    <row r="106" spans="7:13" ht="15.75" customHeight="1">
      <c r="G106" s="86"/>
      <c r="H106" s="86"/>
      <c r="K106" s="86"/>
      <c r="L106" s="86"/>
      <c r="M106" s="86"/>
    </row>
    <row r="107" spans="7:13" ht="15.75" customHeight="1">
      <c r="G107" s="86"/>
      <c r="H107" s="86"/>
      <c r="K107" s="86"/>
      <c r="L107" s="86"/>
      <c r="M107" s="86"/>
    </row>
    <row r="108" spans="7:13" ht="15.75" customHeight="1">
      <c r="G108" s="86"/>
      <c r="H108" s="86"/>
      <c r="K108" s="86"/>
      <c r="L108" s="86"/>
      <c r="M108" s="86"/>
    </row>
    <row r="109" spans="7:13" ht="15.75" customHeight="1">
      <c r="G109" s="86"/>
      <c r="H109" s="86"/>
      <c r="K109" s="86"/>
      <c r="L109" s="86"/>
      <c r="M109" s="86"/>
    </row>
    <row r="110" spans="7:13" ht="15.75" customHeight="1">
      <c r="G110" s="86"/>
      <c r="H110" s="86"/>
      <c r="K110" s="86"/>
      <c r="L110" s="86"/>
      <c r="M110" s="86"/>
    </row>
    <row r="111" spans="7:13" ht="15.75" customHeight="1">
      <c r="G111" s="86"/>
      <c r="H111" s="86"/>
      <c r="K111" s="86"/>
      <c r="L111" s="86"/>
      <c r="M111" s="86"/>
    </row>
    <row r="112" spans="7:13" ht="15.75" customHeight="1">
      <c r="G112" s="86"/>
      <c r="H112" s="86"/>
      <c r="K112" s="86"/>
      <c r="L112" s="86"/>
      <c r="M112" s="86"/>
    </row>
    <row r="113" spans="7:13" ht="15.75" customHeight="1">
      <c r="G113" s="86"/>
      <c r="H113" s="86"/>
      <c r="K113" s="86"/>
      <c r="L113" s="86"/>
      <c r="M113" s="86"/>
    </row>
    <row r="114" spans="7:13" ht="15.75" customHeight="1">
      <c r="G114" s="86"/>
      <c r="H114" s="86"/>
      <c r="K114" s="86"/>
      <c r="L114" s="86"/>
      <c r="M114" s="86"/>
    </row>
    <row r="115" spans="7:13" ht="15.75" customHeight="1">
      <c r="G115" s="86"/>
      <c r="H115" s="86"/>
      <c r="K115" s="86"/>
      <c r="L115" s="86"/>
      <c r="M115" s="86"/>
    </row>
    <row r="116" spans="7:13" ht="15.75" customHeight="1">
      <c r="G116" s="86"/>
      <c r="H116" s="86"/>
      <c r="K116" s="86"/>
      <c r="L116" s="86"/>
      <c r="M116" s="86"/>
    </row>
    <row r="117" spans="7:13" ht="15.75" customHeight="1">
      <c r="G117" s="86"/>
      <c r="H117" s="86"/>
      <c r="K117" s="86"/>
      <c r="L117" s="86"/>
      <c r="M117" s="86"/>
    </row>
    <row r="118" spans="7:13" ht="15.75" customHeight="1">
      <c r="G118" s="86"/>
      <c r="H118" s="86"/>
      <c r="K118" s="86"/>
      <c r="L118" s="86"/>
      <c r="M118" s="86"/>
    </row>
    <row r="119" spans="7:13" ht="15.75" customHeight="1">
      <c r="G119" s="86"/>
      <c r="H119" s="86"/>
      <c r="K119" s="86"/>
      <c r="L119" s="86"/>
      <c r="M119" s="86"/>
    </row>
    <row r="120" spans="7:13" ht="15.75" customHeight="1">
      <c r="G120" s="86"/>
      <c r="H120" s="86"/>
      <c r="K120" s="86"/>
      <c r="L120" s="86"/>
      <c r="M120" s="86"/>
    </row>
    <row r="121" spans="7:13" ht="15.75" customHeight="1">
      <c r="G121" s="86"/>
      <c r="H121" s="86"/>
      <c r="K121" s="86"/>
      <c r="L121" s="86"/>
      <c r="M121" s="86"/>
    </row>
    <row r="122" spans="7:13" ht="15.75" customHeight="1">
      <c r="G122" s="86"/>
      <c r="H122" s="86"/>
      <c r="K122" s="86"/>
      <c r="L122" s="86"/>
      <c r="M122" s="86"/>
    </row>
    <row r="123" spans="7:13" ht="15.75" customHeight="1">
      <c r="G123" s="86"/>
      <c r="H123" s="86"/>
      <c r="K123" s="86"/>
      <c r="L123" s="86"/>
      <c r="M123" s="86"/>
    </row>
    <row r="124" spans="7:13" ht="15.75" customHeight="1">
      <c r="G124" s="86"/>
      <c r="H124" s="86"/>
      <c r="K124" s="86"/>
      <c r="L124" s="86"/>
      <c r="M124" s="86"/>
    </row>
    <row r="125" spans="7:13" ht="15.75" customHeight="1">
      <c r="G125" s="86"/>
      <c r="H125" s="86"/>
      <c r="K125" s="86"/>
      <c r="L125" s="86"/>
      <c r="M125" s="86"/>
    </row>
    <row r="126" spans="7:13" ht="15.75" customHeight="1">
      <c r="G126" s="86"/>
      <c r="H126" s="86"/>
      <c r="K126" s="86"/>
      <c r="L126" s="86"/>
      <c r="M126" s="86"/>
    </row>
    <row r="127" spans="7:13" ht="15.75" customHeight="1">
      <c r="G127" s="86"/>
      <c r="H127" s="86"/>
      <c r="K127" s="86"/>
      <c r="L127" s="86"/>
      <c r="M127" s="86"/>
    </row>
    <row r="128" spans="7:13" ht="15.75" customHeight="1">
      <c r="G128" s="86"/>
      <c r="H128" s="86"/>
      <c r="K128" s="86"/>
      <c r="L128" s="86"/>
      <c r="M128" s="86"/>
    </row>
    <row r="129" spans="7:13" ht="15.75" customHeight="1">
      <c r="G129" s="86"/>
      <c r="H129" s="86"/>
      <c r="K129" s="86"/>
      <c r="L129" s="86"/>
      <c r="M129" s="86"/>
    </row>
    <row r="130" spans="7:13" ht="15.75" customHeight="1">
      <c r="G130" s="86"/>
      <c r="H130" s="86"/>
      <c r="K130" s="86"/>
      <c r="L130" s="86"/>
      <c r="M130" s="86"/>
    </row>
    <row r="131" spans="7:13" ht="15.75" customHeight="1">
      <c r="G131" s="86"/>
      <c r="H131" s="86"/>
      <c r="K131" s="86"/>
      <c r="L131" s="86"/>
      <c r="M131" s="86"/>
    </row>
    <row r="132" spans="7:13" ht="15.75" customHeight="1">
      <c r="G132" s="86"/>
      <c r="H132" s="86"/>
      <c r="K132" s="86"/>
      <c r="L132" s="86"/>
      <c r="M132" s="86"/>
    </row>
    <row r="133" spans="7:13" ht="15.75" customHeight="1">
      <c r="G133" s="86"/>
      <c r="H133" s="86"/>
      <c r="K133" s="86"/>
      <c r="L133" s="86"/>
      <c r="M133" s="86"/>
    </row>
    <row r="134" spans="7:13" ht="15.75" customHeight="1">
      <c r="G134" s="86"/>
      <c r="H134" s="86"/>
      <c r="K134" s="86"/>
      <c r="L134" s="86"/>
      <c r="M134" s="86"/>
    </row>
    <row r="135" spans="7:13" ht="15.75" customHeight="1">
      <c r="G135" s="86"/>
      <c r="H135" s="86"/>
      <c r="K135" s="86"/>
      <c r="L135" s="86"/>
      <c r="M135" s="86"/>
    </row>
    <row r="136" spans="7:13" ht="15.75" customHeight="1">
      <c r="G136" s="86"/>
      <c r="H136" s="86"/>
      <c r="K136" s="86"/>
      <c r="L136" s="86"/>
      <c r="M136" s="86"/>
    </row>
    <row r="137" spans="7:13" ht="15.75" customHeight="1">
      <c r="G137" s="86"/>
      <c r="H137" s="86"/>
      <c r="K137" s="86"/>
      <c r="L137" s="86"/>
      <c r="M137" s="86"/>
    </row>
    <row r="138" spans="7:13" ht="15.75" customHeight="1">
      <c r="G138" s="86"/>
      <c r="H138" s="86"/>
      <c r="K138" s="86"/>
      <c r="L138" s="86"/>
      <c r="M138" s="86"/>
    </row>
    <row r="139" spans="7:13" ht="15.75" customHeight="1">
      <c r="G139" s="86"/>
      <c r="H139" s="86"/>
      <c r="K139" s="86"/>
      <c r="L139" s="86"/>
      <c r="M139" s="86"/>
    </row>
    <row r="140" spans="7:13" ht="15.75" customHeight="1">
      <c r="G140" s="86"/>
      <c r="H140" s="86"/>
      <c r="K140" s="86"/>
      <c r="L140" s="86"/>
      <c r="M140" s="86"/>
    </row>
    <row r="141" spans="7:13" ht="15.75" customHeight="1">
      <c r="G141" s="86"/>
      <c r="H141" s="86"/>
      <c r="K141" s="86"/>
      <c r="L141" s="86"/>
      <c r="M141" s="86"/>
    </row>
    <row r="142" spans="7:13" ht="15.75" customHeight="1">
      <c r="G142" s="86"/>
      <c r="H142" s="86"/>
      <c r="K142" s="86"/>
      <c r="L142" s="86"/>
      <c r="M142" s="86"/>
    </row>
    <row r="143" spans="7:13" ht="15.75" customHeight="1">
      <c r="G143" s="86"/>
      <c r="H143" s="86"/>
      <c r="K143" s="86"/>
      <c r="L143" s="86"/>
      <c r="M143" s="86"/>
    </row>
    <row r="144" spans="7:13" ht="15.75" customHeight="1">
      <c r="G144" s="86"/>
      <c r="H144" s="86"/>
      <c r="K144" s="86"/>
      <c r="L144" s="86"/>
      <c r="M144" s="86"/>
    </row>
    <row r="145" spans="7:13" ht="15.75" customHeight="1">
      <c r="G145" s="86"/>
      <c r="H145" s="86"/>
      <c r="K145" s="86"/>
      <c r="L145" s="86"/>
      <c r="M145" s="86"/>
    </row>
    <row r="146" spans="7:13" ht="15.75" customHeight="1">
      <c r="G146" s="86"/>
      <c r="H146" s="86"/>
      <c r="K146" s="86"/>
      <c r="L146" s="86"/>
      <c r="M146" s="86"/>
    </row>
    <row r="147" spans="7:13" ht="15.75" customHeight="1">
      <c r="G147" s="86"/>
      <c r="H147" s="86"/>
      <c r="K147" s="86"/>
      <c r="L147" s="86"/>
      <c r="M147" s="86"/>
    </row>
    <row r="148" spans="7:13" ht="15.75" customHeight="1">
      <c r="G148" s="86"/>
      <c r="H148" s="86"/>
      <c r="K148" s="86"/>
      <c r="L148" s="86"/>
      <c r="M148" s="86"/>
    </row>
    <row r="149" spans="7:13" ht="15.75" customHeight="1">
      <c r="G149" s="86"/>
      <c r="H149" s="86"/>
      <c r="K149" s="86"/>
      <c r="L149" s="86"/>
      <c r="M149" s="86"/>
    </row>
    <row r="150" spans="7:13" ht="15.75" customHeight="1">
      <c r="G150" s="86"/>
      <c r="H150" s="86"/>
      <c r="K150" s="86"/>
      <c r="L150" s="86"/>
      <c r="M150" s="86"/>
    </row>
    <row r="151" spans="7:13" ht="15.75" customHeight="1">
      <c r="G151" s="86"/>
      <c r="H151" s="86"/>
      <c r="K151" s="86"/>
      <c r="L151" s="86"/>
      <c r="M151" s="86"/>
    </row>
    <row r="152" spans="7:13" ht="15.75" customHeight="1">
      <c r="G152" s="86"/>
      <c r="H152" s="86"/>
      <c r="K152" s="86"/>
      <c r="L152" s="86"/>
      <c r="M152" s="86"/>
    </row>
    <row r="153" spans="7:13" ht="15.75" customHeight="1">
      <c r="G153" s="86"/>
      <c r="H153" s="86"/>
      <c r="K153" s="86"/>
      <c r="L153" s="86"/>
      <c r="M153" s="86"/>
    </row>
    <row r="154" spans="7:13" ht="15.75" customHeight="1">
      <c r="G154" s="86"/>
      <c r="H154" s="86"/>
      <c r="K154" s="86"/>
      <c r="L154" s="86"/>
      <c r="M154" s="86"/>
    </row>
    <row r="155" spans="7:13" ht="15.75" customHeight="1">
      <c r="G155" s="86"/>
      <c r="H155" s="86"/>
      <c r="K155" s="86"/>
      <c r="L155" s="86"/>
      <c r="M155" s="86"/>
    </row>
    <row r="156" spans="7:13" ht="15.75" customHeight="1">
      <c r="G156" s="86"/>
      <c r="H156" s="86"/>
      <c r="K156" s="86"/>
      <c r="L156" s="86"/>
      <c r="M156" s="86"/>
    </row>
    <row r="157" spans="7:13" ht="15.75" customHeight="1">
      <c r="G157" s="86"/>
      <c r="H157" s="86"/>
      <c r="K157" s="86"/>
      <c r="L157" s="86"/>
      <c r="M157" s="86"/>
    </row>
    <row r="158" spans="7:13" ht="15.75" customHeight="1">
      <c r="G158" s="86"/>
      <c r="H158" s="86"/>
      <c r="K158" s="86"/>
      <c r="L158" s="86"/>
      <c r="M158" s="86"/>
    </row>
    <row r="159" spans="7:13" ht="15.75" customHeight="1">
      <c r="G159" s="86"/>
      <c r="H159" s="86"/>
      <c r="K159" s="86"/>
      <c r="L159" s="86"/>
      <c r="M159" s="86"/>
    </row>
    <row r="160" spans="7:13" ht="15.75" customHeight="1">
      <c r="G160" s="86"/>
      <c r="H160" s="86"/>
      <c r="K160" s="86"/>
      <c r="L160" s="86"/>
      <c r="M160" s="86"/>
    </row>
    <row r="161" spans="7:13" ht="15.75" customHeight="1">
      <c r="G161" s="86"/>
      <c r="H161" s="86"/>
      <c r="K161" s="86"/>
      <c r="L161" s="86"/>
      <c r="M161" s="86"/>
    </row>
    <row r="162" spans="7:13" ht="15.75" customHeight="1">
      <c r="G162" s="86"/>
      <c r="H162" s="86"/>
      <c r="K162" s="86"/>
      <c r="L162" s="86"/>
      <c r="M162" s="86"/>
    </row>
    <row r="163" spans="7:13" ht="15.75" customHeight="1">
      <c r="G163" s="86"/>
      <c r="H163" s="86"/>
      <c r="K163" s="86"/>
      <c r="L163" s="86"/>
      <c r="M163" s="86"/>
    </row>
    <row r="164" spans="7:13" ht="15.75" customHeight="1">
      <c r="G164" s="86"/>
      <c r="H164" s="86"/>
      <c r="K164" s="86"/>
      <c r="L164" s="86"/>
      <c r="M164" s="86"/>
    </row>
    <row r="165" spans="7:13" ht="15.75" customHeight="1">
      <c r="G165" s="86"/>
      <c r="H165" s="86"/>
      <c r="K165" s="86"/>
      <c r="L165" s="86"/>
      <c r="M165" s="86"/>
    </row>
    <row r="166" spans="7:13" ht="15.75" customHeight="1">
      <c r="G166" s="86"/>
      <c r="H166" s="86"/>
      <c r="K166" s="86"/>
      <c r="L166" s="86"/>
      <c r="M166" s="86"/>
    </row>
    <row r="167" spans="7:13" ht="15.75" customHeight="1">
      <c r="G167" s="86"/>
      <c r="H167" s="86"/>
      <c r="K167" s="86"/>
      <c r="L167" s="86"/>
      <c r="M167" s="86"/>
    </row>
    <row r="168" spans="7:13" ht="15.75" customHeight="1">
      <c r="G168" s="86"/>
      <c r="H168" s="86"/>
      <c r="K168" s="86"/>
      <c r="L168" s="86"/>
      <c r="M168" s="86"/>
    </row>
    <row r="169" spans="7:13" ht="15.75" customHeight="1">
      <c r="G169" s="86"/>
      <c r="H169" s="86"/>
      <c r="K169" s="86"/>
      <c r="L169" s="86"/>
      <c r="M169" s="86"/>
    </row>
    <row r="170" spans="7:13" ht="15.75" customHeight="1">
      <c r="G170" s="86"/>
      <c r="H170" s="86"/>
      <c r="K170" s="86"/>
      <c r="L170" s="86"/>
      <c r="M170" s="86"/>
    </row>
    <row r="171" spans="7:13" ht="15.75" customHeight="1">
      <c r="G171" s="86"/>
      <c r="H171" s="86"/>
      <c r="K171" s="86"/>
      <c r="L171" s="86"/>
      <c r="M171" s="86"/>
    </row>
    <row r="172" spans="7:13" ht="15.75" customHeight="1">
      <c r="G172" s="86"/>
      <c r="H172" s="86"/>
      <c r="K172" s="86"/>
      <c r="L172" s="86"/>
      <c r="M172" s="86"/>
    </row>
    <row r="173" spans="7:13" ht="15.75" customHeight="1">
      <c r="G173" s="86"/>
      <c r="H173" s="86"/>
      <c r="K173" s="86"/>
      <c r="L173" s="86"/>
      <c r="M173" s="86"/>
    </row>
    <row r="174" spans="7:13" ht="15.75" customHeight="1">
      <c r="G174" s="86"/>
      <c r="H174" s="86"/>
      <c r="K174" s="86"/>
      <c r="L174" s="86"/>
      <c r="M174" s="86"/>
    </row>
    <row r="175" spans="7:13" ht="15.75" customHeight="1">
      <c r="G175" s="86"/>
      <c r="H175" s="86"/>
      <c r="K175" s="86"/>
      <c r="L175" s="86"/>
      <c r="M175" s="86"/>
    </row>
    <row r="176" spans="7:13" ht="15.75" customHeight="1">
      <c r="G176" s="86"/>
      <c r="H176" s="86"/>
      <c r="K176" s="86"/>
      <c r="L176" s="86"/>
      <c r="M176" s="86"/>
    </row>
    <row r="177" spans="7:13" ht="15.75" customHeight="1">
      <c r="G177" s="86"/>
      <c r="H177" s="86"/>
      <c r="K177" s="86"/>
      <c r="L177" s="86"/>
      <c r="M177" s="86"/>
    </row>
    <row r="178" spans="7:13" ht="15.75" customHeight="1">
      <c r="G178" s="86"/>
      <c r="H178" s="86"/>
      <c r="K178" s="86"/>
      <c r="L178" s="86"/>
      <c r="M178" s="86"/>
    </row>
    <row r="179" spans="7:13" ht="15.75" customHeight="1">
      <c r="G179" s="86"/>
      <c r="H179" s="86"/>
      <c r="K179" s="86"/>
      <c r="L179" s="86"/>
      <c r="M179" s="86"/>
    </row>
    <row r="180" spans="7:13" ht="15.75" customHeight="1">
      <c r="G180" s="86"/>
      <c r="H180" s="86"/>
      <c r="K180" s="86"/>
      <c r="L180" s="86"/>
      <c r="M180" s="86"/>
    </row>
    <row r="181" spans="7:13" ht="15.75" customHeight="1">
      <c r="G181" s="86"/>
      <c r="H181" s="86"/>
      <c r="K181" s="86"/>
      <c r="L181" s="86"/>
      <c r="M181" s="86"/>
    </row>
    <row r="182" spans="7:13" ht="15.75" customHeight="1">
      <c r="G182" s="86"/>
      <c r="H182" s="86"/>
      <c r="K182" s="86"/>
      <c r="L182" s="86"/>
      <c r="M182" s="86"/>
    </row>
    <row r="183" spans="7:13" ht="15.75" customHeight="1">
      <c r="G183" s="86"/>
      <c r="H183" s="86"/>
      <c r="K183" s="86"/>
      <c r="L183" s="86"/>
      <c r="M183" s="86"/>
    </row>
    <row r="184" spans="7:13" ht="15.75" customHeight="1">
      <c r="G184" s="86"/>
      <c r="H184" s="86"/>
      <c r="K184" s="86"/>
      <c r="L184" s="86"/>
      <c r="M184" s="86"/>
    </row>
    <row r="185" spans="7:13" ht="15.75" customHeight="1">
      <c r="G185" s="86"/>
      <c r="H185" s="86"/>
      <c r="K185" s="86"/>
      <c r="L185" s="86"/>
      <c r="M185" s="86"/>
    </row>
    <row r="186" spans="7:13" ht="15.75" customHeight="1">
      <c r="G186" s="86"/>
      <c r="H186" s="86"/>
      <c r="K186" s="86"/>
      <c r="L186" s="86"/>
      <c r="M186" s="86"/>
    </row>
    <row r="187" spans="7:13" ht="15.75" customHeight="1">
      <c r="G187" s="86"/>
      <c r="H187" s="86"/>
      <c r="K187" s="86"/>
      <c r="L187" s="86"/>
      <c r="M187" s="86"/>
    </row>
    <row r="188" spans="7:13" ht="15.75" customHeight="1">
      <c r="G188" s="86"/>
      <c r="H188" s="86"/>
      <c r="K188" s="86"/>
      <c r="L188" s="86"/>
      <c r="M188" s="86"/>
    </row>
    <row r="189" spans="7:13" ht="15.75" customHeight="1">
      <c r="G189" s="86"/>
      <c r="H189" s="86"/>
      <c r="K189" s="86"/>
      <c r="L189" s="86"/>
      <c r="M189" s="86"/>
    </row>
    <row r="190" spans="7:13" ht="15.75" customHeight="1">
      <c r="G190" s="86"/>
      <c r="H190" s="86"/>
      <c r="K190" s="86"/>
      <c r="L190" s="86"/>
      <c r="M190" s="86"/>
    </row>
    <row r="191" spans="7:13" ht="15.75" customHeight="1">
      <c r="G191" s="86"/>
      <c r="H191" s="86"/>
      <c r="K191" s="86"/>
      <c r="L191" s="86"/>
      <c r="M191" s="86"/>
    </row>
    <row r="192" spans="7:13" ht="15.75" customHeight="1">
      <c r="G192" s="86"/>
      <c r="H192" s="86"/>
      <c r="K192" s="86"/>
      <c r="L192" s="86"/>
      <c r="M192" s="86"/>
    </row>
    <row r="193" spans="7:13" ht="15.75" customHeight="1">
      <c r="G193" s="86"/>
      <c r="H193" s="86"/>
      <c r="K193" s="86"/>
      <c r="L193" s="86"/>
      <c r="M193" s="86"/>
    </row>
    <row r="194" spans="7:13" ht="15.75" customHeight="1">
      <c r="G194" s="86"/>
      <c r="H194" s="86"/>
      <c r="K194" s="86"/>
      <c r="L194" s="86"/>
      <c r="M194" s="86"/>
    </row>
    <row r="195" spans="7:13" ht="15.75" customHeight="1">
      <c r="G195" s="86"/>
      <c r="H195" s="86"/>
      <c r="K195" s="86"/>
      <c r="L195" s="86"/>
      <c r="M195" s="86"/>
    </row>
    <row r="196" spans="7:13" ht="15.75" customHeight="1">
      <c r="G196" s="86"/>
      <c r="H196" s="86"/>
      <c r="K196" s="86"/>
      <c r="L196" s="86"/>
      <c r="M196" s="86"/>
    </row>
    <row r="197" spans="7:13" ht="15.75" customHeight="1">
      <c r="G197" s="86"/>
      <c r="H197" s="86"/>
      <c r="K197" s="86"/>
      <c r="L197" s="86"/>
      <c r="M197" s="86"/>
    </row>
    <row r="198" spans="7:13" ht="15.75" customHeight="1">
      <c r="G198" s="86"/>
      <c r="H198" s="86"/>
      <c r="K198" s="86"/>
      <c r="L198" s="86"/>
      <c r="M198" s="86"/>
    </row>
    <row r="199" spans="7:13" ht="15.75" customHeight="1">
      <c r="G199" s="86"/>
      <c r="H199" s="86"/>
      <c r="K199" s="86"/>
      <c r="L199" s="86"/>
      <c r="M199" s="86"/>
    </row>
    <row r="200" spans="7:13" ht="15.75" customHeight="1">
      <c r="G200" s="86"/>
      <c r="H200" s="86"/>
      <c r="K200" s="86"/>
      <c r="L200" s="86"/>
      <c r="M200" s="86"/>
    </row>
    <row r="201" spans="7:13" ht="15.75" customHeight="1">
      <c r="G201" s="86"/>
      <c r="H201" s="86"/>
      <c r="K201" s="86"/>
      <c r="L201" s="86"/>
      <c r="M201" s="86"/>
    </row>
    <row r="202" spans="7:13" ht="15.75" customHeight="1">
      <c r="G202" s="86"/>
      <c r="H202" s="86"/>
      <c r="K202" s="86"/>
      <c r="L202" s="86"/>
      <c r="M202" s="86"/>
    </row>
    <row r="203" spans="7:13" ht="15.75" customHeight="1">
      <c r="G203" s="86"/>
      <c r="H203" s="86"/>
      <c r="K203" s="86"/>
      <c r="L203" s="86"/>
      <c r="M203" s="86"/>
    </row>
    <row r="204" spans="7:13" ht="15.75" customHeight="1">
      <c r="G204" s="86"/>
      <c r="H204" s="86"/>
      <c r="K204" s="86"/>
      <c r="L204" s="86"/>
      <c r="M204" s="86"/>
    </row>
    <row r="205" spans="7:13" ht="15.75" customHeight="1">
      <c r="G205" s="86"/>
      <c r="H205" s="86"/>
      <c r="K205" s="86"/>
      <c r="L205" s="86"/>
      <c r="M205" s="86"/>
    </row>
    <row r="206" spans="7:13" ht="15.75" customHeight="1">
      <c r="G206" s="86"/>
      <c r="H206" s="86"/>
      <c r="K206" s="86"/>
      <c r="L206" s="86"/>
      <c r="M206" s="86"/>
    </row>
    <row r="207" spans="7:13" ht="15.75" customHeight="1">
      <c r="G207" s="86"/>
      <c r="H207" s="86"/>
      <c r="K207" s="86"/>
      <c r="L207" s="86"/>
      <c r="M207" s="86"/>
    </row>
    <row r="208" spans="7:13" ht="15.75" customHeight="1">
      <c r="G208" s="86"/>
      <c r="H208" s="86"/>
      <c r="K208" s="86"/>
      <c r="L208" s="86"/>
      <c r="M208" s="86"/>
    </row>
    <row r="209" spans="7:13" ht="15.75" customHeight="1">
      <c r="G209" s="86"/>
      <c r="H209" s="86"/>
      <c r="K209" s="86"/>
      <c r="L209" s="86"/>
      <c r="M209" s="86"/>
    </row>
    <row r="210" spans="7:13" ht="15.75" customHeight="1">
      <c r="G210" s="86"/>
      <c r="H210" s="86"/>
      <c r="K210" s="86"/>
      <c r="L210" s="86"/>
      <c r="M210" s="86"/>
    </row>
    <row r="211" spans="7:13" ht="15.75" customHeight="1">
      <c r="G211" s="86"/>
      <c r="H211" s="86"/>
      <c r="K211" s="86"/>
      <c r="L211" s="86"/>
      <c r="M211" s="86"/>
    </row>
    <row r="212" spans="7:13" ht="15.75" customHeight="1">
      <c r="G212" s="86"/>
      <c r="H212" s="86"/>
      <c r="K212" s="86"/>
      <c r="L212" s="86"/>
      <c r="M212" s="86"/>
    </row>
    <row r="213" spans="7:13" ht="15.75" customHeight="1">
      <c r="G213" s="86"/>
      <c r="H213" s="86"/>
      <c r="K213" s="86"/>
      <c r="L213" s="86"/>
      <c r="M213" s="86"/>
    </row>
    <row r="214" spans="7:13" ht="15.75" customHeight="1">
      <c r="G214" s="86"/>
      <c r="H214" s="86"/>
      <c r="K214" s="86"/>
      <c r="L214" s="86"/>
      <c r="M214" s="86"/>
    </row>
    <row r="215" spans="7:13" ht="15.75" customHeight="1">
      <c r="G215" s="86"/>
      <c r="H215" s="86"/>
      <c r="K215" s="86"/>
      <c r="L215" s="86"/>
      <c r="M215" s="86"/>
    </row>
    <row r="216" spans="7:13" ht="15.75" customHeight="1">
      <c r="G216" s="86"/>
      <c r="H216" s="86"/>
      <c r="K216" s="86"/>
      <c r="L216" s="86"/>
      <c r="M216" s="86"/>
    </row>
    <row r="217" spans="7:13" ht="15.75" customHeight="1">
      <c r="G217" s="86"/>
      <c r="H217" s="86"/>
      <c r="K217" s="86"/>
      <c r="L217" s="86"/>
      <c r="M217" s="86"/>
    </row>
    <row r="218" spans="7:13" ht="15.75" customHeight="1">
      <c r="G218" s="86"/>
      <c r="H218" s="86"/>
      <c r="K218" s="86"/>
      <c r="L218" s="86"/>
      <c r="M218" s="86"/>
    </row>
    <row r="219" spans="7:13" ht="15.75" customHeight="1">
      <c r="G219" s="86"/>
      <c r="H219" s="86"/>
      <c r="K219" s="86"/>
      <c r="L219" s="86"/>
      <c r="M219" s="86"/>
    </row>
    <row r="220" spans="7:13" ht="15.75" customHeight="1">
      <c r="G220" s="86"/>
      <c r="H220" s="86"/>
      <c r="K220" s="86"/>
      <c r="L220" s="86"/>
      <c r="M220" s="86"/>
    </row>
    <row r="221" spans="7:13" ht="15.75" customHeight="1">
      <c r="G221" s="86"/>
      <c r="H221" s="86"/>
      <c r="K221" s="86"/>
      <c r="L221" s="86"/>
      <c r="M221" s="86"/>
    </row>
    <row r="222" spans="7:13" ht="15.75" customHeight="1">
      <c r="G222" s="86"/>
      <c r="H222" s="86"/>
      <c r="K222" s="86"/>
      <c r="L222" s="86"/>
      <c r="M222" s="86"/>
    </row>
    <row r="223" spans="7:13" ht="15.75" customHeight="1">
      <c r="G223" s="86"/>
      <c r="H223" s="86"/>
      <c r="K223" s="86"/>
      <c r="L223" s="86"/>
      <c r="M223" s="86"/>
    </row>
    <row r="224" spans="7:13" ht="15.75" customHeight="1">
      <c r="G224" s="86"/>
      <c r="H224" s="86"/>
      <c r="K224" s="86"/>
      <c r="L224" s="86"/>
      <c r="M224" s="86"/>
    </row>
    <row r="225" spans="7:13" ht="15.75" customHeight="1">
      <c r="G225" s="86"/>
      <c r="H225" s="86"/>
      <c r="K225" s="86"/>
      <c r="L225" s="86"/>
      <c r="M225" s="86"/>
    </row>
    <row r="226" spans="7:13" ht="15.75" customHeight="1">
      <c r="G226" s="86"/>
      <c r="H226" s="86"/>
      <c r="K226" s="86"/>
      <c r="L226" s="86"/>
      <c r="M226" s="86"/>
    </row>
    <row r="227" spans="7:13" ht="15.75" customHeight="1">
      <c r="G227" s="86"/>
      <c r="H227" s="86"/>
      <c r="K227" s="86"/>
      <c r="L227" s="86"/>
      <c r="M227" s="86"/>
    </row>
    <row r="228" spans="7:13" ht="15.75" customHeight="1">
      <c r="G228" s="86"/>
      <c r="H228" s="86"/>
      <c r="K228" s="86"/>
      <c r="L228" s="86"/>
      <c r="M228" s="86"/>
    </row>
    <row r="229" spans="7:13" ht="15.75" customHeight="1">
      <c r="G229" s="86"/>
      <c r="H229" s="86"/>
      <c r="K229" s="86"/>
      <c r="L229" s="86"/>
      <c r="M229" s="86"/>
    </row>
    <row r="230" spans="7:13" ht="15.75" customHeight="1">
      <c r="G230" s="86"/>
      <c r="H230" s="86"/>
      <c r="K230" s="86"/>
      <c r="L230" s="86"/>
      <c r="M230" s="86"/>
    </row>
    <row r="231" spans="7:13" ht="15.75" customHeight="1">
      <c r="G231" s="86"/>
      <c r="H231" s="86"/>
      <c r="K231" s="86"/>
      <c r="L231" s="86"/>
      <c r="M231" s="86"/>
    </row>
    <row r="232" spans="7:13" ht="15.75" customHeight="1">
      <c r="G232" s="86"/>
      <c r="H232" s="86"/>
      <c r="K232" s="86"/>
      <c r="L232" s="86"/>
      <c r="M232" s="86"/>
    </row>
    <row r="233" spans="7:13" ht="15.75" customHeight="1">
      <c r="G233" s="86"/>
      <c r="H233" s="86"/>
      <c r="K233" s="86"/>
      <c r="L233" s="86"/>
      <c r="M233" s="86"/>
    </row>
    <row r="234" spans="7:13" ht="15.75" customHeight="1">
      <c r="G234" s="86"/>
      <c r="H234" s="86"/>
      <c r="K234" s="86"/>
      <c r="L234" s="86"/>
      <c r="M234" s="86"/>
    </row>
    <row r="235" spans="7:13" ht="15.75" customHeight="1">
      <c r="G235" s="86"/>
      <c r="H235" s="86"/>
      <c r="K235" s="86"/>
      <c r="L235" s="86"/>
      <c r="M235" s="86"/>
    </row>
    <row r="236" spans="7:13" ht="15.75" customHeight="1">
      <c r="G236" s="86"/>
      <c r="H236" s="86"/>
      <c r="K236" s="86"/>
      <c r="L236" s="86"/>
      <c r="M236" s="86"/>
    </row>
    <row r="237" spans="7:13" ht="15.75" customHeight="1">
      <c r="G237" s="86"/>
      <c r="H237" s="86"/>
      <c r="K237" s="86"/>
      <c r="L237" s="86"/>
      <c r="M237" s="86"/>
    </row>
    <row r="238" spans="7:13" ht="15.75" customHeight="1">
      <c r="G238" s="86"/>
      <c r="H238" s="86"/>
      <c r="K238" s="86"/>
      <c r="L238" s="86"/>
      <c r="M238" s="86"/>
    </row>
    <row r="239" spans="7:13" ht="15.75" customHeight="1">
      <c r="G239" s="86"/>
      <c r="H239" s="86"/>
      <c r="K239" s="86"/>
      <c r="L239" s="86"/>
      <c r="M239" s="86"/>
    </row>
    <row r="240" spans="7:13" ht="15.75" customHeight="1">
      <c r="G240" s="86"/>
      <c r="H240" s="86"/>
      <c r="K240" s="86"/>
      <c r="L240" s="86"/>
      <c r="M240" s="86"/>
    </row>
    <row r="241" spans="7:13" ht="15.75" customHeight="1">
      <c r="G241" s="86"/>
      <c r="H241" s="86"/>
      <c r="K241" s="86"/>
      <c r="L241" s="86"/>
      <c r="M241" s="86"/>
    </row>
    <row r="242" spans="7:13" ht="15.75" customHeight="1">
      <c r="G242" s="86"/>
      <c r="H242" s="86"/>
      <c r="K242" s="86"/>
      <c r="L242" s="86"/>
      <c r="M242" s="86"/>
    </row>
    <row r="243" spans="7:13" ht="15.75" customHeight="1">
      <c r="G243" s="86"/>
      <c r="H243" s="86"/>
      <c r="K243" s="86"/>
      <c r="L243" s="86"/>
      <c r="M243" s="86"/>
    </row>
    <row r="244" spans="7:13" ht="15.75" customHeight="1">
      <c r="G244" s="86"/>
      <c r="H244" s="86"/>
      <c r="K244" s="86"/>
      <c r="L244" s="86"/>
      <c r="M244" s="86"/>
    </row>
    <row r="245" spans="7:13" ht="15.75" customHeight="1">
      <c r="G245" s="86"/>
      <c r="H245" s="86"/>
      <c r="K245" s="86"/>
      <c r="L245" s="86"/>
      <c r="M245" s="86"/>
    </row>
    <row r="246" spans="7:13" ht="15.75" customHeight="1">
      <c r="G246" s="86"/>
      <c r="H246" s="86"/>
      <c r="K246" s="86"/>
      <c r="L246" s="86"/>
      <c r="M246" s="86"/>
    </row>
    <row r="247" spans="7:13" ht="15.75" customHeight="1">
      <c r="G247" s="86"/>
      <c r="H247" s="86"/>
      <c r="K247" s="86"/>
      <c r="L247" s="86"/>
      <c r="M247" s="86"/>
    </row>
    <row r="248" spans="7:13" ht="15.75" customHeight="1">
      <c r="G248" s="86"/>
      <c r="H248" s="86"/>
      <c r="K248" s="86"/>
      <c r="L248" s="86"/>
      <c r="M248" s="86"/>
    </row>
    <row r="249" spans="7:13" ht="15.75" customHeight="1"/>
    <row r="250" spans="7:13" ht="15.75" customHeight="1"/>
    <row r="251" spans="7:13" ht="15.75" customHeight="1"/>
    <row r="252" spans="7:13" ht="15.75" customHeight="1"/>
    <row r="253" spans="7:13" ht="15.75" customHeight="1"/>
    <row r="254" spans="7:13" ht="15.75" customHeight="1"/>
    <row r="255" spans="7:13" ht="15.75" customHeight="1"/>
    <row r="256" spans="7:1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97">
    <mergeCell ref="H73:I73"/>
    <mergeCell ref="K73:N73"/>
    <mergeCell ref="H61:I61"/>
    <mergeCell ref="H63:I63"/>
    <mergeCell ref="H64:I64"/>
    <mergeCell ref="H65:I65"/>
    <mergeCell ref="H66:I66"/>
    <mergeCell ref="H67:I67"/>
    <mergeCell ref="H69:I69"/>
    <mergeCell ref="K61:N61"/>
    <mergeCell ref="K62:N62"/>
    <mergeCell ref="H70:I70"/>
    <mergeCell ref="H71:I71"/>
    <mergeCell ref="H72:I72"/>
    <mergeCell ref="K72:N72"/>
    <mergeCell ref="H58:I58"/>
    <mergeCell ref="K58:N58"/>
    <mergeCell ref="K59:N59"/>
    <mergeCell ref="H60:I60"/>
    <mergeCell ref="K60:N60"/>
    <mergeCell ref="K56:N56"/>
    <mergeCell ref="K57:N57"/>
    <mergeCell ref="K52:N52"/>
    <mergeCell ref="K53:N53"/>
    <mergeCell ref="H54:I54"/>
    <mergeCell ref="K54:N54"/>
    <mergeCell ref="H55:I55"/>
    <mergeCell ref="K55:N55"/>
    <mergeCell ref="H57:I57"/>
    <mergeCell ref="K49:N49"/>
    <mergeCell ref="K50:N50"/>
    <mergeCell ref="H51:I51"/>
    <mergeCell ref="K51:N51"/>
    <mergeCell ref="H52:I52"/>
    <mergeCell ref="B42:C43"/>
    <mergeCell ref="I46:J46"/>
    <mergeCell ref="H49:I49"/>
    <mergeCell ref="B45:D46"/>
    <mergeCell ref="B47:D48"/>
    <mergeCell ref="B25:C27"/>
    <mergeCell ref="B28:D29"/>
    <mergeCell ref="K70:N70"/>
    <mergeCell ref="K71:N71"/>
    <mergeCell ref="K63:N63"/>
    <mergeCell ref="K64:N64"/>
    <mergeCell ref="K65:N65"/>
    <mergeCell ref="K66:N66"/>
    <mergeCell ref="K67:N67"/>
    <mergeCell ref="K68:N68"/>
    <mergeCell ref="K69:N69"/>
    <mergeCell ref="B30:D31"/>
    <mergeCell ref="B37:D38"/>
    <mergeCell ref="B39:D40"/>
    <mergeCell ref="F39:H39"/>
    <mergeCell ref="B41:C41"/>
    <mergeCell ref="F15:G15"/>
    <mergeCell ref="F16:G16"/>
    <mergeCell ref="F17:G17"/>
    <mergeCell ref="F18:G18"/>
    <mergeCell ref="F19:G19"/>
    <mergeCell ref="K16:N16"/>
    <mergeCell ref="K17:N17"/>
    <mergeCell ref="K18:N18"/>
    <mergeCell ref="K19:N19"/>
    <mergeCell ref="K7:N9"/>
    <mergeCell ref="K10:N10"/>
    <mergeCell ref="K11:N11"/>
    <mergeCell ref="K12:N12"/>
    <mergeCell ref="K13:N13"/>
    <mergeCell ref="K14:N14"/>
    <mergeCell ref="K15:N15"/>
    <mergeCell ref="H10:I10"/>
    <mergeCell ref="H11:I11"/>
    <mergeCell ref="H12:I12"/>
    <mergeCell ref="H13:I13"/>
    <mergeCell ref="H14:I14"/>
    <mergeCell ref="H15:I15"/>
    <mergeCell ref="H16:I16"/>
    <mergeCell ref="H17:I17"/>
    <mergeCell ref="H18:I18"/>
    <mergeCell ref="H19:I19"/>
    <mergeCell ref="F10:G10"/>
    <mergeCell ref="F11:G11"/>
    <mergeCell ref="F12:G12"/>
    <mergeCell ref="F13:G13"/>
    <mergeCell ref="F14:G14"/>
    <mergeCell ref="B2:N2"/>
    <mergeCell ref="B3:N3"/>
    <mergeCell ref="B4:N4"/>
    <mergeCell ref="B6:N6"/>
    <mergeCell ref="B7:B9"/>
    <mergeCell ref="C7:C9"/>
    <mergeCell ref="D7:D9"/>
    <mergeCell ref="E7:E9"/>
    <mergeCell ref="F7:G9"/>
    <mergeCell ref="H7:I9"/>
    <mergeCell ref="J7:J9"/>
  </mergeCells>
  <printOptions horizontalCentered="1"/>
  <pageMargins left="0" right="0" top="0.22548317823908379" bottom="0.17179670722977813" header="0" footer="0"/>
  <pageSetup paperSize="9" orientation="portrait"/>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Z1000"/>
  <sheetViews>
    <sheetView workbookViewId="0">
      <pane xSplit="6" ySplit="4" topLeftCell="G5" activePane="bottomRight" state="frozen"/>
      <selection pane="topRight" activeCell="G1" sqref="G1"/>
      <selection pane="bottomLeft" activeCell="A5" sqref="A5"/>
      <selection pane="bottomRight" activeCell="G5" sqref="G5"/>
    </sheetView>
  </sheetViews>
  <sheetFormatPr defaultColWidth="12.625" defaultRowHeight="15" customHeight="1"/>
  <cols>
    <col min="1" max="1" width="7.625" customWidth="1"/>
    <col min="2" max="2" width="11.125" customWidth="1"/>
    <col min="3" max="3" width="19.875" customWidth="1"/>
    <col min="4" max="4" width="20.375" customWidth="1"/>
    <col min="5" max="5" width="22.75" customWidth="1"/>
    <col min="6" max="6" width="26.75" customWidth="1"/>
    <col min="7" max="7" width="18.25" customWidth="1"/>
    <col min="8" max="11" width="6.125" customWidth="1"/>
    <col min="12" max="12" width="10.5" customWidth="1"/>
    <col min="13" max="13" width="6.125" customWidth="1"/>
    <col min="14" max="14" width="24.25" customWidth="1"/>
    <col min="15" max="15" width="24.375" customWidth="1"/>
    <col min="16" max="17" width="16.125" customWidth="1"/>
    <col min="18" max="25" width="8" customWidth="1"/>
  </cols>
  <sheetData>
    <row r="1" spans="1:26" ht="27.75" customHeight="1">
      <c r="A1" s="2128" t="s">
        <v>1908</v>
      </c>
      <c r="B1" s="1874"/>
      <c r="C1" s="1874"/>
      <c r="D1" s="1874"/>
      <c r="E1" s="1874"/>
      <c r="F1" s="1874"/>
      <c r="G1" s="1874"/>
      <c r="H1" s="1874"/>
      <c r="I1" s="1874"/>
      <c r="J1" s="1874"/>
      <c r="K1" s="1874"/>
      <c r="L1" s="1874"/>
      <c r="M1" s="1874"/>
      <c r="N1" s="1874"/>
      <c r="O1" s="1874"/>
      <c r="P1" s="1346"/>
      <c r="Q1" s="1346"/>
      <c r="R1" s="1320"/>
      <c r="S1" s="1320"/>
      <c r="T1" s="1320"/>
      <c r="U1" s="1320"/>
      <c r="V1" s="1320"/>
      <c r="W1" s="1320"/>
      <c r="X1" s="1320"/>
      <c r="Y1" s="1320"/>
      <c r="Z1" s="74"/>
    </row>
    <row r="2" spans="1:26" ht="24.75" customHeight="1">
      <c r="A2" s="2046" t="s">
        <v>3126</v>
      </c>
      <c r="B2" s="1874"/>
      <c r="C2" s="1874"/>
      <c r="D2" s="1874"/>
      <c r="E2" s="1874"/>
      <c r="F2" s="1874"/>
      <c r="G2" s="1874"/>
      <c r="H2" s="1874"/>
      <c r="I2" s="1874"/>
      <c r="J2" s="1874"/>
      <c r="K2" s="1874"/>
      <c r="L2" s="1874"/>
      <c r="M2" s="1874"/>
      <c r="N2" s="1874"/>
      <c r="O2" s="1874"/>
      <c r="P2" s="1346"/>
      <c r="Q2" s="1346"/>
      <c r="R2" s="1320"/>
      <c r="S2" s="1320"/>
      <c r="T2" s="1320"/>
      <c r="U2" s="1320"/>
      <c r="V2" s="1320"/>
      <c r="W2" s="1320"/>
      <c r="X2" s="1320"/>
      <c r="Y2" s="1320"/>
      <c r="Z2" s="74"/>
    </row>
    <row r="3" spans="1:26" ht="27.75" customHeight="1">
      <c r="A3" s="2046" t="str">
        <f>'2018 AM-WATER'!A3:P3</f>
        <v>as of June 26, 2020</v>
      </c>
      <c r="B3" s="1874"/>
      <c r="C3" s="1874"/>
      <c r="D3" s="1874"/>
      <c r="E3" s="1874"/>
      <c r="F3" s="1874"/>
      <c r="G3" s="1874"/>
      <c r="H3" s="1874"/>
      <c r="I3" s="1874"/>
      <c r="J3" s="1874"/>
      <c r="K3" s="1874"/>
      <c r="L3" s="1874"/>
      <c r="M3" s="1874"/>
      <c r="N3" s="1874"/>
      <c r="O3" s="1874"/>
      <c r="P3" s="1346"/>
      <c r="Q3" s="1346"/>
      <c r="R3" s="1320"/>
      <c r="S3" s="1320"/>
      <c r="T3" s="1320"/>
      <c r="U3" s="1320"/>
      <c r="V3" s="1320"/>
      <c r="W3" s="1320"/>
      <c r="X3" s="1320"/>
      <c r="Y3" s="1320"/>
      <c r="Z3" s="74"/>
    </row>
    <row r="4" spans="1:26" ht="105" customHeight="1">
      <c r="A4" s="1350" t="s">
        <v>123</v>
      </c>
      <c r="B4" s="1350" t="s">
        <v>262</v>
      </c>
      <c r="C4" s="1351" t="s">
        <v>4</v>
      </c>
      <c r="D4" s="1351" t="s">
        <v>125</v>
      </c>
      <c r="E4" s="1351" t="s">
        <v>126</v>
      </c>
      <c r="F4" s="1351" t="s">
        <v>2428</v>
      </c>
      <c r="G4" s="1352" t="s">
        <v>2430</v>
      </c>
      <c r="H4" s="1353" t="s">
        <v>250</v>
      </c>
      <c r="I4" s="1354" t="s">
        <v>2133</v>
      </c>
      <c r="J4" s="1354" t="s">
        <v>39</v>
      </c>
      <c r="K4" s="1354" t="s">
        <v>38</v>
      </c>
      <c r="L4" s="1354" t="s">
        <v>37</v>
      </c>
      <c r="M4" s="1354" t="s">
        <v>35</v>
      </c>
      <c r="N4" s="1351" t="s">
        <v>130</v>
      </c>
      <c r="O4" s="1351" t="s">
        <v>131</v>
      </c>
      <c r="P4" s="1356" t="s">
        <v>176</v>
      </c>
      <c r="Q4" s="1357"/>
      <c r="R4" s="1440"/>
      <c r="S4" s="1440"/>
      <c r="T4" s="1440"/>
      <c r="U4" s="1440"/>
      <c r="V4" s="1440"/>
      <c r="W4" s="1440"/>
      <c r="X4" s="1440"/>
      <c r="Y4" s="1440"/>
      <c r="Z4" s="74"/>
    </row>
    <row r="5" spans="1:26" ht="43.5" customHeight="1">
      <c r="A5" s="1251">
        <v>2020</v>
      </c>
      <c r="B5" s="1458" t="s">
        <v>119</v>
      </c>
      <c r="C5" s="1458" t="s">
        <v>15</v>
      </c>
      <c r="D5" s="1458" t="s">
        <v>187</v>
      </c>
      <c r="E5" s="1458" t="s">
        <v>3127</v>
      </c>
      <c r="F5" s="1458" t="s">
        <v>3128</v>
      </c>
      <c r="G5" s="1629">
        <v>11652798</v>
      </c>
      <c r="H5" s="1444"/>
      <c r="I5" s="1444"/>
      <c r="J5" s="1630"/>
      <c r="K5" s="1464">
        <v>1</v>
      </c>
      <c r="L5" s="1445"/>
      <c r="M5" s="1445"/>
      <c r="N5" s="1631" t="s">
        <v>2435</v>
      </c>
      <c r="O5" s="1632"/>
      <c r="P5" s="1633">
        <v>44005</v>
      </c>
      <c r="Q5" s="1634"/>
      <c r="R5" s="1635"/>
      <c r="S5" s="1635"/>
      <c r="T5" s="1635"/>
      <c r="U5" s="1635"/>
      <c r="V5" s="1635"/>
      <c r="W5" s="1635"/>
      <c r="X5" s="1635"/>
      <c r="Y5" s="1635"/>
      <c r="Z5" s="1635"/>
    </row>
    <row r="6" spans="1:26" ht="25.5">
      <c r="A6" s="1251">
        <v>2020</v>
      </c>
      <c r="B6" s="1252" t="s">
        <v>119</v>
      </c>
      <c r="C6" s="1252" t="s">
        <v>15</v>
      </c>
      <c r="D6" s="1252" t="s">
        <v>211</v>
      </c>
      <c r="E6" s="1252" t="s">
        <v>2403</v>
      </c>
      <c r="F6" s="1252" t="s">
        <v>3129</v>
      </c>
      <c r="G6" s="1636">
        <v>12093596</v>
      </c>
      <c r="H6" s="1444"/>
      <c r="I6" s="1444"/>
      <c r="J6" s="1445"/>
      <c r="K6" s="1464">
        <v>1</v>
      </c>
      <c r="L6" s="1445"/>
      <c r="M6" s="1445"/>
      <c r="N6" s="1450" t="s">
        <v>2435</v>
      </c>
      <c r="O6" s="1446"/>
      <c r="P6" s="1633">
        <v>43985</v>
      </c>
      <c r="Q6" s="1637"/>
      <c r="R6" s="158"/>
      <c r="S6" s="158"/>
      <c r="T6" s="158"/>
      <c r="U6" s="158"/>
      <c r="V6" s="158"/>
      <c r="W6" s="158"/>
      <c r="X6" s="158"/>
      <c r="Y6" s="158"/>
      <c r="Z6" s="158"/>
    </row>
    <row r="7" spans="1:26" ht="25.5">
      <c r="A7" s="1251">
        <v>2020</v>
      </c>
      <c r="B7" s="1252" t="s">
        <v>119</v>
      </c>
      <c r="C7" s="1252" t="s">
        <v>15</v>
      </c>
      <c r="D7" s="1252" t="s">
        <v>225</v>
      </c>
      <c r="E7" s="1252" t="s">
        <v>3130</v>
      </c>
      <c r="F7" s="1252" t="s">
        <v>3131</v>
      </c>
      <c r="G7" s="1636">
        <v>11824122</v>
      </c>
      <c r="H7" s="1444"/>
      <c r="I7" s="1444"/>
      <c r="J7" s="1445">
        <v>1</v>
      </c>
      <c r="K7" s="1445"/>
      <c r="L7" s="1464"/>
      <c r="M7" s="1445"/>
      <c r="N7" s="1446" t="s">
        <v>2462</v>
      </c>
      <c r="O7" s="1446"/>
      <c r="P7" s="1638">
        <v>43857</v>
      </c>
      <c r="Q7" s="1637"/>
      <c r="R7" s="1452"/>
      <c r="S7" s="1452"/>
      <c r="T7" s="1452"/>
      <c r="U7" s="158"/>
      <c r="V7" s="158"/>
      <c r="W7" s="158"/>
      <c r="X7" s="158"/>
      <c r="Y7" s="158"/>
      <c r="Z7" s="158"/>
    </row>
    <row r="8" spans="1:26" ht="19.5" customHeight="1">
      <c r="A8" s="2126" t="s">
        <v>3088</v>
      </c>
      <c r="B8" s="1964"/>
      <c r="C8" s="1961"/>
      <c r="D8" s="1639">
        <v>3</v>
      </c>
      <c r="E8" s="1639">
        <v>3</v>
      </c>
      <c r="F8" s="1640"/>
      <c r="G8" s="1641">
        <f>SUM(G5:G7)</f>
        <v>35570516</v>
      </c>
      <c r="H8" s="1642">
        <f t="shared" ref="H8:M8" si="0">H5+H6+H7</f>
        <v>0</v>
      </c>
      <c r="I8" s="1642">
        <f t="shared" si="0"/>
        <v>0</v>
      </c>
      <c r="J8" s="1642">
        <f t="shared" si="0"/>
        <v>1</v>
      </c>
      <c r="K8" s="1642">
        <f t="shared" si="0"/>
        <v>2</v>
      </c>
      <c r="L8" s="1642">
        <f t="shared" si="0"/>
        <v>0</v>
      </c>
      <c r="M8" s="1642">
        <f t="shared" si="0"/>
        <v>0</v>
      </c>
      <c r="N8" s="1643"/>
      <c r="O8" s="1644"/>
      <c r="P8" s="1643"/>
      <c r="Q8" s="158"/>
      <c r="R8" s="158"/>
      <c r="S8" s="158"/>
      <c r="T8" s="158"/>
      <c r="U8" s="158"/>
      <c r="V8" s="158"/>
      <c r="W8" s="158"/>
      <c r="X8" s="158"/>
      <c r="Y8" s="158"/>
      <c r="Z8" s="158"/>
    </row>
    <row r="9" spans="1:26" ht="25.5">
      <c r="A9" s="1251">
        <v>2020</v>
      </c>
      <c r="B9" s="1252" t="s">
        <v>119</v>
      </c>
      <c r="C9" s="1252" t="s">
        <v>16</v>
      </c>
      <c r="D9" s="1252" t="s">
        <v>228</v>
      </c>
      <c r="E9" s="1252" t="s">
        <v>3132</v>
      </c>
      <c r="F9" s="1252"/>
      <c r="G9" s="1636">
        <v>11067328</v>
      </c>
      <c r="H9" s="1444"/>
      <c r="I9" s="1444"/>
      <c r="J9" s="1630">
        <v>1</v>
      </c>
      <c r="K9" s="1445"/>
      <c r="L9" s="1445"/>
      <c r="M9" s="1445"/>
      <c r="N9" s="1645" t="s">
        <v>2462</v>
      </c>
      <c r="O9" s="1632"/>
      <c r="P9" s="1646">
        <v>43893</v>
      </c>
      <c r="Q9" s="1637"/>
      <c r="R9" s="158"/>
      <c r="S9" s="158"/>
      <c r="T9" s="158"/>
      <c r="U9" s="158"/>
      <c r="V9" s="158"/>
      <c r="W9" s="158"/>
      <c r="X9" s="158"/>
      <c r="Y9" s="158"/>
      <c r="Z9" s="158"/>
    </row>
    <row r="10" spans="1:26" ht="25.5">
      <c r="A10" s="1251">
        <v>2020</v>
      </c>
      <c r="B10" s="1252" t="s">
        <v>119</v>
      </c>
      <c r="C10" s="1252" t="s">
        <v>16</v>
      </c>
      <c r="D10" s="1252" t="s">
        <v>532</v>
      </c>
      <c r="E10" s="1252" t="s">
        <v>3133</v>
      </c>
      <c r="F10" s="1252"/>
      <c r="G10" s="1647">
        <v>10797854</v>
      </c>
      <c r="H10" s="1444"/>
      <c r="I10" s="1444"/>
      <c r="J10" s="1464">
        <v>1</v>
      </c>
      <c r="K10" s="1445"/>
      <c r="L10" s="1445"/>
      <c r="M10" s="1445"/>
      <c r="N10" s="1631" t="s">
        <v>2462</v>
      </c>
      <c r="O10" s="1632"/>
      <c r="P10" s="1633">
        <v>43938</v>
      </c>
      <c r="Q10" s="1637"/>
      <c r="R10" s="158"/>
      <c r="S10" s="158"/>
      <c r="T10" s="158"/>
      <c r="U10" s="158"/>
      <c r="V10" s="158"/>
      <c r="W10" s="158"/>
      <c r="X10" s="158"/>
      <c r="Y10" s="158"/>
      <c r="Z10" s="158"/>
    </row>
    <row r="11" spans="1:26" ht="19.5" customHeight="1">
      <c r="A11" s="2126" t="s">
        <v>3091</v>
      </c>
      <c r="B11" s="1964"/>
      <c r="C11" s="1961"/>
      <c r="D11" s="1639">
        <v>2</v>
      </c>
      <c r="E11" s="1639">
        <v>2</v>
      </c>
      <c r="F11" s="1640"/>
      <c r="G11" s="1641">
        <f>SUM(G9:G10)</f>
        <v>21865182</v>
      </c>
      <c r="H11" s="1642">
        <f t="shared" ref="H11:M11" si="1">H9+H10</f>
        <v>0</v>
      </c>
      <c r="I11" s="1642">
        <f t="shared" si="1"/>
        <v>0</v>
      </c>
      <c r="J11" s="1642">
        <f t="shared" si="1"/>
        <v>2</v>
      </c>
      <c r="K11" s="1642">
        <f t="shared" si="1"/>
        <v>0</v>
      </c>
      <c r="L11" s="1642">
        <f t="shared" si="1"/>
        <v>0</v>
      </c>
      <c r="M11" s="1642">
        <f t="shared" si="1"/>
        <v>0</v>
      </c>
      <c r="N11" s="1643"/>
      <c r="O11" s="1644"/>
      <c r="P11" s="1643"/>
      <c r="Q11" s="158"/>
      <c r="R11" s="158"/>
      <c r="S11" s="158"/>
      <c r="T11" s="158"/>
      <c r="U11" s="158"/>
      <c r="V11" s="158"/>
      <c r="W11" s="158"/>
      <c r="X11" s="158"/>
      <c r="Y11" s="158"/>
      <c r="Z11" s="158"/>
    </row>
    <row r="12" spans="1:26">
      <c r="A12" s="1251">
        <v>2020</v>
      </c>
      <c r="B12" s="1252" t="s">
        <v>119</v>
      </c>
      <c r="C12" s="1252" t="s">
        <v>17</v>
      </c>
      <c r="D12" s="1252" t="s">
        <v>230</v>
      </c>
      <c r="E12" s="1252" t="s">
        <v>3134</v>
      </c>
      <c r="F12" s="1252"/>
      <c r="G12" s="1636">
        <v>11238652</v>
      </c>
      <c r="H12" s="1444"/>
      <c r="I12" s="1444">
        <v>1</v>
      </c>
      <c r="J12" s="1445"/>
      <c r="K12" s="1445"/>
      <c r="L12" s="1445"/>
      <c r="M12" s="1445"/>
      <c r="N12" s="1632" t="s">
        <v>2519</v>
      </c>
      <c r="O12" s="1632"/>
      <c r="P12" s="1638">
        <v>43857</v>
      </c>
      <c r="Q12" s="1637"/>
      <c r="R12" s="158"/>
      <c r="S12" s="158"/>
      <c r="T12" s="158"/>
      <c r="U12" s="158"/>
      <c r="V12" s="158"/>
      <c r="W12" s="158"/>
      <c r="X12" s="158"/>
      <c r="Y12" s="158"/>
      <c r="Z12" s="158"/>
    </row>
    <row r="13" spans="1:26">
      <c r="A13" s="1251">
        <v>2020</v>
      </c>
      <c r="B13" s="1252" t="s">
        <v>119</v>
      </c>
      <c r="C13" s="1252" t="s">
        <v>17</v>
      </c>
      <c r="D13" s="1252" t="s">
        <v>233</v>
      </c>
      <c r="E13" s="1252" t="s">
        <v>3135</v>
      </c>
      <c r="F13" s="1252"/>
      <c r="G13" s="1636">
        <v>10797854</v>
      </c>
      <c r="H13" s="1444"/>
      <c r="I13" s="1444"/>
      <c r="J13" s="1445"/>
      <c r="K13" s="1464">
        <v>1</v>
      </c>
      <c r="L13" s="1445"/>
      <c r="M13" s="1445"/>
      <c r="N13" s="1448" t="s">
        <v>2435</v>
      </c>
      <c r="O13" s="1632"/>
      <c r="P13" s="1633">
        <v>43896</v>
      </c>
      <c r="Q13" s="1637"/>
      <c r="R13" s="158"/>
      <c r="S13" s="158"/>
      <c r="T13" s="158"/>
      <c r="U13" s="158"/>
      <c r="V13" s="158"/>
      <c r="W13" s="158"/>
      <c r="X13" s="158"/>
      <c r="Y13" s="158"/>
      <c r="Z13" s="158"/>
    </row>
    <row r="14" spans="1:26" ht="22.5" customHeight="1">
      <c r="A14" s="1394">
        <v>2020</v>
      </c>
      <c r="B14" s="1609" t="s">
        <v>119</v>
      </c>
      <c r="C14" s="1609" t="s">
        <v>17</v>
      </c>
      <c r="D14" s="1609" t="s">
        <v>426</v>
      </c>
      <c r="E14" s="1252"/>
      <c r="F14" s="1252"/>
      <c r="G14" s="1636">
        <v>11508127</v>
      </c>
      <c r="H14" s="1444"/>
      <c r="I14" s="1444"/>
      <c r="J14" s="1445"/>
      <c r="K14" s="1445"/>
      <c r="L14" s="1445"/>
      <c r="M14" s="1445"/>
      <c r="N14" s="1446"/>
      <c r="O14" s="1446"/>
      <c r="P14" s="1648"/>
      <c r="Q14" s="158"/>
      <c r="R14" s="158"/>
      <c r="S14" s="158"/>
      <c r="T14" s="158"/>
      <c r="U14" s="158"/>
      <c r="V14" s="158"/>
      <c r="W14" s="158"/>
      <c r="X14" s="158"/>
      <c r="Y14" s="158"/>
      <c r="Z14" s="158"/>
    </row>
    <row r="15" spans="1:26">
      <c r="A15" s="1615"/>
      <c r="B15" s="1617"/>
      <c r="C15" s="1617"/>
      <c r="D15" s="1617"/>
      <c r="E15" s="1252" t="s">
        <v>3136</v>
      </c>
      <c r="F15" s="1252"/>
      <c r="G15" s="1636"/>
      <c r="H15" s="1444"/>
      <c r="I15" s="1444"/>
      <c r="J15" s="1445"/>
      <c r="K15" s="1630">
        <v>1</v>
      </c>
      <c r="L15" s="1445"/>
      <c r="M15" s="1445"/>
      <c r="N15" s="1448" t="s">
        <v>2435</v>
      </c>
      <c r="O15" s="1632"/>
      <c r="P15" s="1646">
        <v>43892</v>
      </c>
      <c r="Q15" s="1637"/>
      <c r="R15" s="158"/>
      <c r="S15" s="158"/>
      <c r="T15" s="158"/>
      <c r="U15" s="158"/>
      <c r="V15" s="158"/>
      <c r="W15" s="158"/>
      <c r="X15" s="158"/>
      <c r="Y15" s="158"/>
      <c r="Z15" s="158"/>
    </row>
    <row r="16" spans="1:26">
      <c r="A16" s="1620"/>
      <c r="B16" s="1622"/>
      <c r="C16" s="1622"/>
      <c r="D16" s="1622"/>
      <c r="E16" s="1252" t="s">
        <v>3137</v>
      </c>
      <c r="F16" s="1252"/>
      <c r="G16" s="1636"/>
      <c r="H16" s="1444"/>
      <c r="I16" s="1444"/>
      <c r="J16" s="1445"/>
      <c r="K16" s="1630">
        <v>1</v>
      </c>
      <c r="L16" s="1445"/>
      <c r="M16" s="1445"/>
      <c r="N16" s="1448" t="s">
        <v>2435</v>
      </c>
      <c r="O16" s="1632"/>
      <c r="P16" s="1646">
        <v>43892</v>
      </c>
      <c r="Q16" s="1637"/>
      <c r="R16" s="158"/>
      <c r="S16" s="158"/>
      <c r="T16" s="158"/>
      <c r="U16" s="158"/>
      <c r="V16" s="158"/>
      <c r="W16" s="158"/>
      <c r="X16" s="158"/>
      <c r="Y16" s="158"/>
      <c r="Z16" s="158"/>
    </row>
    <row r="17" spans="1:26" ht="25.5">
      <c r="A17" s="1394">
        <v>2020</v>
      </c>
      <c r="B17" s="1609" t="s">
        <v>119</v>
      </c>
      <c r="C17" s="1609" t="s">
        <v>17</v>
      </c>
      <c r="D17" s="1609" t="s">
        <v>289</v>
      </c>
      <c r="E17" s="1252"/>
      <c r="F17" s="1252"/>
      <c r="G17" s="1636">
        <v>11067328</v>
      </c>
      <c r="H17" s="1444"/>
      <c r="I17" s="1444"/>
      <c r="J17" s="1445"/>
      <c r="K17" s="1445"/>
      <c r="L17" s="1445"/>
      <c r="M17" s="1445"/>
      <c r="N17" s="1446"/>
      <c r="O17" s="1446"/>
      <c r="P17" s="1648"/>
      <c r="Q17" s="158"/>
      <c r="R17" s="158"/>
      <c r="S17" s="158"/>
      <c r="T17" s="158"/>
      <c r="U17" s="158"/>
      <c r="V17" s="158"/>
      <c r="W17" s="158"/>
      <c r="X17" s="158"/>
      <c r="Y17" s="158"/>
      <c r="Z17" s="158"/>
    </row>
    <row r="18" spans="1:26">
      <c r="A18" s="1615"/>
      <c r="B18" s="1617"/>
      <c r="C18" s="1617"/>
      <c r="D18" s="1617"/>
      <c r="E18" s="1252" t="s">
        <v>3138</v>
      </c>
      <c r="F18" s="1252"/>
      <c r="G18" s="1636"/>
      <c r="H18" s="1444"/>
      <c r="I18" s="1444"/>
      <c r="J18" s="1464"/>
      <c r="K18" s="1464">
        <v>1</v>
      </c>
      <c r="L18" s="1445"/>
      <c r="M18" s="1445"/>
      <c r="N18" s="1448" t="s">
        <v>2435</v>
      </c>
      <c r="O18" s="1632"/>
      <c r="P18" s="1633">
        <v>43970</v>
      </c>
      <c r="Q18" s="1637"/>
      <c r="R18" s="158"/>
      <c r="S18" s="158"/>
      <c r="T18" s="158"/>
      <c r="U18" s="158"/>
      <c r="V18" s="158"/>
      <c r="W18" s="158"/>
      <c r="X18" s="158"/>
      <c r="Y18" s="158"/>
      <c r="Z18" s="158"/>
    </row>
    <row r="19" spans="1:26">
      <c r="A19" s="1615"/>
      <c r="B19" s="1617"/>
      <c r="C19" s="1617"/>
      <c r="D19" s="1617"/>
      <c r="E19" s="1252" t="s">
        <v>3139</v>
      </c>
      <c r="F19" s="1252"/>
      <c r="G19" s="1636"/>
      <c r="H19" s="1444"/>
      <c r="I19" s="1444"/>
      <c r="J19" s="1445"/>
      <c r="K19" s="1464">
        <v>1</v>
      </c>
      <c r="L19" s="1445"/>
      <c r="M19" s="1445"/>
      <c r="N19" s="1448" t="s">
        <v>2435</v>
      </c>
      <c r="O19" s="1632"/>
      <c r="P19" s="1633">
        <v>43990</v>
      </c>
      <c r="Q19" s="1637"/>
      <c r="R19" s="158"/>
      <c r="S19" s="158"/>
      <c r="T19" s="158"/>
      <c r="U19" s="158"/>
      <c r="V19" s="158"/>
      <c r="W19" s="158"/>
      <c r="X19" s="158"/>
      <c r="Y19" s="158"/>
      <c r="Z19" s="158"/>
    </row>
    <row r="20" spans="1:26">
      <c r="A20" s="1615"/>
      <c r="B20" s="1617"/>
      <c r="C20" s="1617"/>
      <c r="D20" s="1617"/>
      <c r="E20" s="1252" t="s">
        <v>3140</v>
      </c>
      <c r="F20" s="1252"/>
      <c r="G20" s="1636"/>
      <c r="H20" s="1444"/>
      <c r="I20" s="1444"/>
      <c r="J20" s="1464"/>
      <c r="K20" s="1464">
        <v>1</v>
      </c>
      <c r="L20" s="1445"/>
      <c r="M20" s="1445"/>
      <c r="N20" s="1448" t="s">
        <v>2435</v>
      </c>
      <c r="O20" s="1632"/>
      <c r="P20" s="1633">
        <v>43990</v>
      </c>
      <c r="Q20" s="1637"/>
      <c r="R20" s="158"/>
      <c r="S20" s="158"/>
      <c r="T20" s="158"/>
      <c r="U20" s="158"/>
      <c r="V20" s="158"/>
      <c r="W20" s="158"/>
      <c r="X20" s="158"/>
      <c r="Y20" s="158"/>
      <c r="Z20" s="158"/>
    </row>
    <row r="21" spans="1:26" ht="15.75" customHeight="1">
      <c r="A21" s="1620"/>
      <c r="B21" s="1622"/>
      <c r="C21" s="1622"/>
      <c r="D21" s="1622"/>
      <c r="E21" s="1252" t="s">
        <v>3141</v>
      </c>
      <c r="F21" s="1252"/>
      <c r="G21" s="1636"/>
      <c r="H21" s="1444"/>
      <c r="I21" s="1444"/>
      <c r="J21" s="1445"/>
      <c r="K21" s="1464">
        <v>1</v>
      </c>
      <c r="L21" s="1445"/>
      <c r="M21" s="1445"/>
      <c r="N21" s="1448" t="s">
        <v>2435</v>
      </c>
      <c r="O21" s="1632"/>
      <c r="P21" s="1633">
        <v>43990</v>
      </c>
      <c r="Q21" s="1637"/>
      <c r="R21" s="158"/>
      <c r="S21" s="158"/>
      <c r="T21" s="158"/>
      <c r="U21" s="158"/>
      <c r="V21" s="158"/>
      <c r="W21" s="158"/>
      <c r="X21" s="158"/>
      <c r="Y21" s="158"/>
      <c r="Z21" s="158"/>
    </row>
    <row r="22" spans="1:26" ht="19.5" customHeight="1">
      <c r="A22" s="2163" t="s">
        <v>3110</v>
      </c>
      <c r="B22" s="2102"/>
      <c r="C22" s="2103"/>
      <c r="D22" s="1639">
        <v>4</v>
      </c>
      <c r="E22" s="1649">
        <v>8</v>
      </c>
      <c r="F22" s="1640"/>
      <c r="G22" s="1641">
        <f>SUM(G12:G21)</f>
        <v>44611961</v>
      </c>
      <c r="H22" s="1642">
        <f t="shared" ref="H22:M22" si="2">H12+H13+H15+H16+H18+H19+H20+H21</f>
        <v>0</v>
      </c>
      <c r="I22" s="1642">
        <f t="shared" si="2"/>
        <v>1</v>
      </c>
      <c r="J22" s="1642">
        <f t="shared" si="2"/>
        <v>0</v>
      </c>
      <c r="K22" s="1642">
        <f t="shared" si="2"/>
        <v>7</v>
      </c>
      <c r="L22" s="1642">
        <f t="shared" si="2"/>
        <v>0</v>
      </c>
      <c r="M22" s="1642">
        <f t="shared" si="2"/>
        <v>0</v>
      </c>
      <c r="N22" s="1643"/>
      <c r="O22" s="1644"/>
      <c r="P22" s="1643"/>
      <c r="Q22" s="158"/>
      <c r="R22" s="158"/>
      <c r="S22" s="158"/>
      <c r="T22" s="158"/>
      <c r="U22" s="158"/>
      <c r="V22" s="158"/>
      <c r="W22" s="158"/>
      <c r="X22" s="158"/>
      <c r="Y22" s="158"/>
      <c r="Z22" s="158"/>
    </row>
    <row r="23" spans="1:26" ht="15.75" customHeight="1">
      <c r="A23" s="1251">
        <v>2020</v>
      </c>
      <c r="B23" s="1252" t="s">
        <v>119</v>
      </c>
      <c r="C23" s="1252" t="s">
        <v>18</v>
      </c>
      <c r="D23" s="1252" t="s">
        <v>450</v>
      </c>
      <c r="E23" s="1252" t="s">
        <v>3142</v>
      </c>
      <c r="F23" s="1458" t="s">
        <v>3143</v>
      </c>
      <c r="G23" s="1636">
        <v>12479848</v>
      </c>
      <c r="H23" s="1444"/>
      <c r="I23" s="1444"/>
      <c r="J23" s="1445"/>
      <c r="K23" s="1630">
        <v>1</v>
      </c>
      <c r="L23" s="1445"/>
      <c r="M23" s="1445"/>
      <c r="N23" s="1448" t="s">
        <v>2435</v>
      </c>
      <c r="O23" s="1446"/>
      <c r="P23" s="1646">
        <v>43887</v>
      </c>
      <c r="Q23" s="1637"/>
      <c r="R23" s="158"/>
      <c r="S23" s="158"/>
      <c r="T23" s="158"/>
      <c r="U23" s="158"/>
      <c r="V23" s="158"/>
      <c r="W23" s="158"/>
      <c r="X23" s="158"/>
      <c r="Y23" s="158"/>
      <c r="Z23" s="158"/>
    </row>
    <row r="24" spans="1:26" ht="21" customHeight="1">
      <c r="A24" s="1251">
        <v>2020</v>
      </c>
      <c r="B24" s="1252" t="s">
        <v>119</v>
      </c>
      <c r="C24" s="1252" t="s">
        <v>18</v>
      </c>
      <c r="D24" s="1252" t="s">
        <v>460</v>
      </c>
      <c r="E24" s="1252" t="s">
        <v>3144</v>
      </c>
      <c r="F24" s="1252"/>
      <c r="G24" s="1636">
        <v>12479848</v>
      </c>
      <c r="H24" s="1444"/>
      <c r="I24" s="1444">
        <v>1</v>
      </c>
      <c r="J24" s="1445"/>
      <c r="K24" s="1445"/>
      <c r="L24" s="1445"/>
      <c r="M24" s="1445"/>
      <c r="N24" s="1632" t="s">
        <v>2519</v>
      </c>
      <c r="O24" s="1632"/>
      <c r="P24" s="1638">
        <v>43857</v>
      </c>
      <c r="Q24" s="1637"/>
      <c r="R24" s="158"/>
      <c r="S24" s="158"/>
      <c r="T24" s="158"/>
      <c r="U24" s="158"/>
      <c r="V24" s="158"/>
      <c r="W24" s="158"/>
      <c r="X24" s="158"/>
      <c r="Y24" s="158"/>
      <c r="Z24" s="158"/>
    </row>
    <row r="25" spans="1:26" ht="19.5" customHeight="1">
      <c r="A25" s="2126" t="s">
        <v>3145</v>
      </c>
      <c r="B25" s="1964"/>
      <c r="C25" s="1961"/>
      <c r="D25" s="1639">
        <v>2</v>
      </c>
      <c r="E25" s="1639">
        <v>2</v>
      </c>
      <c r="F25" s="1640"/>
      <c r="G25" s="1641">
        <f>SUM(G23:G24)</f>
        <v>24959696</v>
      </c>
      <c r="H25" s="1642">
        <f t="shared" ref="H25:M25" si="3">H23+H24</f>
        <v>0</v>
      </c>
      <c r="I25" s="1642">
        <f t="shared" si="3"/>
        <v>1</v>
      </c>
      <c r="J25" s="1642">
        <f t="shared" si="3"/>
        <v>0</v>
      </c>
      <c r="K25" s="1642">
        <f t="shared" si="3"/>
        <v>1</v>
      </c>
      <c r="L25" s="1642">
        <f t="shared" si="3"/>
        <v>0</v>
      </c>
      <c r="M25" s="1642">
        <f t="shared" si="3"/>
        <v>0</v>
      </c>
      <c r="N25" s="1643"/>
      <c r="O25" s="1644"/>
      <c r="P25" s="1643"/>
      <c r="Q25" s="158"/>
      <c r="R25" s="1452"/>
      <c r="S25" s="1452"/>
      <c r="T25" s="1452"/>
      <c r="U25" s="158"/>
      <c r="V25" s="158"/>
      <c r="W25" s="158"/>
      <c r="X25" s="158"/>
      <c r="Y25" s="158"/>
      <c r="Z25" s="158"/>
    </row>
    <row r="26" spans="1:26" ht="30.75" customHeight="1">
      <c r="A26" s="1251">
        <v>2020</v>
      </c>
      <c r="B26" s="1252" t="s">
        <v>119</v>
      </c>
      <c r="C26" s="1252" t="s">
        <v>19</v>
      </c>
      <c r="D26" s="1252" t="s">
        <v>762</v>
      </c>
      <c r="E26" s="1252" t="s">
        <v>3146</v>
      </c>
      <c r="F26" s="1252"/>
      <c r="G26" s="1636">
        <v>11508127</v>
      </c>
      <c r="H26" s="1444"/>
      <c r="I26" s="1444"/>
      <c r="J26" s="1464">
        <v>1</v>
      </c>
      <c r="K26" s="1445"/>
      <c r="L26" s="1445"/>
      <c r="M26" s="1445"/>
      <c r="N26" s="1446" t="s">
        <v>2462</v>
      </c>
      <c r="O26" s="1632"/>
      <c r="P26" s="1638">
        <v>43857</v>
      </c>
      <c r="Q26" s="1637"/>
      <c r="R26" s="1452"/>
      <c r="S26" s="1452"/>
      <c r="T26" s="1452"/>
      <c r="U26" s="158"/>
      <c r="V26" s="158"/>
      <c r="W26" s="158"/>
      <c r="X26" s="158"/>
      <c r="Y26" s="158"/>
      <c r="Z26" s="158"/>
    </row>
    <row r="27" spans="1:26" ht="21.75" customHeight="1">
      <c r="A27" s="1251">
        <v>2020</v>
      </c>
      <c r="B27" s="1252" t="s">
        <v>119</v>
      </c>
      <c r="C27" s="1252" t="s">
        <v>19</v>
      </c>
      <c r="D27" s="1252" t="s">
        <v>1395</v>
      </c>
      <c r="E27" s="1252" t="s">
        <v>279</v>
      </c>
      <c r="F27" s="1252" t="s">
        <v>3147</v>
      </c>
      <c r="G27" s="1636">
        <v>11238652</v>
      </c>
      <c r="H27" s="1444"/>
      <c r="I27" s="1444"/>
      <c r="J27" s="1445"/>
      <c r="K27" s="1464">
        <v>1</v>
      </c>
      <c r="L27" s="1445"/>
      <c r="M27" s="1445"/>
      <c r="N27" s="1450" t="s">
        <v>2435</v>
      </c>
      <c r="O27" s="1446"/>
      <c r="P27" s="1633">
        <v>43942</v>
      </c>
      <c r="Q27" s="1637"/>
      <c r="R27" s="1452"/>
      <c r="S27" s="1452"/>
      <c r="T27" s="1452"/>
      <c r="U27" s="158"/>
      <c r="V27" s="158"/>
      <c r="W27" s="158"/>
      <c r="X27" s="158"/>
      <c r="Y27" s="158"/>
      <c r="Z27" s="158"/>
    </row>
    <row r="28" spans="1:26" ht="41.25" customHeight="1">
      <c r="A28" s="1251">
        <v>2020</v>
      </c>
      <c r="B28" s="1252" t="s">
        <v>119</v>
      </c>
      <c r="C28" s="1285" t="s">
        <v>19</v>
      </c>
      <c r="D28" s="1285" t="s">
        <v>232</v>
      </c>
      <c r="E28" s="1285" t="s">
        <v>3148</v>
      </c>
      <c r="F28" s="1285"/>
      <c r="G28" s="1636">
        <v>11383323</v>
      </c>
      <c r="H28" s="1460"/>
      <c r="I28" s="1460"/>
      <c r="J28" s="1630"/>
      <c r="K28" s="1630">
        <v>1</v>
      </c>
      <c r="L28" s="1445"/>
      <c r="M28" s="1630"/>
      <c r="N28" s="1450" t="s">
        <v>2435</v>
      </c>
      <c r="O28" s="1446"/>
      <c r="P28" s="1646">
        <v>43888</v>
      </c>
      <c r="Q28" s="1637"/>
      <c r="R28" s="1650"/>
      <c r="S28" s="1650"/>
      <c r="T28" s="1650"/>
      <c r="U28" s="158"/>
      <c r="V28" s="158"/>
      <c r="W28" s="158"/>
      <c r="X28" s="158"/>
      <c r="Y28" s="158"/>
      <c r="Z28" s="158"/>
    </row>
    <row r="29" spans="1:26" ht="19.5" customHeight="1">
      <c r="A29" s="2126" t="s">
        <v>3149</v>
      </c>
      <c r="B29" s="1964"/>
      <c r="C29" s="1961"/>
      <c r="D29" s="1274">
        <v>3</v>
      </c>
      <c r="E29" s="1274">
        <v>3</v>
      </c>
      <c r="F29" s="1276"/>
      <c r="G29" s="1651">
        <f>SUM(G26:G28)</f>
        <v>34130102</v>
      </c>
      <c r="H29" s="1277">
        <f t="shared" ref="H29:M29" si="4">H26+H27+H28</f>
        <v>0</v>
      </c>
      <c r="I29" s="1277">
        <f t="shared" si="4"/>
        <v>0</v>
      </c>
      <c r="J29" s="1277">
        <f t="shared" si="4"/>
        <v>1</v>
      </c>
      <c r="K29" s="1277">
        <f t="shared" si="4"/>
        <v>2</v>
      </c>
      <c r="L29" s="1277">
        <f t="shared" si="4"/>
        <v>0</v>
      </c>
      <c r="M29" s="1277">
        <f t="shared" si="4"/>
        <v>0</v>
      </c>
      <c r="N29" s="1278"/>
      <c r="O29" s="1455"/>
      <c r="P29" s="1413"/>
      <c r="Q29" s="1473"/>
      <c r="R29" s="1280"/>
      <c r="S29" s="1280"/>
      <c r="T29" s="1280"/>
      <c r="U29" s="1280"/>
      <c r="V29" s="1280"/>
      <c r="W29" s="1280"/>
      <c r="X29" s="1280"/>
      <c r="Y29" s="1280"/>
      <c r="Z29" s="158"/>
    </row>
    <row r="30" spans="1:26" ht="20.25" customHeight="1">
      <c r="A30" s="2138"/>
      <c r="B30" s="1961"/>
      <c r="C30" s="1469"/>
      <c r="D30" s="1305">
        <f t="shared" ref="D30:E30" si="5">D29+D25+D22+D11+D8</f>
        <v>14</v>
      </c>
      <c r="E30" s="1305">
        <f t="shared" si="5"/>
        <v>18</v>
      </c>
      <c r="F30" s="1338"/>
      <c r="G30" s="1426">
        <f>G8+G11+G22+G25+G29</f>
        <v>161137457</v>
      </c>
      <c r="H30" s="1305">
        <f t="shared" ref="H30:M30" si="6">H29+H25+H22+H11+H8</f>
        <v>0</v>
      </c>
      <c r="I30" s="1305">
        <f t="shared" si="6"/>
        <v>2</v>
      </c>
      <c r="J30" s="1305">
        <f t="shared" si="6"/>
        <v>4</v>
      </c>
      <c r="K30" s="1305">
        <f t="shared" si="6"/>
        <v>12</v>
      </c>
      <c r="L30" s="1305">
        <f t="shared" si="6"/>
        <v>0</v>
      </c>
      <c r="M30" s="1305">
        <f t="shared" si="6"/>
        <v>0</v>
      </c>
      <c r="N30" s="1652"/>
      <c r="O30" s="1653"/>
      <c r="P30" s="1339"/>
      <c r="Q30" s="1628"/>
      <c r="R30" s="1470"/>
      <c r="S30" s="1470"/>
      <c r="T30" s="1470"/>
      <c r="U30" s="1470"/>
      <c r="V30" s="1470"/>
      <c r="W30" s="1470"/>
      <c r="X30" s="1470"/>
      <c r="Y30" s="1470"/>
      <c r="Z30" s="158"/>
    </row>
    <row r="31" spans="1:26" ht="33.75" customHeight="1">
      <c r="A31" s="1320"/>
      <c r="B31" s="1342"/>
      <c r="C31" s="1342"/>
      <c r="D31" s="1342"/>
      <c r="E31" s="1344"/>
      <c r="F31" s="1345"/>
      <c r="G31" s="1471"/>
      <c r="H31" s="1472"/>
      <c r="I31" s="1472"/>
      <c r="J31" s="1473"/>
      <c r="K31" s="1472"/>
      <c r="L31" s="1472"/>
      <c r="M31" s="1346"/>
      <c r="N31" s="1320"/>
      <c r="O31" s="1474"/>
      <c r="P31" s="1346"/>
      <c r="Q31" s="1346"/>
      <c r="R31" s="1320"/>
      <c r="S31" s="1320"/>
      <c r="T31" s="1320"/>
      <c r="U31" s="1320"/>
      <c r="V31" s="1320"/>
      <c r="W31" s="1320"/>
      <c r="X31" s="1320"/>
      <c r="Y31" s="1320"/>
      <c r="Z31" s="74"/>
    </row>
    <row r="32" spans="1:26" ht="33.75" customHeight="1">
      <c r="A32" s="1320"/>
      <c r="B32" s="1342"/>
      <c r="C32" s="1342"/>
      <c r="D32" s="1342"/>
      <c r="E32" s="1344"/>
      <c r="F32" s="1345"/>
      <c r="G32" s="1471"/>
      <c r="H32" s="1472"/>
      <c r="I32" s="1472"/>
      <c r="J32" s="1473"/>
      <c r="K32" s="1472"/>
      <c r="L32" s="1472"/>
      <c r="M32" s="1346"/>
      <c r="N32" s="1320"/>
      <c r="O32" s="1474"/>
      <c r="P32" s="1346"/>
      <c r="Q32" s="1346"/>
      <c r="R32" s="1320"/>
      <c r="S32" s="1320"/>
      <c r="T32" s="1320"/>
      <c r="U32" s="1320"/>
      <c r="V32" s="1320"/>
      <c r="W32" s="1320"/>
      <c r="X32" s="1320"/>
      <c r="Y32" s="1320"/>
      <c r="Z32" s="74"/>
    </row>
    <row r="33" spans="1:26" ht="33.75" customHeight="1">
      <c r="A33" s="1320"/>
      <c r="B33" s="1342"/>
      <c r="C33" s="1342"/>
      <c r="D33" s="1342"/>
      <c r="E33" s="1344"/>
      <c r="F33" s="1345"/>
      <c r="G33" s="1471"/>
      <c r="H33" s="1472"/>
      <c r="I33" s="1472"/>
      <c r="J33" s="1473"/>
      <c r="K33" s="1472"/>
      <c r="L33" s="1472"/>
      <c r="M33" s="1346"/>
      <c r="N33" s="1320"/>
      <c r="O33" s="1474"/>
      <c r="P33" s="1346"/>
      <c r="Q33" s="1346"/>
      <c r="R33" s="1320"/>
      <c r="S33" s="1320"/>
      <c r="T33" s="1320"/>
      <c r="U33" s="1320"/>
      <c r="V33" s="1320"/>
      <c r="W33" s="1320"/>
      <c r="X33" s="1320"/>
      <c r="Y33" s="1320"/>
      <c r="Z33" s="74"/>
    </row>
    <row r="34" spans="1:26" ht="33.75" customHeight="1">
      <c r="A34" s="1320"/>
      <c r="B34" s="1342"/>
      <c r="C34" s="1342"/>
      <c r="D34" s="1342"/>
      <c r="E34" s="1344"/>
      <c r="F34" s="1345"/>
      <c r="G34" s="1471"/>
      <c r="H34" s="1472"/>
      <c r="I34" s="1472"/>
      <c r="J34" s="1473"/>
      <c r="K34" s="1472"/>
      <c r="L34" s="1472"/>
      <c r="M34" s="1346"/>
      <c r="N34" s="1320"/>
      <c r="O34" s="1474"/>
      <c r="P34" s="1346"/>
      <c r="Q34" s="1346"/>
      <c r="R34" s="1320"/>
      <c r="S34" s="1320"/>
      <c r="T34" s="1320"/>
      <c r="U34" s="1320"/>
      <c r="V34" s="1320"/>
      <c r="W34" s="1320"/>
      <c r="X34" s="1320"/>
      <c r="Y34" s="1320"/>
      <c r="Z34" s="74"/>
    </row>
    <row r="35" spans="1:26" ht="33.75" customHeight="1">
      <c r="A35" s="1320"/>
      <c r="B35" s="1342"/>
      <c r="C35" s="1342"/>
      <c r="D35" s="1342"/>
      <c r="E35" s="1344"/>
      <c r="F35" s="1345"/>
      <c r="G35" s="1471"/>
      <c r="H35" s="1472"/>
      <c r="I35" s="1472"/>
      <c r="J35" s="1473"/>
      <c r="K35" s="1472"/>
      <c r="L35" s="1472"/>
      <c r="M35" s="1346"/>
      <c r="N35" s="1320"/>
      <c r="O35" s="1474"/>
      <c r="P35" s="1346"/>
      <c r="Q35" s="1346"/>
      <c r="R35" s="1320"/>
      <c r="S35" s="1320"/>
      <c r="T35" s="1320"/>
      <c r="U35" s="1320"/>
      <c r="V35" s="1320"/>
      <c r="W35" s="1320"/>
      <c r="X35" s="1320"/>
      <c r="Y35" s="1320"/>
      <c r="Z35" s="74"/>
    </row>
    <row r="36" spans="1:26" ht="33.75" customHeight="1">
      <c r="A36" s="1320"/>
      <c r="B36" s="1342"/>
      <c r="C36" s="1342"/>
      <c r="D36" s="1342"/>
      <c r="E36" s="1344"/>
      <c r="F36" s="1345"/>
      <c r="G36" s="1471"/>
      <c r="H36" s="1472"/>
      <c r="I36" s="1472"/>
      <c r="J36" s="1473"/>
      <c r="K36" s="1472"/>
      <c r="L36" s="1472"/>
      <c r="M36" s="1346"/>
      <c r="N36" s="1320"/>
      <c r="O36" s="1474"/>
      <c r="P36" s="1346"/>
      <c r="Q36" s="1346"/>
      <c r="R36" s="1320"/>
      <c r="S36" s="1320"/>
      <c r="T36" s="1320"/>
      <c r="U36" s="1320"/>
      <c r="V36" s="1320"/>
      <c r="W36" s="1320"/>
      <c r="X36" s="1320"/>
      <c r="Y36" s="1320"/>
      <c r="Z36" s="74"/>
    </row>
    <row r="37" spans="1:26" ht="33.75" customHeight="1">
      <c r="A37" s="1320"/>
      <c r="B37" s="1342"/>
      <c r="C37" s="1342"/>
      <c r="D37" s="1342"/>
      <c r="E37" s="1344"/>
      <c r="F37" s="1345"/>
      <c r="G37" s="1471"/>
      <c r="H37" s="1472"/>
      <c r="I37" s="1472"/>
      <c r="J37" s="1473"/>
      <c r="K37" s="1472"/>
      <c r="L37" s="1472"/>
      <c r="M37" s="1346"/>
      <c r="N37" s="1320"/>
      <c r="O37" s="1474"/>
      <c r="P37" s="1346"/>
      <c r="Q37" s="1346"/>
      <c r="R37" s="1320"/>
      <c r="S37" s="1320"/>
      <c r="T37" s="1320"/>
      <c r="U37" s="1320"/>
      <c r="V37" s="1320"/>
      <c r="W37" s="1320"/>
      <c r="X37" s="1320"/>
      <c r="Y37" s="1320"/>
      <c r="Z37" s="74"/>
    </row>
    <row r="38" spans="1:26" ht="33.75" customHeight="1">
      <c r="A38" s="1320"/>
      <c r="B38" s="1342"/>
      <c r="C38" s="1342"/>
      <c r="D38" s="1342"/>
      <c r="E38" s="1344"/>
      <c r="F38" s="1345"/>
      <c r="G38" s="1471"/>
      <c r="H38" s="1472"/>
      <c r="I38" s="1472"/>
      <c r="J38" s="1473"/>
      <c r="K38" s="1472"/>
      <c r="L38" s="1472"/>
      <c r="M38" s="1346"/>
      <c r="N38" s="1320"/>
      <c r="O38" s="1474"/>
      <c r="P38" s="1346"/>
      <c r="Q38" s="1346"/>
      <c r="R38" s="1320"/>
      <c r="S38" s="1320"/>
      <c r="T38" s="1320"/>
      <c r="U38" s="1320"/>
      <c r="V38" s="1320"/>
      <c r="W38" s="1320"/>
      <c r="X38" s="1320"/>
      <c r="Y38" s="1320"/>
      <c r="Z38" s="74"/>
    </row>
    <row r="39" spans="1:26" ht="33.75" customHeight="1">
      <c r="A39" s="1320"/>
      <c r="B39" s="1342"/>
      <c r="C39" s="1342"/>
      <c r="D39" s="1342"/>
      <c r="E39" s="1344"/>
      <c r="F39" s="1345"/>
      <c r="G39" s="1471"/>
      <c r="H39" s="1472"/>
      <c r="I39" s="1472"/>
      <c r="J39" s="1473"/>
      <c r="K39" s="1472"/>
      <c r="L39" s="1472"/>
      <c r="M39" s="1346"/>
      <c r="N39" s="1320"/>
      <c r="O39" s="1474"/>
      <c r="P39" s="1346"/>
      <c r="Q39" s="1346"/>
      <c r="R39" s="1320"/>
      <c r="S39" s="1320"/>
      <c r="T39" s="1320"/>
      <c r="U39" s="1320"/>
      <c r="V39" s="1320"/>
      <c r="W39" s="1320"/>
      <c r="X39" s="1320"/>
      <c r="Y39" s="1320"/>
      <c r="Z39" s="74"/>
    </row>
    <row r="40" spans="1:26" ht="33.75" customHeight="1">
      <c r="A40" s="1320"/>
      <c r="B40" s="1342"/>
      <c r="C40" s="1342"/>
      <c r="D40" s="1342"/>
      <c r="E40" s="1344"/>
      <c r="F40" s="1345"/>
      <c r="G40" s="1471"/>
      <c r="H40" s="1472"/>
      <c r="I40" s="1472"/>
      <c r="J40" s="1473"/>
      <c r="K40" s="1472"/>
      <c r="L40" s="1472"/>
      <c r="M40" s="1346"/>
      <c r="N40" s="1320"/>
      <c r="O40" s="1474"/>
      <c r="P40" s="1346"/>
      <c r="Q40" s="1346"/>
      <c r="R40" s="1320"/>
      <c r="S40" s="1320"/>
      <c r="T40" s="1320"/>
      <c r="U40" s="1320"/>
      <c r="V40" s="1320"/>
      <c r="W40" s="1320"/>
      <c r="X40" s="1320"/>
      <c r="Y40" s="1320"/>
      <c r="Z40" s="74"/>
    </row>
    <row r="41" spans="1:26" ht="33.75" customHeight="1">
      <c r="A41" s="1320"/>
      <c r="B41" s="1342"/>
      <c r="C41" s="1342"/>
      <c r="D41" s="1342"/>
      <c r="E41" s="1344"/>
      <c r="F41" s="1345"/>
      <c r="G41" s="1471"/>
      <c r="H41" s="1472"/>
      <c r="I41" s="1472"/>
      <c r="J41" s="1473"/>
      <c r="K41" s="1472"/>
      <c r="L41" s="1472"/>
      <c r="M41" s="1346"/>
      <c r="N41" s="1320"/>
      <c r="O41" s="1474"/>
      <c r="P41" s="1346"/>
      <c r="Q41" s="1346"/>
      <c r="R41" s="1320"/>
      <c r="S41" s="1320"/>
      <c r="T41" s="1320"/>
      <c r="U41" s="1320"/>
      <c r="V41" s="1320"/>
      <c r="W41" s="1320"/>
      <c r="X41" s="1320"/>
      <c r="Y41" s="1320"/>
      <c r="Z41" s="74"/>
    </row>
    <row r="42" spans="1:26" ht="33.75" customHeight="1">
      <c r="A42" s="1320"/>
      <c r="B42" s="1342"/>
      <c r="C42" s="1342"/>
      <c r="D42" s="1342"/>
      <c r="E42" s="1344"/>
      <c r="F42" s="1345"/>
      <c r="G42" s="1471"/>
      <c r="H42" s="1472"/>
      <c r="I42" s="1472"/>
      <c r="J42" s="1473"/>
      <c r="K42" s="1472"/>
      <c r="L42" s="1472"/>
      <c r="M42" s="1346"/>
      <c r="N42" s="1320"/>
      <c r="O42" s="1474"/>
      <c r="P42" s="1346"/>
      <c r="Q42" s="1346"/>
      <c r="R42" s="1320"/>
      <c r="S42" s="1320"/>
      <c r="T42" s="1320"/>
      <c r="U42" s="1320"/>
      <c r="V42" s="1320"/>
      <c r="W42" s="1320"/>
      <c r="X42" s="1320"/>
      <c r="Y42" s="1320"/>
      <c r="Z42" s="74"/>
    </row>
    <row r="43" spans="1:26" ht="33.75" customHeight="1">
      <c r="A43" s="1320"/>
      <c r="B43" s="1342"/>
      <c r="C43" s="1342"/>
      <c r="D43" s="1342"/>
      <c r="E43" s="1344"/>
      <c r="F43" s="1345"/>
      <c r="G43" s="1471"/>
      <c r="H43" s="1472"/>
      <c r="I43" s="1472"/>
      <c r="J43" s="1473"/>
      <c r="K43" s="1472"/>
      <c r="L43" s="1472"/>
      <c r="M43" s="1346"/>
      <c r="N43" s="1320"/>
      <c r="O43" s="1474"/>
      <c r="P43" s="1346"/>
      <c r="Q43" s="1346"/>
      <c r="R43" s="1320"/>
      <c r="S43" s="1320"/>
      <c r="T43" s="1320"/>
      <c r="U43" s="1320"/>
      <c r="V43" s="1320"/>
      <c r="W43" s="1320"/>
      <c r="X43" s="1320"/>
      <c r="Y43" s="1320"/>
      <c r="Z43" s="74"/>
    </row>
    <row r="44" spans="1:26" ht="33.75" customHeight="1">
      <c r="A44" s="1320"/>
      <c r="B44" s="1342"/>
      <c r="C44" s="1342"/>
      <c r="D44" s="1342"/>
      <c r="E44" s="1344"/>
      <c r="F44" s="1345"/>
      <c r="G44" s="1471"/>
      <c r="H44" s="1472"/>
      <c r="I44" s="1472"/>
      <c r="J44" s="1473"/>
      <c r="K44" s="1472"/>
      <c r="L44" s="1472"/>
      <c r="M44" s="1346"/>
      <c r="N44" s="1320"/>
      <c r="O44" s="1474"/>
      <c r="P44" s="1346"/>
      <c r="Q44" s="1346"/>
      <c r="R44" s="1320"/>
      <c r="S44" s="1320"/>
      <c r="T44" s="1320"/>
      <c r="U44" s="1320"/>
      <c r="V44" s="1320"/>
      <c r="W44" s="1320"/>
      <c r="X44" s="1320"/>
      <c r="Y44" s="1320"/>
      <c r="Z44" s="74"/>
    </row>
    <row r="45" spans="1:26" ht="33.75" customHeight="1">
      <c r="A45" s="1320"/>
      <c r="B45" s="1342"/>
      <c r="C45" s="1342"/>
      <c r="D45" s="1342"/>
      <c r="E45" s="1344"/>
      <c r="F45" s="1345"/>
      <c r="G45" s="1471"/>
      <c r="H45" s="1472"/>
      <c r="I45" s="1472"/>
      <c r="J45" s="1473"/>
      <c r="K45" s="1472"/>
      <c r="L45" s="1472"/>
      <c r="M45" s="1346"/>
      <c r="N45" s="1320"/>
      <c r="O45" s="1474"/>
      <c r="P45" s="1346"/>
      <c r="Q45" s="1346"/>
      <c r="R45" s="1320"/>
      <c r="S45" s="1320"/>
      <c r="T45" s="1320"/>
      <c r="U45" s="1320"/>
      <c r="V45" s="1320"/>
      <c r="W45" s="1320"/>
      <c r="X45" s="1320"/>
      <c r="Y45" s="1320"/>
      <c r="Z45" s="74"/>
    </row>
    <row r="46" spans="1:26" ht="33.75" customHeight="1">
      <c r="A46" s="1320"/>
      <c r="B46" s="1342"/>
      <c r="C46" s="1342"/>
      <c r="D46" s="1342"/>
      <c r="E46" s="1344"/>
      <c r="F46" s="1345"/>
      <c r="G46" s="1471"/>
      <c r="H46" s="1472"/>
      <c r="I46" s="1472"/>
      <c r="J46" s="1473"/>
      <c r="K46" s="1472"/>
      <c r="L46" s="1472"/>
      <c r="M46" s="1346"/>
      <c r="N46" s="1320"/>
      <c r="O46" s="1474"/>
      <c r="P46" s="1346"/>
      <c r="Q46" s="1346"/>
      <c r="R46" s="1320"/>
      <c r="S46" s="1320"/>
      <c r="T46" s="1320"/>
      <c r="U46" s="1320"/>
      <c r="V46" s="1320"/>
      <c r="W46" s="1320"/>
      <c r="X46" s="1320"/>
      <c r="Y46" s="1320"/>
      <c r="Z46" s="74"/>
    </row>
    <row r="47" spans="1:26" ht="33.75" customHeight="1">
      <c r="A47" s="1320"/>
      <c r="B47" s="1342"/>
      <c r="C47" s="1342"/>
      <c r="D47" s="1342"/>
      <c r="E47" s="1344"/>
      <c r="F47" s="1345"/>
      <c r="G47" s="1471"/>
      <c r="H47" s="1472"/>
      <c r="I47" s="1472"/>
      <c r="J47" s="1473"/>
      <c r="K47" s="1472"/>
      <c r="L47" s="1472"/>
      <c r="M47" s="1346"/>
      <c r="N47" s="1320"/>
      <c r="O47" s="1474"/>
      <c r="P47" s="1346"/>
      <c r="Q47" s="1346"/>
      <c r="R47" s="1320"/>
      <c r="S47" s="1320"/>
      <c r="T47" s="1320"/>
      <c r="U47" s="1320"/>
      <c r="V47" s="1320"/>
      <c r="W47" s="1320"/>
      <c r="X47" s="1320"/>
      <c r="Y47" s="1320"/>
      <c r="Z47" s="74"/>
    </row>
    <row r="48" spans="1:26" ht="33.75" customHeight="1">
      <c r="A48" s="1320"/>
      <c r="B48" s="1342"/>
      <c r="C48" s="1342"/>
      <c r="D48" s="1342"/>
      <c r="E48" s="1344"/>
      <c r="F48" s="1345"/>
      <c r="G48" s="1471"/>
      <c r="H48" s="1472"/>
      <c r="I48" s="1472"/>
      <c r="J48" s="1473"/>
      <c r="K48" s="1472"/>
      <c r="L48" s="1472"/>
      <c r="M48" s="1346"/>
      <c r="N48" s="1320"/>
      <c r="O48" s="1474"/>
      <c r="P48" s="1346"/>
      <c r="Q48" s="1346"/>
      <c r="R48" s="1320"/>
      <c r="S48" s="1320"/>
      <c r="T48" s="1320"/>
      <c r="U48" s="1320"/>
      <c r="V48" s="1320"/>
      <c r="W48" s="1320"/>
      <c r="X48" s="1320"/>
      <c r="Y48" s="1320"/>
      <c r="Z48" s="74"/>
    </row>
    <row r="49" spans="1:26" ht="33.75" customHeight="1">
      <c r="A49" s="1320"/>
      <c r="B49" s="1342"/>
      <c r="C49" s="1342"/>
      <c r="D49" s="1342"/>
      <c r="E49" s="1344"/>
      <c r="F49" s="1345"/>
      <c r="G49" s="1471"/>
      <c r="H49" s="1472"/>
      <c r="I49" s="1472"/>
      <c r="J49" s="1473"/>
      <c r="K49" s="1472"/>
      <c r="L49" s="1472"/>
      <c r="M49" s="1346"/>
      <c r="N49" s="1320"/>
      <c r="O49" s="1474"/>
      <c r="P49" s="1346"/>
      <c r="Q49" s="1346"/>
      <c r="R49" s="1320"/>
      <c r="S49" s="1320"/>
      <c r="T49" s="1320"/>
      <c r="U49" s="1320"/>
      <c r="V49" s="1320"/>
      <c r="W49" s="1320"/>
      <c r="X49" s="1320"/>
      <c r="Y49" s="1320"/>
      <c r="Z49" s="74"/>
    </row>
    <row r="50" spans="1:26" ht="33.75" customHeight="1">
      <c r="A50" s="1320"/>
      <c r="B50" s="1342"/>
      <c r="C50" s="1342"/>
      <c r="D50" s="1342"/>
      <c r="E50" s="1344"/>
      <c r="F50" s="1345"/>
      <c r="G50" s="1471"/>
      <c r="H50" s="1472"/>
      <c r="I50" s="1472"/>
      <c r="J50" s="1473"/>
      <c r="K50" s="1472"/>
      <c r="L50" s="1472"/>
      <c r="M50" s="1346"/>
      <c r="N50" s="1320"/>
      <c r="O50" s="1474"/>
      <c r="P50" s="1346"/>
      <c r="Q50" s="1346"/>
      <c r="R50" s="1320"/>
      <c r="S50" s="1320"/>
      <c r="T50" s="1320"/>
      <c r="U50" s="1320"/>
      <c r="V50" s="1320"/>
      <c r="W50" s="1320"/>
      <c r="X50" s="1320"/>
      <c r="Y50" s="1320"/>
      <c r="Z50" s="74"/>
    </row>
    <row r="51" spans="1:26" ht="33.75" customHeight="1">
      <c r="A51" s="1320"/>
      <c r="B51" s="1342"/>
      <c r="C51" s="1342"/>
      <c r="D51" s="1342"/>
      <c r="E51" s="1344"/>
      <c r="F51" s="1345"/>
      <c r="G51" s="1471"/>
      <c r="H51" s="1472"/>
      <c r="I51" s="1472"/>
      <c r="J51" s="1473"/>
      <c r="K51" s="1472"/>
      <c r="L51" s="1472"/>
      <c r="M51" s="1346"/>
      <c r="N51" s="1320"/>
      <c r="O51" s="1474"/>
      <c r="P51" s="1346"/>
      <c r="Q51" s="1346"/>
      <c r="R51" s="1320"/>
      <c r="S51" s="1320"/>
      <c r="T51" s="1320"/>
      <c r="U51" s="1320"/>
      <c r="V51" s="1320"/>
      <c r="W51" s="1320"/>
      <c r="X51" s="1320"/>
      <c r="Y51" s="1320"/>
      <c r="Z51" s="74"/>
    </row>
    <row r="52" spans="1:26" ht="33.75" customHeight="1">
      <c r="A52" s="1320"/>
      <c r="B52" s="1342"/>
      <c r="C52" s="1342"/>
      <c r="D52" s="1342"/>
      <c r="E52" s="1344"/>
      <c r="F52" s="1345"/>
      <c r="G52" s="1471"/>
      <c r="H52" s="1472"/>
      <c r="I52" s="1472"/>
      <c r="J52" s="1473"/>
      <c r="K52" s="1472"/>
      <c r="L52" s="1472"/>
      <c r="M52" s="1346"/>
      <c r="N52" s="1320"/>
      <c r="O52" s="1474"/>
      <c r="P52" s="1346"/>
      <c r="Q52" s="1346"/>
      <c r="R52" s="1320"/>
      <c r="S52" s="1320"/>
      <c r="T52" s="1320"/>
      <c r="U52" s="1320"/>
      <c r="V52" s="1320"/>
      <c r="W52" s="1320"/>
      <c r="X52" s="1320"/>
      <c r="Y52" s="1320"/>
      <c r="Z52" s="74"/>
    </row>
    <row r="53" spans="1:26" ht="33.75" customHeight="1">
      <c r="A53" s="1320"/>
      <c r="B53" s="1342"/>
      <c r="C53" s="1342"/>
      <c r="D53" s="1342"/>
      <c r="E53" s="1344"/>
      <c r="F53" s="1345"/>
      <c r="G53" s="1471"/>
      <c r="H53" s="1472"/>
      <c r="I53" s="1472"/>
      <c r="J53" s="1473"/>
      <c r="K53" s="1472"/>
      <c r="L53" s="1472"/>
      <c r="M53" s="1346"/>
      <c r="N53" s="1320"/>
      <c r="O53" s="1474"/>
      <c r="P53" s="1346"/>
      <c r="Q53" s="1346"/>
      <c r="R53" s="1320"/>
      <c r="S53" s="1320"/>
      <c r="T53" s="1320"/>
      <c r="U53" s="1320"/>
      <c r="V53" s="1320"/>
      <c r="W53" s="1320"/>
      <c r="X53" s="1320"/>
      <c r="Y53" s="1320"/>
      <c r="Z53" s="74"/>
    </row>
    <row r="54" spans="1:26" ht="33.75" customHeight="1">
      <c r="A54" s="1320"/>
      <c r="B54" s="1342"/>
      <c r="C54" s="1342"/>
      <c r="D54" s="1342"/>
      <c r="E54" s="1344"/>
      <c r="F54" s="1345"/>
      <c r="G54" s="1471"/>
      <c r="H54" s="1472"/>
      <c r="I54" s="1472"/>
      <c r="J54" s="1473"/>
      <c r="K54" s="1472"/>
      <c r="L54" s="1472"/>
      <c r="M54" s="1346"/>
      <c r="N54" s="1320"/>
      <c r="O54" s="1474"/>
      <c r="P54" s="1346"/>
      <c r="Q54" s="1346"/>
      <c r="R54" s="1320"/>
      <c r="S54" s="1320"/>
      <c r="T54" s="1320"/>
      <c r="U54" s="1320"/>
      <c r="V54" s="1320"/>
      <c r="W54" s="1320"/>
      <c r="X54" s="1320"/>
      <c r="Y54" s="1320"/>
      <c r="Z54" s="74"/>
    </row>
    <row r="55" spans="1:26" ht="33.75" customHeight="1">
      <c r="A55" s="1320"/>
      <c r="B55" s="1342"/>
      <c r="C55" s="1342"/>
      <c r="D55" s="1342"/>
      <c r="E55" s="1344"/>
      <c r="F55" s="1345"/>
      <c r="G55" s="1471"/>
      <c r="H55" s="1472"/>
      <c r="I55" s="1472"/>
      <c r="J55" s="1473"/>
      <c r="K55" s="1472"/>
      <c r="L55" s="1472"/>
      <c r="M55" s="1346"/>
      <c r="N55" s="1320"/>
      <c r="O55" s="1474"/>
      <c r="P55" s="1346"/>
      <c r="Q55" s="1346"/>
      <c r="R55" s="1320"/>
      <c r="S55" s="1320"/>
      <c r="T55" s="1320"/>
      <c r="U55" s="1320"/>
      <c r="V55" s="1320"/>
      <c r="W55" s="1320"/>
      <c r="X55" s="1320"/>
      <c r="Y55" s="1320"/>
      <c r="Z55" s="74"/>
    </row>
    <row r="56" spans="1:26" ht="33.75" customHeight="1">
      <c r="A56" s="1320"/>
      <c r="B56" s="1342"/>
      <c r="C56" s="1342"/>
      <c r="D56" s="1342"/>
      <c r="E56" s="1344"/>
      <c r="F56" s="1345"/>
      <c r="G56" s="1471"/>
      <c r="H56" s="1472"/>
      <c r="I56" s="1472"/>
      <c r="J56" s="1473"/>
      <c r="K56" s="1472"/>
      <c r="L56" s="1472"/>
      <c r="M56" s="1346"/>
      <c r="N56" s="1320"/>
      <c r="O56" s="1474"/>
      <c r="P56" s="1346"/>
      <c r="Q56" s="1346"/>
      <c r="R56" s="1320"/>
      <c r="S56" s="1320"/>
      <c r="T56" s="1320"/>
      <c r="U56" s="1320"/>
      <c r="V56" s="1320"/>
      <c r="W56" s="1320"/>
      <c r="X56" s="1320"/>
      <c r="Y56" s="1320"/>
      <c r="Z56" s="74"/>
    </row>
    <row r="57" spans="1:26" ht="33.75" customHeight="1">
      <c r="A57" s="1320"/>
      <c r="B57" s="1342"/>
      <c r="C57" s="1342"/>
      <c r="D57" s="1342"/>
      <c r="E57" s="1344"/>
      <c r="F57" s="1345"/>
      <c r="G57" s="1471"/>
      <c r="H57" s="1472"/>
      <c r="I57" s="1472"/>
      <c r="J57" s="1473"/>
      <c r="K57" s="1472"/>
      <c r="L57" s="1472"/>
      <c r="M57" s="1346"/>
      <c r="N57" s="1320"/>
      <c r="O57" s="1474"/>
      <c r="P57" s="1346"/>
      <c r="Q57" s="1346"/>
      <c r="R57" s="1320"/>
      <c r="S57" s="1320"/>
      <c r="T57" s="1320"/>
      <c r="U57" s="1320"/>
      <c r="V57" s="1320"/>
      <c r="W57" s="1320"/>
      <c r="X57" s="1320"/>
      <c r="Y57" s="1320"/>
      <c r="Z57" s="74"/>
    </row>
    <row r="58" spans="1:26" ht="33.75" customHeight="1">
      <c r="A58" s="1320"/>
      <c r="B58" s="1342"/>
      <c r="C58" s="1342"/>
      <c r="D58" s="1342"/>
      <c r="E58" s="1344"/>
      <c r="F58" s="1345"/>
      <c r="G58" s="1471"/>
      <c r="H58" s="1472"/>
      <c r="I58" s="1472"/>
      <c r="J58" s="1473"/>
      <c r="K58" s="1472"/>
      <c r="L58" s="1472"/>
      <c r="M58" s="1346"/>
      <c r="N58" s="1320"/>
      <c r="O58" s="1474"/>
      <c r="P58" s="1346"/>
      <c r="Q58" s="1346"/>
      <c r="R58" s="1320"/>
      <c r="S58" s="1320"/>
      <c r="T58" s="1320"/>
      <c r="U58" s="1320"/>
      <c r="V58" s="1320"/>
      <c r="W58" s="1320"/>
      <c r="X58" s="1320"/>
      <c r="Y58" s="1320"/>
      <c r="Z58" s="74"/>
    </row>
    <row r="59" spans="1:26" ht="33.75" customHeight="1">
      <c r="A59" s="1320"/>
      <c r="B59" s="1342"/>
      <c r="C59" s="1342"/>
      <c r="D59" s="1342"/>
      <c r="E59" s="1344"/>
      <c r="F59" s="1345"/>
      <c r="G59" s="1471"/>
      <c r="H59" s="1472"/>
      <c r="I59" s="1472"/>
      <c r="J59" s="1473"/>
      <c r="K59" s="1472"/>
      <c r="L59" s="1472"/>
      <c r="M59" s="1346"/>
      <c r="N59" s="1320"/>
      <c r="O59" s="1474"/>
      <c r="P59" s="1346"/>
      <c r="Q59" s="1346"/>
      <c r="R59" s="1320"/>
      <c r="S59" s="1320"/>
      <c r="T59" s="1320"/>
      <c r="U59" s="1320"/>
      <c r="V59" s="1320"/>
      <c r="W59" s="1320"/>
      <c r="X59" s="1320"/>
      <c r="Y59" s="1320"/>
      <c r="Z59" s="74"/>
    </row>
    <row r="60" spans="1:26" ht="33.75" customHeight="1">
      <c r="A60" s="1320"/>
      <c r="B60" s="1342"/>
      <c r="C60" s="1342"/>
      <c r="D60" s="1342"/>
      <c r="E60" s="1344"/>
      <c r="F60" s="1345"/>
      <c r="G60" s="1471"/>
      <c r="H60" s="1472"/>
      <c r="I60" s="1472"/>
      <c r="J60" s="1473"/>
      <c r="K60" s="1472"/>
      <c r="L60" s="1472"/>
      <c r="M60" s="1346"/>
      <c r="N60" s="1320"/>
      <c r="O60" s="1474"/>
      <c r="P60" s="1346"/>
      <c r="Q60" s="1346"/>
      <c r="R60" s="1320"/>
      <c r="S60" s="1320"/>
      <c r="T60" s="1320"/>
      <c r="U60" s="1320"/>
      <c r="V60" s="1320"/>
      <c r="W60" s="1320"/>
      <c r="X60" s="1320"/>
      <c r="Y60" s="1320"/>
      <c r="Z60" s="74"/>
    </row>
    <row r="61" spans="1:26" ht="33.75" customHeight="1">
      <c r="A61" s="1320"/>
      <c r="B61" s="1342"/>
      <c r="C61" s="1342"/>
      <c r="D61" s="1342"/>
      <c r="E61" s="1344"/>
      <c r="F61" s="1345"/>
      <c r="G61" s="1471"/>
      <c r="H61" s="1472"/>
      <c r="I61" s="1472"/>
      <c r="J61" s="1473"/>
      <c r="K61" s="1472"/>
      <c r="L61" s="1472"/>
      <c r="M61" s="1346"/>
      <c r="N61" s="1320"/>
      <c r="O61" s="1474"/>
      <c r="P61" s="1346"/>
      <c r="Q61" s="1346"/>
      <c r="R61" s="1320"/>
      <c r="S61" s="1320"/>
      <c r="T61" s="1320"/>
      <c r="U61" s="1320"/>
      <c r="V61" s="1320"/>
      <c r="W61" s="1320"/>
      <c r="X61" s="1320"/>
      <c r="Y61" s="1320"/>
      <c r="Z61" s="74"/>
    </row>
    <row r="62" spans="1:26" ht="33.75" customHeight="1">
      <c r="A62" s="1320"/>
      <c r="B62" s="1342"/>
      <c r="C62" s="1342"/>
      <c r="D62" s="1342"/>
      <c r="E62" s="1344"/>
      <c r="F62" s="1345"/>
      <c r="G62" s="1471"/>
      <c r="H62" s="1472"/>
      <c r="I62" s="1472"/>
      <c r="J62" s="1473"/>
      <c r="K62" s="1472"/>
      <c r="L62" s="1472"/>
      <c r="M62" s="1346"/>
      <c r="N62" s="1320"/>
      <c r="O62" s="1474"/>
      <c r="P62" s="1346"/>
      <c r="Q62" s="1346"/>
      <c r="R62" s="1320"/>
      <c r="S62" s="1320"/>
      <c r="T62" s="1320"/>
      <c r="U62" s="1320"/>
      <c r="V62" s="1320"/>
      <c r="W62" s="1320"/>
      <c r="X62" s="1320"/>
      <c r="Y62" s="1320"/>
      <c r="Z62" s="74"/>
    </row>
    <row r="63" spans="1:26" ht="33.75" customHeight="1">
      <c r="A63" s="1320"/>
      <c r="B63" s="1342"/>
      <c r="C63" s="1342"/>
      <c r="D63" s="1342"/>
      <c r="E63" s="1344"/>
      <c r="F63" s="1345"/>
      <c r="G63" s="1471"/>
      <c r="H63" s="1472"/>
      <c r="I63" s="1472"/>
      <c r="J63" s="1473"/>
      <c r="K63" s="1472"/>
      <c r="L63" s="1472"/>
      <c r="M63" s="1346"/>
      <c r="N63" s="1320"/>
      <c r="O63" s="1474"/>
      <c r="P63" s="1346"/>
      <c r="Q63" s="1346"/>
      <c r="R63" s="1320"/>
      <c r="S63" s="1320"/>
      <c r="T63" s="1320"/>
      <c r="U63" s="1320"/>
      <c r="V63" s="1320"/>
      <c r="W63" s="1320"/>
      <c r="X63" s="1320"/>
      <c r="Y63" s="1320"/>
      <c r="Z63" s="74"/>
    </row>
    <row r="64" spans="1:26" ht="33.75" customHeight="1">
      <c r="A64" s="1320"/>
      <c r="B64" s="1342"/>
      <c r="C64" s="1342"/>
      <c r="D64" s="1342"/>
      <c r="E64" s="1344"/>
      <c r="F64" s="1345"/>
      <c r="G64" s="1471"/>
      <c r="H64" s="1472"/>
      <c r="I64" s="1472"/>
      <c r="J64" s="1473"/>
      <c r="K64" s="1472"/>
      <c r="L64" s="1472"/>
      <c r="M64" s="1346"/>
      <c r="N64" s="1320"/>
      <c r="O64" s="1474"/>
      <c r="P64" s="1346"/>
      <c r="Q64" s="1346"/>
      <c r="R64" s="1320"/>
      <c r="S64" s="1320"/>
      <c r="T64" s="1320"/>
      <c r="U64" s="1320"/>
      <c r="V64" s="1320"/>
      <c r="W64" s="1320"/>
      <c r="X64" s="1320"/>
      <c r="Y64" s="1320"/>
      <c r="Z64" s="74"/>
    </row>
    <row r="65" spans="1:26" ht="33.75" customHeight="1">
      <c r="A65" s="1320"/>
      <c r="B65" s="1342"/>
      <c r="C65" s="1342"/>
      <c r="D65" s="1342"/>
      <c r="E65" s="1344"/>
      <c r="F65" s="1345"/>
      <c r="G65" s="1471"/>
      <c r="H65" s="1472"/>
      <c r="I65" s="1472"/>
      <c r="J65" s="1473"/>
      <c r="K65" s="1472"/>
      <c r="L65" s="1472"/>
      <c r="M65" s="1346"/>
      <c r="N65" s="1320"/>
      <c r="O65" s="1474"/>
      <c r="P65" s="1346"/>
      <c r="Q65" s="1346"/>
      <c r="R65" s="1320"/>
      <c r="S65" s="1320"/>
      <c r="T65" s="1320"/>
      <c r="U65" s="1320"/>
      <c r="V65" s="1320"/>
      <c r="W65" s="1320"/>
      <c r="X65" s="1320"/>
      <c r="Y65" s="1320"/>
      <c r="Z65" s="74"/>
    </row>
    <row r="66" spans="1:26" ht="33.75" customHeight="1">
      <c r="A66" s="1320"/>
      <c r="B66" s="1342"/>
      <c r="C66" s="1342"/>
      <c r="D66" s="1342"/>
      <c r="E66" s="1344"/>
      <c r="F66" s="1345"/>
      <c r="G66" s="1471"/>
      <c r="H66" s="1472"/>
      <c r="I66" s="1472"/>
      <c r="J66" s="1473"/>
      <c r="K66" s="1472"/>
      <c r="L66" s="1472"/>
      <c r="M66" s="1346"/>
      <c r="N66" s="1320"/>
      <c r="O66" s="1474"/>
      <c r="P66" s="1346"/>
      <c r="Q66" s="1346"/>
      <c r="R66" s="1320"/>
      <c r="S66" s="1320"/>
      <c r="T66" s="1320"/>
      <c r="U66" s="1320"/>
      <c r="V66" s="1320"/>
      <c r="W66" s="1320"/>
      <c r="X66" s="1320"/>
      <c r="Y66" s="1320"/>
      <c r="Z66" s="74"/>
    </row>
    <row r="67" spans="1:26" ht="33.75" customHeight="1">
      <c r="A67" s="1320"/>
      <c r="B67" s="1342"/>
      <c r="C67" s="1342"/>
      <c r="D67" s="1342"/>
      <c r="E67" s="1344"/>
      <c r="F67" s="1345"/>
      <c r="G67" s="1471"/>
      <c r="H67" s="1472"/>
      <c r="I67" s="1472"/>
      <c r="J67" s="1473"/>
      <c r="K67" s="1472"/>
      <c r="L67" s="1472"/>
      <c r="M67" s="1346"/>
      <c r="N67" s="1320"/>
      <c r="O67" s="1474"/>
      <c r="P67" s="1346"/>
      <c r="Q67" s="1346"/>
      <c r="R67" s="1320"/>
      <c r="S67" s="1320"/>
      <c r="T67" s="1320"/>
      <c r="U67" s="1320"/>
      <c r="V67" s="1320"/>
      <c r="W67" s="1320"/>
      <c r="X67" s="1320"/>
      <c r="Y67" s="1320"/>
      <c r="Z67" s="74"/>
    </row>
    <row r="68" spans="1:26" ht="33.75" customHeight="1">
      <c r="A68" s="1320"/>
      <c r="B68" s="1342"/>
      <c r="C68" s="1342"/>
      <c r="D68" s="1342"/>
      <c r="E68" s="1344"/>
      <c r="F68" s="1345"/>
      <c r="G68" s="1471"/>
      <c r="H68" s="1472"/>
      <c r="I68" s="1472"/>
      <c r="J68" s="1473"/>
      <c r="K68" s="1472"/>
      <c r="L68" s="1472"/>
      <c r="M68" s="1346"/>
      <c r="N68" s="1320"/>
      <c r="O68" s="1474"/>
      <c r="P68" s="1346"/>
      <c r="Q68" s="1346"/>
      <c r="R68" s="1320"/>
      <c r="S68" s="1320"/>
      <c r="T68" s="1320"/>
      <c r="U68" s="1320"/>
      <c r="V68" s="1320"/>
      <c r="W68" s="1320"/>
      <c r="X68" s="1320"/>
      <c r="Y68" s="1320"/>
      <c r="Z68" s="74"/>
    </row>
    <row r="69" spans="1:26" ht="33.75" customHeight="1">
      <c r="A69" s="1320"/>
      <c r="B69" s="1342"/>
      <c r="C69" s="1342"/>
      <c r="D69" s="1342"/>
      <c r="E69" s="1344"/>
      <c r="F69" s="1345"/>
      <c r="G69" s="1471"/>
      <c r="H69" s="1472"/>
      <c r="I69" s="1472"/>
      <c r="J69" s="1473"/>
      <c r="K69" s="1472"/>
      <c r="L69" s="1472"/>
      <c r="M69" s="1346"/>
      <c r="N69" s="1320"/>
      <c r="O69" s="1474"/>
      <c r="P69" s="1346"/>
      <c r="Q69" s="1346"/>
      <c r="R69" s="1320"/>
      <c r="S69" s="1320"/>
      <c r="T69" s="1320"/>
      <c r="U69" s="1320"/>
      <c r="V69" s="1320"/>
      <c r="W69" s="1320"/>
      <c r="X69" s="1320"/>
      <c r="Y69" s="1320"/>
      <c r="Z69" s="74"/>
    </row>
    <row r="70" spans="1:26" ht="33.75" customHeight="1">
      <c r="A70" s="1320"/>
      <c r="B70" s="1342"/>
      <c r="C70" s="1342"/>
      <c r="D70" s="1342"/>
      <c r="E70" s="1344"/>
      <c r="F70" s="1345"/>
      <c r="G70" s="1471"/>
      <c r="H70" s="1472"/>
      <c r="I70" s="1472"/>
      <c r="J70" s="1473"/>
      <c r="K70" s="1472"/>
      <c r="L70" s="1472"/>
      <c r="M70" s="1346"/>
      <c r="N70" s="1320"/>
      <c r="O70" s="1474"/>
      <c r="P70" s="1346"/>
      <c r="Q70" s="1346"/>
      <c r="R70" s="1320"/>
      <c r="S70" s="1320"/>
      <c r="T70" s="1320"/>
      <c r="U70" s="1320"/>
      <c r="V70" s="1320"/>
      <c r="W70" s="1320"/>
      <c r="X70" s="1320"/>
      <c r="Y70" s="1320"/>
      <c r="Z70" s="74"/>
    </row>
    <row r="71" spans="1:26" ht="33.75" customHeight="1">
      <c r="A71" s="1320"/>
      <c r="B71" s="1342"/>
      <c r="C71" s="1342"/>
      <c r="D71" s="1342"/>
      <c r="E71" s="1344"/>
      <c r="F71" s="1345"/>
      <c r="G71" s="1471"/>
      <c r="H71" s="1472"/>
      <c r="I71" s="1472"/>
      <c r="J71" s="1473"/>
      <c r="K71" s="1472"/>
      <c r="L71" s="1472"/>
      <c r="M71" s="1346"/>
      <c r="N71" s="1320"/>
      <c r="O71" s="1474"/>
      <c r="P71" s="1346"/>
      <c r="Q71" s="1346"/>
      <c r="R71" s="1320"/>
      <c r="S71" s="1320"/>
      <c r="T71" s="1320"/>
      <c r="U71" s="1320"/>
      <c r="V71" s="1320"/>
      <c r="W71" s="1320"/>
      <c r="X71" s="1320"/>
      <c r="Y71" s="1320"/>
      <c r="Z71" s="74"/>
    </row>
    <row r="72" spans="1:26" ht="33.75" customHeight="1">
      <c r="A72" s="1320"/>
      <c r="B72" s="1342"/>
      <c r="C72" s="1342"/>
      <c r="D72" s="1342"/>
      <c r="E72" s="1344"/>
      <c r="F72" s="1345"/>
      <c r="G72" s="1471"/>
      <c r="H72" s="1472"/>
      <c r="I72" s="1472"/>
      <c r="J72" s="1473"/>
      <c r="K72" s="1472"/>
      <c r="L72" s="1472"/>
      <c r="M72" s="1346"/>
      <c r="N72" s="1320"/>
      <c r="O72" s="1474"/>
      <c r="P72" s="1346"/>
      <c r="Q72" s="1346"/>
      <c r="R72" s="1320"/>
      <c r="S72" s="1320"/>
      <c r="T72" s="1320"/>
      <c r="U72" s="1320"/>
      <c r="V72" s="1320"/>
      <c r="W72" s="1320"/>
      <c r="X72" s="1320"/>
      <c r="Y72" s="1320"/>
      <c r="Z72" s="74"/>
    </row>
    <row r="73" spans="1:26" ht="33.75" customHeight="1">
      <c r="A73" s="1320"/>
      <c r="B73" s="1342"/>
      <c r="C73" s="1342"/>
      <c r="D73" s="1342"/>
      <c r="E73" s="1344"/>
      <c r="F73" s="1345"/>
      <c r="G73" s="1471"/>
      <c r="H73" s="1472"/>
      <c r="I73" s="1472"/>
      <c r="J73" s="1473"/>
      <c r="K73" s="1472"/>
      <c r="L73" s="1472"/>
      <c r="M73" s="1346"/>
      <c r="N73" s="1320"/>
      <c r="O73" s="1474"/>
      <c r="P73" s="1346"/>
      <c r="Q73" s="1346"/>
      <c r="R73" s="1320"/>
      <c r="S73" s="1320"/>
      <c r="T73" s="1320"/>
      <c r="U73" s="1320"/>
      <c r="V73" s="1320"/>
      <c r="W73" s="1320"/>
      <c r="X73" s="1320"/>
      <c r="Y73" s="1320"/>
      <c r="Z73" s="74"/>
    </row>
    <row r="74" spans="1:26" ht="33.75" customHeight="1">
      <c r="A74" s="1320"/>
      <c r="B74" s="1342"/>
      <c r="C74" s="1342"/>
      <c r="D74" s="1342"/>
      <c r="E74" s="1344"/>
      <c r="F74" s="1345"/>
      <c r="G74" s="1471"/>
      <c r="H74" s="1472"/>
      <c r="I74" s="1472"/>
      <c r="J74" s="1473"/>
      <c r="K74" s="1472"/>
      <c r="L74" s="1472"/>
      <c r="M74" s="1346"/>
      <c r="N74" s="1320"/>
      <c r="O74" s="1474"/>
      <c r="P74" s="1346"/>
      <c r="Q74" s="1346"/>
      <c r="R74" s="1320"/>
      <c r="S74" s="1320"/>
      <c r="T74" s="1320"/>
      <c r="U74" s="1320"/>
      <c r="V74" s="1320"/>
      <c r="W74" s="1320"/>
      <c r="X74" s="1320"/>
      <c r="Y74" s="1320"/>
      <c r="Z74" s="74"/>
    </row>
    <row r="75" spans="1:26" ht="33.75" customHeight="1">
      <c r="A75" s="1320"/>
      <c r="B75" s="1342"/>
      <c r="C75" s="1342"/>
      <c r="D75" s="1342"/>
      <c r="E75" s="1344"/>
      <c r="F75" s="1345"/>
      <c r="G75" s="1471"/>
      <c r="H75" s="1472"/>
      <c r="I75" s="1472"/>
      <c r="J75" s="1473"/>
      <c r="K75" s="1472"/>
      <c r="L75" s="1472"/>
      <c r="M75" s="1346"/>
      <c r="N75" s="1320"/>
      <c r="O75" s="1474"/>
      <c r="P75" s="1346"/>
      <c r="Q75" s="1346"/>
      <c r="R75" s="1320"/>
      <c r="S75" s="1320"/>
      <c r="T75" s="1320"/>
      <c r="U75" s="1320"/>
      <c r="V75" s="1320"/>
      <c r="W75" s="1320"/>
      <c r="X75" s="1320"/>
      <c r="Y75" s="1320"/>
      <c r="Z75" s="74"/>
    </row>
    <row r="76" spans="1:26" ht="33.75" customHeight="1">
      <c r="A76" s="1320"/>
      <c r="B76" s="1342"/>
      <c r="C76" s="1342"/>
      <c r="D76" s="1342"/>
      <c r="E76" s="1344"/>
      <c r="F76" s="1345"/>
      <c r="G76" s="1471"/>
      <c r="H76" s="1472"/>
      <c r="I76" s="1472"/>
      <c r="J76" s="1473"/>
      <c r="K76" s="1472"/>
      <c r="L76" s="1472"/>
      <c r="M76" s="1346"/>
      <c r="N76" s="1320"/>
      <c r="O76" s="1474"/>
      <c r="P76" s="1346"/>
      <c r="Q76" s="1346"/>
      <c r="R76" s="1320"/>
      <c r="S76" s="1320"/>
      <c r="T76" s="1320"/>
      <c r="U76" s="1320"/>
      <c r="V76" s="1320"/>
      <c r="W76" s="1320"/>
      <c r="X76" s="1320"/>
      <c r="Y76" s="1320"/>
      <c r="Z76" s="74"/>
    </row>
    <row r="77" spans="1:26" ht="33.75" customHeight="1">
      <c r="A77" s="1320"/>
      <c r="B77" s="1342"/>
      <c r="C77" s="1342"/>
      <c r="D77" s="1342"/>
      <c r="E77" s="1344"/>
      <c r="F77" s="1345"/>
      <c r="G77" s="1471"/>
      <c r="H77" s="1472"/>
      <c r="I77" s="1472"/>
      <c r="J77" s="1473"/>
      <c r="K77" s="1472"/>
      <c r="L77" s="1472"/>
      <c r="M77" s="1346"/>
      <c r="N77" s="1320"/>
      <c r="O77" s="1474"/>
      <c r="P77" s="1346"/>
      <c r="Q77" s="1346"/>
      <c r="R77" s="1320"/>
      <c r="S77" s="1320"/>
      <c r="T77" s="1320"/>
      <c r="U77" s="1320"/>
      <c r="V77" s="1320"/>
      <c r="W77" s="1320"/>
      <c r="X77" s="1320"/>
      <c r="Y77" s="1320"/>
      <c r="Z77" s="74"/>
    </row>
    <row r="78" spans="1:26" ht="33.75" customHeight="1">
      <c r="A78" s="1320"/>
      <c r="B78" s="1342"/>
      <c r="C78" s="1342"/>
      <c r="D78" s="1342"/>
      <c r="E78" s="1344"/>
      <c r="F78" s="1345"/>
      <c r="G78" s="1471"/>
      <c r="H78" s="1472"/>
      <c r="I78" s="1472"/>
      <c r="J78" s="1473"/>
      <c r="K78" s="1472"/>
      <c r="L78" s="1472"/>
      <c r="M78" s="1346"/>
      <c r="N78" s="1320"/>
      <c r="O78" s="1474"/>
      <c r="P78" s="1346"/>
      <c r="Q78" s="1346"/>
      <c r="R78" s="1320"/>
      <c r="S78" s="1320"/>
      <c r="T78" s="1320"/>
      <c r="U78" s="1320"/>
      <c r="V78" s="1320"/>
      <c r="W78" s="1320"/>
      <c r="X78" s="1320"/>
      <c r="Y78" s="1320"/>
      <c r="Z78" s="74"/>
    </row>
    <row r="79" spans="1:26" ht="33.75" customHeight="1">
      <c r="A79" s="1320"/>
      <c r="B79" s="1342"/>
      <c r="C79" s="1342"/>
      <c r="D79" s="1342"/>
      <c r="E79" s="1344"/>
      <c r="F79" s="1345"/>
      <c r="G79" s="1471"/>
      <c r="H79" s="1472"/>
      <c r="I79" s="1472"/>
      <c r="J79" s="1473"/>
      <c r="K79" s="1472"/>
      <c r="L79" s="1472"/>
      <c r="M79" s="1346"/>
      <c r="N79" s="1320"/>
      <c r="O79" s="1474"/>
      <c r="P79" s="1346"/>
      <c r="Q79" s="1346"/>
      <c r="R79" s="1320"/>
      <c r="S79" s="1320"/>
      <c r="T79" s="1320"/>
      <c r="U79" s="1320"/>
      <c r="V79" s="1320"/>
      <c r="W79" s="1320"/>
      <c r="X79" s="1320"/>
      <c r="Y79" s="1320"/>
      <c r="Z79" s="74"/>
    </row>
    <row r="80" spans="1:26" ht="33.75" customHeight="1">
      <c r="A80" s="1320"/>
      <c r="B80" s="1342"/>
      <c r="C80" s="1342"/>
      <c r="D80" s="1342"/>
      <c r="E80" s="1344"/>
      <c r="F80" s="1345"/>
      <c r="G80" s="1471"/>
      <c r="H80" s="1472"/>
      <c r="I80" s="1472"/>
      <c r="J80" s="1473"/>
      <c r="K80" s="1472"/>
      <c r="L80" s="1472"/>
      <c r="M80" s="1346"/>
      <c r="N80" s="1320"/>
      <c r="O80" s="1474"/>
      <c r="P80" s="1346"/>
      <c r="Q80" s="1346"/>
      <c r="R80" s="1320"/>
      <c r="S80" s="1320"/>
      <c r="T80" s="1320"/>
      <c r="U80" s="1320"/>
      <c r="V80" s="1320"/>
      <c r="W80" s="1320"/>
      <c r="X80" s="1320"/>
      <c r="Y80" s="1320"/>
      <c r="Z80" s="74"/>
    </row>
    <row r="81" spans="1:26" ht="33.75" customHeight="1">
      <c r="A81" s="1320"/>
      <c r="B81" s="1342"/>
      <c r="C81" s="1342"/>
      <c r="D81" s="1342"/>
      <c r="E81" s="1344"/>
      <c r="F81" s="1345"/>
      <c r="G81" s="1471"/>
      <c r="H81" s="1472"/>
      <c r="I81" s="1472"/>
      <c r="J81" s="1473"/>
      <c r="K81" s="1472"/>
      <c r="L81" s="1472"/>
      <c r="M81" s="1346"/>
      <c r="N81" s="1320"/>
      <c r="O81" s="1474"/>
      <c r="P81" s="1346"/>
      <c r="Q81" s="1346"/>
      <c r="R81" s="1320"/>
      <c r="S81" s="1320"/>
      <c r="T81" s="1320"/>
      <c r="U81" s="1320"/>
      <c r="V81" s="1320"/>
      <c r="W81" s="1320"/>
      <c r="X81" s="1320"/>
      <c r="Y81" s="1320"/>
      <c r="Z81" s="74"/>
    </row>
    <row r="82" spans="1:26" ht="33.75" customHeight="1">
      <c r="A82" s="1320"/>
      <c r="B82" s="1342"/>
      <c r="C82" s="1342"/>
      <c r="D82" s="1342"/>
      <c r="E82" s="1344"/>
      <c r="F82" s="1345"/>
      <c r="G82" s="1471"/>
      <c r="H82" s="1472"/>
      <c r="I82" s="1472"/>
      <c r="J82" s="1473"/>
      <c r="K82" s="1472"/>
      <c r="L82" s="1472"/>
      <c r="M82" s="1346"/>
      <c r="N82" s="1320"/>
      <c r="O82" s="1474"/>
      <c r="P82" s="1346"/>
      <c r="Q82" s="1346"/>
      <c r="R82" s="1320"/>
      <c r="S82" s="1320"/>
      <c r="T82" s="1320"/>
      <c r="U82" s="1320"/>
      <c r="V82" s="1320"/>
      <c r="W82" s="1320"/>
      <c r="X82" s="1320"/>
      <c r="Y82" s="1320"/>
      <c r="Z82" s="74"/>
    </row>
    <row r="83" spans="1:26" ht="33.75" customHeight="1">
      <c r="A83" s="1320"/>
      <c r="B83" s="1342"/>
      <c r="C83" s="1342"/>
      <c r="D83" s="1342"/>
      <c r="E83" s="1344"/>
      <c r="F83" s="1345"/>
      <c r="G83" s="1471"/>
      <c r="H83" s="1472"/>
      <c r="I83" s="1472"/>
      <c r="J83" s="1473"/>
      <c r="K83" s="1472"/>
      <c r="L83" s="1472"/>
      <c r="M83" s="1346"/>
      <c r="N83" s="1320"/>
      <c r="O83" s="1474"/>
      <c r="P83" s="1346"/>
      <c r="Q83" s="1346"/>
      <c r="R83" s="1320"/>
      <c r="S83" s="1320"/>
      <c r="T83" s="1320"/>
      <c r="U83" s="1320"/>
      <c r="V83" s="1320"/>
      <c r="W83" s="1320"/>
      <c r="X83" s="1320"/>
      <c r="Y83" s="1320"/>
      <c r="Z83" s="74"/>
    </row>
    <row r="84" spans="1:26" ht="33.75" customHeight="1">
      <c r="A84" s="1320"/>
      <c r="B84" s="1342"/>
      <c r="C84" s="1342"/>
      <c r="D84" s="1342"/>
      <c r="E84" s="1344"/>
      <c r="F84" s="1345"/>
      <c r="G84" s="1471"/>
      <c r="H84" s="1472"/>
      <c r="I84" s="1472"/>
      <c r="J84" s="1473"/>
      <c r="K84" s="1472"/>
      <c r="L84" s="1472"/>
      <c r="M84" s="1346"/>
      <c r="N84" s="1320"/>
      <c r="O84" s="1474"/>
      <c r="P84" s="1346"/>
      <c r="Q84" s="1346"/>
      <c r="R84" s="1320"/>
      <c r="S84" s="1320"/>
      <c r="T84" s="1320"/>
      <c r="U84" s="1320"/>
      <c r="V84" s="1320"/>
      <c r="W84" s="1320"/>
      <c r="X84" s="1320"/>
      <c r="Y84" s="1320"/>
      <c r="Z84" s="74"/>
    </row>
    <row r="85" spans="1:26" ht="33.75" customHeight="1">
      <c r="A85" s="1320"/>
      <c r="B85" s="1342"/>
      <c r="C85" s="1342"/>
      <c r="D85" s="1342"/>
      <c r="E85" s="1344"/>
      <c r="F85" s="1345"/>
      <c r="G85" s="1471"/>
      <c r="H85" s="1472"/>
      <c r="I85" s="1472"/>
      <c r="J85" s="1473"/>
      <c r="K85" s="1472"/>
      <c r="L85" s="1472"/>
      <c r="M85" s="1346"/>
      <c r="N85" s="1320"/>
      <c r="O85" s="1474"/>
      <c r="P85" s="1346"/>
      <c r="Q85" s="1346"/>
      <c r="R85" s="1320"/>
      <c r="S85" s="1320"/>
      <c r="T85" s="1320"/>
      <c r="U85" s="1320"/>
      <c r="V85" s="1320"/>
      <c r="W85" s="1320"/>
      <c r="X85" s="1320"/>
      <c r="Y85" s="1320"/>
      <c r="Z85" s="74"/>
    </row>
    <row r="86" spans="1:26" ht="33.75" customHeight="1">
      <c r="A86" s="1320"/>
      <c r="B86" s="1342"/>
      <c r="C86" s="1342"/>
      <c r="D86" s="1342"/>
      <c r="E86" s="1344"/>
      <c r="F86" s="1345"/>
      <c r="G86" s="1471"/>
      <c r="H86" s="1472"/>
      <c r="I86" s="1472"/>
      <c r="J86" s="1473"/>
      <c r="K86" s="1472"/>
      <c r="L86" s="1472"/>
      <c r="M86" s="1346"/>
      <c r="N86" s="1320"/>
      <c r="O86" s="1474"/>
      <c r="P86" s="1346"/>
      <c r="Q86" s="1346"/>
      <c r="R86" s="1320"/>
      <c r="S86" s="1320"/>
      <c r="T86" s="1320"/>
      <c r="U86" s="1320"/>
      <c r="V86" s="1320"/>
      <c r="W86" s="1320"/>
      <c r="X86" s="1320"/>
      <c r="Y86" s="1320"/>
      <c r="Z86" s="74"/>
    </row>
    <row r="87" spans="1:26" ht="33.75" customHeight="1">
      <c r="A87" s="1320"/>
      <c r="B87" s="1342"/>
      <c r="C87" s="1342"/>
      <c r="D87" s="1342"/>
      <c r="E87" s="1344"/>
      <c r="F87" s="1345"/>
      <c r="G87" s="1471"/>
      <c r="H87" s="1472"/>
      <c r="I87" s="1472"/>
      <c r="J87" s="1473"/>
      <c r="K87" s="1472"/>
      <c r="L87" s="1472"/>
      <c r="M87" s="1346"/>
      <c r="N87" s="1320"/>
      <c r="O87" s="1474"/>
      <c r="P87" s="1346"/>
      <c r="Q87" s="1346"/>
      <c r="R87" s="1320"/>
      <c r="S87" s="1320"/>
      <c r="T87" s="1320"/>
      <c r="U87" s="1320"/>
      <c r="V87" s="1320"/>
      <c r="W87" s="1320"/>
      <c r="X87" s="1320"/>
      <c r="Y87" s="1320"/>
      <c r="Z87" s="74"/>
    </row>
    <row r="88" spans="1:26" ht="33.75" customHeight="1">
      <c r="A88" s="1320"/>
      <c r="B88" s="1342"/>
      <c r="C88" s="1342"/>
      <c r="D88" s="1342"/>
      <c r="E88" s="1344"/>
      <c r="F88" s="1345"/>
      <c r="G88" s="1471"/>
      <c r="H88" s="1472"/>
      <c r="I88" s="1472"/>
      <c r="J88" s="1473"/>
      <c r="K88" s="1472"/>
      <c r="L88" s="1472"/>
      <c r="M88" s="1346"/>
      <c r="N88" s="1320"/>
      <c r="O88" s="1474"/>
      <c r="P88" s="1346"/>
      <c r="Q88" s="1346"/>
      <c r="R88" s="1320"/>
      <c r="S88" s="1320"/>
      <c r="T88" s="1320"/>
      <c r="U88" s="1320"/>
      <c r="V88" s="1320"/>
      <c r="W88" s="1320"/>
      <c r="X88" s="1320"/>
      <c r="Y88" s="1320"/>
      <c r="Z88" s="74"/>
    </row>
    <row r="89" spans="1:26" ht="33.75" customHeight="1">
      <c r="A89" s="1320"/>
      <c r="B89" s="1342"/>
      <c r="C89" s="1342"/>
      <c r="D89" s="1342"/>
      <c r="E89" s="1344"/>
      <c r="F89" s="1345"/>
      <c r="G89" s="1471"/>
      <c r="H89" s="1472"/>
      <c r="I89" s="1472"/>
      <c r="J89" s="1473"/>
      <c r="K89" s="1472"/>
      <c r="L89" s="1472"/>
      <c r="M89" s="1346"/>
      <c r="N89" s="1320"/>
      <c r="O89" s="1474"/>
      <c r="P89" s="1346"/>
      <c r="Q89" s="1346"/>
      <c r="R89" s="1320"/>
      <c r="S89" s="1320"/>
      <c r="T89" s="1320"/>
      <c r="U89" s="1320"/>
      <c r="V89" s="1320"/>
      <c r="W89" s="1320"/>
      <c r="X89" s="1320"/>
      <c r="Y89" s="1320"/>
      <c r="Z89" s="74"/>
    </row>
    <row r="90" spans="1:26" ht="33.75" customHeight="1">
      <c r="A90" s="1320"/>
      <c r="B90" s="1342"/>
      <c r="C90" s="1342"/>
      <c r="D90" s="1342"/>
      <c r="E90" s="1344"/>
      <c r="F90" s="1345"/>
      <c r="G90" s="1471"/>
      <c r="H90" s="1472"/>
      <c r="I90" s="1472"/>
      <c r="J90" s="1473"/>
      <c r="K90" s="1472"/>
      <c r="L90" s="1472"/>
      <c r="M90" s="1346"/>
      <c r="N90" s="1320"/>
      <c r="O90" s="1474"/>
      <c r="P90" s="1346"/>
      <c r="Q90" s="1346"/>
      <c r="R90" s="1320"/>
      <c r="S90" s="1320"/>
      <c r="T90" s="1320"/>
      <c r="U90" s="1320"/>
      <c r="V90" s="1320"/>
      <c r="W90" s="1320"/>
      <c r="X90" s="1320"/>
      <c r="Y90" s="1320"/>
      <c r="Z90" s="74"/>
    </row>
    <row r="91" spans="1:26" ht="33.75" customHeight="1">
      <c r="A91" s="1320"/>
      <c r="B91" s="1342"/>
      <c r="C91" s="1342"/>
      <c r="D91" s="1342"/>
      <c r="E91" s="1344"/>
      <c r="F91" s="1345"/>
      <c r="G91" s="1471"/>
      <c r="H91" s="1472"/>
      <c r="I91" s="1472"/>
      <c r="J91" s="1473"/>
      <c r="K91" s="1472"/>
      <c r="L91" s="1472"/>
      <c r="M91" s="1346"/>
      <c r="N91" s="1320"/>
      <c r="O91" s="1474"/>
      <c r="P91" s="1346"/>
      <c r="Q91" s="1346"/>
      <c r="R91" s="1320"/>
      <c r="S91" s="1320"/>
      <c r="T91" s="1320"/>
      <c r="U91" s="1320"/>
      <c r="V91" s="1320"/>
      <c r="W91" s="1320"/>
      <c r="X91" s="1320"/>
      <c r="Y91" s="1320"/>
      <c r="Z91" s="74"/>
    </row>
    <row r="92" spans="1:26" ht="33.75" customHeight="1">
      <c r="A92" s="1320"/>
      <c r="B92" s="1342"/>
      <c r="C92" s="1342"/>
      <c r="D92" s="1342"/>
      <c r="E92" s="1344"/>
      <c r="F92" s="1345"/>
      <c r="G92" s="1471"/>
      <c r="H92" s="1472"/>
      <c r="I92" s="1472"/>
      <c r="J92" s="1473"/>
      <c r="K92" s="1472"/>
      <c r="L92" s="1472"/>
      <c r="M92" s="1346"/>
      <c r="N92" s="1320"/>
      <c r="O92" s="1474"/>
      <c r="P92" s="1346"/>
      <c r="Q92" s="1346"/>
      <c r="R92" s="1320"/>
      <c r="S92" s="1320"/>
      <c r="T92" s="1320"/>
      <c r="U92" s="1320"/>
      <c r="V92" s="1320"/>
      <c r="W92" s="1320"/>
      <c r="X92" s="1320"/>
      <c r="Y92" s="1320"/>
      <c r="Z92" s="74"/>
    </row>
    <row r="93" spans="1:26" ht="33.75" customHeight="1">
      <c r="A93" s="1320"/>
      <c r="B93" s="1342"/>
      <c r="C93" s="1342"/>
      <c r="D93" s="1342"/>
      <c r="E93" s="1344"/>
      <c r="F93" s="1345"/>
      <c r="G93" s="1471"/>
      <c r="H93" s="1472"/>
      <c r="I93" s="1472"/>
      <c r="J93" s="1473"/>
      <c r="K93" s="1472"/>
      <c r="L93" s="1472"/>
      <c r="M93" s="1346"/>
      <c r="N93" s="1320"/>
      <c r="O93" s="1474"/>
      <c r="P93" s="1346"/>
      <c r="Q93" s="1346"/>
      <c r="R93" s="1320"/>
      <c r="S93" s="1320"/>
      <c r="T93" s="1320"/>
      <c r="U93" s="1320"/>
      <c r="V93" s="1320"/>
      <c r="W93" s="1320"/>
      <c r="X93" s="1320"/>
      <c r="Y93" s="1320"/>
      <c r="Z93" s="74"/>
    </row>
    <row r="94" spans="1:26" ht="33.75" customHeight="1">
      <c r="A94" s="1320"/>
      <c r="B94" s="1342"/>
      <c r="C94" s="1342"/>
      <c r="D94" s="1342"/>
      <c r="E94" s="1344"/>
      <c r="F94" s="1345"/>
      <c r="G94" s="1471"/>
      <c r="H94" s="1472"/>
      <c r="I94" s="1472"/>
      <c r="J94" s="1473"/>
      <c r="K94" s="1472"/>
      <c r="L94" s="1472"/>
      <c r="M94" s="1346"/>
      <c r="N94" s="1320"/>
      <c r="O94" s="1474"/>
      <c r="P94" s="1346"/>
      <c r="Q94" s="1346"/>
      <c r="R94" s="1320"/>
      <c r="S94" s="1320"/>
      <c r="T94" s="1320"/>
      <c r="U94" s="1320"/>
      <c r="V94" s="1320"/>
      <c r="W94" s="1320"/>
      <c r="X94" s="1320"/>
      <c r="Y94" s="1320"/>
      <c r="Z94" s="74"/>
    </row>
    <row r="95" spans="1:26" ht="33.75" customHeight="1">
      <c r="A95" s="1320"/>
      <c r="B95" s="1342"/>
      <c r="C95" s="1342"/>
      <c r="D95" s="1342"/>
      <c r="E95" s="1344"/>
      <c r="F95" s="1345"/>
      <c r="G95" s="1471"/>
      <c r="H95" s="1472"/>
      <c r="I95" s="1472"/>
      <c r="J95" s="1473"/>
      <c r="K95" s="1472"/>
      <c r="L95" s="1472"/>
      <c r="M95" s="1346"/>
      <c r="N95" s="1320"/>
      <c r="O95" s="1474"/>
      <c r="P95" s="1346"/>
      <c r="Q95" s="1346"/>
      <c r="R95" s="1320"/>
      <c r="S95" s="1320"/>
      <c r="T95" s="1320"/>
      <c r="U95" s="1320"/>
      <c r="V95" s="1320"/>
      <c r="W95" s="1320"/>
      <c r="X95" s="1320"/>
      <c r="Y95" s="1320"/>
      <c r="Z95" s="74"/>
    </row>
    <row r="96" spans="1:26" ht="33.75" customHeight="1">
      <c r="A96" s="1320"/>
      <c r="B96" s="1342"/>
      <c r="C96" s="1342"/>
      <c r="D96" s="1342"/>
      <c r="E96" s="1344"/>
      <c r="F96" s="1345"/>
      <c r="G96" s="1471"/>
      <c r="H96" s="1472"/>
      <c r="I96" s="1472"/>
      <c r="J96" s="1473"/>
      <c r="K96" s="1472"/>
      <c r="L96" s="1472"/>
      <c r="M96" s="1346"/>
      <c r="N96" s="1320"/>
      <c r="O96" s="1474"/>
      <c r="P96" s="1346"/>
      <c r="Q96" s="1346"/>
      <c r="R96" s="1320"/>
      <c r="S96" s="1320"/>
      <c r="T96" s="1320"/>
      <c r="U96" s="1320"/>
      <c r="V96" s="1320"/>
      <c r="W96" s="1320"/>
      <c r="X96" s="1320"/>
      <c r="Y96" s="1320"/>
      <c r="Z96" s="74"/>
    </row>
    <row r="97" spans="1:26" ht="33.75" customHeight="1">
      <c r="A97" s="1320"/>
      <c r="B97" s="1342"/>
      <c r="C97" s="1342"/>
      <c r="D97" s="1342"/>
      <c r="E97" s="1344"/>
      <c r="F97" s="1345"/>
      <c r="G97" s="1471"/>
      <c r="H97" s="1472"/>
      <c r="I97" s="1472"/>
      <c r="J97" s="1473"/>
      <c r="K97" s="1472"/>
      <c r="L97" s="1472"/>
      <c r="M97" s="1346"/>
      <c r="N97" s="1320"/>
      <c r="O97" s="1474"/>
      <c r="P97" s="1346"/>
      <c r="Q97" s="1346"/>
      <c r="R97" s="1320"/>
      <c r="S97" s="1320"/>
      <c r="T97" s="1320"/>
      <c r="U97" s="1320"/>
      <c r="V97" s="1320"/>
      <c r="W97" s="1320"/>
      <c r="X97" s="1320"/>
      <c r="Y97" s="1320"/>
      <c r="Z97" s="74"/>
    </row>
    <row r="98" spans="1:26" ht="33.75" customHeight="1">
      <c r="A98" s="1320"/>
      <c r="B98" s="1342"/>
      <c r="C98" s="1342"/>
      <c r="D98" s="1342"/>
      <c r="E98" s="1344"/>
      <c r="F98" s="1345"/>
      <c r="G98" s="1471"/>
      <c r="H98" s="1472"/>
      <c r="I98" s="1472"/>
      <c r="J98" s="1473"/>
      <c r="K98" s="1472"/>
      <c r="L98" s="1472"/>
      <c r="M98" s="1346"/>
      <c r="N98" s="1320"/>
      <c r="O98" s="1474"/>
      <c r="P98" s="1346"/>
      <c r="Q98" s="1346"/>
      <c r="R98" s="1320"/>
      <c r="S98" s="1320"/>
      <c r="T98" s="1320"/>
      <c r="U98" s="1320"/>
      <c r="V98" s="1320"/>
      <c r="W98" s="1320"/>
      <c r="X98" s="1320"/>
      <c r="Y98" s="1320"/>
      <c r="Z98" s="74"/>
    </row>
    <row r="99" spans="1:26" ht="33.75" customHeight="1">
      <c r="A99" s="1320"/>
      <c r="B99" s="1342"/>
      <c r="C99" s="1342"/>
      <c r="D99" s="1342"/>
      <c r="E99" s="1344"/>
      <c r="F99" s="1345"/>
      <c r="G99" s="1471"/>
      <c r="H99" s="1472"/>
      <c r="I99" s="1472"/>
      <c r="J99" s="1473"/>
      <c r="K99" s="1472"/>
      <c r="L99" s="1472"/>
      <c r="M99" s="1346"/>
      <c r="N99" s="1320"/>
      <c r="O99" s="1474"/>
      <c r="P99" s="1346"/>
      <c r="Q99" s="1346"/>
      <c r="R99" s="1320"/>
      <c r="S99" s="1320"/>
      <c r="T99" s="1320"/>
      <c r="U99" s="1320"/>
      <c r="V99" s="1320"/>
      <c r="W99" s="1320"/>
      <c r="X99" s="1320"/>
      <c r="Y99" s="1320"/>
      <c r="Z99" s="74"/>
    </row>
    <row r="100" spans="1:26" ht="33.75" customHeight="1">
      <c r="A100" s="1320"/>
      <c r="B100" s="1342"/>
      <c r="C100" s="1342"/>
      <c r="D100" s="1342"/>
      <c r="E100" s="1344"/>
      <c r="F100" s="1345"/>
      <c r="G100" s="1471"/>
      <c r="H100" s="1472"/>
      <c r="I100" s="1472"/>
      <c r="J100" s="1473"/>
      <c r="K100" s="1472"/>
      <c r="L100" s="1472"/>
      <c r="M100" s="1346"/>
      <c r="N100" s="1320"/>
      <c r="O100" s="1474"/>
      <c r="P100" s="1346"/>
      <c r="Q100" s="1346"/>
      <c r="R100" s="1320"/>
      <c r="S100" s="1320"/>
      <c r="T100" s="1320"/>
      <c r="U100" s="1320"/>
      <c r="V100" s="1320"/>
      <c r="W100" s="1320"/>
      <c r="X100" s="1320"/>
      <c r="Y100" s="1320"/>
      <c r="Z100" s="74"/>
    </row>
    <row r="101" spans="1:26" ht="33.75" customHeight="1">
      <c r="A101" s="1320"/>
      <c r="B101" s="1342"/>
      <c r="C101" s="1342"/>
      <c r="D101" s="1342"/>
      <c r="E101" s="1344"/>
      <c r="F101" s="1345"/>
      <c r="G101" s="1471"/>
      <c r="H101" s="1472"/>
      <c r="I101" s="1472"/>
      <c r="J101" s="1473"/>
      <c r="K101" s="1472"/>
      <c r="L101" s="1472"/>
      <c r="M101" s="1346"/>
      <c r="N101" s="1320"/>
      <c r="O101" s="1474"/>
      <c r="P101" s="1346"/>
      <c r="Q101" s="1346"/>
      <c r="R101" s="1320"/>
      <c r="S101" s="1320"/>
      <c r="T101" s="1320"/>
      <c r="U101" s="1320"/>
      <c r="V101" s="1320"/>
      <c r="W101" s="1320"/>
      <c r="X101" s="1320"/>
      <c r="Y101" s="1320"/>
      <c r="Z101" s="74"/>
    </row>
    <row r="102" spans="1:26" ht="33.75" customHeight="1">
      <c r="A102" s="1320"/>
      <c r="B102" s="1342"/>
      <c r="C102" s="1342"/>
      <c r="D102" s="1342"/>
      <c r="E102" s="1344"/>
      <c r="F102" s="1345"/>
      <c r="G102" s="1471"/>
      <c r="H102" s="1472"/>
      <c r="I102" s="1472"/>
      <c r="J102" s="1473"/>
      <c r="K102" s="1472"/>
      <c r="L102" s="1472"/>
      <c r="M102" s="1346"/>
      <c r="N102" s="1320"/>
      <c r="O102" s="1474"/>
      <c r="P102" s="1346"/>
      <c r="Q102" s="1346"/>
      <c r="R102" s="1320"/>
      <c r="S102" s="1320"/>
      <c r="T102" s="1320"/>
      <c r="U102" s="1320"/>
      <c r="V102" s="1320"/>
      <c r="W102" s="1320"/>
      <c r="X102" s="1320"/>
      <c r="Y102" s="1320"/>
      <c r="Z102" s="74"/>
    </row>
    <row r="103" spans="1:26" ht="33.75" customHeight="1">
      <c r="A103" s="1320"/>
      <c r="B103" s="1342"/>
      <c r="C103" s="1342"/>
      <c r="D103" s="1342"/>
      <c r="E103" s="1344"/>
      <c r="F103" s="1345"/>
      <c r="G103" s="1471"/>
      <c r="H103" s="1472"/>
      <c r="I103" s="1472"/>
      <c r="J103" s="1473"/>
      <c r="K103" s="1472"/>
      <c r="L103" s="1472"/>
      <c r="M103" s="1346"/>
      <c r="N103" s="1320"/>
      <c r="O103" s="1474"/>
      <c r="P103" s="1346"/>
      <c r="Q103" s="1346"/>
      <c r="R103" s="1320"/>
      <c r="S103" s="1320"/>
      <c r="T103" s="1320"/>
      <c r="U103" s="1320"/>
      <c r="V103" s="1320"/>
      <c r="W103" s="1320"/>
      <c r="X103" s="1320"/>
      <c r="Y103" s="1320"/>
      <c r="Z103" s="74"/>
    </row>
    <row r="104" spans="1:26" ht="33.75" customHeight="1">
      <c r="A104" s="1320"/>
      <c r="B104" s="1342"/>
      <c r="C104" s="1342"/>
      <c r="D104" s="1342"/>
      <c r="E104" s="1344"/>
      <c r="F104" s="1345"/>
      <c r="G104" s="1471"/>
      <c r="H104" s="1472"/>
      <c r="I104" s="1472"/>
      <c r="J104" s="1473"/>
      <c r="K104" s="1472"/>
      <c r="L104" s="1472"/>
      <c r="M104" s="1346"/>
      <c r="N104" s="1320"/>
      <c r="O104" s="1474"/>
      <c r="P104" s="1346"/>
      <c r="Q104" s="1346"/>
      <c r="R104" s="1320"/>
      <c r="S104" s="1320"/>
      <c r="T104" s="1320"/>
      <c r="U104" s="1320"/>
      <c r="V104" s="1320"/>
      <c r="W104" s="1320"/>
      <c r="X104" s="1320"/>
      <c r="Y104" s="1320"/>
      <c r="Z104" s="74"/>
    </row>
    <row r="105" spans="1:26" ht="33.75" customHeight="1">
      <c r="A105" s="1320"/>
      <c r="B105" s="1342"/>
      <c r="C105" s="1342"/>
      <c r="D105" s="1342"/>
      <c r="E105" s="1344"/>
      <c r="F105" s="1345"/>
      <c r="G105" s="1471"/>
      <c r="H105" s="1472"/>
      <c r="I105" s="1472"/>
      <c r="J105" s="1473"/>
      <c r="K105" s="1472"/>
      <c r="L105" s="1472"/>
      <c r="M105" s="1346"/>
      <c r="N105" s="1320"/>
      <c r="O105" s="1474"/>
      <c r="P105" s="1346"/>
      <c r="Q105" s="1346"/>
      <c r="R105" s="1320"/>
      <c r="S105" s="1320"/>
      <c r="T105" s="1320"/>
      <c r="U105" s="1320"/>
      <c r="V105" s="1320"/>
      <c r="W105" s="1320"/>
      <c r="X105" s="1320"/>
      <c r="Y105" s="1320"/>
      <c r="Z105" s="74"/>
    </row>
    <row r="106" spans="1:26" ht="33.75" customHeight="1">
      <c r="A106" s="1320"/>
      <c r="B106" s="1342"/>
      <c r="C106" s="1342"/>
      <c r="D106" s="1342"/>
      <c r="E106" s="1344"/>
      <c r="F106" s="1345"/>
      <c r="G106" s="1471"/>
      <c r="H106" s="1472"/>
      <c r="I106" s="1472"/>
      <c r="J106" s="1473"/>
      <c r="K106" s="1472"/>
      <c r="L106" s="1472"/>
      <c r="M106" s="1346"/>
      <c r="N106" s="1320"/>
      <c r="O106" s="1474"/>
      <c r="P106" s="1346"/>
      <c r="Q106" s="1346"/>
      <c r="R106" s="1320"/>
      <c r="S106" s="1320"/>
      <c r="T106" s="1320"/>
      <c r="U106" s="1320"/>
      <c r="V106" s="1320"/>
      <c r="W106" s="1320"/>
      <c r="X106" s="1320"/>
      <c r="Y106" s="1320"/>
      <c r="Z106" s="74"/>
    </row>
    <row r="107" spans="1:26" ht="33.75" customHeight="1">
      <c r="A107" s="1320"/>
      <c r="B107" s="1342"/>
      <c r="C107" s="1342"/>
      <c r="D107" s="1342"/>
      <c r="E107" s="1344"/>
      <c r="F107" s="1345"/>
      <c r="G107" s="1471"/>
      <c r="H107" s="1472"/>
      <c r="I107" s="1472"/>
      <c r="J107" s="1473"/>
      <c r="K107" s="1472"/>
      <c r="L107" s="1472"/>
      <c r="M107" s="1346"/>
      <c r="N107" s="1320"/>
      <c r="O107" s="1474"/>
      <c r="P107" s="1346"/>
      <c r="Q107" s="1346"/>
      <c r="R107" s="1320"/>
      <c r="S107" s="1320"/>
      <c r="T107" s="1320"/>
      <c r="U107" s="1320"/>
      <c r="V107" s="1320"/>
      <c r="W107" s="1320"/>
      <c r="X107" s="1320"/>
      <c r="Y107" s="1320"/>
      <c r="Z107" s="74"/>
    </row>
    <row r="108" spans="1:26" ht="33.75" customHeight="1">
      <c r="A108" s="1320"/>
      <c r="B108" s="1342"/>
      <c r="C108" s="1342"/>
      <c r="D108" s="1342"/>
      <c r="E108" s="1344"/>
      <c r="F108" s="1345"/>
      <c r="G108" s="1471"/>
      <c r="H108" s="1472"/>
      <c r="I108" s="1472"/>
      <c r="J108" s="1473"/>
      <c r="K108" s="1472"/>
      <c r="L108" s="1472"/>
      <c r="M108" s="1346"/>
      <c r="N108" s="1320"/>
      <c r="O108" s="1474"/>
      <c r="P108" s="1346"/>
      <c r="Q108" s="1346"/>
      <c r="R108" s="1320"/>
      <c r="S108" s="1320"/>
      <c r="T108" s="1320"/>
      <c r="U108" s="1320"/>
      <c r="V108" s="1320"/>
      <c r="W108" s="1320"/>
      <c r="X108" s="1320"/>
      <c r="Y108" s="1320"/>
      <c r="Z108" s="74"/>
    </row>
    <row r="109" spans="1:26" ht="33.75" customHeight="1">
      <c r="A109" s="1320"/>
      <c r="B109" s="1342"/>
      <c r="C109" s="1342"/>
      <c r="D109" s="1342"/>
      <c r="E109" s="1344"/>
      <c r="F109" s="1345"/>
      <c r="G109" s="1471"/>
      <c r="H109" s="1472"/>
      <c r="I109" s="1472"/>
      <c r="J109" s="1473"/>
      <c r="K109" s="1472"/>
      <c r="L109" s="1472"/>
      <c r="M109" s="1346"/>
      <c r="N109" s="1320"/>
      <c r="O109" s="1474"/>
      <c r="P109" s="1346"/>
      <c r="Q109" s="1346"/>
      <c r="R109" s="1320"/>
      <c r="S109" s="1320"/>
      <c r="T109" s="1320"/>
      <c r="U109" s="1320"/>
      <c r="V109" s="1320"/>
      <c r="W109" s="1320"/>
      <c r="X109" s="1320"/>
      <c r="Y109" s="1320"/>
      <c r="Z109" s="74"/>
    </row>
    <row r="110" spans="1:26" ht="33.75" customHeight="1">
      <c r="A110" s="1320"/>
      <c r="B110" s="1342"/>
      <c r="C110" s="1342"/>
      <c r="D110" s="1342"/>
      <c r="E110" s="1344"/>
      <c r="F110" s="1345"/>
      <c r="G110" s="1471"/>
      <c r="H110" s="1472"/>
      <c r="I110" s="1472"/>
      <c r="J110" s="1473"/>
      <c r="K110" s="1472"/>
      <c r="L110" s="1472"/>
      <c r="M110" s="1346"/>
      <c r="N110" s="1320"/>
      <c r="O110" s="1474"/>
      <c r="P110" s="1346"/>
      <c r="Q110" s="1346"/>
      <c r="R110" s="1320"/>
      <c r="S110" s="1320"/>
      <c r="T110" s="1320"/>
      <c r="U110" s="1320"/>
      <c r="V110" s="1320"/>
      <c r="W110" s="1320"/>
      <c r="X110" s="1320"/>
      <c r="Y110" s="1320"/>
      <c r="Z110" s="74"/>
    </row>
    <row r="111" spans="1:26" ht="33.75" customHeight="1">
      <c r="A111" s="1320"/>
      <c r="B111" s="1342"/>
      <c r="C111" s="1342"/>
      <c r="D111" s="1342"/>
      <c r="E111" s="1344"/>
      <c r="F111" s="1345"/>
      <c r="G111" s="1471"/>
      <c r="H111" s="1472"/>
      <c r="I111" s="1472"/>
      <c r="J111" s="1473"/>
      <c r="K111" s="1472"/>
      <c r="L111" s="1472"/>
      <c r="M111" s="1346"/>
      <c r="N111" s="1320"/>
      <c r="O111" s="1474"/>
      <c r="P111" s="1346"/>
      <c r="Q111" s="1346"/>
      <c r="R111" s="1320"/>
      <c r="S111" s="1320"/>
      <c r="T111" s="1320"/>
      <c r="U111" s="1320"/>
      <c r="V111" s="1320"/>
      <c r="W111" s="1320"/>
      <c r="X111" s="1320"/>
      <c r="Y111" s="1320"/>
      <c r="Z111" s="74"/>
    </row>
    <row r="112" spans="1:26" ht="33.75" customHeight="1">
      <c r="A112" s="1320"/>
      <c r="B112" s="1342"/>
      <c r="C112" s="1342"/>
      <c r="D112" s="1342"/>
      <c r="E112" s="1344"/>
      <c r="F112" s="1345"/>
      <c r="G112" s="1471"/>
      <c r="H112" s="1472"/>
      <c r="I112" s="1472"/>
      <c r="J112" s="1473"/>
      <c r="K112" s="1472"/>
      <c r="L112" s="1472"/>
      <c r="M112" s="1346"/>
      <c r="N112" s="1320"/>
      <c r="O112" s="1474"/>
      <c r="P112" s="1346"/>
      <c r="Q112" s="1346"/>
      <c r="R112" s="1320"/>
      <c r="S112" s="1320"/>
      <c r="T112" s="1320"/>
      <c r="U112" s="1320"/>
      <c r="V112" s="1320"/>
      <c r="W112" s="1320"/>
      <c r="X112" s="1320"/>
      <c r="Y112" s="1320"/>
      <c r="Z112" s="74"/>
    </row>
    <row r="113" spans="1:26" ht="33.75" customHeight="1">
      <c r="A113" s="1320"/>
      <c r="B113" s="1342"/>
      <c r="C113" s="1342"/>
      <c r="D113" s="1342"/>
      <c r="E113" s="1344"/>
      <c r="F113" s="1345"/>
      <c r="G113" s="1471"/>
      <c r="H113" s="1472"/>
      <c r="I113" s="1472"/>
      <c r="J113" s="1473"/>
      <c r="K113" s="1472"/>
      <c r="L113" s="1472"/>
      <c r="M113" s="1346"/>
      <c r="N113" s="1320"/>
      <c r="O113" s="1474"/>
      <c r="P113" s="1346"/>
      <c r="Q113" s="1346"/>
      <c r="R113" s="1320"/>
      <c r="S113" s="1320"/>
      <c r="T113" s="1320"/>
      <c r="U113" s="1320"/>
      <c r="V113" s="1320"/>
      <c r="W113" s="1320"/>
      <c r="X113" s="1320"/>
      <c r="Y113" s="1320"/>
      <c r="Z113" s="74"/>
    </row>
    <row r="114" spans="1:26" ht="33.75" customHeight="1">
      <c r="A114" s="1320"/>
      <c r="B114" s="1342"/>
      <c r="C114" s="1342"/>
      <c r="D114" s="1342"/>
      <c r="E114" s="1344"/>
      <c r="F114" s="1345"/>
      <c r="G114" s="1471"/>
      <c r="H114" s="1472"/>
      <c r="I114" s="1472"/>
      <c r="J114" s="1473"/>
      <c r="K114" s="1472"/>
      <c r="L114" s="1472"/>
      <c r="M114" s="1346"/>
      <c r="N114" s="1320"/>
      <c r="O114" s="1474"/>
      <c r="P114" s="1346"/>
      <c r="Q114" s="1346"/>
      <c r="R114" s="1320"/>
      <c r="S114" s="1320"/>
      <c r="T114" s="1320"/>
      <c r="U114" s="1320"/>
      <c r="V114" s="1320"/>
      <c r="W114" s="1320"/>
      <c r="X114" s="1320"/>
      <c r="Y114" s="1320"/>
      <c r="Z114" s="74"/>
    </row>
    <row r="115" spans="1:26" ht="33.75" customHeight="1">
      <c r="A115" s="1320"/>
      <c r="B115" s="1342"/>
      <c r="C115" s="1342"/>
      <c r="D115" s="1342"/>
      <c r="E115" s="1344"/>
      <c r="F115" s="1345"/>
      <c r="G115" s="1471"/>
      <c r="H115" s="1472"/>
      <c r="I115" s="1472"/>
      <c r="J115" s="1473"/>
      <c r="K115" s="1472"/>
      <c r="L115" s="1472"/>
      <c r="M115" s="1346"/>
      <c r="N115" s="1320"/>
      <c r="O115" s="1474"/>
      <c r="P115" s="1346"/>
      <c r="Q115" s="1346"/>
      <c r="R115" s="1320"/>
      <c r="S115" s="1320"/>
      <c r="T115" s="1320"/>
      <c r="U115" s="1320"/>
      <c r="V115" s="1320"/>
      <c r="W115" s="1320"/>
      <c r="X115" s="1320"/>
      <c r="Y115" s="1320"/>
      <c r="Z115" s="74"/>
    </row>
    <row r="116" spans="1:26" ht="33.75" customHeight="1">
      <c r="A116" s="1320"/>
      <c r="B116" s="1342"/>
      <c r="C116" s="1342"/>
      <c r="D116" s="1342"/>
      <c r="E116" s="1344"/>
      <c r="F116" s="1345"/>
      <c r="G116" s="1471"/>
      <c r="H116" s="1472"/>
      <c r="I116" s="1472"/>
      <c r="J116" s="1473"/>
      <c r="K116" s="1472"/>
      <c r="L116" s="1472"/>
      <c r="M116" s="1346"/>
      <c r="N116" s="1320"/>
      <c r="O116" s="1474"/>
      <c r="P116" s="1346"/>
      <c r="Q116" s="1346"/>
      <c r="R116" s="1320"/>
      <c r="S116" s="1320"/>
      <c r="T116" s="1320"/>
      <c r="U116" s="1320"/>
      <c r="V116" s="1320"/>
      <c r="W116" s="1320"/>
      <c r="X116" s="1320"/>
      <c r="Y116" s="1320"/>
      <c r="Z116" s="74"/>
    </row>
    <row r="117" spans="1:26" ht="33.75" customHeight="1">
      <c r="A117" s="1320"/>
      <c r="B117" s="1342"/>
      <c r="C117" s="1342"/>
      <c r="D117" s="1342"/>
      <c r="E117" s="1344"/>
      <c r="F117" s="1345"/>
      <c r="G117" s="1471"/>
      <c r="H117" s="1472"/>
      <c r="I117" s="1472"/>
      <c r="J117" s="1473"/>
      <c r="K117" s="1472"/>
      <c r="L117" s="1472"/>
      <c r="M117" s="1346"/>
      <c r="N117" s="1320"/>
      <c r="O117" s="1474"/>
      <c r="P117" s="1346"/>
      <c r="Q117" s="1346"/>
      <c r="R117" s="1320"/>
      <c r="S117" s="1320"/>
      <c r="T117" s="1320"/>
      <c r="U117" s="1320"/>
      <c r="V117" s="1320"/>
      <c r="W117" s="1320"/>
      <c r="X117" s="1320"/>
      <c r="Y117" s="1320"/>
      <c r="Z117" s="74"/>
    </row>
    <row r="118" spans="1:26" ht="33.75" customHeight="1">
      <c r="A118" s="1320"/>
      <c r="B118" s="1342"/>
      <c r="C118" s="1342"/>
      <c r="D118" s="1342"/>
      <c r="E118" s="1344"/>
      <c r="F118" s="1345"/>
      <c r="G118" s="1471"/>
      <c r="H118" s="1472"/>
      <c r="I118" s="1472"/>
      <c r="J118" s="1473"/>
      <c r="K118" s="1472"/>
      <c r="L118" s="1472"/>
      <c r="M118" s="1346"/>
      <c r="N118" s="1320"/>
      <c r="O118" s="1474"/>
      <c r="P118" s="1346"/>
      <c r="Q118" s="1346"/>
      <c r="R118" s="1320"/>
      <c r="S118" s="1320"/>
      <c r="T118" s="1320"/>
      <c r="U118" s="1320"/>
      <c r="V118" s="1320"/>
      <c r="W118" s="1320"/>
      <c r="X118" s="1320"/>
      <c r="Y118" s="1320"/>
      <c r="Z118" s="74"/>
    </row>
    <row r="119" spans="1:26" ht="33.75" customHeight="1">
      <c r="A119" s="1320"/>
      <c r="B119" s="1342"/>
      <c r="C119" s="1342"/>
      <c r="D119" s="1342"/>
      <c r="E119" s="1344"/>
      <c r="F119" s="1345"/>
      <c r="G119" s="1471"/>
      <c r="H119" s="1472"/>
      <c r="I119" s="1472"/>
      <c r="J119" s="1473"/>
      <c r="K119" s="1472"/>
      <c r="L119" s="1472"/>
      <c r="M119" s="1346"/>
      <c r="N119" s="1320"/>
      <c r="O119" s="1474"/>
      <c r="P119" s="1346"/>
      <c r="Q119" s="1346"/>
      <c r="R119" s="1320"/>
      <c r="S119" s="1320"/>
      <c r="T119" s="1320"/>
      <c r="U119" s="1320"/>
      <c r="V119" s="1320"/>
      <c r="W119" s="1320"/>
      <c r="X119" s="1320"/>
      <c r="Y119" s="1320"/>
      <c r="Z119" s="74"/>
    </row>
    <row r="120" spans="1:26" ht="33.75" customHeight="1">
      <c r="A120" s="1320"/>
      <c r="B120" s="1342"/>
      <c r="C120" s="1342"/>
      <c r="D120" s="1342"/>
      <c r="E120" s="1344"/>
      <c r="F120" s="1345"/>
      <c r="G120" s="1471"/>
      <c r="H120" s="1472"/>
      <c r="I120" s="1472"/>
      <c r="J120" s="1473"/>
      <c r="K120" s="1472"/>
      <c r="L120" s="1472"/>
      <c r="M120" s="1346"/>
      <c r="N120" s="1320"/>
      <c r="O120" s="1474"/>
      <c r="P120" s="1346"/>
      <c r="Q120" s="1346"/>
      <c r="R120" s="1320"/>
      <c r="S120" s="1320"/>
      <c r="T120" s="1320"/>
      <c r="U120" s="1320"/>
      <c r="V120" s="1320"/>
      <c r="W120" s="1320"/>
      <c r="X120" s="1320"/>
      <c r="Y120" s="1320"/>
      <c r="Z120" s="74"/>
    </row>
    <row r="121" spans="1:26" ht="33.75" customHeight="1">
      <c r="A121" s="1320"/>
      <c r="B121" s="1342"/>
      <c r="C121" s="1342"/>
      <c r="D121" s="1342"/>
      <c r="E121" s="1344"/>
      <c r="F121" s="1345"/>
      <c r="G121" s="1471"/>
      <c r="H121" s="1472"/>
      <c r="I121" s="1472"/>
      <c r="J121" s="1473"/>
      <c r="K121" s="1472"/>
      <c r="L121" s="1472"/>
      <c r="M121" s="1346"/>
      <c r="N121" s="1320"/>
      <c r="O121" s="1474"/>
      <c r="P121" s="1346"/>
      <c r="Q121" s="1346"/>
      <c r="R121" s="1320"/>
      <c r="S121" s="1320"/>
      <c r="T121" s="1320"/>
      <c r="U121" s="1320"/>
      <c r="V121" s="1320"/>
      <c r="W121" s="1320"/>
      <c r="X121" s="1320"/>
      <c r="Y121" s="1320"/>
      <c r="Z121" s="74"/>
    </row>
    <row r="122" spans="1:26" ht="33.75" customHeight="1">
      <c r="A122" s="1320"/>
      <c r="B122" s="1342"/>
      <c r="C122" s="1342"/>
      <c r="D122" s="1342"/>
      <c r="E122" s="1344"/>
      <c r="F122" s="1345"/>
      <c r="G122" s="1471"/>
      <c r="H122" s="1472"/>
      <c r="I122" s="1472"/>
      <c r="J122" s="1473"/>
      <c r="K122" s="1472"/>
      <c r="L122" s="1472"/>
      <c r="M122" s="1346"/>
      <c r="N122" s="1320"/>
      <c r="O122" s="1474"/>
      <c r="P122" s="1346"/>
      <c r="Q122" s="1346"/>
      <c r="R122" s="1320"/>
      <c r="S122" s="1320"/>
      <c r="T122" s="1320"/>
      <c r="U122" s="1320"/>
      <c r="V122" s="1320"/>
      <c r="W122" s="1320"/>
      <c r="X122" s="1320"/>
      <c r="Y122" s="1320"/>
      <c r="Z122" s="74"/>
    </row>
    <row r="123" spans="1:26" ht="33.75" customHeight="1">
      <c r="A123" s="1320"/>
      <c r="B123" s="1342"/>
      <c r="C123" s="1342"/>
      <c r="D123" s="1342"/>
      <c r="E123" s="1344"/>
      <c r="F123" s="1345"/>
      <c r="G123" s="1471"/>
      <c r="H123" s="1472"/>
      <c r="I123" s="1472"/>
      <c r="J123" s="1473"/>
      <c r="K123" s="1472"/>
      <c r="L123" s="1472"/>
      <c r="M123" s="1346"/>
      <c r="N123" s="1320"/>
      <c r="O123" s="1474"/>
      <c r="P123" s="1346"/>
      <c r="Q123" s="1346"/>
      <c r="R123" s="1320"/>
      <c r="S123" s="1320"/>
      <c r="T123" s="1320"/>
      <c r="U123" s="1320"/>
      <c r="V123" s="1320"/>
      <c r="W123" s="1320"/>
      <c r="X123" s="1320"/>
      <c r="Y123" s="1320"/>
      <c r="Z123" s="74"/>
    </row>
    <row r="124" spans="1:26" ht="33.75" customHeight="1">
      <c r="A124" s="1320"/>
      <c r="B124" s="1342"/>
      <c r="C124" s="1342"/>
      <c r="D124" s="1342"/>
      <c r="E124" s="1344"/>
      <c r="F124" s="1345"/>
      <c r="G124" s="1471"/>
      <c r="H124" s="1472"/>
      <c r="I124" s="1472"/>
      <c r="J124" s="1473"/>
      <c r="K124" s="1472"/>
      <c r="L124" s="1472"/>
      <c r="M124" s="1346"/>
      <c r="N124" s="1320"/>
      <c r="O124" s="1474"/>
      <c r="P124" s="1346"/>
      <c r="Q124" s="1346"/>
      <c r="R124" s="1320"/>
      <c r="S124" s="1320"/>
      <c r="T124" s="1320"/>
      <c r="U124" s="1320"/>
      <c r="V124" s="1320"/>
      <c r="W124" s="1320"/>
      <c r="X124" s="1320"/>
      <c r="Y124" s="1320"/>
      <c r="Z124" s="74"/>
    </row>
    <row r="125" spans="1:26" ht="33.75" customHeight="1">
      <c r="A125" s="1320"/>
      <c r="B125" s="1342"/>
      <c r="C125" s="1342"/>
      <c r="D125" s="1342"/>
      <c r="E125" s="1344"/>
      <c r="F125" s="1345"/>
      <c r="G125" s="1471"/>
      <c r="H125" s="1472"/>
      <c r="I125" s="1472"/>
      <c r="J125" s="1473"/>
      <c r="K125" s="1472"/>
      <c r="L125" s="1472"/>
      <c r="M125" s="1346"/>
      <c r="N125" s="1320"/>
      <c r="O125" s="1474"/>
      <c r="P125" s="1346"/>
      <c r="Q125" s="1346"/>
      <c r="R125" s="1320"/>
      <c r="S125" s="1320"/>
      <c r="T125" s="1320"/>
      <c r="U125" s="1320"/>
      <c r="V125" s="1320"/>
      <c r="W125" s="1320"/>
      <c r="X125" s="1320"/>
      <c r="Y125" s="1320"/>
      <c r="Z125" s="74"/>
    </row>
    <row r="126" spans="1:26" ht="33.75" customHeight="1">
      <c r="A126" s="1320"/>
      <c r="B126" s="1342"/>
      <c r="C126" s="1342"/>
      <c r="D126" s="1342"/>
      <c r="E126" s="1344"/>
      <c r="F126" s="1345"/>
      <c r="G126" s="1471"/>
      <c r="H126" s="1472"/>
      <c r="I126" s="1472"/>
      <c r="J126" s="1473"/>
      <c r="K126" s="1472"/>
      <c r="L126" s="1472"/>
      <c r="M126" s="1346"/>
      <c r="N126" s="1320"/>
      <c r="O126" s="1474"/>
      <c r="P126" s="1346"/>
      <c r="Q126" s="1346"/>
      <c r="R126" s="1320"/>
      <c r="S126" s="1320"/>
      <c r="T126" s="1320"/>
      <c r="U126" s="1320"/>
      <c r="V126" s="1320"/>
      <c r="W126" s="1320"/>
      <c r="X126" s="1320"/>
      <c r="Y126" s="1320"/>
      <c r="Z126" s="74"/>
    </row>
    <row r="127" spans="1:26" ht="33.75" customHeight="1">
      <c r="A127" s="1320"/>
      <c r="B127" s="1342"/>
      <c r="C127" s="1342"/>
      <c r="D127" s="1342"/>
      <c r="E127" s="1344"/>
      <c r="F127" s="1345"/>
      <c r="G127" s="1471"/>
      <c r="H127" s="1472"/>
      <c r="I127" s="1472"/>
      <c r="J127" s="1473"/>
      <c r="K127" s="1472"/>
      <c r="L127" s="1472"/>
      <c r="M127" s="1346"/>
      <c r="N127" s="1320"/>
      <c r="O127" s="1474"/>
      <c r="P127" s="1346"/>
      <c r="Q127" s="1346"/>
      <c r="R127" s="1320"/>
      <c r="S127" s="1320"/>
      <c r="T127" s="1320"/>
      <c r="U127" s="1320"/>
      <c r="V127" s="1320"/>
      <c r="W127" s="1320"/>
      <c r="X127" s="1320"/>
      <c r="Y127" s="1320"/>
      <c r="Z127" s="74"/>
    </row>
    <row r="128" spans="1:26" ht="33.75" customHeight="1">
      <c r="A128" s="1320"/>
      <c r="B128" s="1342"/>
      <c r="C128" s="1342"/>
      <c r="D128" s="1342"/>
      <c r="E128" s="1344"/>
      <c r="F128" s="1345"/>
      <c r="G128" s="1471"/>
      <c r="H128" s="1472"/>
      <c r="I128" s="1472"/>
      <c r="J128" s="1473"/>
      <c r="K128" s="1472"/>
      <c r="L128" s="1472"/>
      <c r="M128" s="1346"/>
      <c r="N128" s="1320"/>
      <c r="O128" s="1474"/>
      <c r="P128" s="1346"/>
      <c r="Q128" s="1346"/>
      <c r="R128" s="1320"/>
      <c r="S128" s="1320"/>
      <c r="T128" s="1320"/>
      <c r="U128" s="1320"/>
      <c r="V128" s="1320"/>
      <c r="W128" s="1320"/>
      <c r="X128" s="1320"/>
      <c r="Y128" s="1320"/>
      <c r="Z128" s="74"/>
    </row>
    <row r="129" spans="1:26" ht="33.75" customHeight="1">
      <c r="A129" s="1320"/>
      <c r="B129" s="1342"/>
      <c r="C129" s="1342"/>
      <c r="D129" s="1342"/>
      <c r="E129" s="1344"/>
      <c r="F129" s="1345"/>
      <c r="G129" s="1471"/>
      <c r="H129" s="1472"/>
      <c r="I129" s="1472"/>
      <c r="J129" s="1473"/>
      <c r="K129" s="1472"/>
      <c r="L129" s="1472"/>
      <c r="M129" s="1346"/>
      <c r="N129" s="1320"/>
      <c r="O129" s="1474"/>
      <c r="P129" s="1346"/>
      <c r="Q129" s="1346"/>
      <c r="R129" s="1320"/>
      <c r="S129" s="1320"/>
      <c r="T129" s="1320"/>
      <c r="U129" s="1320"/>
      <c r="V129" s="1320"/>
      <c r="W129" s="1320"/>
      <c r="X129" s="1320"/>
      <c r="Y129" s="1320"/>
      <c r="Z129" s="74"/>
    </row>
    <row r="130" spans="1:26" ht="33.75" customHeight="1">
      <c r="A130" s="1320"/>
      <c r="B130" s="1342"/>
      <c r="C130" s="1342"/>
      <c r="D130" s="1342"/>
      <c r="E130" s="1344"/>
      <c r="F130" s="1345"/>
      <c r="G130" s="1471"/>
      <c r="H130" s="1472"/>
      <c r="I130" s="1472"/>
      <c r="J130" s="1473"/>
      <c r="K130" s="1472"/>
      <c r="L130" s="1472"/>
      <c r="M130" s="1346"/>
      <c r="N130" s="1320"/>
      <c r="O130" s="1474"/>
      <c r="P130" s="1346"/>
      <c r="Q130" s="1346"/>
      <c r="R130" s="1320"/>
      <c r="S130" s="1320"/>
      <c r="T130" s="1320"/>
      <c r="U130" s="1320"/>
      <c r="V130" s="1320"/>
      <c r="W130" s="1320"/>
      <c r="X130" s="1320"/>
      <c r="Y130" s="1320"/>
      <c r="Z130" s="74"/>
    </row>
    <row r="131" spans="1:26" ht="33.75" customHeight="1">
      <c r="A131" s="1320"/>
      <c r="B131" s="1342"/>
      <c r="C131" s="1342"/>
      <c r="D131" s="1342"/>
      <c r="E131" s="1344"/>
      <c r="F131" s="1345"/>
      <c r="G131" s="1471"/>
      <c r="H131" s="1472"/>
      <c r="I131" s="1472"/>
      <c r="J131" s="1473"/>
      <c r="K131" s="1472"/>
      <c r="L131" s="1472"/>
      <c r="M131" s="1346"/>
      <c r="N131" s="1320"/>
      <c r="O131" s="1474"/>
      <c r="P131" s="1346"/>
      <c r="Q131" s="1346"/>
      <c r="R131" s="1320"/>
      <c r="S131" s="1320"/>
      <c r="T131" s="1320"/>
      <c r="U131" s="1320"/>
      <c r="V131" s="1320"/>
      <c r="W131" s="1320"/>
      <c r="X131" s="1320"/>
      <c r="Y131" s="1320"/>
      <c r="Z131" s="74"/>
    </row>
    <row r="132" spans="1:26" ht="33.75" customHeight="1">
      <c r="A132" s="1320"/>
      <c r="B132" s="1342"/>
      <c r="C132" s="1342"/>
      <c r="D132" s="1342"/>
      <c r="E132" s="1344"/>
      <c r="F132" s="1345"/>
      <c r="G132" s="1471"/>
      <c r="H132" s="1472"/>
      <c r="I132" s="1472"/>
      <c r="J132" s="1473"/>
      <c r="K132" s="1472"/>
      <c r="L132" s="1472"/>
      <c r="M132" s="1346"/>
      <c r="N132" s="1320"/>
      <c r="O132" s="1474"/>
      <c r="P132" s="1346"/>
      <c r="Q132" s="1346"/>
      <c r="R132" s="1320"/>
      <c r="S132" s="1320"/>
      <c r="T132" s="1320"/>
      <c r="U132" s="1320"/>
      <c r="V132" s="1320"/>
      <c r="W132" s="1320"/>
      <c r="X132" s="1320"/>
      <c r="Y132" s="1320"/>
      <c r="Z132" s="74"/>
    </row>
    <row r="133" spans="1:26" ht="33.75" customHeight="1">
      <c r="A133" s="1320"/>
      <c r="B133" s="1342"/>
      <c r="C133" s="1342"/>
      <c r="D133" s="1342"/>
      <c r="E133" s="1344"/>
      <c r="F133" s="1345"/>
      <c r="G133" s="1471"/>
      <c r="H133" s="1472"/>
      <c r="I133" s="1472"/>
      <c r="J133" s="1473"/>
      <c r="K133" s="1472"/>
      <c r="L133" s="1472"/>
      <c r="M133" s="1346"/>
      <c r="N133" s="1320"/>
      <c r="O133" s="1474"/>
      <c r="P133" s="1346"/>
      <c r="Q133" s="1346"/>
      <c r="R133" s="1320"/>
      <c r="S133" s="1320"/>
      <c r="T133" s="1320"/>
      <c r="U133" s="1320"/>
      <c r="V133" s="1320"/>
      <c r="W133" s="1320"/>
      <c r="X133" s="1320"/>
      <c r="Y133" s="1320"/>
      <c r="Z133" s="74"/>
    </row>
    <row r="134" spans="1:26" ht="33.75" customHeight="1">
      <c r="A134" s="1320"/>
      <c r="B134" s="1342"/>
      <c r="C134" s="1342"/>
      <c r="D134" s="1342"/>
      <c r="E134" s="1344"/>
      <c r="F134" s="1345"/>
      <c r="G134" s="1471"/>
      <c r="H134" s="1472"/>
      <c r="I134" s="1472"/>
      <c r="J134" s="1473"/>
      <c r="K134" s="1472"/>
      <c r="L134" s="1472"/>
      <c r="M134" s="1346"/>
      <c r="N134" s="1320"/>
      <c r="O134" s="1474"/>
      <c r="P134" s="1346"/>
      <c r="Q134" s="1346"/>
      <c r="R134" s="1320"/>
      <c r="S134" s="1320"/>
      <c r="T134" s="1320"/>
      <c r="U134" s="1320"/>
      <c r="V134" s="1320"/>
      <c r="W134" s="1320"/>
      <c r="X134" s="1320"/>
      <c r="Y134" s="1320"/>
      <c r="Z134" s="74"/>
    </row>
    <row r="135" spans="1:26" ht="33.75" customHeight="1">
      <c r="A135" s="1320"/>
      <c r="B135" s="1342"/>
      <c r="C135" s="1342"/>
      <c r="D135" s="1342"/>
      <c r="E135" s="1344"/>
      <c r="F135" s="1345"/>
      <c r="G135" s="1471"/>
      <c r="H135" s="1472"/>
      <c r="I135" s="1472"/>
      <c r="J135" s="1473"/>
      <c r="K135" s="1472"/>
      <c r="L135" s="1472"/>
      <c r="M135" s="1346"/>
      <c r="N135" s="1320"/>
      <c r="O135" s="1474"/>
      <c r="P135" s="1346"/>
      <c r="Q135" s="1346"/>
      <c r="R135" s="1320"/>
      <c r="S135" s="1320"/>
      <c r="T135" s="1320"/>
      <c r="U135" s="1320"/>
      <c r="V135" s="1320"/>
      <c r="W135" s="1320"/>
      <c r="X135" s="1320"/>
      <c r="Y135" s="1320"/>
      <c r="Z135" s="74"/>
    </row>
    <row r="136" spans="1:26" ht="33.75" customHeight="1">
      <c r="A136" s="1320"/>
      <c r="B136" s="1342"/>
      <c r="C136" s="1342"/>
      <c r="D136" s="1342"/>
      <c r="E136" s="1344"/>
      <c r="F136" s="1345"/>
      <c r="G136" s="1471"/>
      <c r="H136" s="1472"/>
      <c r="I136" s="1472"/>
      <c r="J136" s="1473"/>
      <c r="K136" s="1472"/>
      <c r="L136" s="1472"/>
      <c r="M136" s="1346"/>
      <c r="N136" s="1320"/>
      <c r="O136" s="1474"/>
      <c r="P136" s="1346"/>
      <c r="Q136" s="1346"/>
      <c r="R136" s="1320"/>
      <c r="S136" s="1320"/>
      <c r="T136" s="1320"/>
      <c r="U136" s="1320"/>
      <c r="V136" s="1320"/>
      <c r="W136" s="1320"/>
      <c r="X136" s="1320"/>
      <c r="Y136" s="1320"/>
      <c r="Z136" s="74"/>
    </row>
    <row r="137" spans="1:26" ht="33.75" customHeight="1">
      <c r="A137" s="1320"/>
      <c r="B137" s="1342"/>
      <c r="C137" s="1342"/>
      <c r="D137" s="1342"/>
      <c r="E137" s="1344"/>
      <c r="F137" s="1345"/>
      <c r="G137" s="1471"/>
      <c r="H137" s="1472"/>
      <c r="I137" s="1472"/>
      <c r="J137" s="1473"/>
      <c r="K137" s="1472"/>
      <c r="L137" s="1472"/>
      <c r="M137" s="1346"/>
      <c r="N137" s="1320"/>
      <c r="O137" s="1474"/>
      <c r="P137" s="1346"/>
      <c r="Q137" s="1346"/>
      <c r="R137" s="1320"/>
      <c r="S137" s="1320"/>
      <c r="T137" s="1320"/>
      <c r="U137" s="1320"/>
      <c r="V137" s="1320"/>
      <c r="W137" s="1320"/>
      <c r="X137" s="1320"/>
      <c r="Y137" s="1320"/>
      <c r="Z137" s="74"/>
    </row>
    <row r="138" spans="1:26" ht="33.75" customHeight="1">
      <c r="A138" s="1320"/>
      <c r="B138" s="1342"/>
      <c r="C138" s="1342"/>
      <c r="D138" s="1342"/>
      <c r="E138" s="1344"/>
      <c r="F138" s="1345"/>
      <c r="G138" s="1471"/>
      <c r="H138" s="1472"/>
      <c r="I138" s="1472"/>
      <c r="J138" s="1473"/>
      <c r="K138" s="1472"/>
      <c r="L138" s="1472"/>
      <c r="M138" s="1346"/>
      <c r="N138" s="1320"/>
      <c r="O138" s="1474"/>
      <c r="P138" s="1346"/>
      <c r="Q138" s="1346"/>
      <c r="R138" s="1320"/>
      <c r="S138" s="1320"/>
      <c r="T138" s="1320"/>
      <c r="U138" s="1320"/>
      <c r="V138" s="1320"/>
      <c r="W138" s="1320"/>
      <c r="X138" s="1320"/>
      <c r="Y138" s="1320"/>
      <c r="Z138" s="74"/>
    </row>
    <row r="139" spans="1:26" ht="33.75" customHeight="1">
      <c r="A139" s="1320"/>
      <c r="B139" s="1342"/>
      <c r="C139" s="1342"/>
      <c r="D139" s="1342"/>
      <c r="E139" s="1344"/>
      <c r="F139" s="1345"/>
      <c r="G139" s="1471"/>
      <c r="H139" s="1472"/>
      <c r="I139" s="1472"/>
      <c r="J139" s="1473"/>
      <c r="K139" s="1472"/>
      <c r="L139" s="1472"/>
      <c r="M139" s="1346"/>
      <c r="N139" s="1320"/>
      <c r="O139" s="1474"/>
      <c r="P139" s="1346"/>
      <c r="Q139" s="1346"/>
      <c r="R139" s="1320"/>
      <c r="S139" s="1320"/>
      <c r="T139" s="1320"/>
      <c r="U139" s="1320"/>
      <c r="V139" s="1320"/>
      <c r="W139" s="1320"/>
      <c r="X139" s="1320"/>
      <c r="Y139" s="1320"/>
      <c r="Z139" s="74"/>
    </row>
    <row r="140" spans="1:26" ht="33.75" customHeight="1">
      <c r="A140" s="1320"/>
      <c r="B140" s="1342"/>
      <c r="C140" s="1342"/>
      <c r="D140" s="1342"/>
      <c r="E140" s="1344"/>
      <c r="F140" s="1345"/>
      <c r="G140" s="1471"/>
      <c r="H140" s="1472"/>
      <c r="I140" s="1472"/>
      <c r="J140" s="1473"/>
      <c r="K140" s="1472"/>
      <c r="L140" s="1472"/>
      <c r="M140" s="1346"/>
      <c r="N140" s="1320"/>
      <c r="O140" s="1474"/>
      <c r="P140" s="1346"/>
      <c r="Q140" s="1346"/>
      <c r="R140" s="1320"/>
      <c r="S140" s="1320"/>
      <c r="T140" s="1320"/>
      <c r="U140" s="1320"/>
      <c r="V140" s="1320"/>
      <c r="W140" s="1320"/>
      <c r="X140" s="1320"/>
      <c r="Y140" s="1320"/>
      <c r="Z140" s="74"/>
    </row>
    <row r="141" spans="1:26" ht="33.75" customHeight="1">
      <c r="A141" s="1320"/>
      <c r="B141" s="1342"/>
      <c r="C141" s="1342"/>
      <c r="D141" s="1342"/>
      <c r="E141" s="1344"/>
      <c r="F141" s="1345"/>
      <c r="G141" s="1471"/>
      <c r="H141" s="1472"/>
      <c r="I141" s="1472"/>
      <c r="J141" s="1473"/>
      <c r="K141" s="1472"/>
      <c r="L141" s="1472"/>
      <c r="M141" s="1346"/>
      <c r="N141" s="1320"/>
      <c r="O141" s="1474"/>
      <c r="P141" s="1346"/>
      <c r="Q141" s="1346"/>
      <c r="R141" s="1320"/>
      <c r="S141" s="1320"/>
      <c r="T141" s="1320"/>
      <c r="U141" s="1320"/>
      <c r="V141" s="1320"/>
      <c r="W141" s="1320"/>
      <c r="X141" s="1320"/>
      <c r="Y141" s="1320"/>
      <c r="Z141" s="74"/>
    </row>
    <row r="142" spans="1:26" ht="33.75" customHeight="1">
      <c r="A142" s="1320"/>
      <c r="B142" s="1342"/>
      <c r="C142" s="1342"/>
      <c r="D142" s="1342"/>
      <c r="E142" s="1344"/>
      <c r="F142" s="1345"/>
      <c r="G142" s="1471"/>
      <c r="H142" s="1472"/>
      <c r="I142" s="1472"/>
      <c r="J142" s="1473"/>
      <c r="K142" s="1472"/>
      <c r="L142" s="1472"/>
      <c r="M142" s="1346"/>
      <c r="N142" s="1320"/>
      <c r="O142" s="1474"/>
      <c r="P142" s="1346"/>
      <c r="Q142" s="1346"/>
      <c r="R142" s="1320"/>
      <c r="S142" s="1320"/>
      <c r="T142" s="1320"/>
      <c r="U142" s="1320"/>
      <c r="V142" s="1320"/>
      <c r="W142" s="1320"/>
      <c r="X142" s="1320"/>
      <c r="Y142" s="1320"/>
      <c r="Z142" s="74"/>
    </row>
    <row r="143" spans="1:26" ht="33.75" customHeight="1">
      <c r="A143" s="1320"/>
      <c r="B143" s="1342"/>
      <c r="C143" s="1342"/>
      <c r="D143" s="1342"/>
      <c r="E143" s="1344"/>
      <c r="F143" s="1345"/>
      <c r="G143" s="1471"/>
      <c r="H143" s="1472"/>
      <c r="I143" s="1472"/>
      <c r="J143" s="1473"/>
      <c r="K143" s="1472"/>
      <c r="L143" s="1472"/>
      <c r="M143" s="1346"/>
      <c r="N143" s="1320"/>
      <c r="O143" s="1474"/>
      <c r="P143" s="1346"/>
      <c r="Q143" s="1346"/>
      <c r="R143" s="1320"/>
      <c r="S143" s="1320"/>
      <c r="T143" s="1320"/>
      <c r="U143" s="1320"/>
      <c r="V143" s="1320"/>
      <c r="W143" s="1320"/>
      <c r="X143" s="1320"/>
      <c r="Y143" s="1320"/>
      <c r="Z143" s="74"/>
    </row>
    <row r="144" spans="1:26" ht="33.75" customHeight="1">
      <c r="A144" s="1320"/>
      <c r="B144" s="1342"/>
      <c r="C144" s="1342"/>
      <c r="D144" s="1342"/>
      <c r="E144" s="1344"/>
      <c r="F144" s="1345"/>
      <c r="G144" s="1471"/>
      <c r="H144" s="1472"/>
      <c r="I144" s="1472"/>
      <c r="J144" s="1473"/>
      <c r="K144" s="1472"/>
      <c r="L144" s="1472"/>
      <c r="M144" s="1346"/>
      <c r="N144" s="1320"/>
      <c r="O144" s="1474"/>
      <c r="P144" s="1346"/>
      <c r="Q144" s="1346"/>
      <c r="R144" s="1320"/>
      <c r="S144" s="1320"/>
      <c r="T144" s="1320"/>
      <c r="U144" s="1320"/>
      <c r="V144" s="1320"/>
      <c r="W144" s="1320"/>
      <c r="X144" s="1320"/>
      <c r="Y144" s="1320"/>
      <c r="Z144" s="74"/>
    </row>
    <row r="145" spans="1:26" ht="33.75" customHeight="1">
      <c r="A145" s="1320"/>
      <c r="B145" s="1342"/>
      <c r="C145" s="1342"/>
      <c r="D145" s="1342"/>
      <c r="E145" s="1344"/>
      <c r="F145" s="1345"/>
      <c r="G145" s="1471"/>
      <c r="H145" s="1472"/>
      <c r="I145" s="1472"/>
      <c r="J145" s="1473"/>
      <c r="K145" s="1472"/>
      <c r="L145" s="1472"/>
      <c r="M145" s="1346"/>
      <c r="N145" s="1320"/>
      <c r="O145" s="1474"/>
      <c r="P145" s="1346"/>
      <c r="Q145" s="1346"/>
      <c r="R145" s="1320"/>
      <c r="S145" s="1320"/>
      <c r="T145" s="1320"/>
      <c r="U145" s="1320"/>
      <c r="V145" s="1320"/>
      <c r="W145" s="1320"/>
      <c r="X145" s="1320"/>
      <c r="Y145" s="1320"/>
      <c r="Z145" s="74"/>
    </row>
    <row r="146" spans="1:26" ht="33.75" customHeight="1">
      <c r="A146" s="1320"/>
      <c r="B146" s="1342"/>
      <c r="C146" s="1342"/>
      <c r="D146" s="1342"/>
      <c r="E146" s="1344"/>
      <c r="F146" s="1345"/>
      <c r="G146" s="1471"/>
      <c r="H146" s="1472"/>
      <c r="I146" s="1472"/>
      <c r="J146" s="1473"/>
      <c r="K146" s="1472"/>
      <c r="L146" s="1472"/>
      <c r="M146" s="1346"/>
      <c r="N146" s="1320"/>
      <c r="O146" s="1474"/>
      <c r="P146" s="1346"/>
      <c r="Q146" s="1346"/>
      <c r="R146" s="1320"/>
      <c r="S146" s="1320"/>
      <c r="T146" s="1320"/>
      <c r="U146" s="1320"/>
      <c r="V146" s="1320"/>
      <c r="W146" s="1320"/>
      <c r="X146" s="1320"/>
      <c r="Y146" s="1320"/>
      <c r="Z146" s="74"/>
    </row>
    <row r="147" spans="1:26" ht="33.75" customHeight="1">
      <c r="A147" s="1320"/>
      <c r="B147" s="1342"/>
      <c r="C147" s="1342"/>
      <c r="D147" s="1342"/>
      <c r="E147" s="1344"/>
      <c r="F147" s="1345"/>
      <c r="G147" s="1471"/>
      <c r="H147" s="1472"/>
      <c r="I147" s="1472"/>
      <c r="J147" s="1473"/>
      <c r="K147" s="1472"/>
      <c r="L147" s="1472"/>
      <c r="M147" s="1346"/>
      <c r="N147" s="1320"/>
      <c r="O147" s="1474"/>
      <c r="P147" s="1346"/>
      <c r="Q147" s="1346"/>
      <c r="R147" s="1320"/>
      <c r="S147" s="1320"/>
      <c r="T147" s="1320"/>
      <c r="U147" s="1320"/>
      <c r="V147" s="1320"/>
      <c r="W147" s="1320"/>
      <c r="X147" s="1320"/>
      <c r="Y147" s="1320"/>
      <c r="Z147" s="74"/>
    </row>
    <row r="148" spans="1:26" ht="33.75" customHeight="1">
      <c r="A148" s="1320"/>
      <c r="B148" s="1342"/>
      <c r="C148" s="1342"/>
      <c r="D148" s="1342"/>
      <c r="E148" s="1344"/>
      <c r="F148" s="1345"/>
      <c r="G148" s="1471"/>
      <c r="H148" s="1472"/>
      <c r="I148" s="1472"/>
      <c r="J148" s="1473"/>
      <c r="K148" s="1472"/>
      <c r="L148" s="1472"/>
      <c r="M148" s="1346"/>
      <c r="N148" s="1320"/>
      <c r="O148" s="1474"/>
      <c r="P148" s="1346"/>
      <c r="Q148" s="1346"/>
      <c r="R148" s="1320"/>
      <c r="S148" s="1320"/>
      <c r="T148" s="1320"/>
      <c r="U148" s="1320"/>
      <c r="V148" s="1320"/>
      <c r="W148" s="1320"/>
      <c r="X148" s="1320"/>
      <c r="Y148" s="1320"/>
      <c r="Z148" s="74"/>
    </row>
    <row r="149" spans="1:26" ht="33.75" customHeight="1">
      <c r="A149" s="1320"/>
      <c r="B149" s="1342"/>
      <c r="C149" s="1342"/>
      <c r="D149" s="1342"/>
      <c r="E149" s="1344"/>
      <c r="F149" s="1345"/>
      <c r="G149" s="1471"/>
      <c r="H149" s="1472"/>
      <c r="I149" s="1472"/>
      <c r="J149" s="1473"/>
      <c r="K149" s="1472"/>
      <c r="L149" s="1472"/>
      <c r="M149" s="1346"/>
      <c r="N149" s="1320"/>
      <c r="O149" s="1474"/>
      <c r="P149" s="1346"/>
      <c r="Q149" s="1346"/>
      <c r="R149" s="1320"/>
      <c r="S149" s="1320"/>
      <c r="T149" s="1320"/>
      <c r="U149" s="1320"/>
      <c r="V149" s="1320"/>
      <c r="W149" s="1320"/>
      <c r="X149" s="1320"/>
      <c r="Y149" s="1320"/>
      <c r="Z149" s="74"/>
    </row>
    <row r="150" spans="1:26" ht="33.75" customHeight="1">
      <c r="A150" s="1320"/>
      <c r="B150" s="1342"/>
      <c r="C150" s="1342"/>
      <c r="D150" s="1342"/>
      <c r="E150" s="1344"/>
      <c r="F150" s="1345"/>
      <c r="G150" s="1471"/>
      <c r="H150" s="1472"/>
      <c r="I150" s="1472"/>
      <c r="J150" s="1473"/>
      <c r="K150" s="1472"/>
      <c r="L150" s="1472"/>
      <c r="M150" s="1346"/>
      <c r="N150" s="1320"/>
      <c r="O150" s="1474"/>
      <c r="P150" s="1346"/>
      <c r="Q150" s="1346"/>
      <c r="R150" s="1320"/>
      <c r="S150" s="1320"/>
      <c r="T150" s="1320"/>
      <c r="U150" s="1320"/>
      <c r="V150" s="1320"/>
      <c r="W150" s="1320"/>
      <c r="X150" s="1320"/>
      <c r="Y150" s="1320"/>
      <c r="Z150" s="74"/>
    </row>
    <row r="151" spans="1:26" ht="33.75" customHeight="1">
      <c r="A151" s="1320"/>
      <c r="B151" s="1342"/>
      <c r="C151" s="1342"/>
      <c r="D151" s="1342"/>
      <c r="E151" s="1344"/>
      <c r="F151" s="1345"/>
      <c r="G151" s="1471"/>
      <c r="H151" s="1472"/>
      <c r="I151" s="1472"/>
      <c r="J151" s="1473"/>
      <c r="K151" s="1472"/>
      <c r="L151" s="1472"/>
      <c r="M151" s="1346"/>
      <c r="N151" s="1320"/>
      <c r="O151" s="1474"/>
      <c r="P151" s="1346"/>
      <c r="Q151" s="1346"/>
      <c r="R151" s="1320"/>
      <c r="S151" s="1320"/>
      <c r="T151" s="1320"/>
      <c r="U151" s="1320"/>
      <c r="V151" s="1320"/>
      <c r="W151" s="1320"/>
      <c r="X151" s="1320"/>
      <c r="Y151" s="1320"/>
      <c r="Z151" s="74"/>
    </row>
    <row r="152" spans="1:26" ht="33.75" customHeight="1">
      <c r="A152" s="1320"/>
      <c r="B152" s="1342"/>
      <c r="C152" s="1342"/>
      <c r="D152" s="1342"/>
      <c r="E152" s="1344"/>
      <c r="F152" s="1345"/>
      <c r="G152" s="1471"/>
      <c r="H152" s="1472"/>
      <c r="I152" s="1472"/>
      <c r="J152" s="1473"/>
      <c r="K152" s="1472"/>
      <c r="L152" s="1472"/>
      <c r="M152" s="1346"/>
      <c r="N152" s="1320"/>
      <c r="O152" s="1474"/>
      <c r="P152" s="1346"/>
      <c r="Q152" s="1346"/>
      <c r="R152" s="1320"/>
      <c r="S152" s="1320"/>
      <c r="T152" s="1320"/>
      <c r="U152" s="1320"/>
      <c r="V152" s="1320"/>
      <c r="W152" s="1320"/>
      <c r="X152" s="1320"/>
      <c r="Y152" s="1320"/>
      <c r="Z152" s="74"/>
    </row>
    <row r="153" spans="1:26" ht="33.75" customHeight="1">
      <c r="A153" s="1320"/>
      <c r="B153" s="1342"/>
      <c r="C153" s="1342"/>
      <c r="D153" s="1342"/>
      <c r="E153" s="1344"/>
      <c r="F153" s="1345"/>
      <c r="G153" s="1471"/>
      <c r="H153" s="1472"/>
      <c r="I153" s="1472"/>
      <c r="J153" s="1473"/>
      <c r="K153" s="1472"/>
      <c r="L153" s="1472"/>
      <c r="M153" s="1346"/>
      <c r="N153" s="1320"/>
      <c r="O153" s="1474"/>
      <c r="P153" s="1346"/>
      <c r="Q153" s="1346"/>
      <c r="R153" s="1320"/>
      <c r="S153" s="1320"/>
      <c r="T153" s="1320"/>
      <c r="U153" s="1320"/>
      <c r="V153" s="1320"/>
      <c r="W153" s="1320"/>
      <c r="X153" s="1320"/>
      <c r="Y153" s="1320"/>
      <c r="Z153" s="74"/>
    </row>
    <row r="154" spans="1:26" ht="33.75" customHeight="1">
      <c r="A154" s="1320"/>
      <c r="B154" s="1342"/>
      <c r="C154" s="1342"/>
      <c r="D154" s="1342"/>
      <c r="E154" s="1344"/>
      <c r="F154" s="1345"/>
      <c r="G154" s="1471"/>
      <c r="H154" s="1472"/>
      <c r="I154" s="1472"/>
      <c r="J154" s="1473"/>
      <c r="K154" s="1472"/>
      <c r="L154" s="1472"/>
      <c r="M154" s="1346"/>
      <c r="N154" s="1320"/>
      <c r="O154" s="1474"/>
      <c r="P154" s="1346"/>
      <c r="Q154" s="1346"/>
      <c r="R154" s="1320"/>
      <c r="S154" s="1320"/>
      <c r="T154" s="1320"/>
      <c r="U154" s="1320"/>
      <c r="V154" s="1320"/>
      <c r="W154" s="1320"/>
      <c r="X154" s="1320"/>
      <c r="Y154" s="1320"/>
      <c r="Z154" s="74"/>
    </row>
    <row r="155" spans="1:26" ht="33.75" customHeight="1">
      <c r="A155" s="1320"/>
      <c r="B155" s="1342"/>
      <c r="C155" s="1342"/>
      <c r="D155" s="1342"/>
      <c r="E155" s="1344"/>
      <c r="F155" s="1345"/>
      <c r="G155" s="1471"/>
      <c r="H155" s="1472"/>
      <c r="I155" s="1472"/>
      <c r="J155" s="1473"/>
      <c r="K155" s="1472"/>
      <c r="L155" s="1472"/>
      <c r="M155" s="1346"/>
      <c r="N155" s="1320"/>
      <c r="O155" s="1474"/>
      <c r="P155" s="1346"/>
      <c r="Q155" s="1346"/>
      <c r="R155" s="1320"/>
      <c r="S155" s="1320"/>
      <c r="T155" s="1320"/>
      <c r="U155" s="1320"/>
      <c r="V155" s="1320"/>
      <c r="W155" s="1320"/>
      <c r="X155" s="1320"/>
      <c r="Y155" s="1320"/>
      <c r="Z155" s="74"/>
    </row>
    <row r="156" spans="1:26" ht="33.75" customHeight="1">
      <c r="A156" s="1320"/>
      <c r="B156" s="1342"/>
      <c r="C156" s="1342"/>
      <c r="D156" s="1342"/>
      <c r="E156" s="1344"/>
      <c r="F156" s="1345"/>
      <c r="G156" s="1471"/>
      <c r="H156" s="1472"/>
      <c r="I156" s="1472"/>
      <c r="J156" s="1473"/>
      <c r="K156" s="1472"/>
      <c r="L156" s="1472"/>
      <c r="M156" s="1346"/>
      <c r="N156" s="1320"/>
      <c r="O156" s="1474"/>
      <c r="P156" s="1346"/>
      <c r="Q156" s="1346"/>
      <c r="R156" s="1320"/>
      <c r="S156" s="1320"/>
      <c r="T156" s="1320"/>
      <c r="U156" s="1320"/>
      <c r="V156" s="1320"/>
      <c r="W156" s="1320"/>
      <c r="X156" s="1320"/>
      <c r="Y156" s="1320"/>
      <c r="Z156" s="74"/>
    </row>
    <row r="157" spans="1:26" ht="33.75" customHeight="1">
      <c r="A157" s="1320"/>
      <c r="B157" s="1342"/>
      <c r="C157" s="1342"/>
      <c r="D157" s="1342"/>
      <c r="E157" s="1344"/>
      <c r="F157" s="1345"/>
      <c r="G157" s="1471"/>
      <c r="H157" s="1472"/>
      <c r="I157" s="1472"/>
      <c r="J157" s="1473"/>
      <c r="K157" s="1472"/>
      <c r="L157" s="1472"/>
      <c r="M157" s="1346"/>
      <c r="N157" s="1320"/>
      <c r="O157" s="1474"/>
      <c r="P157" s="1346"/>
      <c r="Q157" s="1346"/>
      <c r="R157" s="1320"/>
      <c r="S157" s="1320"/>
      <c r="T157" s="1320"/>
      <c r="U157" s="1320"/>
      <c r="V157" s="1320"/>
      <c r="W157" s="1320"/>
      <c r="X157" s="1320"/>
      <c r="Y157" s="1320"/>
      <c r="Z157" s="74"/>
    </row>
    <row r="158" spans="1:26" ht="33.75" customHeight="1">
      <c r="A158" s="1320"/>
      <c r="B158" s="1342"/>
      <c r="C158" s="1342"/>
      <c r="D158" s="1342"/>
      <c r="E158" s="1344"/>
      <c r="F158" s="1345"/>
      <c r="G158" s="1471"/>
      <c r="H158" s="1472"/>
      <c r="I158" s="1472"/>
      <c r="J158" s="1473"/>
      <c r="K158" s="1472"/>
      <c r="L158" s="1472"/>
      <c r="M158" s="1346"/>
      <c r="N158" s="1320"/>
      <c r="O158" s="1474"/>
      <c r="P158" s="1346"/>
      <c r="Q158" s="1346"/>
      <c r="R158" s="1320"/>
      <c r="S158" s="1320"/>
      <c r="T158" s="1320"/>
      <c r="U158" s="1320"/>
      <c r="V158" s="1320"/>
      <c r="W158" s="1320"/>
      <c r="X158" s="1320"/>
      <c r="Y158" s="1320"/>
      <c r="Z158" s="74"/>
    </row>
    <row r="159" spans="1:26" ht="33.75" customHeight="1">
      <c r="A159" s="1320"/>
      <c r="B159" s="1342"/>
      <c r="C159" s="1342"/>
      <c r="D159" s="1342"/>
      <c r="E159" s="1344"/>
      <c r="F159" s="1345"/>
      <c r="G159" s="1471"/>
      <c r="H159" s="1472"/>
      <c r="I159" s="1472"/>
      <c r="J159" s="1473"/>
      <c r="K159" s="1472"/>
      <c r="L159" s="1472"/>
      <c r="M159" s="1346"/>
      <c r="N159" s="1320"/>
      <c r="O159" s="1474"/>
      <c r="P159" s="1346"/>
      <c r="Q159" s="1346"/>
      <c r="R159" s="1320"/>
      <c r="S159" s="1320"/>
      <c r="T159" s="1320"/>
      <c r="U159" s="1320"/>
      <c r="V159" s="1320"/>
      <c r="W159" s="1320"/>
      <c r="X159" s="1320"/>
      <c r="Y159" s="1320"/>
      <c r="Z159" s="74"/>
    </row>
    <row r="160" spans="1:26" ht="33.75" customHeight="1">
      <c r="A160" s="1320"/>
      <c r="B160" s="1342"/>
      <c r="C160" s="1342"/>
      <c r="D160" s="1342"/>
      <c r="E160" s="1344"/>
      <c r="F160" s="1345"/>
      <c r="G160" s="1471"/>
      <c r="H160" s="1472"/>
      <c r="I160" s="1472"/>
      <c r="J160" s="1473"/>
      <c r="K160" s="1472"/>
      <c r="L160" s="1472"/>
      <c r="M160" s="1346"/>
      <c r="N160" s="1320"/>
      <c r="O160" s="1474"/>
      <c r="P160" s="1346"/>
      <c r="Q160" s="1346"/>
      <c r="R160" s="1320"/>
      <c r="S160" s="1320"/>
      <c r="T160" s="1320"/>
      <c r="U160" s="1320"/>
      <c r="V160" s="1320"/>
      <c r="W160" s="1320"/>
      <c r="X160" s="1320"/>
      <c r="Y160" s="1320"/>
      <c r="Z160" s="74"/>
    </row>
    <row r="161" spans="1:26" ht="33.75" customHeight="1">
      <c r="A161" s="1320"/>
      <c r="B161" s="1342"/>
      <c r="C161" s="1342"/>
      <c r="D161" s="1342"/>
      <c r="E161" s="1344"/>
      <c r="F161" s="1345"/>
      <c r="G161" s="1471"/>
      <c r="H161" s="1472"/>
      <c r="I161" s="1472"/>
      <c r="J161" s="1473"/>
      <c r="K161" s="1472"/>
      <c r="L161" s="1472"/>
      <c r="M161" s="1346"/>
      <c r="N161" s="1320"/>
      <c r="O161" s="1474"/>
      <c r="P161" s="1346"/>
      <c r="Q161" s="1346"/>
      <c r="R161" s="1320"/>
      <c r="S161" s="1320"/>
      <c r="T161" s="1320"/>
      <c r="U161" s="1320"/>
      <c r="V161" s="1320"/>
      <c r="W161" s="1320"/>
      <c r="X161" s="1320"/>
      <c r="Y161" s="1320"/>
      <c r="Z161" s="74"/>
    </row>
    <row r="162" spans="1:26" ht="33.75" customHeight="1">
      <c r="A162" s="1320"/>
      <c r="B162" s="1342"/>
      <c r="C162" s="1342"/>
      <c r="D162" s="1342"/>
      <c r="E162" s="1344"/>
      <c r="F162" s="1345"/>
      <c r="G162" s="1471"/>
      <c r="H162" s="1472"/>
      <c r="I162" s="1472"/>
      <c r="J162" s="1473"/>
      <c r="K162" s="1472"/>
      <c r="L162" s="1472"/>
      <c r="M162" s="1346"/>
      <c r="N162" s="1320"/>
      <c r="O162" s="1474"/>
      <c r="P162" s="1346"/>
      <c r="Q162" s="1346"/>
      <c r="R162" s="1320"/>
      <c r="S162" s="1320"/>
      <c r="T162" s="1320"/>
      <c r="U162" s="1320"/>
      <c r="V162" s="1320"/>
      <c r="W162" s="1320"/>
      <c r="X162" s="1320"/>
      <c r="Y162" s="1320"/>
      <c r="Z162" s="74"/>
    </row>
    <row r="163" spans="1:26" ht="33.75" customHeight="1">
      <c r="A163" s="1320"/>
      <c r="B163" s="1342"/>
      <c r="C163" s="1342"/>
      <c r="D163" s="1342"/>
      <c r="E163" s="1344"/>
      <c r="F163" s="1345"/>
      <c r="G163" s="1471"/>
      <c r="H163" s="1472"/>
      <c r="I163" s="1472"/>
      <c r="J163" s="1473"/>
      <c r="K163" s="1472"/>
      <c r="L163" s="1472"/>
      <c r="M163" s="1346"/>
      <c r="N163" s="1320"/>
      <c r="O163" s="1474"/>
      <c r="P163" s="1346"/>
      <c r="Q163" s="1346"/>
      <c r="R163" s="1320"/>
      <c r="S163" s="1320"/>
      <c r="T163" s="1320"/>
      <c r="U163" s="1320"/>
      <c r="V163" s="1320"/>
      <c r="W163" s="1320"/>
      <c r="X163" s="1320"/>
      <c r="Y163" s="1320"/>
      <c r="Z163" s="74"/>
    </row>
    <row r="164" spans="1:26" ht="33.75" customHeight="1">
      <c r="A164" s="1320"/>
      <c r="B164" s="1342"/>
      <c r="C164" s="1342"/>
      <c r="D164" s="1342"/>
      <c r="E164" s="1344"/>
      <c r="F164" s="1345"/>
      <c r="G164" s="1471"/>
      <c r="H164" s="1472"/>
      <c r="I164" s="1472"/>
      <c r="J164" s="1473"/>
      <c r="K164" s="1472"/>
      <c r="L164" s="1472"/>
      <c r="M164" s="1346"/>
      <c r="N164" s="1320"/>
      <c r="O164" s="1474"/>
      <c r="P164" s="1346"/>
      <c r="Q164" s="1346"/>
      <c r="R164" s="1320"/>
      <c r="S164" s="1320"/>
      <c r="T164" s="1320"/>
      <c r="U164" s="1320"/>
      <c r="V164" s="1320"/>
      <c r="W164" s="1320"/>
      <c r="X164" s="1320"/>
      <c r="Y164" s="1320"/>
      <c r="Z164" s="74"/>
    </row>
    <row r="165" spans="1:26" ht="33.75" customHeight="1">
      <c r="A165" s="1320"/>
      <c r="B165" s="1342"/>
      <c r="C165" s="1342"/>
      <c r="D165" s="1342"/>
      <c r="E165" s="1344"/>
      <c r="F165" s="1345"/>
      <c r="G165" s="1471"/>
      <c r="H165" s="1472"/>
      <c r="I165" s="1472"/>
      <c r="J165" s="1473"/>
      <c r="K165" s="1472"/>
      <c r="L165" s="1472"/>
      <c r="M165" s="1346"/>
      <c r="N165" s="1320"/>
      <c r="O165" s="1474"/>
      <c r="P165" s="1346"/>
      <c r="Q165" s="1346"/>
      <c r="R165" s="1320"/>
      <c r="S165" s="1320"/>
      <c r="T165" s="1320"/>
      <c r="U165" s="1320"/>
      <c r="V165" s="1320"/>
      <c r="W165" s="1320"/>
      <c r="X165" s="1320"/>
      <c r="Y165" s="1320"/>
      <c r="Z165" s="74"/>
    </row>
    <row r="166" spans="1:26" ht="33.75" customHeight="1">
      <c r="A166" s="1320"/>
      <c r="B166" s="1342"/>
      <c r="C166" s="1342"/>
      <c r="D166" s="1342"/>
      <c r="E166" s="1344"/>
      <c r="F166" s="1345"/>
      <c r="G166" s="1471"/>
      <c r="H166" s="1472"/>
      <c r="I166" s="1472"/>
      <c r="J166" s="1473"/>
      <c r="K166" s="1472"/>
      <c r="L166" s="1472"/>
      <c r="M166" s="1346"/>
      <c r="N166" s="1320"/>
      <c r="O166" s="1474"/>
      <c r="P166" s="1346"/>
      <c r="Q166" s="1346"/>
      <c r="R166" s="1320"/>
      <c r="S166" s="1320"/>
      <c r="T166" s="1320"/>
      <c r="U166" s="1320"/>
      <c r="V166" s="1320"/>
      <c r="W166" s="1320"/>
      <c r="X166" s="1320"/>
      <c r="Y166" s="1320"/>
      <c r="Z166" s="74"/>
    </row>
    <row r="167" spans="1:26" ht="33.75" customHeight="1">
      <c r="A167" s="1320"/>
      <c r="B167" s="1342"/>
      <c r="C167" s="1342"/>
      <c r="D167" s="1342"/>
      <c r="E167" s="1344"/>
      <c r="F167" s="1345"/>
      <c r="G167" s="1471"/>
      <c r="H167" s="1472"/>
      <c r="I167" s="1472"/>
      <c r="J167" s="1473"/>
      <c r="K167" s="1472"/>
      <c r="L167" s="1472"/>
      <c r="M167" s="1346"/>
      <c r="N167" s="1320"/>
      <c r="O167" s="1474"/>
      <c r="P167" s="1346"/>
      <c r="Q167" s="1346"/>
      <c r="R167" s="1320"/>
      <c r="S167" s="1320"/>
      <c r="T167" s="1320"/>
      <c r="U167" s="1320"/>
      <c r="V167" s="1320"/>
      <c r="W167" s="1320"/>
      <c r="X167" s="1320"/>
      <c r="Y167" s="1320"/>
      <c r="Z167" s="74"/>
    </row>
    <row r="168" spans="1:26" ht="33.75" customHeight="1">
      <c r="A168" s="1320"/>
      <c r="B168" s="1342"/>
      <c r="C168" s="1342"/>
      <c r="D168" s="1342"/>
      <c r="E168" s="1344"/>
      <c r="F168" s="1345"/>
      <c r="G168" s="1471"/>
      <c r="H168" s="1472"/>
      <c r="I168" s="1472"/>
      <c r="J168" s="1473"/>
      <c r="K168" s="1472"/>
      <c r="L168" s="1472"/>
      <c r="M168" s="1346"/>
      <c r="N168" s="1320"/>
      <c r="O168" s="1474"/>
      <c r="P168" s="1346"/>
      <c r="Q168" s="1346"/>
      <c r="R168" s="1320"/>
      <c r="S168" s="1320"/>
      <c r="T168" s="1320"/>
      <c r="U168" s="1320"/>
      <c r="V168" s="1320"/>
      <c r="W168" s="1320"/>
      <c r="X168" s="1320"/>
      <c r="Y168" s="1320"/>
      <c r="Z168" s="74"/>
    </row>
    <row r="169" spans="1:26" ht="33.75" customHeight="1">
      <c r="A169" s="1320"/>
      <c r="B169" s="1342"/>
      <c r="C169" s="1342"/>
      <c r="D169" s="1342"/>
      <c r="E169" s="1344"/>
      <c r="F169" s="1345"/>
      <c r="G169" s="1471"/>
      <c r="H169" s="1472"/>
      <c r="I169" s="1472"/>
      <c r="J169" s="1473"/>
      <c r="K169" s="1472"/>
      <c r="L169" s="1472"/>
      <c r="M169" s="1346"/>
      <c r="N169" s="1320"/>
      <c r="O169" s="1474"/>
      <c r="P169" s="1346"/>
      <c r="Q169" s="1346"/>
      <c r="R169" s="1320"/>
      <c r="S169" s="1320"/>
      <c r="T169" s="1320"/>
      <c r="U169" s="1320"/>
      <c r="V169" s="1320"/>
      <c r="W169" s="1320"/>
      <c r="X169" s="1320"/>
      <c r="Y169" s="1320"/>
      <c r="Z169" s="74"/>
    </row>
    <row r="170" spans="1:26" ht="33.75" customHeight="1">
      <c r="A170" s="1320"/>
      <c r="B170" s="1342"/>
      <c r="C170" s="1342"/>
      <c r="D170" s="1342"/>
      <c r="E170" s="1344"/>
      <c r="F170" s="1345"/>
      <c r="G170" s="1471"/>
      <c r="H170" s="1472"/>
      <c r="I170" s="1472"/>
      <c r="J170" s="1473"/>
      <c r="K170" s="1472"/>
      <c r="L170" s="1472"/>
      <c r="M170" s="1346"/>
      <c r="N170" s="1320"/>
      <c r="O170" s="1474"/>
      <c r="P170" s="1346"/>
      <c r="Q170" s="1346"/>
      <c r="R170" s="1320"/>
      <c r="S170" s="1320"/>
      <c r="T170" s="1320"/>
      <c r="U170" s="1320"/>
      <c r="V170" s="1320"/>
      <c r="W170" s="1320"/>
      <c r="X170" s="1320"/>
      <c r="Y170" s="1320"/>
      <c r="Z170" s="74"/>
    </row>
    <row r="171" spans="1:26" ht="33.75" customHeight="1">
      <c r="A171" s="1320"/>
      <c r="B171" s="1342"/>
      <c r="C171" s="1342"/>
      <c r="D171" s="1342"/>
      <c r="E171" s="1344"/>
      <c r="F171" s="1345"/>
      <c r="G171" s="1471"/>
      <c r="H171" s="1472"/>
      <c r="I171" s="1472"/>
      <c r="J171" s="1473"/>
      <c r="K171" s="1472"/>
      <c r="L171" s="1472"/>
      <c r="M171" s="1346"/>
      <c r="N171" s="1320"/>
      <c r="O171" s="1474"/>
      <c r="P171" s="1346"/>
      <c r="Q171" s="1346"/>
      <c r="R171" s="1320"/>
      <c r="S171" s="1320"/>
      <c r="T171" s="1320"/>
      <c r="U171" s="1320"/>
      <c r="V171" s="1320"/>
      <c r="W171" s="1320"/>
      <c r="X171" s="1320"/>
      <c r="Y171" s="1320"/>
      <c r="Z171" s="74"/>
    </row>
    <row r="172" spans="1:26" ht="33.75" customHeight="1">
      <c r="A172" s="1320"/>
      <c r="B172" s="1342"/>
      <c r="C172" s="1342"/>
      <c r="D172" s="1342"/>
      <c r="E172" s="1344"/>
      <c r="F172" s="1345"/>
      <c r="G172" s="1471"/>
      <c r="H172" s="1472"/>
      <c r="I172" s="1472"/>
      <c r="J172" s="1473"/>
      <c r="K172" s="1472"/>
      <c r="L172" s="1472"/>
      <c r="M172" s="1346"/>
      <c r="N172" s="1320"/>
      <c r="O172" s="1474"/>
      <c r="P172" s="1346"/>
      <c r="Q172" s="1346"/>
      <c r="R172" s="1320"/>
      <c r="S172" s="1320"/>
      <c r="T172" s="1320"/>
      <c r="U172" s="1320"/>
      <c r="V172" s="1320"/>
      <c r="W172" s="1320"/>
      <c r="X172" s="1320"/>
      <c r="Y172" s="1320"/>
      <c r="Z172" s="74"/>
    </row>
    <row r="173" spans="1:26" ht="33.75" customHeight="1">
      <c r="A173" s="1320"/>
      <c r="B173" s="1342"/>
      <c r="C173" s="1342"/>
      <c r="D173" s="1342"/>
      <c r="E173" s="1344"/>
      <c r="F173" s="1345"/>
      <c r="G173" s="1471"/>
      <c r="H173" s="1472"/>
      <c r="I173" s="1472"/>
      <c r="J173" s="1473"/>
      <c r="K173" s="1472"/>
      <c r="L173" s="1472"/>
      <c r="M173" s="1346"/>
      <c r="N173" s="1320"/>
      <c r="O173" s="1474"/>
      <c r="P173" s="1346"/>
      <c r="Q173" s="1346"/>
      <c r="R173" s="1320"/>
      <c r="S173" s="1320"/>
      <c r="T173" s="1320"/>
      <c r="U173" s="1320"/>
      <c r="V173" s="1320"/>
      <c r="W173" s="1320"/>
      <c r="X173" s="1320"/>
      <c r="Y173" s="1320"/>
      <c r="Z173" s="74"/>
    </row>
    <row r="174" spans="1:26" ht="33.75" customHeight="1">
      <c r="A174" s="1320"/>
      <c r="B174" s="1342"/>
      <c r="C174" s="1342"/>
      <c r="D174" s="1342"/>
      <c r="E174" s="1344"/>
      <c r="F174" s="1345"/>
      <c r="G174" s="1471"/>
      <c r="H174" s="1472"/>
      <c r="I174" s="1472"/>
      <c r="J174" s="1473"/>
      <c r="K174" s="1472"/>
      <c r="L174" s="1472"/>
      <c r="M174" s="1346"/>
      <c r="N174" s="1320"/>
      <c r="O174" s="1474"/>
      <c r="P174" s="1346"/>
      <c r="Q174" s="1346"/>
      <c r="R174" s="1320"/>
      <c r="S174" s="1320"/>
      <c r="T174" s="1320"/>
      <c r="U174" s="1320"/>
      <c r="V174" s="1320"/>
      <c r="W174" s="1320"/>
      <c r="X174" s="1320"/>
      <c r="Y174" s="1320"/>
      <c r="Z174" s="74"/>
    </row>
    <row r="175" spans="1:26" ht="33.75" customHeight="1">
      <c r="A175" s="1320"/>
      <c r="B175" s="1342"/>
      <c r="C175" s="1342"/>
      <c r="D175" s="1342"/>
      <c r="E175" s="1344"/>
      <c r="F175" s="1345"/>
      <c r="G175" s="1471"/>
      <c r="H175" s="1472"/>
      <c r="I175" s="1472"/>
      <c r="J175" s="1473"/>
      <c r="K175" s="1472"/>
      <c r="L175" s="1472"/>
      <c r="M175" s="1346"/>
      <c r="N175" s="1320"/>
      <c r="O175" s="1474"/>
      <c r="P175" s="1346"/>
      <c r="Q175" s="1346"/>
      <c r="R175" s="1320"/>
      <c r="S175" s="1320"/>
      <c r="T175" s="1320"/>
      <c r="U175" s="1320"/>
      <c r="V175" s="1320"/>
      <c r="W175" s="1320"/>
      <c r="X175" s="1320"/>
      <c r="Y175" s="1320"/>
      <c r="Z175" s="74"/>
    </row>
    <row r="176" spans="1:26" ht="33.75" customHeight="1">
      <c r="A176" s="1320"/>
      <c r="B176" s="1342"/>
      <c r="C176" s="1342"/>
      <c r="D176" s="1342"/>
      <c r="E176" s="1344"/>
      <c r="F176" s="1345"/>
      <c r="G176" s="1471"/>
      <c r="H176" s="1472"/>
      <c r="I176" s="1472"/>
      <c r="J176" s="1473"/>
      <c r="K176" s="1472"/>
      <c r="L176" s="1472"/>
      <c r="M176" s="1346"/>
      <c r="N176" s="1320"/>
      <c r="O176" s="1474"/>
      <c r="P176" s="1346"/>
      <c r="Q176" s="1346"/>
      <c r="R176" s="1320"/>
      <c r="S176" s="1320"/>
      <c r="T176" s="1320"/>
      <c r="U176" s="1320"/>
      <c r="V176" s="1320"/>
      <c r="W176" s="1320"/>
      <c r="X176" s="1320"/>
      <c r="Y176" s="1320"/>
      <c r="Z176" s="74"/>
    </row>
    <row r="177" spans="1:26" ht="33.75" customHeight="1">
      <c r="A177" s="1320"/>
      <c r="B177" s="1342"/>
      <c r="C177" s="1342"/>
      <c r="D177" s="1342"/>
      <c r="E177" s="1344"/>
      <c r="F177" s="1345"/>
      <c r="G177" s="1471"/>
      <c r="H177" s="1472"/>
      <c r="I177" s="1472"/>
      <c r="J177" s="1473"/>
      <c r="K177" s="1472"/>
      <c r="L177" s="1472"/>
      <c r="M177" s="1346"/>
      <c r="N177" s="1320"/>
      <c r="O177" s="1474"/>
      <c r="P177" s="1346"/>
      <c r="Q177" s="1346"/>
      <c r="R177" s="1320"/>
      <c r="S177" s="1320"/>
      <c r="T177" s="1320"/>
      <c r="U177" s="1320"/>
      <c r="V177" s="1320"/>
      <c r="W177" s="1320"/>
      <c r="X177" s="1320"/>
      <c r="Y177" s="1320"/>
      <c r="Z177" s="74"/>
    </row>
    <row r="178" spans="1:26" ht="33.75" customHeight="1">
      <c r="A178" s="1320"/>
      <c r="B178" s="1342"/>
      <c r="C178" s="1342"/>
      <c r="D178" s="1342"/>
      <c r="E178" s="1344"/>
      <c r="F178" s="1345"/>
      <c r="G178" s="1471"/>
      <c r="H178" s="1472"/>
      <c r="I178" s="1472"/>
      <c r="J178" s="1473"/>
      <c r="K178" s="1472"/>
      <c r="L178" s="1472"/>
      <c r="M178" s="1346"/>
      <c r="N178" s="1320"/>
      <c r="O178" s="1474"/>
      <c r="P178" s="1346"/>
      <c r="Q178" s="1346"/>
      <c r="R178" s="1320"/>
      <c r="S178" s="1320"/>
      <c r="T178" s="1320"/>
      <c r="U178" s="1320"/>
      <c r="V178" s="1320"/>
      <c r="W178" s="1320"/>
      <c r="X178" s="1320"/>
      <c r="Y178" s="1320"/>
      <c r="Z178" s="74"/>
    </row>
    <row r="179" spans="1:26" ht="33.75" customHeight="1">
      <c r="A179" s="1320"/>
      <c r="B179" s="1342"/>
      <c r="C179" s="1342"/>
      <c r="D179" s="1342"/>
      <c r="E179" s="1344"/>
      <c r="F179" s="1345"/>
      <c r="G179" s="1471"/>
      <c r="H179" s="1472"/>
      <c r="I179" s="1472"/>
      <c r="J179" s="1473"/>
      <c r="K179" s="1472"/>
      <c r="L179" s="1472"/>
      <c r="M179" s="1346"/>
      <c r="N179" s="1320"/>
      <c r="O179" s="1474"/>
      <c r="P179" s="1346"/>
      <c r="Q179" s="1346"/>
      <c r="R179" s="1320"/>
      <c r="S179" s="1320"/>
      <c r="T179" s="1320"/>
      <c r="U179" s="1320"/>
      <c r="V179" s="1320"/>
      <c r="W179" s="1320"/>
      <c r="X179" s="1320"/>
      <c r="Y179" s="1320"/>
      <c r="Z179" s="74"/>
    </row>
    <row r="180" spans="1:26" ht="33.75" customHeight="1">
      <c r="A180" s="1320"/>
      <c r="B180" s="1342"/>
      <c r="C180" s="1342"/>
      <c r="D180" s="1342"/>
      <c r="E180" s="1344"/>
      <c r="F180" s="1345"/>
      <c r="G180" s="1471"/>
      <c r="H180" s="1472"/>
      <c r="I180" s="1472"/>
      <c r="J180" s="1473"/>
      <c r="K180" s="1472"/>
      <c r="L180" s="1472"/>
      <c r="M180" s="1346"/>
      <c r="N180" s="1320"/>
      <c r="O180" s="1474"/>
      <c r="P180" s="1346"/>
      <c r="Q180" s="1346"/>
      <c r="R180" s="1320"/>
      <c r="S180" s="1320"/>
      <c r="T180" s="1320"/>
      <c r="U180" s="1320"/>
      <c r="V180" s="1320"/>
      <c r="W180" s="1320"/>
      <c r="X180" s="1320"/>
      <c r="Y180" s="1320"/>
      <c r="Z180" s="74"/>
    </row>
    <row r="181" spans="1:26" ht="33.75" customHeight="1">
      <c r="A181" s="1320"/>
      <c r="B181" s="1342"/>
      <c r="C181" s="1342"/>
      <c r="D181" s="1342"/>
      <c r="E181" s="1344"/>
      <c r="F181" s="1345"/>
      <c r="G181" s="1471"/>
      <c r="H181" s="1472"/>
      <c r="I181" s="1472"/>
      <c r="J181" s="1473"/>
      <c r="K181" s="1472"/>
      <c r="L181" s="1472"/>
      <c r="M181" s="1346"/>
      <c r="N181" s="1320"/>
      <c r="O181" s="1474"/>
      <c r="P181" s="1346"/>
      <c r="Q181" s="1346"/>
      <c r="R181" s="1320"/>
      <c r="S181" s="1320"/>
      <c r="T181" s="1320"/>
      <c r="U181" s="1320"/>
      <c r="V181" s="1320"/>
      <c r="W181" s="1320"/>
      <c r="X181" s="1320"/>
      <c r="Y181" s="1320"/>
      <c r="Z181" s="74"/>
    </row>
    <row r="182" spans="1:26" ht="33.75" customHeight="1">
      <c r="A182" s="1320"/>
      <c r="B182" s="1342"/>
      <c r="C182" s="1342"/>
      <c r="D182" s="1342"/>
      <c r="E182" s="1344"/>
      <c r="F182" s="1345"/>
      <c r="G182" s="1471"/>
      <c r="H182" s="1472"/>
      <c r="I182" s="1472"/>
      <c r="J182" s="1473"/>
      <c r="K182" s="1472"/>
      <c r="L182" s="1472"/>
      <c r="M182" s="1346"/>
      <c r="N182" s="1320"/>
      <c r="O182" s="1474"/>
      <c r="P182" s="1346"/>
      <c r="Q182" s="1346"/>
      <c r="R182" s="1320"/>
      <c r="S182" s="1320"/>
      <c r="T182" s="1320"/>
      <c r="U182" s="1320"/>
      <c r="V182" s="1320"/>
      <c r="W182" s="1320"/>
      <c r="X182" s="1320"/>
      <c r="Y182" s="1320"/>
      <c r="Z182" s="74"/>
    </row>
    <row r="183" spans="1:26" ht="33.75" customHeight="1">
      <c r="A183" s="1320"/>
      <c r="B183" s="1342"/>
      <c r="C183" s="1342"/>
      <c r="D183" s="1342"/>
      <c r="E183" s="1344"/>
      <c r="F183" s="1345"/>
      <c r="G183" s="1471"/>
      <c r="H183" s="1472"/>
      <c r="I183" s="1472"/>
      <c r="J183" s="1473"/>
      <c r="K183" s="1472"/>
      <c r="L183" s="1472"/>
      <c r="M183" s="1346"/>
      <c r="N183" s="1320"/>
      <c r="O183" s="1474"/>
      <c r="P183" s="1346"/>
      <c r="Q183" s="1346"/>
      <c r="R183" s="1320"/>
      <c r="S183" s="1320"/>
      <c r="T183" s="1320"/>
      <c r="U183" s="1320"/>
      <c r="V183" s="1320"/>
      <c r="W183" s="1320"/>
      <c r="X183" s="1320"/>
      <c r="Y183" s="1320"/>
      <c r="Z183" s="74"/>
    </row>
    <row r="184" spans="1:26" ht="33.75" customHeight="1">
      <c r="A184" s="1320"/>
      <c r="B184" s="1342"/>
      <c r="C184" s="1342"/>
      <c r="D184" s="1342"/>
      <c r="E184" s="1344"/>
      <c r="F184" s="1345"/>
      <c r="G184" s="1471"/>
      <c r="H184" s="1472"/>
      <c r="I184" s="1472"/>
      <c r="J184" s="1473"/>
      <c r="K184" s="1472"/>
      <c r="L184" s="1472"/>
      <c r="M184" s="1346"/>
      <c r="N184" s="1320"/>
      <c r="O184" s="1474"/>
      <c r="P184" s="1346"/>
      <c r="Q184" s="1346"/>
      <c r="R184" s="1320"/>
      <c r="S184" s="1320"/>
      <c r="T184" s="1320"/>
      <c r="U184" s="1320"/>
      <c r="V184" s="1320"/>
      <c r="W184" s="1320"/>
      <c r="X184" s="1320"/>
      <c r="Y184" s="1320"/>
      <c r="Z184" s="74"/>
    </row>
    <row r="185" spans="1:26" ht="33.75" customHeight="1">
      <c r="A185" s="1320"/>
      <c r="B185" s="1342"/>
      <c r="C185" s="1342"/>
      <c r="D185" s="1342"/>
      <c r="E185" s="1344"/>
      <c r="F185" s="1345"/>
      <c r="G185" s="1471"/>
      <c r="H185" s="1472"/>
      <c r="I185" s="1472"/>
      <c r="J185" s="1473"/>
      <c r="K185" s="1472"/>
      <c r="L185" s="1472"/>
      <c r="M185" s="1346"/>
      <c r="N185" s="1320"/>
      <c r="O185" s="1474"/>
      <c r="P185" s="1346"/>
      <c r="Q185" s="1346"/>
      <c r="R185" s="1320"/>
      <c r="S185" s="1320"/>
      <c r="T185" s="1320"/>
      <c r="U185" s="1320"/>
      <c r="V185" s="1320"/>
      <c r="W185" s="1320"/>
      <c r="X185" s="1320"/>
      <c r="Y185" s="1320"/>
      <c r="Z185" s="74"/>
    </row>
    <row r="186" spans="1:26" ht="33.75" customHeight="1">
      <c r="A186" s="1320"/>
      <c r="B186" s="1342"/>
      <c r="C186" s="1342"/>
      <c r="D186" s="1342"/>
      <c r="E186" s="1344"/>
      <c r="F186" s="1345"/>
      <c r="G186" s="1471"/>
      <c r="H186" s="1472"/>
      <c r="I186" s="1472"/>
      <c r="J186" s="1473"/>
      <c r="K186" s="1472"/>
      <c r="L186" s="1472"/>
      <c r="M186" s="1346"/>
      <c r="N186" s="1320"/>
      <c r="O186" s="1474"/>
      <c r="P186" s="1346"/>
      <c r="Q186" s="1346"/>
      <c r="R186" s="1320"/>
      <c r="S186" s="1320"/>
      <c r="T186" s="1320"/>
      <c r="U186" s="1320"/>
      <c r="V186" s="1320"/>
      <c r="W186" s="1320"/>
      <c r="X186" s="1320"/>
      <c r="Y186" s="1320"/>
      <c r="Z186" s="74"/>
    </row>
    <row r="187" spans="1:26" ht="33.75" customHeight="1">
      <c r="A187" s="1320"/>
      <c r="B187" s="1342"/>
      <c r="C187" s="1342"/>
      <c r="D187" s="1342"/>
      <c r="E187" s="1344"/>
      <c r="F187" s="1345"/>
      <c r="G187" s="1471"/>
      <c r="H187" s="1472"/>
      <c r="I187" s="1472"/>
      <c r="J187" s="1473"/>
      <c r="K187" s="1472"/>
      <c r="L187" s="1472"/>
      <c r="M187" s="1346"/>
      <c r="N187" s="1320"/>
      <c r="O187" s="1474"/>
      <c r="P187" s="1346"/>
      <c r="Q187" s="1346"/>
      <c r="R187" s="1320"/>
      <c r="S187" s="1320"/>
      <c r="T187" s="1320"/>
      <c r="U187" s="1320"/>
      <c r="V187" s="1320"/>
      <c r="W187" s="1320"/>
      <c r="X187" s="1320"/>
      <c r="Y187" s="1320"/>
      <c r="Z187" s="74"/>
    </row>
    <row r="188" spans="1:26" ht="33.75" customHeight="1">
      <c r="A188" s="1320"/>
      <c r="B188" s="1342"/>
      <c r="C188" s="1342"/>
      <c r="D188" s="1342"/>
      <c r="E188" s="1344"/>
      <c r="F188" s="1345"/>
      <c r="G188" s="1471"/>
      <c r="H188" s="1472"/>
      <c r="I188" s="1472"/>
      <c r="J188" s="1473"/>
      <c r="K188" s="1472"/>
      <c r="L188" s="1472"/>
      <c r="M188" s="1346"/>
      <c r="N188" s="1320"/>
      <c r="O188" s="1474"/>
      <c r="P188" s="1346"/>
      <c r="Q188" s="1346"/>
      <c r="R188" s="1320"/>
      <c r="S188" s="1320"/>
      <c r="T188" s="1320"/>
      <c r="U188" s="1320"/>
      <c r="V188" s="1320"/>
      <c r="W188" s="1320"/>
      <c r="X188" s="1320"/>
      <c r="Y188" s="1320"/>
      <c r="Z188" s="74"/>
    </row>
    <row r="189" spans="1:26" ht="33.75" customHeight="1">
      <c r="A189" s="1320"/>
      <c r="B189" s="1342"/>
      <c r="C189" s="1342"/>
      <c r="D189" s="1342"/>
      <c r="E189" s="1344"/>
      <c r="F189" s="1345"/>
      <c r="G189" s="1471"/>
      <c r="H189" s="1472"/>
      <c r="I189" s="1472"/>
      <c r="J189" s="1473"/>
      <c r="K189" s="1472"/>
      <c r="L189" s="1472"/>
      <c r="M189" s="1346"/>
      <c r="N189" s="1320"/>
      <c r="O189" s="1474"/>
      <c r="P189" s="1346"/>
      <c r="Q189" s="1346"/>
      <c r="R189" s="1320"/>
      <c r="S189" s="1320"/>
      <c r="T189" s="1320"/>
      <c r="U189" s="1320"/>
      <c r="V189" s="1320"/>
      <c r="W189" s="1320"/>
      <c r="X189" s="1320"/>
      <c r="Y189" s="1320"/>
      <c r="Z189" s="74"/>
    </row>
    <row r="190" spans="1:26" ht="33.75" customHeight="1">
      <c r="A190" s="1320"/>
      <c r="B190" s="1342"/>
      <c r="C190" s="1342"/>
      <c r="D190" s="1342"/>
      <c r="E190" s="1344"/>
      <c r="F190" s="1345"/>
      <c r="G190" s="1471"/>
      <c r="H190" s="1472"/>
      <c r="I190" s="1472"/>
      <c r="J190" s="1473"/>
      <c r="K190" s="1472"/>
      <c r="L190" s="1472"/>
      <c r="M190" s="1346"/>
      <c r="N190" s="1320"/>
      <c r="O190" s="1474"/>
      <c r="P190" s="1346"/>
      <c r="Q190" s="1346"/>
      <c r="R190" s="1320"/>
      <c r="S190" s="1320"/>
      <c r="T190" s="1320"/>
      <c r="U190" s="1320"/>
      <c r="V190" s="1320"/>
      <c r="W190" s="1320"/>
      <c r="X190" s="1320"/>
      <c r="Y190" s="1320"/>
      <c r="Z190" s="74"/>
    </row>
    <row r="191" spans="1:26" ht="33.75" customHeight="1">
      <c r="A191" s="1320"/>
      <c r="B191" s="1342"/>
      <c r="C191" s="1342"/>
      <c r="D191" s="1342"/>
      <c r="E191" s="1344"/>
      <c r="F191" s="1345"/>
      <c r="G191" s="1471"/>
      <c r="H191" s="1472"/>
      <c r="I191" s="1472"/>
      <c r="J191" s="1473"/>
      <c r="K191" s="1472"/>
      <c r="L191" s="1472"/>
      <c r="M191" s="1346"/>
      <c r="N191" s="1320"/>
      <c r="O191" s="1474"/>
      <c r="P191" s="1346"/>
      <c r="Q191" s="1346"/>
      <c r="R191" s="1320"/>
      <c r="S191" s="1320"/>
      <c r="T191" s="1320"/>
      <c r="U191" s="1320"/>
      <c r="V191" s="1320"/>
      <c r="W191" s="1320"/>
      <c r="X191" s="1320"/>
      <c r="Y191" s="1320"/>
      <c r="Z191" s="74"/>
    </row>
    <row r="192" spans="1:26" ht="33.75" customHeight="1">
      <c r="A192" s="1320"/>
      <c r="B192" s="1342"/>
      <c r="C192" s="1342"/>
      <c r="D192" s="1342"/>
      <c r="E192" s="1344"/>
      <c r="F192" s="1345"/>
      <c r="G192" s="1471"/>
      <c r="H192" s="1472"/>
      <c r="I192" s="1472"/>
      <c r="J192" s="1473"/>
      <c r="K192" s="1472"/>
      <c r="L192" s="1472"/>
      <c r="M192" s="1346"/>
      <c r="N192" s="1320"/>
      <c r="O192" s="1474"/>
      <c r="P192" s="1346"/>
      <c r="Q192" s="1346"/>
      <c r="R192" s="1320"/>
      <c r="S192" s="1320"/>
      <c r="T192" s="1320"/>
      <c r="U192" s="1320"/>
      <c r="V192" s="1320"/>
      <c r="W192" s="1320"/>
      <c r="X192" s="1320"/>
      <c r="Y192" s="1320"/>
      <c r="Z192" s="74"/>
    </row>
    <row r="193" spans="1:26" ht="33.75" customHeight="1">
      <c r="A193" s="1320"/>
      <c r="B193" s="1342"/>
      <c r="C193" s="1342"/>
      <c r="D193" s="1342"/>
      <c r="E193" s="1344"/>
      <c r="F193" s="1345"/>
      <c r="G193" s="1471"/>
      <c r="H193" s="1472"/>
      <c r="I193" s="1472"/>
      <c r="J193" s="1473"/>
      <c r="K193" s="1472"/>
      <c r="L193" s="1472"/>
      <c r="M193" s="1346"/>
      <c r="N193" s="1320"/>
      <c r="O193" s="1474"/>
      <c r="P193" s="1346"/>
      <c r="Q193" s="1346"/>
      <c r="R193" s="1320"/>
      <c r="S193" s="1320"/>
      <c r="T193" s="1320"/>
      <c r="U193" s="1320"/>
      <c r="V193" s="1320"/>
      <c r="W193" s="1320"/>
      <c r="X193" s="1320"/>
      <c r="Y193" s="1320"/>
      <c r="Z193" s="74"/>
    </row>
    <row r="194" spans="1:26" ht="33.75" customHeight="1">
      <c r="A194" s="1320"/>
      <c r="B194" s="1342"/>
      <c r="C194" s="1342"/>
      <c r="D194" s="1342"/>
      <c r="E194" s="1344"/>
      <c r="F194" s="1345"/>
      <c r="G194" s="1471"/>
      <c r="H194" s="1472"/>
      <c r="I194" s="1472"/>
      <c r="J194" s="1473"/>
      <c r="K194" s="1472"/>
      <c r="L194" s="1472"/>
      <c r="M194" s="1346"/>
      <c r="N194" s="1320"/>
      <c r="O194" s="1474"/>
      <c r="P194" s="1346"/>
      <c r="Q194" s="1346"/>
      <c r="R194" s="1320"/>
      <c r="S194" s="1320"/>
      <c r="T194" s="1320"/>
      <c r="U194" s="1320"/>
      <c r="V194" s="1320"/>
      <c r="W194" s="1320"/>
      <c r="X194" s="1320"/>
      <c r="Y194" s="1320"/>
      <c r="Z194" s="74"/>
    </row>
    <row r="195" spans="1:26" ht="33.75" customHeight="1">
      <c r="A195" s="1320"/>
      <c r="B195" s="1342"/>
      <c r="C195" s="1342"/>
      <c r="D195" s="1342"/>
      <c r="E195" s="1344"/>
      <c r="F195" s="1345"/>
      <c r="G195" s="1471"/>
      <c r="H195" s="1472"/>
      <c r="I195" s="1472"/>
      <c r="J195" s="1473"/>
      <c r="K195" s="1472"/>
      <c r="L195" s="1472"/>
      <c r="M195" s="1346"/>
      <c r="N195" s="1320"/>
      <c r="O195" s="1474"/>
      <c r="P195" s="1346"/>
      <c r="Q195" s="1346"/>
      <c r="R195" s="1320"/>
      <c r="S195" s="1320"/>
      <c r="T195" s="1320"/>
      <c r="U195" s="1320"/>
      <c r="V195" s="1320"/>
      <c r="W195" s="1320"/>
      <c r="X195" s="1320"/>
      <c r="Y195" s="1320"/>
      <c r="Z195" s="74"/>
    </row>
    <row r="196" spans="1:26" ht="33.75" customHeight="1">
      <c r="A196" s="1320"/>
      <c r="B196" s="1342"/>
      <c r="C196" s="1342"/>
      <c r="D196" s="1342"/>
      <c r="E196" s="1344"/>
      <c r="F196" s="1345"/>
      <c r="G196" s="1471"/>
      <c r="H196" s="1472"/>
      <c r="I196" s="1472"/>
      <c r="J196" s="1473"/>
      <c r="K196" s="1472"/>
      <c r="L196" s="1472"/>
      <c r="M196" s="1346"/>
      <c r="N196" s="1320"/>
      <c r="O196" s="1474"/>
      <c r="P196" s="1346"/>
      <c r="Q196" s="1346"/>
      <c r="R196" s="1320"/>
      <c r="S196" s="1320"/>
      <c r="T196" s="1320"/>
      <c r="U196" s="1320"/>
      <c r="V196" s="1320"/>
      <c r="W196" s="1320"/>
      <c r="X196" s="1320"/>
      <c r="Y196" s="1320"/>
      <c r="Z196" s="74"/>
    </row>
    <row r="197" spans="1:26" ht="33.75" customHeight="1">
      <c r="A197" s="1320"/>
      <c r="B197" s="1342"/>
      <c r="C197" s="1342"/>
      <c r="D197" s="1342"/>
      <c r="E197" s="1344"/>
      <c r="F197" s="1345"/>
      <c r="G197" s="1471"/>
      <c r="H197" s="1472"/>
      <c r="I197" s="1472"/>
      <c r="J197" s="1473"/>
      <c r="K197" s="1472"/>
      <c r="L197" s="1472"/>
      <c r="M197" s="1346"/>
      <c r="N197" s="1320"/>
      <c r="O197" s="1474"/>
      <c r="P197" s="1346"/>
      <c r="Q197" s="1346"/>
      <c r="R197" s="1320"/>
      <c r="S197" s="1320"/>
      <c r="T197" s="1320"/>
      <c r="U197" s="1320"/>
      <c r="V197" s="1320"/>
      <c r="W197" s="1320"/>
      <c r="X197" s="1320"/>
      <c r="Y197" s="1320"/>
      <c r="Z197" s="74"/>
    </row>
    <row r="198" spans="1:26" ht="33.75" customHeight="1">
      <c r="A198" s="1320"/>
      <c r="B198" s="1342"/>
      <c r="C198" s="1342"/>
      <c r="D198" s="1342"/>
      <c r="E198" s="1344"/>
      <c r="F198" s="1345"/>
      <c r="G198" s="1471"/>
      <c r="H198" s="1472"/>
      <c r="I198" s="1472"/>
      <c r="J198" s="1473"/>
      <c r="K198" s="1472"/>
      <c r="L198" s="1472"/>
      <c r="M198" s="1346"/>
      <c r="N198" s="1320"/>
      <c r="O198" s="1474"/>
      <c r="P198" s="1346"/>
      <c r="Q198" s="1346"/>
      <c r="R198" s="1320"/>
      <c r="S198" s="1320"/>
      <c r="T198" s="1320"/>
      <c r="U198" s="1320"/>
      <c r="V198" s="1320"/>
      <c r="W198" s="1320"/>
      <c r="X198" s="1320"/>
      <c r="Y198" s="1320"/>
      <c r="Z198" s="74"/>
    </row>
    <row r="199" spans="1:26" ht="33.75" customHeight="1">
      <c r="A199" s="1320"/>
      <c r="B199" s="1342"/>
      <c r="C199" s="1342"/>
      <c r="D199" s="1342"/>
      <c r="E199" s="1344"/>
      <c r="F199" s="1345"/>
      <c r="G199" s="1471"/>
      <c r="H199" s="1472"/>
      <c r="I199" s="1472"/>
      <c r="J199" s="1473"/>
      <c r="K199" s="1472"/>
      <c r="L199" s="1472"/>
      <c r="M199" s="1346"/>
      <c r="N199" s="1320"/>
      <c r="O199" s="1474"/>
      <c r="P199" s="1346"/>
      <c r="Q199" s="1346"/>
      <c r="R199" s="1320"/>
      <c r="S199" s="1320"/>
      <c r="T199" s="1320"/>
      <c r="U199" s="1320"/>
      <c r="V199" s="1320"/>
      <c r="W199" s="1320"/>
      <c r="X199" s="1320"/>
      <c r="Y199" s="1320"/>
      <c r="Z199" s="74"/>
    </row>
    <row r="200" spans="1:26" ht="33.75" customHeight="1">
      <c r="A200" s="1320"/>
      <c r="B200" s="1342"/>
      <c r="C200" s="1342"/>
      <c r="D200" s="1342"/>
      <c r="E200" s="1344"/>
      <c r="F200" s="1345"/>
      <c r="G200" s="1471"/>
      <c r="H200" s="1472"/>
      <c r="I200" s="1472"/>
      <c r="J200" s="1473"/>
      <c r="K200" s="1472"/>
      <c r="L200" s="1472"/>
      <c r="M200" s="1346"/>
      <c r="N200" s="1320"/>
      <c r="O200" s="1474"/>
      <c r="P200" s="1346"/>
      <c r="Q200" s="1346"/>
      <c r="R200" s="1320"/>
      <c r="S200" s="1320"/>
      <c r="T200" s="1320"/>
      <c r="U200" s="1320"/>
      <c r="V200" s="1320"/>
      <c r="W200" s="1320"/>
      <c r="X200" s="1320"/>
      <c r="Y200" s="1320"/>
      <c r="Z200" s="74"/>
    </row>
    <row r="201" spans="1:26" ht="33.75" customHeight="1">
      <c r="A201" s="1320"/>
      <c r="B201" s="1342"/>
      <c r="C201" s="1342"/>
      <c r="D201" s="1342"/>
      <c r="E201" s="1344"/>
      <c r="F201" s="1345"/>
      <c r="G201" s="1471"/>
      <c r="H201" s="1472"/>
      <c r="I201" s="1472"/>
      <c r="J201" s="1473"/>
      <c r="K201" s="1472"/>
      <c r="L201" s="1472"/>
      <c r="M201" s="1346"/>
      <c r="N201" s="1320"/>
      <c r="O201" s="1474"/>
      <c r="P201" s="1346"/>
      <c r="Q201" s="1346"/>
      <c r="R201" s="1320"/>
      <c r="S201" s="1320"/>
      <c r="T201" s="1320"/>
      <c r="U201" s="1320"/>
      <c r="V201" s="1320"/>
      <c r="W201" s="1320"/>
      <c r="X201" s="1320"/>
      <c r="Y201" s="1320"/>
      <c r="Z201" s="74"/>
    </row>
    <row r="202" spans="1:26" ht="33.75" customHeight="1">
      <c r="A202" s="1320"/>
      <c r="B202" s="1342"/>
      <c r="C202" s="1342"/>
      <c r="D202" s="1342"/>
      <c r="E202" s="1344"/>
      <c r="F202" s="1345"/>
      <c r="G202" s="1471"/>
      <c r="H202" s="1472"/>
      <c r="I202" s="1472"/>
      <c r="J202" s="1473"/>
      <c r="K202" s="1472"/>
      <c r="L202" s="1472"/>
      <c r="M202" s="1346"/>
      <c r="N202" s="1320"/>
      <c r="O202" s="1474"/>
      <c r="P202" s="1346"/>
      <c r="Q202" s="1346"/>
      <c r="R202" s="1320"/>
      <c r="S202" s="1320"/>
      <c r="T202" s="1320"/>
      <c r="U202" s="1320"/>
      <c r="V202" s="1320"/>
      <c r="W202" s="1320"/>
      <c r="X202" s="1320"/>
      <c r="Y202" s="1320"/>
      <c r="Z202" s="74"/>
    </row>
    <row r="203" spans="1:26" ht="33.75" customHeight="1">
      <c r="A203" s="1320"/>
      <c r="B203" s="1342"/>
      <c r="C203" s="1342"/>
      <c r="D203" s="1342"/>
      <c r="E203" s="1344"/>
      <c r="F203" s="1345"/>
      <c r="G203" s="1471"/>
      <c r="H203" s="1472"/>
      <c r="I203" s="1472"/>
      <c r="J203" s="1473"/>
      <c r="K203" s="1472"/>
      <c r="L203" s="1472"/>
      <c r="M203" s="1346"/>
      <c r="N203" s="1320"/>
      <c r="O203" s="1474"/>
      <c r="P203" s="1346"/>
      <c r="Q203" s="1346"/>
      <c r="R203" s="1320"/>
      <c r="S203" s="1320"/>
      <c r="T203" s="1320"/>
      <c r="U203" s="1320"/>
      <c r="V203" s="1320"/>
      <c r="W203" s="1320"/>
      <c r="X203" s="1320"/>
      <c r="Y203" s="1320"/>
      <c r="Z203" s="74"/>
    </row>
    <row r="204" spans="1:26" ht="33.75" customHeight="1">
      <c r="A204" s="1320"/>
      <c r="B204" s="1342"/>
      <c r="C204" s="1342"/>
      <c r="D204" s="1342"/>
      <c r="E204" s="1344"/>
      <c r="F204" s="1345"/>
      <c r="G204" s="1471"/>
      <c r="H204" s="1472"/>
      <c r="I204" s="1472"/>
      <c r="J204" s="1473"/>
      <c r="K204" s="1472"/>
      <c r="L204" s="1472"/>
      <c r="M204" s="1346"/>
      <c r="N204" s="1320"/>
      <c r="O204" s="1474"/>
      <c r="P204" s="1346"/>
      <c r="Q204" s="1346"/>
      <c r="R204" s="1320"/>
      <c r="S204" s="1320"/>
      <c r="T204" s="1320"/>
      <c r="U204" s="1320"/>
      <c r="V204" s="1320"/>
      <c r="W204" s="1320"/>
      <c r="X204" s="1320"/>
      <c r="Y204" s="1320"/>
      <c r="Z204" s="74"/>
    </row>
    <row r="205" spans="1:26" ht="33.75" customHeight="1">
      <c r="A205" s="1320"/>
      <c r="B205" s="1342"/>
      <c r="C205" s="1342"/>
      <c r="D205" s="1342"/>
      <c r="E205" s="1344"/>
      <c r="F205" s="1345"/>
      <c r="G205" s="1471"/>
      <c r="H205" s="1472"/>
      <c r="I205" s="1472"/>
      <c r="J205" s="1473"/>
      <c r="K205" s="1472"/>
      <c r="L205" s="1472"/>
      <c r="M205" s="1346"/>
      <c r="N205" s="1320"/>
      <c r="O205" s="1474"/>
      <c r="P205" s="1346"/>
      <c r="Q205" s="1346"/>
      <c r="R205" s="1320"/>
      <c r="S205" s="1320"/>
      <c r="T205" s="1320"/>
      <c r="U205" s="1320"/>
      <c r="V205" s="1320"/>
      <c r="W205" s="1320"/>
      <c r="X205" s="1320"/>
      <c r="Y205" s="1320"/>
      <c r="Z205" s="74"/>
    </row>
    <row r="206" spans="1:26" ht="33.75" customHeight="1">
      <c r="A206" s="1320"/>
      <c r="B206" s="1342"/>
      <c r="C206" s="1342"/>
      <c r="D206" s="1342"/>
      <c r="E206" s="1344"/>
      <c r="F206" s="1345"/>
      <c r="G206" s="1471"/>
      <c r="H206" s="1472"/>
      <c r="I206" s="1472"/>
      <c r="J206" s="1473"/>
      <c r="K206" s="1472"/>
      <c r="L206" s="1472"/>
      <c r="M206" s="1346"/>
      <c r="N206" s="1320"/>
      <c r="O206" s="1474"/>
      <c r="P206" s="1346"/>
      <c r="Q206" s="1346"/>
      <c r="R206" s="1320"/>
      <c r="S206" s="1320"/>
      <c r="T206" s="1320"/>
      <c r="U206" s="1320"/>
      <c r="V206" s="1320"/>
      <c r="W206" s="1320"/>
      <c r="X206" s="1320"/>
      <c r="Y206" s="1320"/>
      <c r="Z206" s="74"/>
    </row>
    <row r="207" spans="1:26" ht="33.75" customHeight="1">
      <c r="A207" s="1320"/>
      <c r="B207" s="1342"/>
      <c r="C207" s="1342"/>
      <c r="D207" s="1342"/>
      <c r="E207" s="1344"/>
      <c r="F207" s="1345"/>
      <c r="G207" s="1471"/>
      <c r="H207" s="1472"/>
      <c r="I207" s="1472"/>
      <c r="J207" s="1473"/>
      <c r="K207" s="1472"/>
      <c r="L207" s="1472"/>
      <c r="M207" s="1346"/>
      <c r="N207" s="1320"/>
      <c r="O207" s="1474"/>
      <c r="P207" s="1346"/>
      <c r="Q207" s="1346"/>
      <c r="R207" s="1320"/>
      <c r="S207" s="1320"/>
      <c r="T207" s="1320"/>
      <c r="U207" s="1320"/>
      <c r="V207" s="1320"/>
      <c r="W207" s="1320"/>
      <c r="X207" s="1320"/>
      <c r="Y207" s="1320"/>
      <c r="Z207" s="74"/>
    </row>
    <row r="208" spans="1:26" ht="33.75" customHeight="1">
      <c r="A208" s="1320"/>
      <c r="B208" s="1342"/>
      <c r="C208" s="1342"/>
      <c r="D208" s="1342"/>
      <c r="E208" s="1344"/>
      <c r="F208" s="1345"/>
      <c r="G208" s="1471"/>
      <c r="H208" s="1472"/>
      <c r="I208" s="1472"/>
      <c r="J208" s="1473"/>
      <c r="K208" s="1472"/>
      <c r="L208" s="1472"/>
      <c r="M208" s="1346"/>
      <c r="N208" s="1320"/>
      <c r="O208" s="1474"/>
      <c r="P208" s="1346"/>
      <c r="Q208" s="1346"/>
      <c r="R208" s="1320"/>
      <c r="S208" s="1320"/>
      <c r="T208" s="1320"/>
      <c r="U208" s="1320"/>
      <c r="V208" s="1320"/>
      <c r="W208" s="1320"/>
      <c r="X208" s="1320"/>
      <c r="Y208" s="1320"/>
      <c r="Z208" s="74"/>
    </row>
    <row r="209" spans="1:26" ht="33.75" customHeight="1">
      <c r="A209" s="1320"/>
      <c r="B209" s="1342"/>
      <c r="C209" s="1342"/>
      <c r="D209" s="1342"/>
      <c r="E209" s="1344"/>
      <c r="F209" s="1345"/>
      <c r="G209" s="1471"/>
      <c r="H209" s="1472"/>
      <c r="I209" s="1472"/>
      <c r="J209" s="1473"/>
      <c r="K209" s="1472"/>
      <c r="L209" s="1472"/>
      <c r="M209" s="1346"/>
      <c r="N209" s="1320"/>
      <c r="O209" s="1474"/>
      <c r="P209" s="1346"/>
      <c r="Q209" s="1346"/>
      <c r="R209" s="1320"/>
      <c r="S209" s="1320"/>
      <c r="T209" s="1320"/>
      <c r="U209" s="1320"/>
      <c r="V209" s="1320"/>
      <c r="W209" s="1320"/>
      <c r="X209" s="1320"/>
      <c r="Y209" s="1320"/>
      <c r="Z209" s="74"/>
    </row>
    <row r="210" spans="1:26" ht="33.75" customHeight="1">
      <c r="A210" s="1320"/>
      <c r="B210" s="1342"/>
      <c r="C210" s="1342"/>
      <c r="D210" s="1342"/>
      <c r="E210" s="1344"/>
      <c r="F210" s="1345"/>
      <c r="G210" s="1471"/>
      <c r="H210" s="1472"/>
      <c r="I210" s="1472"/>
      <c r="J210" s="1473"/>
      <c r="K210" s="1472"/>
      <c r="L210" s="1472"/>
      <c r="M210" s="1346"/>
      <c r="N210" s="1320"/>
      <c r="O210" s="1474"/>
      <c r="P210" s="1346"/>
      <c r="Q210" s="1346"/>
      <c r="R210" s="1320"/>
      <c r="S210" s="1320"/>
      <c r="T210" s="1320"/>
      <c r="U210" s="1320"/>
      <c r="V210" s="1320"/>
      <c r="W210" s="1320"/>
      <c r="X210" s="1320"/>
      <c r="Y210" s="1320"/>
      <c r="Z210" s="74"/>
    </row>
    <row r="211" spans="1:26" ht="33.75" customHeight="1">
      <c r="A211" s="1320"/>
      <c r="B211" s="1342"/>
      <c r="C211" s="1342"/>
      <c r="D211" s="1342"/>
      <c r="E211" s="1344"/>
      <c r="F211" s="1345"/>
      <c r="G211" s="1471"/>
      <c r="H211" s="1472"/>
      <c r="I211" s="1472"/>
      <c r="J211" s="1473"/>
      <c r="K211" s="1472"/>
      <c r="L211" s="1472"/>
      <c r="M211" s="1346"/>
      <c r="N211" s="1320"/>
      <c r="O211" s="1474"/>
      <c r="P211" s="1346"/>
      <c r="Q211" s="1346"/>
      <c r="R211" s="1320"/>
      <c r="S211" s="1320"/>
      <c r="T211" s="1320"/>
      <c r="U211" s="1320"/>
      <c r="V211" s="1320"/>
      <c r="W211" s="1320"/>
      <c r="X211" s="1320"/>
      <c r="Y211" s="1320"/>
      <c r="Z211" s="74"/>
    </row>
    <row r="212" spans="1:26" ht="33.75" customHeight="1">
      <c r="A212" s="1320"/>
      <c r="B212" s="1342"/>
      <c r="C212" s="1342"/>
      <c r="D212" s="1342"/>
      <c r="E212" s="1344"/>
      <c r="F212" s="1345"/>
      <c r="G212" s="1471"/>
      <c r="H212" s="1472"/>
      <c r="I212" s="1472"/>
      <c r="J212" s="1473"/>
      <c r="K212" s="1472"/>
      <c r="L212" s="1472"/>
      <c r="M212" s="1346"/>
      <c r="N212" s="1320"/>
      <c r="O212" s="1474"/>
      <c r="P212" s="1346"/>
      <c r="Q212" s="1346"/>
      <c r="R212" s="1320"/>
      <c r="S212" s="1320"/>
      <c r="T212" s="1320"/>
      <c r="U212" s="1320"/>
      <c r="V212" s="1320"/>
      <c r="W212" s="1320"/>
      <c r="X212" s="1320"/>
      <c r="Y212" s="1320"/>
      <c r="Z212" s="74"/>
    </row>
    <row r="213" spans="1:26" ht="33.75" customHeight="1">
      <c r="A213" s="1320"/>
      <c r="B213" s="1342"/>
      <c r="C213" s="1342"/>
      <c r="D213" s="1342"/>
      <c r="E213" s="1344"/>
      <c r="F213" s="1345"/>
      <c r="G213" s="1471"/>
      <c r="H213" s="1472"/>
      <c r="I213" s="1472"/>
      <c r="J213" s="1473"/>
      <c r="K213" s="1472"/>
      <c r="L213" s="1472"/>
      <c r="M213" s="1346"/>
      <c r="N213" s="1320"/>
      <c r="O213" s="1474"/>
      <c r="P213" s="1346"/>
      <c r="Q213" s="1346"/>
      <c r="R213" s="1320"/>
      <c r="S213" s="1320"/>
      <c r="T213" s="1320"/>
      <c r="U213" s="1320"/>
      <c r="V213" s="1320"/>
      <c r="W213" s="1320"/>
      <c r="X213" s="1320"/>
      <c r="Y213" s="1320"/>
      <c r="Z213" s="74"/>
    </row>
    <row r="214" spans="1:26" ht="33.75" customHeight="1">
      <c r="A214" s="1320"/>
      <c r="B214" s="1342"/>
      <c r="C214" s="1342"/>
      <c r="D214" s="1342"/>
      <c r="E214" s="1344"/>
      <c r="F214" s="1345"/>
      <c r="G214" s="1471"/>
      <c r="H214" s="1472"/>
      <c r="I214" s="1472"/>
      <c r="J214" s="1473"/>
      <c r="K214" s="1472"/>
      <c r="L214" s="1472"/>
      <c r="M214" s="1346"/>
      <c r="N214" s="1320"/>
      <c r="O214" s="1474"/>
      <c r="P214" s="1346"/>
      <c r="Q214" s="1346"/>
      <c r="R214" s="1320"/>
      <c r="S214" s="1320"/>
      <c r="T214" s="1320"/>
      <c r="U214" s="1320"/>
      <c r="V214" s="1320"/>
      <c r="W214" s="1320"/>
      <c r="X214" s="1320"/>
      <c r="Y214" s="1320"/>
      <c r="Z214" s="74"/>
    </row>
    <row r="215" spans="1:26" ht="33.75" customHeight="1">
      <c r="A215" s="1320"/>
      <c r="B215" s="1342"/>
      <c r="C215" s="1342"/>
      <c r="D215" s="1342"/>
      <c r="E215" s="1344"/>
      <c r="F215" s="1345"/>
      <c r="G215" s="1471"/>
      <c r="H215" s="1472"/>
      <c r="I215" s="1472"/>
      <c r="J215" s="1473"/>
      <c r="K215" s="1472"/>
      <c r="L215" s="1472"/>
      <c r="M215" s="1346"/>
      <c r="N215" s="1320"/>
      <c r="O215" s="1474"/>
      <c r="P215" s="1346"/>
      <c r="Q215" s="1346"/>
      <c r="R215" s="1320"/>
      <c r="S215" s="1320"/>
      <c r="T215" s="1320"/>
      <c r="U215" s="1320"/>
      <c r="V215" s="1320"/>
      <c r="W215" s="1320"/>
      <c r="X215" s="1320"/>
      <c r="Y215" s="1320"/>
      <c r="Z215" s="74"/>
    </row>
    <row r="216" spans="1:26" ht="33.75" customHeight="1">
      <c r="A216" s="1320"/>
      <c r="B216" s="1342"/>
      <c r="C216" s="1342"/>
      <c r="D216" s="1342"/>
      <c r="E216" s="1344"/>
      <c r="F216" s="1345"/>
      <c r="G216" s="1471"/>
      <c r="H216" s="1472"/>
      <c r="I216" s="1472"/>
      <c r="J216" s="1473"/>
      <c r="K216" s="1472"/>
      <c r="L216" s="1472"/>
      <c r="M216" s="1346"/>
      <c r="N216" s="1320"/>
      <c r="O216" s="1474"/>
      <c r="P216" s="1346"/>
      <c r="Q216" s="1346"/>
      <c r="R216" s="1320"/>
      <c r="S216" s="1320"/>
      <c r="T216" s="1320"/>
      <c r="U216" s="1320"/>
      <c r="V216" s="1320"/>
      <c r="W216" s="1320"/>
      <c r="X216" s="1320"/>
      <c r="Y216" s="1320"/>
      <c r="Z216" s="74"/>
    </row>
    <row r="217" spans="1:26" ht="33.75" customHeight="1">
      <c r="A217" s="1320"/>
      <c r="B217" s="1342"/>
      <c r="C217" s="1342"/>
      <c r="D217" s="1342"/>
      <c r="E217" s="1344"/>
      <c r="F217" s="1345"/>
      <c r="G217" s="1471"/>
      <c r="H217" s="1472"/>
      <c r="I217" s="1472"/>
      <c r="J217" s="1473"/>
      <c r="K217" s="1472"/>
      <c r="L217" s="1472"/>
      <c r="M217" s="1346"/>
      <c r="N217" s="1320"/>
      <c r="O217" s="1474"/>
      <c r="P217" s="1346"/>
      <c r="Q217" s="1346"/>
      <c r="R217" s="1320"/>
      <c r="S217" s="1320"/>
      <c r="T217" s="1320"/>
      <c r="U217" s="1320"/>
      <c r="V217" s="1320"/>
      <c r="W217" s="1320"/>
      <c r="X217" s="1320"/>
      <c r="Y217" s="1320"/>
      <c r="Z217" s="74"/>
    </row>
    <row r="218" spans="1:26" ht="33.75" customHeight="1">
      <c r="A218" s="1320"/>
      <c r="B218" s="1342"/>
      <c r="C218" s="1342"/>
      <c r="D218" s="1342"/>
      <c r="E218" s="1344"/>
      <c r="F218" s="1345"/>
      <c r="G218" s="1471"/>
      <c r="H218" s="1472"/>
      <c r="I218" s="1472"/>
      <c r="J218" s="1473"/>
      <c r="K218" s="1472"/>
      <c r="L218" s="1472"/>
      <c r="M218" s="1346"/>
      <c r="N218" s="1320"/>
      <c r="O218" s="1474"/>
      <c r="P218" s="1346"/>
      <c r="Q218" s="1346"/>
      <c r="R218" s="1320"/>
      <c r="S218" s="1320"/>
      <c r="T218" s="1320"/>
      <c r="U218" s="1320"/>
      <c r="V218" s="1320"/>
      <c r="W218" s="1320"/>
      <c r="X218" s="1320"/>
      <c r="Y218" s="1320"/>
      <c r="Z218" s="74"/>
    </row>
    <row r="219" spans="1:26" ht="33.75" customHeight="1">
      <c r="A219" s="1320"/>
      <c r="B219" s="1342"/>
      <c r="C219" s="1342"/>
      <c r="D219" s="1342"/>
      <c r="E219" s="1344"/>
      <c r="F219" s="1345"/>
      <c r="G219" s="1471"/>
      <c r="H219" s="1472"/>
      <c r="I219" s="1472"/>
      <c r="J219" s="1473"/>
      <c r="K219" s="1472"/>
      <c r="L219" s="1472"/>
      <c r="M219" s="1346"/>
      <c r="N219" s="1320"/>
      <c r="O219" s="1474"/>
      <c r="P219" s="1346"/>
      <c r="Q219" s="1346"/>
      <c r="R219" s="1320"/>
      <c r="S219" s="1320"/>
      <c r="T219" s="1320"/>
      <c r="U219" s="1320"/>
      <c r="V219" s="1320"/>
      <c r="W219" s="1320"/>
      <c r="X219" s="1320"/>
      <c r="Y219" s="1320"/>
      <c r="Z219" s="74"/>
    </row>
    <row r="220" spans="1:26" ht="33.75" customHeight="1">
      <c r="A220" s="1320"/>
      <c r="B220" s="1342"/>
      <c r="C220" s="1342"/>
      <c r="D220" s="1342"/>
      <c r="E220" s="1344"/>
      <c r="F220" s="1345"/>
      <c r="G220" s="1471"/>
      <c r="H220" s="1472"/>
      <c r="I220" s="1472"/>
      <c r="J220" s="1473"/>
      <c r="K220" s="1472"/>
      <c r="L220" s="1472"/>
      <c r="M220" s="1346"/>
      <c r="N220" s="1320"/>
      <c r="O220" s="1474"/>
      <c r="P220" s="1346"/>
      <c r="Q220" s="1346"/>
      <c r="R220" s="1320"/>
      <c r="S220" s="1320"/>
      <c r="T220" s="1320"/>
      <c r="U220" s="1320"/>
      <c r="V220" s="1320"/>
      <c r="W220" s="1320"/>
      <c r="X220" s="1320"/>
      <c r="Y220" s="1320"/>
      <c r="Z220" s="74"/>
    </row>
    <row r="221" spans="1:26" ht="33.75" customHeight="1">
      <c r="A221" s="1320"/>
      <c r="B221" s="1342"/>
      <c r="C221" s="1342"/>
      <c r="D221" s="1342"/>
      <c r="E221" s="1344"/>
      <c r="F221" s="1345"/>
      <c r="G221" s="1471"/>
      <c r="H221" s="1472"/>
      <c r="I221" s="1472"/>
      <c r="J221" s="1473"/>
      <c r="K221" s="1472"/>
      <c r="L221" s="1472"/>
      <c r="M221" s="1346"/>
      <c r="N221" s="1320"/>
      <c r="O221" s="1474"/>
      <c r="P221" s="1346"/>
      <c r="Q221" s="1346"/>
      <c r="R221" s="1320"/>
      <c r="S221" s="1320"/>
      <c r="T221" s="1320"/>
      <c r="U221" s="1320"/>
      <c r="V221" s="1320"/>
      <c r="W221" s="1320"/>
      <c r="X221" s="1320"/>
      <c r="Y221" s="1320"/>
      <c r="Z221" s="74"/>
    </row>
    <row r="222" spans="1:26" ht="33.75" customHeight="1">
      <c r="A222" s="1320"/>
      <c r="B222" s="1342"/>
      <c r="C222" s="1342"/>
      <c r="D222" s="1342"/>
      <c r="E222" s="1344"/>
      <c r="F222" s="1345"/>
      <c r="G222" s="1471"/>
      <c r="H222" s="1472"/>
      <c r="I222" s="1472"/>
      <c r="J222" s="1473"/>
      <c r="K222" s="1472"/>
      <c r="L222" s="1472"/>
      <c r="M222" s="1346"/>
      <c r="N222" s="1320"/>
      <c r="O222" s="1474"/>
      <c r="P222" s="1346"/>
      <c r="Q222" s="1346"/>
      <c r="R222" s="1320"/>
      <c r="S222" s="1320"/>
      <c r="T222" s="1320"/>
      <c r="U222" s="1320"/>
      <c r="V222" s="1320"/>
      <c r="W222" s="1320"/>
      <c r="X222" s="1320"/>
      <c r="Y222" s="1320"/>
      <c r="Z222" s="74"/>
    </row>
    <row r="223" spans="1:26" ht="33.75" customHeight="1">
      <c r="A223" s="1320"/>
      <c r="B223" s="1342"/>
      <c r="C223" s="1342"/>
      <c r="D223" s="1342"/>
      <c r="E223" s="1344"/>
      <c r="F223" s="1345"/>
      <c r="G223" s="1471"/>
      <c r="H223" s="1472"/>
      <c r="I223" s="1472"/>
      <c r="J223" s="1473"/>
      <c r="K223" s="1472"/>
      <c r="L223" s="1472"/>
      <c r="M223" s="1346"/>
      <c r="N223" s="1320"/>
      <c r="O223" s="1474"/>
      <c r="P223" s="1346"/>
      <c r="Q223" s="1346"/>
      <c r="R223" s="1320"/>
      <c r="S223" s="1320"/>
      <c r="T223" s="1320"/>
      <c r="U223" s="1320"/>
      <c r="V223" s="1320"/>
      <c r="W223" s="1320"/>
      <c r="X223" s="1320"/>
      <c r="Y223" s="1320"/>
      <c r="Z223" s="74"/>
    </row>
    <row r="224" spans="1:26" ht="33.75" customHeight="1">
      <c r="A224" s="1320"/>
      <c r="B224" s="1342"/>
      <c r="C224" s="1342"/>
      <c r="D224" s="1342"/>
      <c r="E224" s="1344"/>
      <c r="F224" s="1345"/>
      <c r="G224" s="1471"/>
      <c r="H224" s="1472"/>
      <c r="I224" s="1472"/>
      <c r="J224" s="1473"/>
      <c r="K224" s="1472"/>
      <c r="L224" s="1472"/>
      <c r="M224" s="1346"/>
      <c r="N224" s="1320"/>
      <c r="O224" s="1474"/>
      <c r="P224" s="1346"/>
      <c r="Q224" s="1346"/>
      <c r="R224" s="1320"/>
      <c r="S224" s="1320"/>
      <c r="T224" s="1320"/>
      <c r="U224" s="1320"/>
      <c r="V224" s="1320"/>
      <c r="W224" s="1320"/>
      <c r="X224" s="1320"/>
      <c r="Y224" s="1320"/>
      <c r="Z224" s="74"/>
    </row>
    <row r="225" spans="1:26" ht="33.75" customHeight="1">
      <c r="A225" s="1320"/>
      <c r="B225" s="1342"/>
      <c r="C225" s="1342"/>
      <c r="D225" s="1342"/>
      <c r="E225" s="1344"/>
      <c r="F225" s="1345"/>
      <c r="G225" s="1471"/>
      <c r="H225" s="1472"/>
      <c r="I225" s="1472"/>
      <c r="J225" s="1473"/>
      <c r="K225" s="1472"/>
      <c r="L225" s="1472"/>
      <c r="M225" s="1346"/>
      <c r="N225" s="1320"/>
      <c r="O225" s="1474"/>
      <c r="P225" s="1346"/>
      <c r="Q225" s="1346"/>
      <c r="R225" s="1320"/>
      <c r="S225" s="1320"/>
      <c r="T225" s="1320"/>
      <c r="U225" s="1320"/>
      <c r="V225" s="1320"/>
      <c r="W225" s="1320"/>
      <c r="X225" s="1320"/>
      <c r="Y225" s="1320"/>
      <c r="Z225" s="74"/>
    </row>
    <row r="226" spans="1:26" ht="33.75" customHeight="1">
      <c r="A226" s="1320"/>
      <c r="B226" s="1342"/>
      <c r="C226" s="1342"/>
      <c r="D226" s="1342"/>
      <c r="E226" s="1344"/>
      <c r="F226" s="1345"/>
      <c r="G226" s="1471"/>
      <c r="H226" s="1472"/>
      <c r="I226" s="1472"/>
      <c r="J226" s="1473"/>
      <c r="K226" s="1472"/>
      <c r="L226" s="1472"/>
      <c r="M226" s="1346"/>
      <c r="N226" s="1320"/>
      <c r="O226" s="1474"/>
      <c r="P226" s="1346"/>
      <c r="Q226" s="1346"/>
      <c r="R226" s="1320"/>
      <c r="S226" s="1320"/>
      <c r="T226" s="1320"/>
      <c r="U226" s="1320"/>
      <c r="V226" s="1320"/>
      <c r="W226" s="1320"/>
      <c r="X226" s="1320"/>
      <c r="Y226" s="1320"/>
      <c r="Z226" s="74"/>
    </row>
    <row r="227" spans="1:26" ht="33.75" customHeight="1">
      <c r="A227" s="1320"/>
      <c r="B227" s="1342"/>
      <c r="C227" s="1342"/>
      <c r="D227" s="1342"/>
      <c r="E227" s="1344"/>
      <c r="F227" s="1345"/>
      <c r="G227" s="1471"/>
      <c r="H227" s="1472"/>
      <c r="I227" s="1472"/>
      <c r="J227" s="1473"/>
      <c r="K227" s="1472"/>
      <c r="L227" s="1472"/>
      <c r="M227" s="1346"/>
      <c r="N227" s="1320"/>
      <c r="O227" s="1474"/>
      <c r="P227" s="1346"/>
      <c r="Q227" s="1346"/>
      <c r="R227" s="1320"/>
      <c r="S227" s="1320"/>
      <c r="T227" s="1320"/>
      <c r="U227" s="1320"/>
      <c r="V227" s="1320"/>
      <c r="W227" s="1320"/>
      <c r="X227" s="1320"/>
      <c r="Y227" s="1320"/>
      <c r="Z227" s="74"/>
    </row>
    <row r="228" spans="1:26" ht="33.75" customHeight="1">
      <c r="A228" s="1320"/>
      <c r="B228" s="1342"/>
      <c r="C228" s="1342"/>
      <c r="D228" s="1342"/>
      <c r="E228" s="1344"/>
      <c r="F228" s="1345"/>
      <c r="G228" s="1471"/>
      <c r="H228" s="1472"/>
      <c r="I228" s="1472"/>
      <c r="J228" s="1473"/>
      <c r="K228" s="1472"/>
      <c r="L228" s="1472"/>
      <c r="M228" s="1346"/>
      <c r="N228" s="1320"/>
      <c r="O228" s="1474"/>
      <c r="P228" s="1346"/>
      <c r="Q228" s="1346"/>
      <c r="R228" s="1320"/>
      <c r="S228" s="1320"/>
      <c r="T228" s="1320"/>
      <c r="U228" s="1320"/>
      <c r="V228" s="1320"/>
      <c r="W228" s="1320"/>
      <c r="X228" s="1320"/>
      <c r="Y228" s="1320"/>
      <c r="Z228" s="74"/>
    </row>
    <row r="229" spans="1:26" ht="33.75" customHeight="1">
      <c r="A229" s="1320"/>
      <c r="B229" s="1342"/>
      <c r="C229" s="1342"/>
      <c r="D229" s="1342"/>
      <c r="E229" s="1344"/>
      <c r="F229" s="1345"/>
      <c r="G229" s="1471"/>
      <c r="H229" s="1472"/>
      <c r="I229" s="1472"/>
      <c r="J229" s="1473"/>
      <c r="K229" s="1472"/>
      <c r="L229" s="1472"/>
      <c r="M229" s="1346"/>
      <c r="N229" s="1320"/>
      <c r="O229" s="1474"/>
      <c r="P229" s="1346"/>
      <c r="Q229" s="1346"/>
      <c r="R229" s="1320"/>
      <c r="S229" s="1320"/>
      <c r="T229" s="1320"/>
      <c r="U229" s="1320"/>
      <c r="V229" s="1320"/>
      <c r="W229" s="1320"/>
      <c r="X229" s="1320"/>
      <c r="Y229" s="1320"/>
      <c r="Z229" s="74"/>
    </row>
    <row r="230" spans="1:26" ht="33.75" customHeight="1">
      <c r="A230" s="1320"/>
      <c r="B230" s="1342"/>
      <c r="C230" s="1342"/>
      <c r="D230" s="1342"/>
      <c r="E230" s="1344"/>
      <c r="F230" s="1345"/>
      <c r="G230" s="1471"/>
      <c r="H230" s="1472"/>
      <c r="I230" s="1472"/>
      <c r="J230" s="1473"/>
      <c r="K230" s="1472"/>
      <c r="L230" s="1472"/>
      <c r="M230" s="1346"/>
      <c r="N230" s="1320"/>
      <c r="O230" s="1474"/>
      <c r="P230" s="1346"/>
      <c r="Q230" s="1346"/>
      <c r="R230" s="1320"/>
      <c r="S230" s="1320"/>
      <c r="T230" s="1320"/>
      <c r="U230" s="1320"/>
      <c r="V230" s="1320"/>
      <c r="W230" s="1320"/>
      <c r="X230" s="1320"/>
      <c r="Y230" s="1320"/>
      <c r="Z230" s="74"/>
    </row>
    <row r="231" spans="1:26" ht="15.75" customHeight="1"/>
    <row r="232" spans="1:26" ht="15.75" customHeight="1"/>
    <row r="233" spans="1:26" ht="15.75" customHeight="1"/>
    <row r="234" spans="1:26" ht="15.75" customHeight="1"/>
    <row r="235" spans="1:26" ht="15.75" customHeight="1"/>
    <row r="236" spans="1:26" ht="15.75" customHeight="1"/>
    <row r="237" spans="1:26" ht="15.75" customHeight="1"/>
    <row r="238" spans="1:26" ht="15.75" customHeight="1"/>
    <row r="239" spans="1:26" ht="15.75" customHeight="1"/>
    <row r="240" spans="1: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
    <mergeCell ref="A29:C29"/>
    <mergeCell ref="A30:B30"/>
    <mergeCell ref="A1:O1"/>
    <mergeCell ref="A2:O2"/>
    <mergeCell ref="A3:O3"/>
    <mergeCell ref="A8:C8"/>
    <mergeCell ref="A11:C11"/>
    <mergeCell ref="A22:C22"/>
    <mergeCell ref="A25:C25"/>
  </mergeCells>
  <printOptions horizontalCentered="1"/>
  <pageMargins left="0.2" right="0.2" top="0.5" bottom="0.25" header="0" footer="0"/>
  <pageSetup paperSize="9" scale="54"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sheetPr>
  <dimension ref="A1:Z1000"/>
  <sheetViews>
    <sheetView workbookViewId="0">
      <pane xSplit="2" ySplit="5" topLeftCell="C6" activePane="bottomRight" state="frozen"/>
      <selection pane="topRight" activeCell="C1" sqref="C1"/>
      <selection pane="bottomLeft" activeCell="A6" sqref="A6"/>
      <selection pane="bottomRight" activeCell="C6" sqref="C6"/>
    </sheetView>
  </sheetViews>
  <sheetFormatPr defaultColWidth="12.625" defaultRowHeight="15" customHeight="1"/>
  <cols>
    <col min="1" max="1" width="5.625" customWidth="1"/>
    <col min="2" max="2" width="25.75" customWidth="1"/>
    <col min="3" max="3" width="38.625" customWidth="1"/>
    <col min="4" max="4" width="26.5" customWidth="1"/>
    <col min="5" max="5" width="17.625" customWidth="1"/>
    <col min="6" max="6" width="10.25" customWidth="1"/>
    <col min="7" max="7" width="8" customWidth="1"/>
    <col min="8" max="26" width="7.875" customWidth="1"/>
  </cols>
  <sheetData>
    <row r="1" spans="1:26" ht="18" customHeight="1">
      <c r="A1" s="1654" t="str">
        <f>'2018 SALINTUBIG'!A2:M2</f>
        <v>2018 SALINTUBIG</v>
      </c>
      <c r="C1" s="1655"/>
      <c r="D1" s="165"/>
      <c r="E1" s="165"/>
      <c r="F1" s="165"/>
      <c r="G1" s="1656"/>
    </row>
    <row r="2" spans="1:26" ht="18" customHeight="1">
      <c r="A2" s="1654" t="s">
        <v>3150</v>
      </c>
      <c r="C2" s="1655"/>
      <c r="D2" s="165"/>
      <c r="E2" s="165"/>
      <c r="F2" s="165"/>
      <c r="G2" s="1656"/>
    </row>
    <row r="3" spans="1:26" ht="18" customHeight="1">
      <c r="A3" s="1654" t="str">
        <f>'2018 SALINTUBIG'!A3:M3</f>
        <v>as of June 26, 2020</v>
      </c>
      <c r="C3" s="1655"/>
      <c r="D3" s="165"/>
      <c r="E3" s="165"/>
      <c r="F3" s="165"/>
      <c r="G3" s="1656"/>
    </row>
    <row r="4" spans="1:26" ht="10.5" customHeight="1">
      <c r="A4" s="1657"/>
      <c r="C4" s="1655"/>
      <c r="D4" s="165"/>
      <c r="E4" s="165"/>
      <c r="F4" s="165"/>
      <c r="G4" s="1656"/>
    </row>
    <row r="5" spans="1:26" ht="25.5">
      <c r="A5" s="2169" t="s">
        <v>3151</v>
      </c>
      <c r="B5" s="1947"/>
      <c r="C5" s="1658" t="s">
        <v>126</v>
      </c>
      <c r="D5" s="1658" t="s">
        <v>3152</v>
      </c>
      <c r="E5" s="1658" t="s">
        <v>131</v>
      </c>
      <c r="F5" s="1658" t="s">
        <v>176</v>
      </c>
      <c r="G5" s="1659" t="s">
        <v>3153</v>
      </c>
    </row>
    <row r="6" spans="1:26" ht="6" customHeight="1">
      <c r="A6" s="1660"/>
      <c r="B6" s="1661"/>
      <c r="C6" s="1661"/>
      <c r="D6" s="1661"/>
      <c r="E6" s="1661"/>
      <c r="F6" s="1661"/>
      <c r="G6" s="1662"/>
    </row>
    <row r="7" spans="1:26" ht="19.5" customHeight="1">
      <c r="A7" s="2111" t="s">
        <v>15</v>
      </c>
      <c r="B7" s="1964"/>
      <c r="C7" s="1964"/>
      <c r="D7" s="1964"/>
      <c r="E7" s="1964"/>
      <c r="F7" s="1964"/>
      <c r="G7" s="1961"/>
      <c r="H7" s="956"/>
      <c r="I7" s="956"/>
      <c r="J7" s="956"/>
      <c r="K7" s="956"/>
      <c r="L7" s="956"/>
      <c r="M7" s="956"/>
      <c r="N7" s="956"/>
      <c r="O7" s="956"/>
      <c r="P7" s="956"/>
      <c r="Q7" s="956"/>
      <c r="R7" s="956"/>
      <c r="S7" s="956"/>
      <c r="T7" s="956"/>
      <c r="U7" s="956"/>
      <c r="V7" s="956"/>
      <c r="W7" s="956"/>
      <c r="X7" s="956"/>
      <c r="Y7" s="956"/>
      <c r="Z7" s="956"/>
    </row>
    <row r="8" spans="1:26" ht="19.5" customHeight="1">
      <c r="A8" s="1663">
        <v>1</v>
      </c>
      <c r="B8" s="1664" t="str">
        <f>'2018 SALINTUBIG'!B7</f>
        <v>CABANGLASAN</v>
      </c>
      <c r="C8" s="1665" t="str">
        <f>'2018 SALINTUBIG'!B8</f>
        <v>Jasaan</v>
      </c>
      <c r="D8" s="1666" t="str">
        <f>'2018 SALINTUBIG'!M8</f>
        <v>COMPLETED</v>
      </c>
      <c r="E8" s="1667" t="e">
        <f>'2018 SALINTUBIG'!#REF!</f>
        <v>#REF!</v>
      </c>
      <c r="F8" s="1668" t="e">
        <f>'2018 SALINTUBIG'!#REF!</f>
        <v>#REF!</v>
      </c>
      <c r="G8" s="1669" t="e">
        <f>'2018 SALINTUBIG'!#REF!</f>
        <v>#REF!</v>
      </c>
      <c r="H8" s="956"/>
      <c r="I8" s="956"/>
      <c r="J8" s="956"/>
      <c r="K8" s="956"/>
      <c r="L8" s="956"/>
      <c r="M8" s="956"/>
      <c r="N8" s="956"/>
      <c r="O8" s="956"/>
      <c r="P8" s="956"/>
      <c r="Q8" s="956"/>
      <c r="R8" s="956"/>
      <c r="S8" s="956"/>
      <c r="T8" s="956"/>
      <c r="U8" s="956"/>
      <c r="V8" s="956"/>
      <c r="W8" s="956"/>
      <c r="X8" s="956"/>
      <c r="Y8" s="956"/>
      <c r="Z8" s="956"/>
    </row>
    <row r="9" spans="1:26" ht="27.75" customHeight="1">
      <c r="A9" s="1670">
        <v>2</v>
      </c>
      <c r="B9" s="1671" t="str">
        <f>'2018 SALINTUBIG'!B9</f>
        <v>DANGCAGAN</v>
      </c>
      <c r="C9" s="1672"/>
      <c r="D9" s="1673" t="str">
        <f>'2018 SALINTUBIG'!M9</f>
        <v>3.83% Physical Accomplishment
ongoing implementation</v>
      </c>
      <c r="E9" s="1674" t="e">
        <f>'2018 SALINTUBIG'!#REF!</f>
        <v>#REF!</v>
      </c>
      <c r="F9" s="1675" t="e">
        <f>'2018 SALINTUBIG'!#REF!</f>
        <v>#REF!</v>
      </c>
      <c r="G9" s="1676" t="e">
        <f>'2018 SALINTUBIG'!#REF!</f>
        <v>#REF!</v>
      </c>
      <c r="H9" s="956"/>
      <c r="I9" s="956"/>
      <c r="J9" s="956"/>
      <c r="K9" s="956"/>
      <c r="L9" s="956"/>
      <c r="M9" s="956"/>
      <c r="N9" s="956"/>
      <c r="O9" s="956"/>
      <c r="P9" s="956"/>
      <c r="Q9" s="956"/>
      <c r="R9" s="956"/>
      <c r="S9" s="956"/>
      <c r="T9" s="956"/>
      <c r="U9" s="956"/>
      <c r="V9" s="956"/>
      <c r="W9" s="956"/>
      <c r="X9" s="956"/>
      <c r="Y9" s="956"/>
      <c r="Z9" s="956"/>
    </row>
    <row r="10" spans="1:26" ht="26.25" customHeight="1">
      <c r="A10" s="1670">
        <v>3</v>
      </c>
      <c r="B10" s="1671" t="str">
        <f>'2018 SALINTUBIG'!B10</f>
        <v>TALAKAG</v>
      </c>
      <c r="C10" s="1672"/>
      <c r="D10" s="1677" t="str">
        <f>'2018 SALINTUBIG'!M10</f>
        <v>81.40% Physical Accomplishment 
ongoing cancellation</v>
      </c>
      <c r="E10" s="1674" t="e">
        <f>'2018 SALINTUBIG'!#REF!</f>
        <v>#REF!</v>
      </c>
      <c r="F10" s="1675" t="e">
        <f>'2018 SALINTUBIG'!#REF!</f>
        <v>#REF!</v>
      </c>
      <c r="G10" s="1676" t="e">
        <f>'2018 SALINTUBIG'!#REF!</f>
        <v>#REF!</v>
      </c>
      <c r="H10" s="956"/>
      <c r="I10" s="956"/>
      <c r="J10" s="956"/>
      <c r="K10" s="956"/>
      <c r="L10" s="956"/>
      <c r="M10" s="956"/>
      <c r="N10" s="956"/>
      <c r="O10" s="956"/>
      <c r="P10" s="956"/>
      <c r="Q10" s="956"/>
      <c r="R10" s="956"/>
      <c r="S10" s="956"/>
      <c r="T10" s="956"/>
      <c r="U10" s="956"/>
      <c r="V10" s="956"/>
      <c r="W10" s="956"/>
      <c r="X10" s="956"/>
      <c r="Y10" s="956"/>
      <c r="Z10" s="956"/>
    </row>
    <row r="11" spans="1:26" ht="21" customHeight="1">
      <c r="A11" s="1678"/>
      <c r="B11" s="1679"/>
      <c r="C11" s="1680" t="s">
        <v>3154</v>
      </c>
      <c r="D11" s="2165" t="s">
        <v>3155</v>
      </c>
      <c r="E11" s="1964"/>
      <c r="F11" s="1961"/>
      <c r="G11" s="1681" t="e">
        <f>SUM(G8:G10)</f>
        <v>#REF!</v>
      </c>
      <c r="H11" s="956"/>
      <c r="I11" s="956"/>
      <c r="J11" s="956"/>
      <c r="K11" s="956"/>
      <c r="L11" s="956"/>
      <c r="M11" s="956"/>
      <c r="N11" s="956"/>
      <c r="O11" s="956"/>
      <c r="P11" s="956"/>
      <c r="Q11" s="956"/>
      <c r="R11" s="956"/>
      <c r="S11" s="956"/>
      <c r="T11" s="956"/>
      <c r="U11" s="956"/>
      <c r="V11" s="956"/>
      <c r="W11" s="956"/>
      <c r="X11" s="956"/>
      <c r="Y11" s="956"/>
      <c r="Z11" s="956"/>
    </row>
    <row r="12" spans="1:26" ht="19.5" customHeight="1">
      <c r="A12" s="2111" t="s">
        <v>16</v>
      </c>
      <c r="B12" s="1964"/>
      <c r="C12" s="1964"/>
      <c r="D12" s="1964"/>
      <c r="E12" s="1964"/>
      <c r="F12" s="1964"/>
      <c r="G12" s="1961"/>
      <c r="H12" s="956"/>
      <c r="I12" s="956"/>
      <c r="J12" s="956"/>
      <c r="K12" s="956"/>
      <c r="L12" s="956"/>
      <c r="M12" s="956"/>
      <c r="N12" s="956"/>
      <c r="O12" s="956"/>
      <c r="P12" s="956"/>
      <c r="Q12" s="956"/>
      <c r="R12" s="956"/>
      <c r="S12" s="956"/>
      <c r="T12" s="956"/>
      <c r="U12" s="956"/>
      <c r="V12" s="956"/>
      <c r="W12" s="956"/>
      <c r="X12" s="956"/>
      <c r="Y12" s="956"/>
      <c r="Z12" s="956"/>
    </row>
    <row r="13" spans="1:26" ht="19.5" customHeight="1">
      <c r="A13" s="1670">
        <v>1</v>
      </c>
      <c r="B13" s="1664" t="str">
        <f>'2018 SALINTUBIG'!B12</f>
        <v>SAGAY</v>
      </c>
      <c r="C13" s="1664"/>
      <c r="D13" s="1666" t="str">
        <f>'2018 SALINTUBIG'!M12</f>
        <v>COMPLETED</v>
      </c>
      <c r="E13" s="1667" t="e">
        <f>'2018 SALINTUBIG'!#REF!</f>
        <v>#REF!</v>
      </c>
      <c r="F13" s="1668" t="e">
        <f>'2018 SALINTUBIG'!#REF!</f>
        <v>#REF!</v>
      </c>
      <c r="G13" s="1669" t="e">
        <f>'2018 SALINTUBIG'!#REF!</f>
        <v>#REF!</v>
      </c>
      <c r="H13" s="956"/>
      <c r="I13" s="956"/>
      <c r="J13" s="956"/>
      <c r="K13" s="956"/>
      <c r="L13" s="956"/>
      <c r="M13" s="956"/>
      <c r="N13" s="956"/>
      <c r="O13" s="956"/>
      <c r="P13" s="956"/>
      <c r="Q13" s="956"/>
      <c r="R13" s="956"/>
      <c r="S13" s="956"/>
      <c r="T13" s="956"/>
      <c r="U13" s="956"/>
      <c r="V13" s="956"/>
      <c r="W13" s="956"/>
      <c r="X13" s="956"/>
      <c r="Y13" s="956"/>
      <c r="Z13" s="956"/>
    </row>
    <row r="14" spans="1:26" ht="21" customHeight="1">
      <c r="A14" s="1678"/>
      <c r="B14" s="1679"/>
      <c r="C14" s="1680" t="s">
        <v>3156</v>
      </c>
      <c r="D14" s="2165" t="s">
        <v>3155</v>
      </c>
      <c r="E14" s="1964"/>
      <c r="F14" s="1961"/>
      <c r="G14" s="1681" t="e">
        <f>SUM(G13)</f>
        <v>#REF!</v>
      </c>
      <c r="H14" s="956"/>
      <c r="I14" s="956"/>
      <c r="J14" s="956"/>
      <c r="K14" s="956"/>
      <c r="L14" s="956"/>
      <c r="M14" s="956"/>
      <c r="N14" s="956"/>
      <c r="O14" s="956"/>
      <c r="P14" s="956"/>
      <c r="Q14" s="956"/>
      <c r="R14" s="956"/>
      <c r="S14" s="956"/>
      <c r="T14" s="956"/>
      <c r="U14" s="956"/>
      <c r="V14" s="956"/>
      <c r="W14" s="956"/>
      <c r="X14" s="956"/>
      <c r="Y14" s="956"/>
      <c r="Z14" s="956"/>
    </row>
    <row r="15" spans="1:26" ht="19.5" customHeight="1">
      <c r="A15" s="2111" t="s">
        <v>17</v>
      </c>
      <c r="B15" s="1964"/>
      <c r="C15" s="1964"/>
      <c r="D15" s="1964"/>
      <c r="E15" s="1964"/>
      <c r="F15" s="1964"/>
      <c r="G15" s="1961"/>
      <c r="H15" s="956"/>
      <c r="I15" s="956"/>
      <c r="J15" s="956"/>
      <c r="K15" s="956"/>
      <c r="L15" s="956"/>
      <c r="M15" s="956"/>
      <c r="N15" s="956"/>
      <c r="O15" s="956"/>
      <c r="P15" s="956"/>
      <c r="Q15" s="956"/>
      <c r="R15" s="956"/>
      <c r="S15" s="956"/>
      <c r="T15" s="956"/>
      <c r="U15" s="956"/>
      <c r="V15" s="956"/>
      <c r="W15" s="956"/>
      <c r="X15" s="956"/>
      <c r="Y15" s="956"/>
      <c r="Z15" s="956"/>
    </row>
    <row r="16" spans="1:26" ht="19.5" customHeight="1">
      <c r="A16" s="1670">
        <v>1</v>
      </c>
      <c r="B16" s="1671" t="str">
        <f>'2018 SALINTUBIG'!B14</f>
        <v>BACOLOD</v>
      </c>
      <c r="C16" s="1671" t="str">
        <f>'2018 SALINTUBIG'!B15</f>
        <v>Dimarao</v>
      </c>
      <c r="D16" s="1677" t="str">
        <f>'2018 SALINTUBIG'!M15</f>
        <v>COMPLETED</v>
      </c>
      <c r="E16" s="1674" t="e">
        <f>'2018 SALINTUBIG'!#REF!</f>
        <v>#REF!</v>
      </c>
      <c r="F16" s="1675" t="e">
        <f>'2018 SALINTUBIG'!#REF!</f>
        <v>#REF!</v>
      </c>
      <c r="G16" s="1676" t="e">
        <f>'2018 SALINTUBIG'!#REF!</f>
        <v>#REF!</v>
      </c>
      <c r="H16" s="956"/>
      <c r="I16" s="956"/>
      <c r="J16" s="956"/>
      <c r="K16" s="956"/>
      <c r="L16" s="956"/>
      <c r="M16" s="956"/>
      <c r="N16" s="956"/>
      <c r="O16" s="956"/>
      <c r="P16" s="956"/>
      <c r="Q16" s="956"/>
      <c r="R16" s="956"/>
      <c r="S16" s="956"/>
      <c r="T16" s="956"/>
      <c r="U16" s="956"/>
      <c r="V16" s="956"/>
      <c r="W16" s="956"/>
      <c r="X16" s="956"/>
      <c r="Y16" s="956"/>
      <c r="Z16" s="956"/>
    </row>
    <row r="17" spans="1:26" ht="19.5" customHeight="1">
      <c r="A17" s="2164">
        <v>2</v>
      </c>
      <c r="B17" s="1671" t="str">
        <f>'2018 SALINTUBIG'!B16</f>
        <v>KAUSWAGAN</v>
      </c>
      <c r="C17" s="1671" t="str">
        <f>'2018 SALINTUBIG'!B17</f>
        <v>Inudaran</v>
      </c>
      <c r="D17" s="1683" t="str">
        <f>'2018 SALINTUBIG'!M17</f>
        <v>COMPLETED</v>
      </c>
      <c r="E17" s="1674" t="e">
        <f>'2018 SALINTUBIG'!#REF!</f>
        <v>#REF!</v>
      </c>
      <c r="F17" s="1675" t="e">
        <f>'2018 SALINTUBIG'!#REF!</f>
        <v>#REF!</v>
      </c>
      <c r="G17" s="1676" t="e">
        <f>'2018 SALINTUBIG'!#REF!</f>
        <v>#REF!</v>
      </c>
      <c r="H17" s="956"/>
      <c r="I17" s="956"/>
      <c r="J17" s="956"/>
      <c r="K17" s="956"/>
      <c r="L17" s="956"/>
      <c r="M17" s="956"/>
      <c r="N17" s="956"/>
      <c r="O17" s="956"/>
      <c r="P17" s="956"/>
      <c r="Q17" s="956"/>
      <c r="R17" s="956"/>
      <c r="S17" s="956"/>
      <c r="T17" s="956"/>
      <c r="U17" s="956"/>
      <c r="V17" s="956"/>
      <c r="W17" s="956"/>
      <c r="X17" s="956"/>
      <c r="Y17" s="956"/>
      <c r="Z17" s="956"/>
    </row>
    <row r="18" spans="1:26" ht="19.5" customHeight="1">
      <c r="A18" s="1976"/>
      <c r="B18" s="1671" t="str">
        <f>'2018 SALINTUBIG'!B16</f>
        <v>KAUSWAGAN</v>
      </c>
      <c r="C18" s="1671" t="str">
        <f>'2018 SALINTUBIG'!B18</f>
        <v>Paiton</v>
      </c>
      <c r="D18" s="1683" t="str">
        <f>'2018 SALINTUBIG'!M18</f>
        <v>COMPLETED</v>
      </c>
      <c r="E18" s="1674" t="e">
        <f>'2018 SALINTUBIG'!#REF!</f>
        <v>#REF!</v>
      </c>
      <c r="F18" s="1675" t="e">
        <f>'2018 SALINTUBIG'!#REF!</f>
        <v>#REF!</v>
      </c>
      <c r="G18" s="1676" t="e">
        <f>'2018 SALINTUBIG'!#REF!</f>
        <v>#REF!</v>
      </c>
      <c r="H18" s="956"/>
      <c r="I18" s="956"/>
      <c r="J18" s="956"/>
      <c r="K18" s="956"/>
      <c r="L18" s="956"/>
      <c r="M18" s="956"/>
      <c r="N18" s="956"/>
      <c r="O18" s="956"/>
      <c r="P18" s="956"/>
      <c r="Q18" s="956"/>
      <c r="R18" s="956"/>
      <c r="S18" s="956"/>
      <c r="T18" s="956"/>
      <c r="U18" s="956"/>
      <c r="V18" s="956"/>
      <c r="W18" s="956"/>
      <c r="X18" s="956"/>
      <c r="Y18" s="956"/>
      <c r="Z18" s="956"/>
    </row>
    <row r="19" spans="1:26" ht="19.5" customHeight="1">
      <c r="A19" s="1670">
        <v>3</v>
      </c>
      <c r="B19" s="1671" t="str">
        <f>'2018 SALINTUBIG'!B19</f>
        <v>LALA</v>
      </c>
      <c r="C19" s="1671"/>
      <c r="D19" s="1677" t="str">
        <f>'2018 SALINTUBIG'!M19</f>
        <v>85% Physical Accomplishment</v>
      </c>
      <c r="E19" s="1674" t="e">
        <f>'2018 SALINTUBIG'!#REF!</f>
        <v>#REF!</v>
      </c>
      <c r="F19" s="1675" t="e">
        <f>'2018 SALINTUBIG'!#REF!</f>
        <v>#REF!</v>
      </c>
      <c r="G19" s="1676" t="e">
        <f>'2018 SALINTUBIG'!#REF!</f>
        <v>#REF!</v>
      </c>
      <c r="H19" s="956"/>
      <c r="I19" s="956"/>
      <c r="J19" s="956"/>
      <c r="K19" s="956"/>
      <c r="L19" s="956"/>
      <c r="M19" s="956"/>
      <c r="N19" s="956"/>
      <c r="O19" s="956"/>
      <c r="P19" s="956"/>
      <c r="Q19" s="956"/>
      <c r="R19" s="956"/>
      <c r="S19" s="956"/>
      <c r="T19" s="956"/>
      <c r="U19" s="956"/>
      <c r="V19" s="956"/>
      <c r="W19" s="956"/>
      <c r="X19" s="956"/>
      <c r="Y19" s="956"/>
      <c r="Z19" s="956"/>
    </row>
    <row r="20" spans="1:26" ht="21" customHeight="1">
      <c r="A20" s="1670">
        <v>4</v>
      </c>
      <c r="B20" s="1671" t="str">
        <f>'2018 SALINTUBIG'!B20</f>
        <v>MAGSAYSAY</v>
      </c>
      <c r="C20" s="1671"/>
      <c r="D20" s="1683" t="str">
        <f>'2018 SALINTUBIG'!M20</f>
        <v>COMPLETED</v>
      </c>
      <c r="E20" s="1674" t="e">
        <f>'2018 SALINTUBIG'!#REF!</f>
        <v>#REF!</v>
      </c>
      <c r="F20" s="1675" t="e">
        <f>'2018 SALINTUBIG'!#REF!</f>
        <v>#REF!</v>
      </c>
      <c r="G20" s="1676" t="e">
        <f>'2018 SALINTUBIG'!#REF!</f>
        <v>#REF!</v>
      </c>
      <c r="H20" s="956"/>
      <c r="I20" s="956"/>
      <c r="J20" s="956"/>
      <c r="K20" s="956"/>
      <c r="L20" s="956"/>
      <c r="M20" s="956"/>
      <c r="N20" s="956"/>
      <c r="O20" s="956"/>
      <c r="P20" s="956"/>
      <c r="Q20" s="956"/>
      <c r="R20" s="956"/>
      <c r="S20" s="956"/>
      <c r="T20" s="956"/>
      <c r="U20" s="956"/>
      <c r="V20" s="956"/>
      <c r="W20" s="956"/>
      <c r="X20" s="956"/>
      <c r="Y20" s="956"/>
      <c r="Z20" s="956"/>
    </row>
    <row r="21" spans="1:26" ht="19.5" customHeight="1">
      <c r="A21" s="2164">
        <v>5</v>
      </c>
      <c r="B21" s="1671" t="str">
        <f>'2018 SALINTUBIG'!B21</f>
        <v>SULTAN NAGA DIMAPORO</v>
      </c>
      <c r="C21" s="1671" t="str">
        <f>'2018 SALINTUBIG'!B22</f>
        <v>Capocao</v>
      </c>
      <c r="D21" s="1683" t="str">
        <f>'2018 SALINTUBIG'!M22</f>
        <v>COMPLETED</v>
      </c>
      <c r="E21" s="1674" t="e">
        <f>'2018 SALINTUBIG'!#REF!</f>
        <v>#REF!</v>
      </c>
      <c r="F21" s="1675" t="e">
        <f>'2018 SALINTUBIG'!#REF!</f>
        <v>#REF!</v>
      </c>
      <c r="G21" s="1676" t="e">
        <f>'2018 SALINTUBIG'!#REF!</f>
        <v>#REF!</v>
      </c>
      <c r="H21" s="956"/>
      <c r="I21" s="956"/>
      <c r="J21" s="956"/>
      <c r="K21" s="956"/>
      <c r="L21" s="956"/>
      <c r="M21" s="956"/>
      <c r="N21" s="956"/>
      <c r="O21" s="956"/>
      <c r="P21" s="956"/>
      <c r="Q21" s="956"/>
      <c r="R21" s="956"/>
      <c r="S21" s="956"/>
      <c r="T21" s="956"/>
      <c r="U21" s="956"/>
      <c r="V21" s="956"/>
      <c r="W21" s="956"/>
      <c r="X21" s="956"/>
      <c r="Y21" s="956"/>
      <c r="Z21" s="956"/>
    </row>
    <row r="22" spans="1:26" ht="19.5" customHeight="1">
      <c r="A22" s="1856"/>
      <c r="B22" s="1671" t="str">
        <f>'2018 SALINTUBIG'!B21</f>
        <v>SULTAN NAGA DIMAPORO</v>
      </c>
      <c r="C22" s="1671" t="str">
        <f>'2018 SALINTUBIG'!B23</f>
        <v>Topocon (Capocgo)</v>
      </c>
      <c r="D22" s="1683" t="str">
        <f>'2018 SALINTUBIG'!M23</f>
        <v>COMPLETED</v>
      </c>
      <c r="E22" s="1674" t="e">
        <f>'2018 SALINTUBIG'!#REF!</f>
        <v>#REF!</v>
      </c>
      <c r="F22" s="1675" t="e">
        <f>'2018 SALINTUBIG'!#REF!</f>
        <v>#REF!</v>
      </c>
      <c r="G22" s="1676" t="e">
        <f>'2018 SALINTUBIG'!#REF!</f>
        <v>#REF!</v>
      </c>
      <c r="H22" s="956"/>
      <c r="I22" s="956"/>
      <c r="J22" s="956"/>
      <c r="K22" s="956"/>
      <c r="L22" s="956"/>
      <c r="M22" s="956"/>
      <c r="N22" s="956"/>
      <c r="O22" s="956"/>
      <c r="P22" s="956"/>
      <c r="Q22" s="956"/>
      <c r="R22" s="956"/>
      <c r="S22" s="956"/>
      <c r="T22" s="956"/>
      <c r="U22" s="956"/>
      <c r="V22" s="956"/>
      <c r="W22" s="956"/>
      <c r="X22" s="956"/>
      <c r="Y22" s="956"/>
      <c r="Z22" s="956"/>
    </row>
    <row r="23" spans="1:26" ht="31.5" customHeight="1">
      <c r="A23" s="1976"/>
      <c r="B23" s="1671" t="str">
        <f>'2018 SALINTUBIG'!B21</f>
        <v>SULTAN NAGA DIMAPORO</v>
      </c>
      <c r="C23" s="1671" t="str">
        <f>'2018 SALINTUBIG'!B24</f>
        <v>Mabuhay</v>
      </c>
      <c r="D23" s="1677" t="str">
        <f>'2018 SALINTUBIG'!M24</f>
        <v>COMPLETED</v>
      </c>
      <c r="E23" s="1674" t="e">
        <f>'2018 SALINTUBIG'!#REF!</f>
        <v>#REF!</v>
      </c>
      <c r="F23" s="1675" t="e">
        <f>'2018 SALINTUBIG'!#REF!</f>
        <v>#REF!</v>
      </c>
      <c r="G23" s="1676" t="e">
        <f>'2018 SALINTUBIG'!#REF!</f>
        <v>#REF!</v>
      </c>
      <c r="H23" s="956"/>
      <c r="I23" s="956"/>
      <c r="J23" s="956"/>
      <c r="K23" s="956"/>
      <c r="L23" s="956"/>
      <c r="M23" s="956"/>
      <c r="N23" s="956"/>
      <c r="O23" s="956"/>
      <c r="P23" s="956"/>
      <c r="Q23" s="956"/>
      <c r="R23" s="956"/>
      <c r="S23" s="956"/>
      <c r="T23" s="956"/>
      <c r="U23" s="956"/>
      <c r="V23" s="956"/>
      <c r="W23" s="956"/>
      <c r="X23" s="956"/>
      <c r="Y23" s="956"/>
      <c r="Z23" s="956"/>
    </row>
    <row r="24" spans="1:26" ht="19.5" customHeight="1">
      <c r="A24" s="2164">
        <v>6</v>
      </c>
      <c r="B24" s="1684" t="str">
        <f>'2018 SALINTUBIG'!B25</f>
        <v>TUBOD</v>
      </c>
      <c r="C24" s="1671" t="str">
        <f>'2018 SALINTUBIG'!B26</f>
        <v>Baris (Lumangculob)</v>
      </c>
      <c r="D24" s="1683" t="str">
        <f>'2018 SALINTUBIG'!M26</f>
        <v>COMPLETED</v>
      </c>
      <c r="E24" s="1674" t="e">
        <f>'2018 SALINTUBIG'!#REF!</f>
        <v>#REF!</v>
      </c>
      <c r="F24" s="1675" t="e">
        <f>'2018 SALINTUBIG'!#REF!</f>
        <v>#REF!</v>
      </c>
      <c r="G24" s="1676" t="e">
        <f>'2018 SALINTUBIG'!#REF!</f>
        <v>#REF!</v>
      </c>
      <c r="H24" s="956"/>
      <c r="I24" s="956"/>
      <c r="J24" s="956"/>
      <c r="K24" s="956"/>
      <c r="L24" s="956"/>
      <c r="M24" s="956"/>
      <c r="N24" s="956"/>
      <c r="O24" s="956"/>
      <c r="P24" s="956"/>
      <c r="Q24" s="956"/>
      <c r="R24" s="956"/>
      <c r="S24" s="956"/>
      <c r="T24" s="956"/>
      <c r="U24" s="956"/>
      <c r="V24" s="956"/>
      <c r="W24" s="956"/>
      <c r="X24" s="956"/>
      <c r="Y24" s="956"/>
      <c r="Z24" s="956"/>
    </row>
    <row r="25" spans="1:26" ht="19.5" customHeight="1">
      <c r="A25" s="1856"/>
      <c r="B25" s="1684" t="str">
        <f>'2018 SALINTUBIG'!B25</f>
        <v>TUBOD</v>
      </c>
      <c r="C25" s="1671" t="str">
        <f>'2018 SALINTUBIG'!B27</f>
        <v>Dalama</v>
      </c>
      <c r="D25" s="1683" t="str">
        <f>'2018 SALINTUBIG'!M27</f>
        <v>COMPLETED</v>
      </c>
      <c r="E25" s="1674" t="e">
        <f>'2018 SALINTUBIG'!#REF!</f>
        <v>#REF!</v>
      </c>
      <c r="F25" s="1675" t="e">
        <f>'2018 SALINTUBIG'!#REF!</f>
        <v>#REF!</v>
      </c>
      <c r="G25" s="1676" t="e">
        <f>'2018 SALINTUBIG'!#REF!</f>
        <v>#REF!</v>
      </c>
      <c r="H25" s="956"/>
      <c r="I25" s="956"/>
      <c r="J25" s="956"/>
      <c r="K25" s="956"/>
      <c r="L25" s="956"/>
      <c r="M25" s="956"/>
      <c r="N25" s="956"/>
      <c r="O25" s="956"/>
      <c r="P25" s="956"/>
      <c r="Q25" s="956"/>
      <c r="R25" s="956"/>
      <c r="S25" s="956"/>
      <c r="T25" s="956"/>
      <c r="U25" s="956"/>
      <c r="V25" s="956"/>
      <c r="W25" s="956"/>
      <c r="X25" s="956"/>
      <c r="Y25" s="956"/>
      <c r="Z25" s="956"/>
    </row>
    <row r="26" spans="1:26" ht="19.5" customHeight="1">
      <c r="A26" s="1976"/>
      <c r="B26" s="1684" t="str">
        <f>'2018 SALINTUBIG'!B25</f>
        <v>TUBOD</v>
      </c>
      <c r="C26" s="1671" t="str">
        <f>'2018 SALINTUBIG'!B28</f>
        <v>Palao</v>
      </c>
      <c r="D26" s="1683" t="str">
        <f>'2018 SALINTUBIG'!M28</f>
        <v>COMPLETED</v>
      </c>
      <c r="E26" s="1674" t="e">
        <f>'2018 SALINTUBIG'!#REF!</f>
        <v>#REF!</v>
      </c>
      <c r="F26" s="1675" t="e">
        <f>'2018 SALINTUBIG'!#REF!</f>
        <v>#REF!</v>
      </c>
      <c r="G26" s="1676" t="e">
        <f>'2018 SALINTUBIG'!#REF!</f>
        <v>#REF!</v>
      </c>
      <c r="H26" s="956"/>
      <c r="I26" s="956"/>
      <c r="J26" s="956"/>
      <c r="K26" s="956"/>
      <c r="L26" s="956"/>
      <c r="M26" s="956"/>
      <c r="N26" s="956"/>
      <c r="O26" s="956"/>
      <c r="P26" s="956"/>
      <c r="Q26" s="956"/>
      <c r="R26" s="956"/>
      <c r="S26" s="956"/>
      <c r="T26" s="956"/>
      <c r="U26" s="956"/>
      <c r="V26" s="956"/>
      <c r="W26" s="956"/>
      <c r="X26" s="956"/>
      <c r="Y26" s="956"/>
      <c r="Z26" s="956"/>
    </row>
    <row r="27" spans="1:26" ht="21" customHeight="1">
      <c r="A27" s="1678"/>
      <c r="B27" s="1679"/>
      <c r="C27" s="1680" t="s">
        <v>3157</v>
      </c>
      <c r="D27" s="2165" t="s">
        <v>3155</v>
      </c>
      <c r="E27" s="1964"/>
      <c r="F27" s="1961"/>
      <c r="G27" s="1681" t="e">
        <f>SUM(G16:G26)</f>
        <v>#REF!</v>
      </c>
      <c r="H27" s="956"/>
      <c r="I27" s="956"/>
      <c r="J27" s="956"/>
      <c r="K27" s="956"/>
      <c r="L27" s="956"/>
      <c r="M27" s="956"/>
      <c r="N27" s="956"/>
      <c r="O27" s="956"/>
      <c r="P27" s="956"/>
      <c r="Q27" s="956"/>
      <c r="R27" s="956"/>
      <c r="S27" s="956"/>
      <c r="T27" s="956"/>
      <c r="U27" s="956"/>
      <c r="V27" s="956"/>
      <c r="W27" s="956"/>
      <c r="X27" s="956"/>
      <c r="Y27" s="956"/>
      <c r="Z27" s="956"/>
    </row>
    <row r="28" spans="1:26" ht="19.5" customHeight="1">
      <c r="A28" s="2111" t="s">
        <v>18</v>
      </c>
      <c r="B28" s="1964"/>
      <c r="C28" s="1964"/>
      <c r="D28" s="1964"/>
      <c r="E28" s="1964"/>
      <c r="F28" s="1964"/>
      <c r="G28" s="1961"/>
      <c r="H28" s="956"/>
      <c r="I28" s="956"/>
      <c r="J28" s="956"/>
      <c r="K28" s="956"/>
      <c r="L28" s="956"/>
      <c r="M28" s="956"/>
      <c r="N28" s="956"/>
      <c r="O28" s="956"/>
      <c r="P28" s="956"/>
      <c r="Q28" s="956"/>
      <c r="R28" s="956"/>
      <c r="S28" s="956"/>
      <c r="T28" s="956"/>
      <c r="U28" s="956"/>
      <c r="V28" s="956"/>
      <c r="W28" s="956"/>
      <c r="X28" s="956"/>
      <c r="Y28" s="956"/>
      <c r="Z28" s="956"/>
    </row>
    <row r="29" spans="1:26" ht="19.5" customHeight="1">
      <c r="A29" s="2164">
        <v>1</v>
      </c>
      <c r="B29" s="1671" t="str">
        <f>'2018 SALINTUBIG'!B30</f>
        <v>ALORAN</v>
      </c>
      <c r="C29" s="1664" t="str">
        <f>'2018 SALINTUBIG'!B31</f>
        <v>Palayan</v>
      </c>
      <c r="D29" s="1666" t="str">
        <f>'2018 SALINTUBIG'!M31</f>
        <v>COMPLETED</v>
      </c>
      <c r="E29" s="1667" t="e">
        <f>'2018 SALINTUBIG'!#REF!</f>
        <v>#REF!</v>
      </c>
      <c r="F29" s="1668" t="e">
        <f>'2018 SALINTUBIG'!#REF!</f>
        <v>#REF!</v>
      </c>
      <c r="G29" s="1669" t="e">
        <f>'2018 SALINTUBIG'!#REF!</f>
        <v>#REF!</v>
      </c>
      <c r="H29" s="956"/>
      <c r="I29" s="956"/>
      <c r="J29" s="956"/>
      <c r="K29" s="956"/>
      <c r="L29" s="956"/>
      <c r="M29" s="956"/>
      <c r="N29" s="956"/>
      <c r="O29" s="956"/>
      <c r="P29" s="956"/>
      <c r="Q29" s="956"/>
      <c r="R29" s="956"/>
      <c r="S29" s="956"/>
      <c r="T29" s="956"/>
      <c r="U29" s="956"/>
      <c r="V29" s="956"/>
      <c r="W29" s="956"/>
      <c r="X29" s="956"/>
      <c r="Y29" s="956"/>
      <c r="Z29" s="956"/>
    </row>
    <row r="30" spans="1:26" ht="26.25" customHeight="1">
      <c r="A30" s="1856"/>
      <c r="B30" s="1671" t="str">
        <f>'2018 SALINTUBIG'!B30</f>
        <v>ALORAN</v>
      </c>
      <c r="C30" s="1671" t="str">
        <f>'2018 SALINTUBIG'!B32</f>
        <v>San Pedro</v>
      </c>
      <c r="D30" s="1683" t="str">
        <f>'2018 SALINTUBIG'!M32</f>
        <v>COMPLETED</v>
      </c>
      <c r="E30" s="1674" t="e">
        <f>'2018 SALINTUBIG'!#REF!</f>
        <v>#REF!</v>
      </c>
      <c r="F30" s="1675" t="e">
        <f>'2018 SALINTUBIG'!#REF!</f>
        <v>#REF!</v>
      </c>
      <c r="G30" s="1676" t="e">
        <f>'2018 SALINTUBIG'!#REF!</f>
        <v>#REF!</v>
      </c>
      <c r="H30" s="956"/>
      <c r="I30" s="956"/>
      <c r="J30" s="956"/>
      <c r="K30" s="956"/>
      <c r="L30" s="956"/>
      <c r="M30" s="956"/>
      <c r="N30" s="956"/>
      <c r="O30" s="956"/>
      <c r="P30" s="956"/>
      <c r="Q30" s="956"/>
      <c r="R30" s="956"/>
      <c r="S30" s="956"/>
      <c r="T30" s="956"/>
      <c r="U30" s="956"/>
      <c r="V30" s="956"/>
      <c r="W30" s="956"/>
      <c r="X30" s="956"/>
      <c r="Y30" s="956"/>
      <c r="Z30" s="956"/>
    </row>
    <row r="31" spans="1:26" ht="19.5" customHeight="1">
      <c r="A31" s="1976"/>
      <c r="B31" s="1671" t="str">
        <f>'2018 SALINTUBIG'!B30</f>
        <v>ALORAN</v>
      </c>
      <c r="C31" s="1671" t="str">
        <f>'2018 SALINTUBIG'!B33</f>
        <v>Sinampongan</v>
      </c>
      <c r="D31" s="1683" t="str">
        <f>'2018 SALINTUBIG'!M33</f>
        <v>COMPLETED</v>
      </c>
      <c r="E31" s="1674" t="e">
        <f>'2018 SALINTUBIG'!#REF!</f>
        <v>#REF!</v>
      </c>
      <c r="F31" s="1675" t="e">
        <f>'2018 SALINTUBIG'!#REF!</f>
        <v>#REF!</v>
      </c>
      <c r="G31" s="1676" t="e">
        <f>'2018 SALINTUBIG'!#REF!</f>
        <v>#REF!</v>
      </c>
      <c r="H31" s="956"/>
      <c r="I31" s="956"/>
      <c r="J31" s="956"/>
      <c r="K31" s="956"/>
      <c r="L31" s="956"/>
      <c r="M31" s="956"/>
      <c r="N31" s="956"/>
      <c r="O31" s="956"/>
      <c r="P31" s="956"/>
      <c r="Q31" s="956"/>
      <c r="R31" s="956"/>
      <c r="S31" s="956"/>
      <c r="T31" s="956"/>
      <c r="U31" s="956"/>
      <c r="V31" s="956"/>
      <c r="W31" s="956"/>
      <c r="X31" s="956"/>
      <c r="Y31" s="956"/>
      <c r="Z31" s="956"/>
    </row>
    <row r="32" spans="1:26" ht="19.5" customHeight="1">
      <c r="A32" s="1670">
        <v>2</v>
      </c>
      <c r="B32" s="1671" t="str">
        <f>'2018 SALINTUBIG'!B34</f>
        <v>BONIFACIO</v>
      </c>
      <c r="C32" s="1671" t="str">
        <f>'2018 SALINTUBIG'!B35</f>
        <v>Dullan</v>
      </c>
      <c r="D32" s="1685" t="str">
        <f>'2018 SALINTUBIG'!M35</f>
        <v>COMPLETED</v>
      </c>
      <c r="E32" s="1674" t="e">
        <f>'2018 SALINTUBIG'!#REF!</f>
        <v>#REF!</v>
      </c>
      <c r="F32" s="1675" t="e">
        <f>'2018 SALINTUBIG'!#REF!</f>
        <v>#REF!</v>
      </c>
      <c r="G32" s="1676" t="e">
        <f>'2018 SALINTUBIG'!#REF!</f>
        <v>#REF!</v>
      </c>
      <c r="H32" s="956"/>
      <c r="I32" s="956"/>
      <c r="J32" s="956"/>
      <c r="K32" s="956"/>
      <c r="L32" s="956"/>
      <c r="M32" s="956"/>
      <c r="N32" s="956"/>
      <c r="O32" s="956"/>
      <c r="P32" s="956"/>
      <c r="Q32" s="956"/>
      <c r="R32" s="956"/>
      <c r="S32" s="956"/>
      <c r="T32" s="956"/>
      <c r="U32" s="956"/>
      <c r="V32" s="956"/>
      <c r="W32" s="956"/>
      <c r="X32" s="956"/>
      <c r="Y32" s="956"/>
      <c r="Z32" s="956"/>
    </row>
    <row r="33" spans="1:26" ht="24.75" customHeight="1">
      <c r="A33" s="2164">
        <v>3</v>
      </c>
      <c r="B33" s="1671" t="str">
        <f>'2018 SALINTUBIG'!B36</f>
        <v>TUDELA</v>
      </c>
      <c r="C33" s="1671" t="str">
        <f>'2018 SALINTUBIG'!B37</f>
        <v>Gala</v>
      </c>
      <c r="D33" s="1683" t="str">
        <f>'2018 SALINTUBIG'!M37</f>
        <v>COMPLETED</v>
      </c>
      <c r="E33" s="1674" t="e">
        <f>'2018 SALINTUBIG'!#REF!</f>
        <v>#REF!</v>
      </c>
      <c r="F33" s="1675" t="e">
        <f>'2018 SALINTUBIG'!#REF!</f>
        <v>#REF!</v>
      </c>
      <c r="G33" s="1676" t="e">
        <f>'2018 SALINTUBIG'!#REF!</f>
        <v>#REF!</v>
      </c>
      <c r="H33" s="956"/>
      <c r="I33" s="956"/>
      <c r="J33" s="956"/>
      <c r="K33" s="956"/>
      <c r="L33" s="956"/>
      <c r="M33" s="956"/>
      <c r="N33" s="956"/>
      <c r="O33" s="956"/>
      <c r="P33" s="956"/>
      <c r="Q33" s="956"/>
      <c r="R33" s="956"/>
      <c r="S33" s="956"/>
      <c r="T33" s="956"/>
      <c r="U33" s="956"/>
      <c r="V33" s="956"/>
      <c r="W33" s="956"/>
      <c r="X33" s="956"/>
      <c r="Y33" s="956"/>
      <c r="Z33" s="956"/>
    </row>
    <row r="34" spans="1:26" ht="24.75" customHeight="1">
      <c r="A34" s="1976"/>
      <c r="B34" s="1671" t="str">
        <f>'2018 SALINTUBIG'!B36</f>
        <v>TUDELA</v>
      </c>
      <c r="C34" s="1671" t="str">
        <f>'2018 SALINTUBIG'!B38</f>
        <v>Yahong</v>
      </c>
      <c r="D34" s="1683" t="str">
        <f>'2018 SALINTUBIG'!M38</f>
        <v>COMPLETED</v>
      </c>
      <c r="E34" s="1674" t="e">
        <f>'2018 SALINTUBIG'!#REF!</f>
        <v>#REF!</v>
      </c>
      <c r="F34" s="1686" t="e">
        <f>'2018 SALINTUBIG'!#REF!</f>
        <v>#REF!</v>
      </c>
      <c r="G34" s="1676" t="e">
        <f>'2018 SALINTUBIG'!#REF!</f>
        <v>#REF!</v>
      </c>
      <c r="H34" s="956"/>
      <c r="I34" s="956"/>
      <c r="J34" s="956"/>
      <c r="K34" s="956"/>
      <c r="L34" s="956"/>
      <c r="M34" s="956"/>
      <c r="N34" s="956"/>
      <c r="O34" s="956"/>
      <c r="P34" s="956"/>
      <c r="Q34" s="956"/>
      <c r="R34" s="956"/>
      <c r="S34" s="956"/>
      <c r="T34" s="956"/>
      <c r="U34" s="956"/>
      <c r="V34" s="956"/>
      <c r="W34" s="956"/>
      <c r="X34" s="956"/>
      <c r="Y34" s="956"/>
      <c r="Z34" s="956"/>
    </row>
    <row r="35" spans="1:26" ht="21" customHeight="1">
      <c r="A35" s="1687"/>
      <c r="B35" s="1688"/>
      <c r="C35" s="1689" t="s">
        <v>3158</v>
      </c>
      <c r="D35" s="2166" t="s">
        <v>3155</v>
      </c>
      <c r="E35" s="1946"/>
      <c r="F35" s="1947"/>
      <c r="G35" s="1690" t="e">
        <f>SUM(G29:G34)</f>
        <v>#REF!</v>
      </c>
      <c r="H35" s="956"/>
      <c r="I35" s="956"/>
      <c r="J35" s="956"/>
      <c r="K35" s="956"/>
      <c r="L35" s="956"/>
      <c r="M35" s="956"/>
      <c r="N35" s="956"/>
      <c r="O35" s="956"/>
      <c r="P35" s="956"/>
      <c r="Q35" s="956"/>
      <c r="R35" s="956"/>
      <c r="S35" s="956"/>
      <c r="T35" s="956"/>
      <c r="U35" s="956"/>
      <c r="V35" s="956"/>
      <c r="W35" s="956"/>
      <c r="X35" s="956"/>
      <c r="Y35" s="956"/>
      <c r="Z35" s="956"/>
    </row>
    <row r="36" spans="1:26" ht="21" customHeight="1">
      <c r="A36" s="1691"/>
      <c r="B36" s="1692"/>
      <c r="C36" s="1693" t="s">
        <v>3159</v>
      </c>
      <c r="D36" s="2167" t="s">
        <v>3160</v>
      </c>
      <c r="E36" s="1837"/>
      <c r="F36" s="2168"/>
      <c r="G36" s="1694" t="e">
        <f>G35+G27+G14+G11</f>
        <v>#REF!</v>
      </c>
      <c r="H36" s="956"/>
      <c r="I36" s="956"/>
      <c r="J36" s="956"/>
      <c r="K36" s="956"/>
      <c r="L36" s="956"/>
      <c r="M36" s="956"/>
      <c r="N36" s="956"/>
      <c r="O36" s="956"/>
      <c r="P36" s="956"/>
      <c r="Q36" s="956"/>
      <c r="R36" s="956"/>
      <c r="S36" s="956"/>
      <c r="T36" s="956"/>
      <c r="U36" s="956"/>
      <c r="V36" s="956"/>
      <c r="W36" s="956"/>
      <c r="X36" s="956"/>
      <c r="Y36" s="956"/>
      <c r="Z36" s="956"/>
    </row>
    <row r="37" spans="1:26" ht="15.75" customHeight="1">
      <c r="D37" s="165"/>
      <c r="E37" s="165"/>
      <c r="G37" s="1695"/>
    </row>
    <row r="38" spans="1:26" ht="15.75" customHeight="1">
      <c r="D38" s="165"/>
      <c r="E38" s="165"/>
      <c r="G38" s="1695"/>
    </row>
    <row r="39" spans="1:26" ht="15.75" customHeight="1">
      <c r="D39" s="165"/>
      <c r="E39" s="165"/>
      <c r="G39" s="1695"/>
    </row>
    <row r="40" spans="1:26" ht="15.75" customHeight="1">
      <c r="D40" s="165"/>
      <c r="E40" s="165"/>
      <c r="G40" s="1695"/>
    </row>
    <row r="41" spans="1:26" ht="15.75" customHeight="1">
      <c r="D41" s="165"/>
      <c r="E41" s="165"/>
      <c r="G41" s="1695"/>
    </row>
    <row r="42" spans="1:26" ht="15.75" customHeight="1">
      <c r="D42" s="165"/>
      <c r="E42" s="165"/>
      <c r="G42" s="1695"/>
    </row>
    <row r="43" spans="1:26" ht="15.75" customHeight="1">
      <c r="D43" s="165"/>
      <c r="E43" s="165"/>
      <c r="G43" s="1695"/>
    </row>
    <row r="44" spans="1:26" ht="15.75" customHeight="1">
      <c r="D44" s="165"/>
      <c r="E44" s="165"/>
      <c r="G44" s="1695"/>
    </row>
    <row r="45" spans="1:26" ht="15.75" customHeight="1">
      <c r="D45" s="165"/>
      <c r="E45" s="165"/>
      <c r="G45" s="1695"/>
    </row>
    <row r="46" spans="1:26" ht="15.75" customHeight="1">
      <c r="D46" s="165"/>
      <c r="E46" s="165"/>
      <c r="G46" s="1695"/>
    </row>
    <row r="47" spans="1:26" ht="15.75" customHeight="1">
      <c r="D47" s="165"/>
      <c r="E47" s="165"/>
      <c r="G47" s="1695"/>
    </row>
    <row r="48" spans="1:26" ht="15.75" customHeight="1">
      <c r="D48" s="165"/>
      <c r="E48" s="165"/>
      <c r="G48" s="1695"/>
    </row>
    <row r="49" spans="4:7" ht="15.75" customHeight="1">
      <c r="D49" s="165"/>
      <c r="E49" s="165"/>
      <c r="G49" s="1695"/>
    </row>
    <row r="50" spans="4:7" ht="15.75" customHeight="1">
      <c r="D50" s="165"/>
      <c r="E50" s="165"/>
      <c r="G50" s="1695"/>
    </row>
    <row r="51" spans="4:7" ht="15.75" customHeight="1">
      <c r="D51" s="165"/>
      <c r="E51" s="165"/>
      <c r="G51" s="1695"/>
    </row>
    <row r="52" spans="4:7" ht="15.75" customHeight="1">
      <c r="D52" s="165"/>
      <c r="E52" s="165"/>
      <c r="G52" s="1695"/>
    </row>
    <row r="53" spans="4:7" ht="15.75" customHeight="1">
      <c r="D53" s="165"/>
      <c r="E53" s="165"/>
      <c r="G53" s="1695"/>
    </row>
    <row r="54" spans="4:7" ht="15.75" customHeight="1">
      <c r="D54" s="165"/>
      <c r="E54" s="165"/>
      <c r="G54" s="1695"/>
    </row>
    <row r="55" spans="4:7" ht="15.75" customHeight="1">
      <c r="D55" s="165"/>
      <c r="E55" s="165"/>
      <c r="G55" s="1695"/>
    </row>
    <row r="56" spans="4:7" ht="15.75" customHeight="1">
      <c r="D56" s="165"/>
      <c r="E56" s="165"/>
      <c r="G56" s="1695"/>
    </row>
    <row r="57" spans="4:7" ht="15.75" customHeight="1">
      <c r="D57" s="165"/>
      <c r="E57" s="165"/>
      <c r="G57" s="1695"/>
    </row>
    <row r="58" spans="4:7" ht="15.75" customHeight="1">
      <c r="D58" s="165"/>
      <c r="E58" s="165"/>
      <c r="G58" s="1695"/>
    </row>
    <row r="59" spans="4:7" ht="15.75" customHeight="1">
      <c r="D59" s="165"/>
      <c r="E59" s="165"/>
      <c r="G59" s="1695"/>
    </row>
    <row r="60" spans="4:7" ht="15.75" customHeight="1">
      <c r="D60" s="165"/>
      <c r="E60" s="165"/>
      <c r="G60" s="1695"/>
    </row>
    <row r="61" spans="4:7" ht="15.75" customHeight="1">
      <c r="D61" s="165"/>
      <c r="E61" s="165"/>
      <c r="G61" s="1695"/>
    </row>
    <row r="62" spans="4:7" ht="15.75" customHeight="1">
      <c r="D62" s="165"/>
      <c r="E62" s="165"/>
      <c r="G62" s="1695"/>
    </row>
    <row r="63" spans="4:7" ht="15.75" customHeight="1">
      <c r="D63" s="165"/>
      <c r="E63" s="165"/>
      <c r="G63" s="1695"/>
    </row>
    <row r="64" spans="4:7" ht="15.75" customHeight="1">
      <c r="D64" s="165"/>
      <c r="E64" s="165"/>
      <c r="G64" s="1695"/>
    </row>
    <row r="65" spans="4:7" ht="15.75" customHeight="1">
      <c r="D65" s="165"/>
      <c r="E65" s="165"/>
      <c r="G65" s="1695"/>
    </row>
    <row r="66" spans="4:7" ht="15.75" customHeight="1">
      <c r="D66" s="165"/>
      <c r="E66" s="165"/>
      <c r="G66" s="1695"/>
    </row>
    <row r="67" spans="4:7" ht="15.75" customHeight="1">
      <c r="D67" s="165"/>
      <c r="E67" s="165"/>
      <c r="G67" s="1695"/>
    </row>
    <row r="68" spans="4:7" ht="15.75" customHeight="1">
      <c r="D68" s="165"/>
      <c r="E68" s="165"/>
      <c r="G68" s="1695"/>
    </row>
    <row r="69" spans="4:7" ht="15.75" customHeight="1">
      <c r="D69" s="165"/>
      <c r="E69" s="165"/>
      <c r="G69" s="1695"/>
    </row>
    <row r="70" spans="4:7" ht="15.75" customHeight="1">
      <c r="D70" s="165"/>
      <c r="E70" s="165"/>
      <c r="G70" s="1695"/>
    </row>
    <row r="71" spans="4:7" ht="15.75" customHeight="1">
      <c r="D71" s="165"/>
      <c r="E71" s="165"/>
      <c r="G71" s="1695"/>
    </row>
    <row r="72" spans="4:7" ht="15.75" customHeight="1">
      <c r="D72" s="165"/>
      <c r="E72" s="165"/>
      <c r="G72" s="1695"/>
    </row>
    <row r="73" spans="4:7" ht="15.75" customHeight="1">
      <c r="D73" s="165"/>
      <c r="E73" s="165"/>
      <c r="G73" s="1695"/>
    </row>
    <row r="74" spans="4:7" ht="15.75" customHeight="1">
      <c r="D74" s="165"/>
      <c r="E74" s="165"/>
      <c r="G74" s="1695"/>
    </row>
    <row r="75" spans="4:7" ht="15.75" customHeight="1">
      <c r="D75" s="165"/>
      <c r="E75" s="165"/>
      <c r="G75" s="1695"/>
    </row>
    <row r="76" spans="4:7" ht="15.75" customHeight="1">
      <c r="D76" s="165"/>
      <c r="E76" s="165"/>
      <c r="G76" s="1695"/>
    </row>
    <row r="77" spans="4:7" ht="15.75" customHeight="1">
      <c r="D77" s="165"/>
      <c r="E77" s="165"/>
      <c r="G77" s="1695"/>
    </row>
    <row r="78" spans="4:7" ht="15.75" customHeight="1">
      <c r="D78" s="165"/>
      <c r="E78" s="165"/>
      <c r="G78" s="1695"/>
    </row>
    <row r="79" spans="4:7" ht="15.75" customHeight="1">
      <c r="D79" s="165"/>
      <c r="E79" s="165"/>
      <c r="G79" s="1695"/>
    </row>
    <row r="80" spans="4:7" ht="15.75" customHeight="1">
      <c r="D80" s="165"/>
      <c r="E80" s="165"/>
      <c r="G80" s="1695"/>
    </row>
    <row r="81" spans="4:7" ht="15.75" customHeight="1">
      <c r="D81" s="165"/>
      <c r="E81" s="165"/>
      <c r="G81" s="1695"/>
    </row>
    <row r="82" spans="4:7" ht="15.75" customHeight="1">
      <c r="D82" s="165"/>
      <c r="E82" s="165"/>
      <c r="G82" s="1695"/>
    </row>
    <row r="83" spans="4:7" ht="15.75" customHeight="1">
      <c r="D83" s="165"/>
      <c r="E83" s="165"/>
      <c r="G83" s="1695"/>
    </row>
    <row r="84" spans="4:7" ht="15.75" customHeight="1">
      <c r="D84" s="165"/>
      <c r="E84" s="165"/>
      <c r="G84" s="1695"/>
    </row>
    <row r="85" spans="4:7" ht="15.75" customHeight="1">
      <c r="D85" s="165"/>
      <c r="E85" s="165"/>
      <c r="G85" s="1695"/>
    </row>
    <row r="86" spans="4:7" ht="15.75" customHeight="1">
      <c r="D86" s="165"/>
      <c r="E86" s="165"/>
      <c r="G86" s="1695"/>
    </row>
    <row r="87" spans="4:7" ht="15.75" customHeight="1">
      <c r="D87" s="165"/>
      <c r="E87" s="165"/>
      <c r="G87" s="1695"/>
    </row>
    <row r="88" spans="4:7" ht="15.75" customHeight="1">
      <c r="D88" s="165"/>
      <c r="E88" s="165"/>
      <c r="G88" s="1695"/>
    </row>
    <row r="89" spans="4:7" ht="15.75" customHeight="1">
      <c r="D89" s="165"/>
      <c r="E89" s="165"/>
      <c r="G89" s="1695"/>
    </row>
    <row r="90" spans="4:7" ht="15.75" customHeight="1">
      <c r="D90" s="165"/>
      <c r="E90" s="165"/>
      <c r="G90" s="1695"/>
    </row>
    <row r="91" spans="4:7" ht="15.75" customHeight="1">
      <c r="D91" s="165"/>
      <c r="E91" s="165"/>
      <c r="G91" s="1695"/>
    </row>
    <row r="92" spans="4:7" ht="15.75" customHeight="1">
      <c r="D92" s="165"/>
      <c r="E92" s="165"/>
      <c r="G92" s="1695"/>
    </row>
    <row r="93" spans="4:7" ht="15.75" customHeight="1">
      <c r="D93" s="165"/>
      <c r="E93" s="165"/>
      <c r="G93" s="1695"/>
    </row>
    <row r="94" spans="4:7" ht="15.75" customHeight="1">
      <c r="D94" s="165"/>
      <c r="E94" s="165"/>
      <c r="G94" s="1695"/>
    </row>
    <row r="95" spans="4:7" ht="15.75" customHeight="1">
      <c r="D95" s="165"/>
      <c r="E95" s="165"/>
      <c r="G95" s="1695"/>
    </row>
    <row r="96" spans="4:7" ht="15.75" customHeight="1">
      <c r="D96" s="165"/>
      <c r="E96" s="165"/>
      <c r="G96" s="1695"/>
    </row>
    <row r="97" spans="4:7" ht="15.75" customHeight="1">
      <c r="D97" s="165"/>
      <c r="E97" s="165"/>
      <c r="G97" s="1695"/>
    </row>
    <row r="98" spans="4:7" ht="15.75" customHeight="1">
      <c r="D98" s="165"/>
      <c r="E98" s="165"/>
      <c r="G98" s="1695"/>
    </row>
    <row r="99" spans="4:7" ht="15.75" customHeight="1">
      <c r="D99" s="165"/>
      <c r="E99" s="165"/>
      <c r="G99" s="1695"/>
    </row>
    <row r="100" spans="4:7" ht="15.75" customHeight="1">
      <c r="D100" s="165"/>
      <c r="E100" s="165"/>
      <c r="G100" s="1695"/>
    </row>
    <row r="101" spans="4:7" ht="15.75" customHeight="1">
      <c r="D101" s="165"/>
      <c r="E101" s="165"/>
      <c r="G101" s="1695"/>
    </row>
    <row r="102" spans="4:7" ht="15.75" customHeight="1">
      <c r="D102" s="165"/>
      <c r="E102" s="165"/>
      <c r="G102" s="1695"/>
    </row>
    <row r="103" spans="4:7" ht="15.75" customHeight="1">
      <c r="D103" s="165"/>
      <c r="E103" s="165"/>
      <c r="G103" s="1695"/>
    </row>
    <row r="104" spans="4:7" ht="15.75" customHeight="1">
      <c r="D104" s="165"/>
      <c r="E104" s="165"/>
      <c r="G104" s="1695"/>
    </row>
    <row r="105" spans="4:7" ht="15.75" customHeight="1">
      <c r="D105" s="165"/>
      <c r="E105" s="165"/>
      <c r="G105" s="1695"/>
    </row>
    <row r="106" spans="4:7" ht="15.75" customHeight="1">
      <c r="D106" s="165"/>
      <c r="E106" s="165"/>
      <c r="G106" s="1695"/>
    </row>
    <row r="107" spans="4:7" ht="15.75" customHeight="1">
      <c r="D107" s="165"/>
      <c r="E107" s="165"/>
      <c r="G107" s="1695"/>
    </row>
    <row r="108" spans="4:7" ht="15.75" customHeight="1">
      <c r="D108" s="165"/>
      <c r="E108" s="165"/>
      <c r="G108" s="1695"/>
    </row>
    <row r="109" spans="4:7" ht="15.75" customHeight="1">
      <c r="D109" s="165"/>
      <c r="E109" s="165"/>
      <c r="G109" s="1695"/>
    </row>
    <row r="110" spans="4:7" ht="15.75" customHeight="1">
      <c r="D110" s="165"/>
      <c r="E110" s="165"/>
      <c r="G110" s="1695"/>
    </row>
    <row r="111" spans="4:7" ht="15.75" customHeight="1">
      <c r="D111" s="165"/>
      <c r="E111" s="165"/>
      <c r="G111" s="1695"/>
    </row>
    <row r="112" spans="4:7" ht="15.75" customHeight="1">
      <c r="D112" s="165"/>
      <c r="E112" s="165"/>
      <c r="G112" s="1695"/>
    </row>
    <row r="113" spans="4:7" ht="15.75" customHeight="1">
      <c r="D113" s="165"/>
      <c r="E113" s="165"/>
      <c r="G113" s="1695"/>
    </row>
    <row r="114" spans="4:7" ht="15.75" customHeight="1">
      <c r="D114" s="165"/>
      <c r="E114" s="165"/>
      <c r="G114" s="1695"/>
    </row>
    <row r="115" spans="4:7" ht="15.75" customHeight="1">
      <c r="D115" s="165"/>
      <c r="E115" s="165"/>
      <c r="G115" s="1695"/>
    </row>
    <row r="116" spans="4:7" ht="15.75" customHeight="1">
      <c r="D116" s="165"/>
      <c r="E116" s="165"/>
      <c r="G116" s="1695"/>
    </row>
    <row r="117" spans="4:7" ht="15.75" customHeight="1">
      <c r="D117" s="165"/>
      <c r="E117" s="165"/>
      <c r="G117" s="1695"/>
    </row>
    <row r="118" spans="4:7" ht="15.75" customHeight="1">
      <c r="D118" s="165"/>
      <c r="E118" s="165"/>
      <c r="G118" s="1695"/>
    </row>
    <row r="119" spans="4:7" ht="15.75" customHeight="1">
      <c r="D119" s="165"/>
      <c r="E119" s="165"/>
      <c r="G119" s="1695"/>
    </row>
    <row r="120" spans="4:7" ht="15.75" customHeight="1">
      <c r="D120" s="165"/>
      <c r="E120" s="165"/>
      <c r="G120" s="1695"/>
    </row>
    <row r="121" spans="4:7" ht="15.75" customHeight="1">
      <c r="D121" s="165"/>
      <c r="E121" s="165"/>
      <c r="G121" s="1695"/>
    </row>
    <row r="122" spans="4:7" ht="15.75" customHeight="1">
      <c r="D122" s="165"/>
      <c r="E122" s="165"/>
      <c r="G122" s="1695"/>
    </row>
    <row r="123" spans="4:7" ht="15.75" customHeight="1">
      <c r="D123" s="165"/>
      <c r="E123" s="165"/>
      <c r="G123" s="1695"/>
    </row>
    <row r="124" spans="4:7" ht="15.75" customHeight="1">
      <c r="D124" s="165"/>
      <c r="E124" s="165"/>
      <c r="G124" s="1695"/>
    </row>
    <row r="125" spans="4:7" ht="15.75" customHeight="1">
      <c r="D125" s="165"/>
      <c r="E125" s="165"/>
      <c r="G125" s="1695"/>
    </row>
    <row r="126" spans="4:7" ht="15.75" customHeight="1">
      <c r="D126" s="165"/>
      <c r="E126" s="165"/>
      <c r="G126" s="1695"/>
    </row>
    <row r="127" spans="4:7" ht="15.75" customHeight="1">
      <c r="D127" s="165"/>
      <c r="E127" s="165"/>
      <c r="G127" s="1695"/>
    </row>
    <row r="128" spans="4:7" ht="15.75" customHeight="1">
      <c r="D128" s="165"/>
      <c r="E128" s="165"/>
      <c r="G128" s="1695"/>
    </row>
    <row r="129" spans="4:7" ht="15.75" customHeight="1">
      <c r="D129" s="165"/>
      <c r="E129" s="165"/>
      <c r="G129" s="1695"/>
    </row>
    <row r="130" spans="4:7" ht="15.75" customHeight="1">
      <c r="D130" s="165"/>
      <c r="E130" s="165"/>
      <c r="G130" s="1695"/>
    </row>
    <row r="131" spans="4:7" ht="15.75" customHeight="1">
      <c r="D131" s="165"/>
      <c r="E131" s="165"/>
      <c r="G131" s="1695"/>
    </row>
    <row r="132" spans="4:7" ht="15.75" customHeight="1">
      <c r="D132" s="165"/>
      <c r="E132" s="165"/>
      <c r="G132" s="1695"/>
    </row>
    <row r="133" spans="4:7" ht="15.75" customHeight="1">
      <c r="D133" s="165"/>
      <c r="E133" s="165"/>
      <c r="G133" s="1695"/>
    </row>
    <row r="134" spans="4:7" ht="15.75" customHeight="1">
      <c r="D134" s="165"/>
      <c r="E134" s="165"/>
      <c r="G134" s="1695"/>
    </row>
    <row r="135" spans="4:7" ht="15.75" customHeight="1">
      <c r="D135" s="165"/>
      <c r="E135" s="165"/>
      <c r="G135" s="1695"/>
    </row>
    <row r="136" spans="4:7" ht="15.75" customHeight="1">
      <c r="D136" s="165"/>
      <c r="E136" s="165"/>
      <c r="G136" s="1695"/>
    </row>
    <row r="137" spans="4:7" ht="15.75" customHeight="1">
      <c r="D137" s="165"/>
      <c r="E137" s="165"/>
      <c r="G137" s="1695"/>
    </row>
    <row r="138" spans="4:7" ht="15.75" customHeight="1">
      <c r="D138" s="165"/>
      <c r="E138" s="165"/>
      <c r="G138" s="1695"/>
    </row>
    <row r="139" spans="4:7" ht="15.75" customHeight="1">
      <c r="D139" s="165"/>
      <c r="E139" s="165"/>
      <c r="G139" s="1695"/>
    </row>
    <row r="140" spans="4:7" ht="15.75" customHeight="1">
      <c r="D140" s="165"/>
      <c r="E140" s="165"/>
      <c r="G140" s="1695"/>
    </row>
    <row r="141" spans="4:7" ht="15.75" customHeight="1">
      <c r="D141" s="165"/>
      <c r="E141" s="165"/>
      <c r="G141" s="1695"/>
    </row>
    <row r="142" spans="4:7" ht="15.75" customHeight="1">
      <c r="D142" s="165"/>
      <c r="E142" s="165"/>
      <c r="G142" s="1695"/>
    </row>
    <row r="143" spans="4:7" ht="15.75" customHeight="1">
      <c r="D143" s="165"/>
      <c r="E143" s="165"/>
      <c r="G143" s="1695"/>
    </row>
    <row r="144" spans="4:7" ht="15.75" customHeight="1">
      <c r="D144" s="165"/>
      <c r="E144" s="165"/>
      <c r="G144" s="1695"/>
    </row>
    <row r="145" spans="4:7" ht="15.75" customHeight="1">
      <c r="D145" s="165"/>
      <c r="E145" s="165"/>
      <c r="G145" s="1695"/>
    </row>
    <row r="146" spans="4:7" ht="15.75" customHeight="1">
      <c r="D146" s="165"/>
      <c r="E146" s="165"/>
      <c r="G146" s="1695"/>
    </row>
    <row r="147" spans="4:7" ht="15.75" customHeight="1">
      <c r="D147" s="165"/>
      <c r="E147" s="165"/>
      <c r="G147" s="1695"/>
    </row>
    <row r="148" spans="4:7" ht="15.75" customHeight="1">
      <c r="D148" s="165"/>
      <c r="E148" s="165"/>
      <c r="G148" s="1695"/>
    </row>
    <row r="149" spans="4:7" ht="15.75" customHeight="1">
      <c r="D149" s="165"/>
      <c r="E149" s="165"/>
      <c r="G149" s="1695"/>
    </row>
    <row r="150" spans="4:7" ht="15.75" customHeight="1">
      <c r="D150" s="165"/>
      <c r="E150" s="165"/>
      <c r="G150" s="1695"/>
    </row>
    <row r="151" spans="4:7" ht="15.75" customHeight="1">
      <c r="D151" s="165"/>
      <c r="E151" s="165"/>
      <c r="G151" s="1695"/>
    </row>
    <row r="152" spans="4:7" ht="15.75" customHeight="1">
      <c r="D152" s="165"/>
      <c r="E152" s="165"/>
      <c r="G152" s="1695"/>
    </row>
    <row r="153" spans="4:7" ht="15.75" customHeight="1">
      <c r="D153" s="165"/>
      <c r="E153" s="165"/>
      <c r="G153" s="1695"/>
    </row>
    <row r="154" spans="4:7" ht="15.75" customHeight="1">
      <c r="D154" s="165"/>
      <c r="E154" s="165"/>
      <c r="G154" s="1695"/>
    </row>
    <row r="155" spans="4:7" ht="15.75" customHeight="1">
      <c r="D155" s="165"/>
      <c r="E155" s="165"/>
      <c r="G155" s="1695"/>
    </row>
    <row r="156" spans="4:7" ht="15.75" customHeight="1">
      <c r="D156" s="165"/>
      <c r="E156" s="165"/>
      <c r="G156" s="1695"/>
    </row>
    <row r="157" spans="4:7" ht="15.75" customHeight="1">
      <c r="D157" s="165"/>
      <c r="E157" s="165"/>
      <c r="G157" s="1695"/>
    </row>
    <row r="158" spans="4:7" ht="15.75" customHeight="1">
      <c r="D158" s="165"/>
      <c r="E158" s="165"/>
      <c r="G158" s="1695"/>
    </row>
    <row r="159" spans="4:7" ht="15.75" customHeight="1">
      <c r="D159" s="165"/>
      <c r="E159" s="165"/>
      <c r="G159" s="1695"/>
    </row>
    <row r="160" spans="4:7" ht="15.75" customHeight="1">
      <c r="D160" s="165"/>
      <c r="E160" s="165"/>
      <c r="G160" s="1695"/>
    </row>
    <row r="161" spans="4:7" ht="15.75" customHeight="1">
      <c r="D161" s="165"/>
      <c r="E161" s="165"/>
      <c r="G161" s="1695"/>
    </row>
    <row r="162" spans="4:7" ht="15.75" customHeight="1">
      <c r="D162" s="165"/>
      <c r="E162" s="165"/>
      <c r="G162" s="1695"/>
    </row>
    <row r="163" spans="4:7" ht="15.75" customHeight="1">
      <c r="D163" s="165"/>
      <c r="E163" s="165"/>
      <c r="G163" s="1695"/>
    </row>
    <row r="164" spans="4:7" ht="15.75" customHeight="1">
      <c r="D164" s="165"/>
      <c r="E164" s="165"/>
      <c r="G164" s="1695"/>
    </row>
    <row r="165" spans="4:7" ht="15.75" customHeight="1">
      <c r="D165" s="165"/>
      <c r="E165" s="165"/>
      <c r="G165" s="1695"/>
    </row>
    <row r="166" spans="4:7" ht="15.75" customHeight="1">
      <c r="D166" s="165"/>
      <c r="E166" s="165"/>
      <c r="G166" s="1695"/>
    </row>
    <row r="167" spans="4:7" ht="15.75" customHeight="1">
      <c r="D167" s="165"/>
      <c r="E167" s="165"/>
      <c r="G167" s="1695"/>
    </row>
    <row r="168" spans="4:7" ht="15.75" customHeight="1">
      <c r="D168" s="165"/>
      <c r="E168" s="165"/>
      <c r="G168" s="1695"/>
    </row>
    <row r="169" spans="4:7" ht="15.75" customHeight="1">
      <c r="D169" s="165"/>
      <c r="E169" s="165"/>
      <c r="G169" s="1695"/>
    </row>
    <row r="170" spans="4:7" ht="15.75" customHeight="1">
      <c r="D170" s="165"/>
      <c r="E170" s="165"/>
      <c r="G170" s="1695"/>
    </row>
    <row r="171" spans="4:7" ht="15.75" customHeight="1">
      <c r="D171" s="165"/>
      <c r="E171" s="165"/>
      <c r="G171" s="1695"/>
    </row>
    <row r="172" spans="4:7" ht="15.75" customHeight="1">
      <c r="D172" s="165"/>
      <c r="E172" s="165"/>
      <c r="G172" s="1695"/>
    </row>
    <row r="173" spans="4:7" ht="15.75" customHeight="1">
      <c r="D173" s="165"/>
      <c r="E173" s="165"/>
      <c r="G173" s="1695"/>
    </row>
    <row r="174" spans="4:7" ht="15.75" customHeight="1">
      <c r="D174" s="165"/>
      <c r="E174" s="165"/>
      <c r="G174" s="1695"/>
    </row>
    <row r="175" spans="4:7" ht="15.75" customHeight="1">
      <c r="D175" s="165"/>
      <c r="E175" s="165"/>
      <c r="G175" s="1695"/>
    </row>
    <row r="176" spans="4:7" ht="15.75" customHeight="1">
      <c r="D176" s="165"/>
      <c r="E176" s="165"/>
      <c r="G176" s="1695"/>
    </row>
    <row r="177" spans="4:7" ht="15.75" customHeight="1">
      <c r="D177" s="165"/>
      <c r="E177" s="165"/>
      <c r="G177" s="1695"/>
    </row>
    <row r="178" spans="4:7" ht="15.75" customHeight="1">
      <c r="D178" s="165"/>
      <c r="E178" s="165"/>
      <c r="G178" s="1695"/>
    </row>
    <row r="179" spans="4:7" ht="15.75" customHeight="1">
      <c r="D179" s="165"/>
      <c r="E179" s="165"/>
      <c r="G179" s="1695"/>
    </row>
    <row r="180" spans="4:7" ht="15.75" customHeight="1">
      <c r="D180" s="165"/>
      <c r="E180" s="165"/>
      <c r="G180" s="1695"/>
    </row>
    <row r="181" spans="4:7" ht="15.75" customHeight="1">
      <c r="D181" s="165"/>
      <c r="E181" s="165"/>
      <c r="G181" s="1695"/>
    </row>
    <row r="182" spans="4:7" ht="15.75" customHeight="1">
      <c r="D182" s="165"/>
      <c r="E182" s="165"/>
      <c r="G182" s="1695"/>
    </row>
    <row r="183" spans="4:7" ht="15.75" customHeight="1">
      <c r="D183" s="165"/>
      <c r="E183" s="165"/>
      <c r="G183" s="1695"/>
    </row>
    <row r="184" spans="4:7" ht="15.75" customHeight="1">
      <c r="D184" s="165"/>
      <c r="E184" s="165"/>
      <c r="G184" s="1695"/>
    </row>
    <row r="185" spans="4:7" ht="15.75" customHeight="1">
      <c r="D185" s="165"/>
      <c r="E185" s="165"/>
      <c r="G185" s="1695"/>
    </row>
    <row r="186" spans="4:7" ht="15.75" customHeight="1">
      <c r="D186" s="165"/>
      <c r="E186" s="165"/>
      <c r="G186" s="1695"/>
    </row>
    <row r="187" spans="4:7" ht="15.75" customHeight="1">
      <c r="D187" s="165"/>
      <c r="E187" s="165"/>
      <c r="G187" s="1695"/>
    </row>
    <row r="188" spans="4:7" ht="15.75" customHeight="1">
      <c r="D188" s="165"/>
      <c r="E188" s="165"/>
      <c r="G188" s="1695"/>
    </row>
    <row r="189" spans="4:7" ht="15.75" customHeight="1">
      <c r="D189" s="165"/>
      <c r="E189" s="165"/>
      <c r="G189" s="1695"/>
    </row>
    <row r="190" spans="4:7" ht="15.75" customHeight="1">
      <c r="D190" s="165"/>
      <c r="E190" s="165"/>
      <c r="G190" s="1695"/>
    </row>
    <row r="191" spans="4:7" ht="15.75" customHeight="1">
      <c r="D191" s="165"/>
      <c r="E191" s="165"/>
      <c r="G191" s="1695"/>
    </row>
    <row r="192" spans="4:7" ht="15.75" customHeight="1">
      <c r="D192" s="165"/>
      <c r="E192" s="165"/>
      <c r="G192" s="1695"/>
    </row>
    <row r="193" spans="4:7" ht="15.75" customHeight="1">
      <c r="D193" s="165"/>
      <c r="E193" s="165"/>
      <c r="G193" s="1695"/>
    </row>
    <row r="194" spans="4:7" ht="15.75" customHeight="1">
      <c r="D194" s="165"/>
      <c r="E194" s="165"/>
      <c r="G194" s="1695"/>
    </row>
    <row r="195" spans="4:7" ht="15.75" customHeight="1">
      <c r="D195" s="165"/>
      <c r="E195" s="165"/>
      <c r="G195" s="1695"/>
    </row>
    <row r="196" spans="4:7" ht="15.75" customHeight="1">
      <c r="D196" s="165"/>
      <c r="E196" s="165"/>
      <c r="G196" s="1695"/>
    </row>
    <row r="197" spans="4:7" ht="15.75" customHeight="1">
      <c r="D197" s="165"/>
      <c r="E197" s="165"/>
      <c r="G197" s="1695"/>
    </row>
    <row r="198" spans="4:7" ht="15.75" customHeight="1">
      <c r="D198" s="165"/>
      <c r="E198" s="165"/>
      <c r="G198" s="1695"/>
    </row>
    <row r="199" spans="4:7" ht="15.75" customHeight="1">
      <c r="D199" s="165"/>
      <c r="E199" s="165"/>
      <c r="G199" s="1695"/>
    </row>
    <row r="200" spans="4:7" ht="15.75" customHeight="1">
      <c r="D200" s="165"/>
      <c r="E200" s="165"/>
      <c r="G200" s="1695"/>
    </row>
    <row r="201" spans="4:7" ht="15.75" customHeight="1">
      <c r="D201" s="165"/>
      <c r="E201" s="165"/>
      <c r="G201" s="1695"/>
    </row>
    <row r="202" spans="4:7" ht="15.75" customHeight="1">
      <c r="D202" s="165"/>
      <c r="E202" s="165"/>
      <c r="G202" s="1695"/>
    </row>
    <row r="203" spans="4:7" ht="15.75" customHeight="1">
      <c r="D203" s="165"/>
      <c r="E203" s="165"/>
      <c r="G203" s="1695"/>
    </row>
    <row r="204" spans="4:7" ht="15.75" customHeight="1">
      <c r="D204" s="165"/>
      <c r="E204" s="165"/>
      <c r="G204" s="1695"/>
    </row>
    <row r="205" spans="4:7" ht="15.75" customHeight="1">
      <c r="D205" s="165"/>
      <c r="E205" s="165"/>
      <c r="G205" s="1695"/>
    </row>
    <row r="206" spans="4:7" ht="15.75" customHeight="1">
      <c r="D206" s="165"/>
      <c r="E206" s="165"/>
      <c r="G206" s="1695"/>
    </row>
    <row r="207" spans="4:7" ht="15.75" customHeight="1">
      <c r="D207" s="165"/>
      <c r="E207" s="165"/>
      <c r="G207" s="1695"/>
    </row>
    <row r="208" spans="4:7" ht="15.75" customHeight="1">
      <c r="D208" s="165"/>
      <c r="E208" s="165"/>
      <c r="G208" s="1695"/>
    </row>
    <row r="209" spans="4:7" ht="15.75" customHeight="1">
      <c r="D209" s="165"/>
      <c r="E209" s="165"/>
      <c r="G209" s="1695"/>
    </row>
    <row r="210" spans="4:7" ht="15.75" customHeight="1">
      <c r="D210" s="165"/>
      <c r="E210" s="165"/>
      <c r="G210" s="1695"/>
    </row>
    <row r="211" spans="4:7" ht="15.75" customHeight="1">
      <c r="D211" s="165"/>
      <c r="E211" s="165"/>
      <c r="G211" s="1695"/>
    </row>
    <row r="212" spans="4:7" ht="15.75" customHeight="1">
      <c r="D212" s="165"/>
      <c r="E212" s="165"/>
      <c r="G212" s="1695"/>
    </row>
    <row r="213" spans="4:7" ht="15.75" customHeight="1">
      <c r="D213" s="165"/>
      <c r="E213" s="165"/>
      <c r="G213" s="1695"/>
    </row>
    <row r="214" spans="4:7" ht="15.75" customHeight="1">
      <c r="D214" s="165"/>
      <c r="E214" s="165"/>
      <c r="G214" s="1695"/>
    </row>
    <row r="215" spans="4:7" ht="15.75" customHeight="1">
      <c r="D215" s="165"/>
      <c r="E215" s="165"/>
      <c r="G215" s="1695"/>
    </row>
    <row r="216" spans="4:7" ht="15.75" customHeight="1">
      <c r="D216" s="165"/>
      <c r="E216" s="165"/>
      <c r="G216" s="1695"/>
    </row>
    <row r="217" spans="4:7" ht="15.75" customHeight="1">
      <c r="D217" s="165"/>
      <c r="E217" s="165"/>
      <c r="G217" s="1695"/>
    </row>
    <row r="218" spans="4:7" ht="15.75" customHeight="1">
      <c r="D218" s="165"/>
      <c r="E218" s="165"/>
      <c r="G218" s="1695"/>
    </row>
    <row r="219" spans="4:7" ht="15.75" customHeight="1">
      <c r="D219" s="165"/>
      <c r="E219" s="165"/>
      <c r="G219" s="1695"/>
    </row>
    <row r="220" spans="4:7" ht="15.75" customHeight="1">
      <c r="D220" s="165"/>
      <c r="E220" s="165"/>
      <c r="G220" s="1695"/>
    </row>
    <row r="221" spans="4:7" ht="15.75" customHeight="1">
      <c r="D221" s="165"/>
      <c r="E221" s="165"/>
      <c r="G221" s="1695"/>
    </row>
    <row r="222" spans="4:7" ht="15.75" customHeight="1">
      <c r="D222" s="165"/>
      <c r="E222" s="165"/>
      <c r="G222" s="1695"/>
    </row>
    <row r="223" spans="4:7" ht="15.75" customHeight="1">
      <c r="D223" s="165"/>
      <c r="E223" s="165"/>
      <c r="G223" s="1695"/>
    </row>
    <row r="224" spans="4:7" ht="15.75" customHeight="1">
      <c r="D224" s="165"/>
      <c r="E224" s="165"/>
      <c r="G224" s="1695"/>
    </row>
    <row r="225" spans="4:7" ht="15.75" customHeight="1">
      <c r="D225" s="165"/>
      <c r="E225" s="165"/>
      <c r="G225" s="1695"/>
    </row>
    <row r="226" spans="4:7" ht="15.75" customHeight="1">
      <c r="D226" s="165"/>
      <c r="E226" s="165"/>
      <c r="G226" s="1695"/>
    </row>
    <row r="227" spans="4:7" ht="15.75" customHeight="1">
      <c r="D227" s="165"/>
      <c r="E227" s="165"/>
      <c r="G227" s="1695"/>
    </row>
    <row r="228" spans="4:7" ht="15.75" customHeight="1">
      <c r="D228" s="165"/>
      <c r="E228" s="165"/>
      <c r="G228" s="1695"/>
    </row>
    <row r="229" spans="4:7" ht="15.75" customHeight="1">
      <c r="D229" s="165"/>
      <c r="E229" s="165"/>
      <c r="G229" s="1695"/>
    </row>
    <row r="230" spans="4:7" ht="15.75" customHeight="1">
      <c r="D230" s="165"/>
      <c r="E230" s="165"/>
      <c r="G230" s="1695"/>
    </row>
    <row r="231" spans="4:7" ht="15.75" customHeight="1">
      <c r="D231" s="165"/>
      <c r="E231" s="165"/>
      <c r="G231" s="1695"/>
    </row>
    <row r="232" spans="4:7" ht="15.75" customHeight="1">
      <c r="D232" s="165"/>
      <c r="E232" s="165"/>
      <c r="G232" s="1695"/>
    </row>
    <row r="233" spans="4:7" ht="15.75" customHeight="1">
      <c r="D233" s="165"/>
      <c r="E233" s="165"/>
      <c r="G233" s="1695"/>
    </row>
    <row r="234" spans="4:7" ht="15.75" customHeight="1">
      <c r="D234" s="165"/>
      <c r="E234" s="165"/>
      <c r="G234" s="1695"/>
    </row>
    <row r="235" spans="4:7" ht="15.75" customHeight="1">
      <c r="D235" s="165"/>
      <c r="E235" s="165"/>
      <c r="G235" s="1695"/>
    </row>
    <row r="236" spans="4:7" ht="15.75" customHeight="1">
      <c r="D236" s="165"/>
      <c r="E236" s="165"/>
      <c r="G236" s="1695"/>
    </row>
    <row r="237" spans="4:7" ht="15.75" customHeight="1"/>
    <row r="238" spans="4:7" ht="15.75" customHeight="1"/>
    <row r="239" spans="4:7" ht="15.75" customHeight="1"/>
    <row r="240" spans="4: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5">
    <mergeCell ref="A33:A34"/>
    <mergeCell ref="D35:F35"/>
    <mergeCell ref="D36:F36"/>
    <mergeCell ref="A5:B5"/>
    <mergeCell ref="A7:G7"/>
    <mergeCell ref="D11:F11"/>
    <mergeCell ref="A12:G12"/>
    <mergeCell ref="D14:F14"/>
    <mergeCell ref="A15:G15"/>
    <mergeCell ref="A17:A18"/>
    <mergeCell ref="A21:A23"/>
    <mergeCell ref="A24:A26"/>
    <mergeCell ref="D27:F27"/>
    <mergeCell ref="A28:G28"/>
    <mergeCell ref="A29:A31"/>
  </mergeCells>
  <printOptions horizontalCentered="1"/>
  <pageMargins left="0.2" right="0.2" top="0.5" bottom="0.25" header="0" footer="0"/>
  <pageSetup paperSize="9" scale="6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F0"/>
  </sheetPr>
  <dimension ref="A1:Z1000"/>
  <sheetViews>
    <sheetView workbookViewId="0">
      <pane xSplit="2" ySplit="5" topLeftCell="C6" activePane="bottomRight" state="frozen"/>
      <selection pane="topRight" activeCell="C1" sqref="C1"/>
      <selection pane="bottomLeft" activeCell="A6" sqref="A6"/>
      <selection pane="bottomRight" activeCell="C6" sqref="C6"/>
    </sheetView>
  </sheetViews>
  <sheetFormatPr defaultColWidth="12.625" defaultRowHeight="15" customHeight="1"/>
  <cols>
    <col min="1" max="1" width="5.625" customWidth="1"/>
    <col min="2" max="2" width="25.75" customWidth="1"/>
    <col min="3" max="3" width="38.625" customWidth="1"/>
    <col min="4" max="4" width="26.5" customWidth="1"/>
    <col min="5" max="5" width="18.625" customWidth="1"/>
    <col min="6" max="6" width="12.375" customWidth="1"/>
    <col min="7" max="7" width="13.25" customWidth="1"/>
    <col min="8" max="26" width="7.875" customWidth="1"/>
  </cols>
  <sheetData>
    <row r="1" spans="1:26" ht="18" customHeight="1">
      <c r="A1" s="1654" t="str">
        <f>'2018 AM-WATER'!A2:P2</f>
        <v>2018 AM-WATER</v>
      </c>
      <c r="C1" s="1655"/>
      <c r="D1" s="165"/>
      <c r="E1" s="165"/>
      <c r="F1" s="165"/>
      <c r="G1" s="1696"/>
    </row>
    <row r="2" spans="1:26" ht="18" customHeight="1">
      <c r="A2" s="1654" t="s">
        <v>3150</v>
      </c>
      <c r="C2" s="1655"/>
      <c r="D2" s="165"/>
      <c r="E2" s="165"/>
      <c r="F2" s="165"/>
      <c r="G2" s="1696"/>
    </row>
    <row r="3" spans="1:26" ht="18" customHeight="1">
      <c r="A3" s="1654" t="str">
        <f>'2018 AM-WATER'!A3:P3</f>
        <v>as of June 26, 2020</v>
      </c>
      <c r="C3" s="1655"/>
      <c r="D3" s="165"/>
      <c r="E3" s="165"/>
      <c r="F3" s="165"/>
      <c r="G3" s="1696"/>
    </row>
    <row r="4" spans="1:26" ht="10.5" customHeight="1">
      <c r="A4" s="1657"/>
      <c r="C4" s="1655"/>
      <c r="D4" s="165"/>
      <c r="E4" s="165"/>
      <c r="F4" s="165"/>
      <c r="G4" s="1696"/>
    </row>
    <row r="5" spans="1:26" ht="29.25" customHeight="1">
      <c r="A5" s="2169" t="s">
        <v>3151</v>
      </c>
      <c r="B5" s="1947"/>
      <c r="C5" s="1658" t="s">
        <v>126</v>
      </c>
      <c r="D5" s="1658" t="s">
        <v>3152</v>
      </c>
      <c r="E5" s="1697" t="s">
        <v>131</v>
      </c>
      <c r="F5" s="1658" t="s">
        <v>176</v>
      </c>
      <c r="G5" s="1698" t="s">
        <v>3153</v>
      </c>
    </row>
    <row r="6" spans="1:26" ht="6" customHeight="1">
      <c r="A6" s="1660"/>
      <c r="B6" s="1661"/>
      <c r="C6" s="1661"/>
      <c r="D6" s="1699"/>
      <c r="E6" s="1700"/>
      <c r="F6" s="1661"/>
      <c r="G6" s="1701"/>
    </row>
    <row r="7" spans="1:26" ht="19.5" customHeight="1">
      <c r="A7" s="2111" t="s">
        <v>15</v>
      </c>
      <c r="B7" s="2031"/>
      <c r="C7" s="1702"/>
      <c r="D7" s="1703"/>
      <c r="E7" s="1702"/>
      <c r="F7" s="1702"/>
      <c r="G7" s="1703"/>
      <c r="H7" s="956"/>
      <c r="I7" s="956"/>
      <c r="J7" s="956"/>
      <c r="K7" s="956"/>
      <c r="L7" s="956"/>
      <c r="M7" s="956"/>
      <c r="N7" s="956"/>
      <c r="O7" s="956"/>
      <c r="P7" s="956"/>
      <c r="Q7" s="956"/>
      <c r="R7" s="956"/>
      <c r="S7" s="956"/>
      <c r="T7" s="956"/>
      <c r="U7" s="956"/>
      <c r="V7" s="956"/>
      <c r="W7" s="956"/>
      <c r="X7" s="956"/>
      <c r="Y7" s="956"/>
      <c r="Z7" s="956"/>
    </row>
    <row r="8" spans="1:26" ht="27" customHeight="1">
      <c r="A8" s="1663">
        <v>1</v>
      </c>
      <c r="B8" s="1664" t="str">
        <f>'2018 AM-WATER'!D6</f>
        <v>BAUNGON</v>
      </c>
      <c r="C8" s="1665" t="str">
        <f>'2018 AM-WATER'!G6</f>
        <v>BRGY. SAN VICENTE - BRGY SALIMBALAN</v>
      </c>
      <c r="D8" s="1666" t="str">
        <f>'2018 AM-WATER'!N6</f>
        <v>COMPLETED</v>
      </c>
      <c r="E8" s="1704" t="str">
        <f>'2018 AM-WATER'!O6</f>
        <v>as of 11/8/2019 SWA</v>
      </c>
      <c r="F8" s="1668">
        <f>'2018 AM-WATER'!P6</f>
        <v>43808</v>
      </c>
      <c r="G8" s="1705" t="str">
        <f>'2018 AM-WATER'!R6</f>
        <v>-</v>
      </c>
      <c r="H8" s="956"/>
      <c r="I8" s="956"/>
      <c r="J8" s="956"/>
      <c r="K8" s="956"/>
      <c r="L8" s="956"/>
      <c r="M8" s="956"/>
      <c r="N8" s="956"/>
      <c r="O8" s="956"/>
      <c r="P8" s="956"/>
      <c r="Q8" s="956"/>
      <c r="R8" s="956"/>
      <c r="S8" s="956"/>
      <c r="T8" s="956"/>
      <c r="U8" s="956"/>
      <c r="V8" s="956"/>
      <c r="W8" s="956"/>
      <c r="X8" s="956"/>
      <c r="Y8" s="956"/>
      <c r="Z8" s="956"/>
    </row>
    <row r="9" spans="1:26" ht="27.75" customHeight="1">
      <c r="A9" s="1670">
        <v>2</v>
      </c>
      <c r="B9" s="1671" t="str">
        <f>'2018 AM-WATER'!D7</f>
        <v>KALILANGAN</v>
      </c>
      <c r="C9" s="1672" t="str">
        <f>'2018 AM-WATER'!G7</f>
        <v>BARANGAY LAMPANUSAN</v>
      </c>
      <c r="D9" s="1677" t="str">
        <f>'2018 AM-WATER'!N7</f>
        <v>80.33% Physical Accomplishment</v>
      </c>
      <c r="E9" s="1706" t="str">
        <f>'2018 AM-WATER'!O7</f>
        <v>AS OF 05/20/2020 SWA
ongoing cancellation</v>
      </c>
      <c r="F9" s="1675">
        <f>'2018 AM-WATER'!P7</f>
        <v>43985</v>
      </c>
      <c r="G9" s="1707">
        <f>'2018 AM-WATER'!R7</f>
        <v>0</v>
      </c>
      <c r="H9" s="956"/>
      <c r="I9" s="956"/>
      <c r="J9" s="956"/>
      <c r="K9" s="956"/>
      <c r="L9" s="956"/>
      <c r="M9" s="956"/>
      <c r="N9" s="956"/>
      <c r="O9" s="956"/>
      <c r="P9" s="956"/>
      <c r="Q9" s="956"/>
      <c r="R9" s="956"/>
      <c r="S9" s="956"/>
      <c r="T9" s="956"/>
      <c r="U9" s="956"/>
      <c r="V9" s="956"/>
      <c r="W9" s="956"/>
      <c r="X9" s="956"/>
      <c r="Y9" s="956"/>
      <c r="Z9" s="956"/>
    </row>
    <row r="10" spans="1:26" ht="27.75" customHeight="1">
      <c r="A10" s="1663">
        <v>3</v>
      </c>
      <c r="B10" s="1671" t="str">
        <f>'2018 AM-WATER'!D8</f>
        <v>KITAOTAO</v>
      </c>
      <c r="C10" s="1672" t="str">
        <f>'2018 AM-WATER'!G8</f>
        <v>SINUDA</v>
      </c>
      <c r="D10" s="1708" t="str">
        <f>'2018 AM-WATER'!N8</f>
        <v>CANCELLED</v>
      </c>
      <c r="E10" s="1706">
        <f>'2018 AM-WATER'!O8</f>
        <v>0</v>
      </c>
      <c r="F10" s="1675">
        <f>'2018 AM-WATER'!P8</f>
        <v>0</v>
      </c>
      <c r="G10" s="1707" t="str">
        <f>'2018 AM-WATER'!R8</f>
        <v>-</v>
      </c>
      <c r="H10" s="956"/>
      <c r="I10" s="956"/>
      <c r="J10" s="956"/>
      <c r="K10" s="956"/>
      <c r="L10" s="956"/>
      <c r="M10" s="956"/>
      <c r="N10" s="956"/>
      <c r="O10" s="956"/>
      <c r="P10" s="956"/>
      <c r="Q10" s="956"/>
      <c r="R10" s="956"/>
      <c r="S10" s="956"/>
      <c r="T10" s="956"/>
      <c r="U10" s="956"/>
      <c r="V10" s="956"/>
      <c r="W10" s="956"/>
      <c r="X10" s="956"/>
      <c r="Y10" s="956"/>
      <c r="Z10" s="956"/>
    </row>
    <row r="11" spans="1:26" ht="27.75" customHeight="1">
      <c r="A11" s="1663">
        <v>4</v>
      </c>
      <c r="B11" s="1671" t="str">
        <f>'2018 AM-WATER'!D9</f>
        <v>LANTAPAN</v>
      </c>
      <c r="C11" s="1672" t="str">
        <f>'2018 AM-WATER'!G9</f>
        <v>BARANGAY KAATUAN, LANTAPAN</v>
      </c>
      <c r="D11" s="1677" t="str">
        <f>'2018 AM-WATER'!N9</f>
        <v>98.29% Physical Accomplishment</v>
      </c>
      <c r="E11" s="1706" t="str">
        <f>'2018 AM-WATER'!O9</f>
        <v>AS OF 5/20/2020
(under suspension due to COVID-19)</v>
      </c>
      <c r="F11" s="1675">
        <f>'2018 AM-WATER'!P9</f>
        <v>44007</v>
      </c>
      <c r="G11" s="1707">
        <f>'2018 AM-WATER'!R9</f>
        <v>0</v>
      </c>
      <c r="H11" s="956"/>
      <c r="I11" s="956"/>
      <c r="J11" s="956"/>
      <c r="K11" s="956"/>
      <c r="L11" s="956"/>
      <c r="M11" s="956"/>
      <c r="N11" s="956"/>
      <c r="O11" s="956"/>
      <c r="P11" s="956"/>
      <c r="Q11" s="956"/>
      <c r="R11" s="956"/>
      <c r="S11" s="956"/>
      <c r="T11" s="956"/>
      <c r="U11" s="956"/>
      <c r="V11" s="956"/>
      <c r="W11" s="956"/>
      <c r="X11" s="956"/>
      <c r="Y11" s="956"/>
      <c r="Z11" s="956"/>
    </row>
    <row r="12" spans="1:26" ht="27.75" customHeight="1">
      <c r="A12" s="1670">
        <v>5</v>
      </c>
      <c r="B12" s="1671" t="str">
        <f>'2018 AM-WATER'!D10</f>
        <v>MANOLO FORTICH</v>
      </c>
      <c r="C12" s="1672" t="str">
        <f>'2018 AM-WATER'!G10</f>
        <v>SANTIAGO</v>
      </c>
      <c r="D12" s="1683" t="str">
        <f>'2018 AM-WATER'!N10</f>
        <v>COMPLETED</v>
      </c>
      <c r="E12" s="1706" t="str">
        <f>'2018 AM-WATER'!O10</f>
        <v>as of 8/15/2019 (SWA)</v>
      </c>
      <c r="F12" s="1675">
        <f>'2018 AM-WATER'!P10</f>
        <v>43731</v>
      </c>
      <c r="G12" s="1707" t="str">
        <f>'2018 AM-WATER'!R10</f>
        <v>-</v>
      </c>
      <c r="H12" s="956"/>
      <c r="I12" s="956"/>
      <c r="J12" s="956"/>
      <c r="K12" s="956"/>
      <c r="L12" s="956"/>
      <c r="M12" s="956"/>
      <c r="N12" s="956"/>
      <c r="O12" s="956"/>
      <c r="P12" s="956"/>
      <c r="Q12" s="956"/>
      <c r="R12" s="956"/>
      <c r="S12" s="956"/>
      <c r="T12" s="956"/>
      <c r="U12" s="956"/>
      <c r="V12" s="956"/>
      <c r="W12" s="956"/>
      <c r="X12" s="956"/>
      <c r="Y12" s="956"/>
      <c r="Z12" s="956"/>
    </row>
    <row r="13" spans="1:26" ht="27.75" customHeight="1">
      <c r="A13" s="1663">
        <v>6</v>
      </c>
      <c r="B13" s="1671" t="str">
        <f>'2018 AM-WATER'!D11</f>
        <v>MANOLO FORTICH</v>
      </c>
      <c r="C13" s="1672" t="str">
        <f>'2018 AM-WATER'!G11</f>
        <v>KALUGMANAN</v>
      </c>
      <c r="D13" s="1683" t="str">
        <f>'2018 AM-WATER'!N11</f>
        <v>COMPLETED</v>
      </c>
      <c r="E13" s="1706" t="str">
        <f>'2018 AM-WATER'!O11</f>
        <v>AS OF 9/30/2019 SWA</v>
      </c>
      <c r="F13" s="1675">
        <f>'2018 AM-WATER'!P11</f>
        <v>43839</v>
      </c>
      <c r="G13" s="1707" t="str">
        <f>'2018 AM-WATER'!R11</f>
        <v>-</v>
      </c>
      <c r="H13" s="956"/>
      <c r="I13" s="956"/>
      <c r="J13" s="956"/>
      <c r="K13" s="956"/>
      <c r="L13" s="956"/>
      <c r="M13" s="956"/>
      <c r="N13" s="956"/>
      <c r="O13" s="956"/>
      <c r="P13" s="956"/>
      <c r="Q13" s="956"/>
      <c r="R13" s="956"/>
      <c r="S13" s="956"/>
      <c r="T13" s="956"/>
      <c r="U13" s="956"/>
      <c r="V13" s="956"/>
      <c r="W13" s="956"/>
      <c r="X13" s="956"/>
      <c r="Y13" s="956"/>
      <c r="Z13" s="956"/>
    </row>
    <row r="14" spans="1:26" ht="27.75" customHeight="1">
      <c r="A14" s="1670">
        <v>7</v>
      </c>
      <c r="B14" s="1671" t="str">
        <f>'2018 AM-WATER'!D12</f>
        <v>MANOLO FORTICH</v>
      </c>
      <c r="C14" s="1672" t="str">
        <f>'2018 AM-WATER'!G12</f>
        <v>TICALA</v>
      </c>
      <c r="D14" s="1683" t="str">
        <f>'2018 AM-WATER'!N12</f>
        <v>COMPLETED</v>
      </c>
      <c r="E14" s="1706" t="str">
        <f>'2018 AM-WATER'!O12</f>
        <v>as of 8/1/2019 (SWA)</v>
      </c>
      <c r="F14" s="1675">
        <f>'2018 AM-WATER'!P12</f>
        <v>43696</v>
      </c>
      <c r="G14" s="1707" t="str">
        <f>'2018 AM-WATER'!R12</f>
        <v>-</v>
      </c>
      <c r="H14" s="956"/>
      <c r="I14" s="956"/>
      <c r="J14" s="956"/>
      <c r="K14" s="956"/>
      <c r="L14" s="956"/>
      <c r="M14" s="956"/>
      <c r="N14" s="956"/>
      <c r="O14" s="956"/>
      <c r="P14" s="956"/>
      <c r="Q14" s="956"/>
      <c r="R14" s="956"/>
      <c r="S14" s="956"/>
      <c r="T14" s="956"/>
      <c r="U14" s="956"/>
      <c r="V14" s="956"/>
      <c r="W14" s="956"/>
      <c r="X14" s="956"/>
      <c r="Y14" s="956"/>
      <c r="Z14" s="956"/>
    </row>
    <row r="15" spans="1:26" ht="27.75" customHeight="1">
      <c r="A15" s="1663">
        <v>8</v>
      </c>
      <c r="B15" s="1671" t="str">
        <f>'2018 AM-WATER'!D13</f>
        <v>MANOLO FORTICH</v>
      </c>
      <c r="C15" s="1672" t="str">
        <f>'2018 AM-WATER'!G13</f>
        <v>MAMPAYAG</v>
      </c>
      <c r="D15" s="1683" t="str">
        <f>'2018 AM-WATER'!N13</f>
        <v>COMPLETED</v>
      </c>
      <c r="E15" s="1706" t="str">
        <f>'2018 AM-WATER'!O13</f>
        <v>as of 8/8/2019 (SWA)</v>
      </c>
      <c r="F15" s="1675">
        <f>'2018 AM-WATER'!P13</f>
        <v>43697</v>
      </c>
      <c r="G15" s="1707" t="str">
        <f>'2018 AM-WATER'!R13</f>
        <v>-</v>
      </c>
      <c r="H15" s="956"/>
      <c r="I15" s="956"/>
      <c r="J15" s="956"/>
      <c r="K15" s="956"/>
      <c r="L15" s="956"/>
      <c r="M15" s="956"/>
      <c r="N15" s="956"/>
      <c r="O15" s="956"/>
      <c r="P15" s="956"/>
      <c r="Q15" s="956"/>
      <c r="R15" s="956"/>
      <c r="S15" s="956"/>
      <c r="T15" s="956"/>
      <c r="U15" s="956"/>
      <c r="V15" s="956"/>
      <c r="W15" s="956"/>
      <c r="X15" s="956"/>
      <c r="Y15" s="956"/>
      <c r="Z15" s="956"/>
    </row>
    <row r="16" spans="1:26" ht="27.75" customHeight="1">
      <c r="A16" s="1670">
        <v>9</v>
      </c>
      <c r="B16" s="1671" t="str">
        <f>'2018 AM-WATER'!D14</f>
        <v>SAN FERNANDO</v>
      </c>
      <c r="C16" s="1672" t="str">
        <f>'2018 AM-WATER'!G14</f>
        <v>NACABUKLAD, TUGOP, HALAPITAN AND LITTLE BAGUIO</v>
      </c>
      <c r="D16" s="1683" t="str">
        <f>'2018 AM-WATER'!N14</f>
        <v>COMPLETED</v>
      </c>
      <c r="E16" s="1706" t="str">
        <f>'2018 AM-WATER'!O14</f>
        <v>as of 11/5/2019 SWA</v>
      </c>
      <c r="F16" s="1675" t="str">
        <f>'2018 AM-WATER'!P14</f>
        <v>11/25/2019</v>
      </c>
      <c r="G16" s="1707" t="str">
        <f>'2018 AM-WATER'!R14</f>
        <v>-</v>
      </c>
      <c r="H16" s="956"/>
      <c r="I16" s="956"/>
      <c r="J16" s="956"/>
      <c r="K16" s="956"/>
      <c r="L16" s="956"/>
      <c r="M16" s="956"/>
      <c r="N16" s="956"/>
      <c r="O16" s="956"/>
      <c r="P16" s="956"/>
      <c r="Q16" s="956"/>
      <c r="R16" s="956"/>
      <c r="S16" s="956"/>
      <c r="T16" s="956"/>
      <c r="U16" s="956"/>
      <c r="V16" s="956"/>
      <c r="W16" s="956"/>
      <c r="X16" s="956"/>
      <c r="Y16" s="956"/>
      <c r="Z16" s="956"/>
    </row>
    <row r="17" spans="1:26" ht="22.5" customHeight="1">
      <c r="A17" s="1709"/>
      <c r="B17" s="1710"/>
      <c r="C17" s="1711" t="s">
        <v>3161</v>
      </c>
      <c r="D17" s="2175" t="s">
        <v>3155</v>
      </c>
      <c r="E17" s="1943"/>
      <c r="F17" s="1944"/>
      <c r="G17" s="1712">
        <f>SUM(G8:G16)</f>
        <v>0</v>
      </c>
      <c r="H17" s="1713"/>
      <c r="I17" s="1713"/>
      <c r="J17" s="1713"/>
      <c r="K17" s="1713"/>
      <c r="L17" s="1713"/>
      <c r="M17" s="1713"/>
      <c r="N17" s="1713"/>
      <c r="O17" s="1713"/>
      <c r="P17" s="1713"/>
      <c r="Q17" s="1713"/>
      <c r="R17" s="1713"/>
      <c r="S17" s="1713"/>
      <c r="T17" s="1713"/>
      <c r="U17" s="1713"/>
      <c r="V17" s="1713"/>
      <c r="W17" s="1713"/>
      <c r="X17" s="1713"/>
      <c r="Y17" s="1713"/>
      <c r="Z17" s="1713"/>
    </row>
    <row r="18" spans="1:26" ht="19.5" customHeight="1">
      <c r="A18" s="2111" t="s">
        <v>16</v>
      </c>
      <c r="B18" s="2031"/>
      <c r="C18" s="1714"/>
      <c r="D18" s="1715"/>
      <c r="E18" s="1714"/>
      <c r="F18" s="1714"/>
      <c r="G18" s="1715"/>
      <c r="H18" s="956"/>
      <c r="I18" s="956"/>
      <c r="J18" s="956"/>
      <c r="K18" s="956"/>
      <c r="L18" s="956"/>
      <c r="M18" s="956"/>
      <c r="N18" s="956"/>
      <c r="O18" s="956"/>
      <c r="P18" s="956"/>
      <c r="Q18" s="956"/>
      <c r="R18" s="956"/>
      <c r="S18" s="956"/>
      <c r="T18" s="956"/>
      <c r="U18" s="956"/>
      <c r="V18" s="956"/>
      <c r="W18" s="956"/>
      <c r="X18" s="956"/>
      <c r="Y18" s="956"/>
      <c r="Z18" s="956"/>
    </row>
    <row r="19" spans="1:26" ht="19.5" customHeight="1">
      <c r="A19" s="1670">
        <v>1</v>
      </c>
      <c r="B19" s="1664" t="str">
        <f>'2018 AM-WATER'!D16</f>
        <v>SAGAY</v>
      </c>
      <c r="C19" s="1664" t="str">
        <f>'2018 AM-WATER'!G16</f>
        <v>BRGY. BUGANG TO BRGY. MAYANA</v>
      </c>
      <c r="D19" s="1666" t="str">
        <f>'2018 AM-WATER'!N16</f>
        <v>COMPLETED</v>
      </c>
      <c r="E19" s="1704" t="str">
        <f>'2018 AM-WATER'!O16</f>
        <v>as of 3/15/2019 (SWA)</v>
      </c>
      <c r="F19" s="1668">
        <f>'2018 AM-WATER'!P16</f>
        <v>43580</v>
      </c>
      <c r="G19" s="1705" t="str">
        <f>'2018 AM-WATER'!R16</f>
        <v>-</v>
      </c>
      <c r="H19" s="956"/>
      <c r="I19" s="956"/>
      <c r="J19" s="956"/>
      <c r="K19" s="956"/>
      <c r="L19" s="956"/>
      <c r="M19" s="956"/>
      <c r="N19" s="956"/>
      <c r="O19" s="956"/>
      <c r="P19" s="956"/>
      <c r="Q19" s="956"/>
      <c r="R19" s="956"/>
      <c r="S19" s="956"/>
      <c r="T19" s="956"/>
      <c r="U19" s="956"/>
      <c r="V19" s="956"/>
      <c r="W19" s="956"/>
      <c r="X19" s="956"/>
      <c r="Y19" s="956"/>
      <c r="Z19" s="956"/>
    </row>
    <row r="20" spans="1:26" ht="19.5" customHeight="1">
      <c r="A20" s="1670">
        <v>2</v>
      </c>
      <c r="B20" s="1664" t="str">
        <f>'2018 AM-WATER'!D17</f>
        <v>SAGAY</v>
      </c>
      <c r="C20" s="1664" t="str">
        <f>'2018 AM-WATER'!G17</f>
        <v>SITIO KILOMOY, BRGY. BACNIT</v>
      </c>
      <c r="D20" s="1716" t="str">
        <f>'2018 AM-WATER'!N17</f>
        <v>COMPLETED</v>
      </c>
      <c r="E20" s="1704" t="str">
        <f>'2018 AM-WATER'!O17</f>
        <v>as of 2/15/2019 (SWA</v>
      </c>
      <c r="F20" s="1668">
        <f>'2018 AM-WATER'!P17</f>
        <v>43523</v>
      </c>
      <c r="G20" s="1705" t="str">
        <f>'2018 AM-WATER'!R17</f>
        <v>-</v>
      </c>
      <c r="H20" s="956"/>
      <c r="I20" s="956"/>
      <c r="J20" s="956"/>
      <c r="K20" s="956"/>
      <c r="L20" s="956"/>
      <c r="M20" s="956"/>
      <c r="N20" s="956"/>
      <c r="O20" s="956"/>
      <c r="P20" s="956"/>
      <c r="Q20" s="956"/>
      <c r="R20" s="956"/>
      <c r="S20" s="956"/>
      <c r="T20" s="956"/>
      <c r="U20" s="956"/>
      <c r="V20" s="956"/>
      <c r="W20" s="956"/>
      <c r="X20" s="956"/>
      <c r="Y20" s="956"/>
      <c r="Z20" s="956"/>
    </row>
    <row r="21" spans="1:26" ht="22.5" customHeight="1">
      <c r="A21" s="1709"/>
      <c r="B21" s="1710"/>
      <c r="C21" s="1711" t="s">
        <v>3162</v>
      </c>
      <c r="D21" s="2175" t="s">
        <v>3155</v>
      </c>
      <c r="E21" s="1943"/>
      <c r="F21" s="1944"/>
      <c r="G21" s="1712">
        <f>SUM(G19:G20)</f>
        <v>0</v>
      </c>
      <c r="H21" s="1713"/>
      <c r="I21" s="1713"/>
      <c r="J21" s="1713"/>
      <c r="K21" s="1713"/>
      <c r="L21" s="1713"/>
      <c r="M21" s="1713"/>
      <c r="N21" s="1713"/>
      <c r="O21" s="1713"/>
      <c r="P21" s="1713"/>
      <c r="Q21" s="1713"/>
      <c r="R21" s="1713"/>
      <c r="S21" s="1713"/>
      <c r="T21" s="1713"/>
      <c r="U21" s="1713"/>
      <c r="V21" s="1713"/>
      <c r="W21" s="1713"/>
      <c r="X21" s="1713"/>
      <c r="Y21" s="1713"/>
      <c r="Z21" s="1713"/>
    </row>
    <row r="22" spans="1:26" ht="19.5" customHeight="1">
      <c r="A22" s="2111" t="s">
        <v>17</v>
      </c>
      <c r="B22" s="2031"/>
      <c r="C22" s="1714"/>
      <c r="D22" s="1715"/>
      <c r="E22" s="1714"/>
      <c r="F22" s="1714"/>
      <c r="G22" s="1715"/>
      <c r="H22" s="956"/>
      <c r="I22" s="956"/>
      <c r="J22" s="956"/>
      <c r="K22" s="956"/>
      <c r="L22" s="956"/>
      <c r="M22" s="956"/>
      <c r="N22" s="956"/>
      <c r="O22" s="956"/>
      <c r="P22" s="956"/>
      <c r="Q22" s="956"/>
      <c r="R22" s="956"/>
      <c r="S22" s="956"/>
      <c r="T22" s="956"/>
      <c r="U22" s="956"/>
      <c r="V22" s="956"/>
      <c r="W22" s="956"/>
      <c r="X22" s="956"/>
      <c r="Y22" s="956"/>
      <c r="Z22" s="956"/>
    </row>
    <row r="23" spans="1:26" ht="19.5" customHeight="1">
      <c r="A23" s="1670">
        <v>1</v>
      </c>
      <c r="B23" s="1671" t="str">
        <f>'2018 AM-WATER'!D19</f>
        <v>KAUSWAGAN</v>
      </c>
      <c r="C23" s="1671" t="str">
        <f>'2018 AM-WATER'!G19</f>
        <v>TUGAR</v>
      </c>
      <c r="D23" s="1685" t="str">
        <f>'2018 AM-WATER'!N19</f>
        <v>COMPLETED</v>
      </c>
      <c r="E23" s="1706" t="str">
        <f>'2018 AM-WATER'!O19</f>
        <v>as of 3/18/2019 (SWA)</v>
      </c>
      <c r="F23" s="1675">
        <f>'2018 AM-WATER'!P19</f>
        <v>43549</v>
      </c>
      <c r="G23" s="1707" t="str">
        <f>'2018 AM-WATER'!R19</f>
        <v>-</v>
      </c>
      <c r="H23" s="956"/>
      <c r="I23" s="956"/>
      <c r="J23" s="956"/>
      <c r="K23" s="956"/>
      <c r="L23" s="956"/>
      <c r="M23" s="956"/>
      <c r="N23" s="956"/>
      <c r="O23" s="956"/>
      <c r="P23" s="956"/>
      <c r="Q23" s="956"/>
      <c r="R23" s="956"/>
      <c r="S23" s="956"/>
      <c r="T23" s="956"/>
      <c r="U23" s="956"/>
      <c r="V23" s="956"/>
      <c r="W23" s="956"/>
      <c r="X23" s="956"/>
      <c r="Y23" s="956"/>
      <c r="Z23" s="956"/>
    </row>
    <row r="24" spans="1:26" ht="19.5" customHeight="1">
      <c r="A24" s="1670">
        <v>2</v>
      </c>
      <c r="B24" s="1671" t="str">
        <f>'2018 AM-WATER'!D20</f>
        <v>KAUSWAGAN</v>
      </c>
      <c r="C24" s="1671" t="str">
        <f>'2018 AM-WATER'!G20</f>
        <v>BARAASON</v>
      </c>
      <c r="D24" s="1685" t="str">
        <f>'2018 AM-WATER'!N20</f>
        <v>COMPLETED</v>
      </c>
      <c r="E24" s="1706" t="str">
        <f>'2018 AM-WATER'!O20</f>
        <v>as of 3/18/2019 (SWA)</v>
      </c>
      <c r="F24" s="1675">
        <f>'2018 AM-WATER'!P20</f>
        <v>43549</v>
      </c>
      <c r="G24" s="1707" t="str">
        <f>'2018 AM-WATER'!R20</f>
        <v>-</v>
      </c>
      <c r="H24" s="956"/>
      <c r="I24" s="956"/>
      <c r="J24" s="956"/>
      <c r="K24" s="956"/>
      <c r="L24" s="956"/>
      <c r="M24" s="956"/>
      <c r="N24" s="956"/>
      <c r="O24" s="956"/>
      <c r="P24" s="956"/>
      <c r="Q24" s="956"/>
      <c r="R24" s="956"/>
      <c r="S24" s="956"/>
      <c r="T24" s="956"/>
      <c r="U24" s="956"/>
      <c r="V24" s="956"/>
      <c r="W24" s="956"/>
      <c r="X24" s="956"/>
      <c r="Y24" s="956"/>
      <c r="Z24" s="956"/>
    </row>
    <row r="25" spans="1:26" ht="19.5" customHeight="1">
      <c r="A25" s="1670">
        <v>3</v>
      </c>
      <c r="B25" s="1671" t="str">
        <f>'2018 AM-WATER'!D21</f>
        <v>NUNUNGAN</v>
      </c>
      <c r="C25" s="1671" t="str">
        <f>'2018 AM-WATER'!G21</f>
        <v>BARANGAY LUPITAN</v>
      </c>
      <c r="D25" s="1685" t="str">
        <f>'2018 AM-WATER'!N21</f>
        <v>COMPLETED</v>
      </c>
      <c r="E25" s="1706" t="str">
        <f>'2018 AM-WATER'!O21</f>
        <v>Monthly Meeting</v>
      </c>
      <c r="F25" s="1675">
        <f>'2018 AM-WATER'!P21</f>
        <v>43532</v>
      </c>
      <c r="G25" s="1707" t="str">
        <f>'2018 AM-WATER'!R21</f>
        <v>-</v>
      </c>
      <c r="H25" s="956"/>
      <c r="I25" s="956"/>
      <c r="J25" s="956"/>
      <c r="K25" s="956"/>
      <c r="L25" s="956"/>
      <c r="M25" s="956"/>
      <c r="N25" s="956"/>
      <c r="O25" s="956"/>
      <c r="P25" s="956"/>
      <c r="Q25" s="956"/>
      <c r="R25" s="956"/>
      <c r="S25" s="956"/>
      <c r="T25" s="956"/>
      <c r="U25" s="956"/>
      <c r="V25" s="956"/>
      <c r="W25" s="956"/>
      <c r="X25" s="956"/>
      <c r="Y25" s="956"/>
      <c r="Z25" s="956"/>
    </row>
    <row r="26" spans="1:26" ht="27.75" customHeight="1">
      <c r="A26" s="1670">
        <v>4</v>
      </c>
      <c r="B26" s="1671" t="str">
        <f>'2018 AM-WATER'!D22</f>
        <v>PANTAR</v>
      </c>
      <c r="C26" s="1671" t="str">
        <f>'2018 AM-WATER'!G22</f>
        <v>BRGYS. CAMPONG, POBLACION &amp; PANTAR WEST (BANGCAL)</v>
      </c>
      <c r="D26" s="1683" t="str">
        <f>'2018 AM-WATER'!N22</f>
        <v>COMPLETED</v>
      </c>
      <c r="E26" s="1706" t="str">
        <f>'2018 AM-WATER'!O22</f>
        <v>as of 12/20/2019 SWA</v>
      </c>
      <c r="F26" s="1675">
        <f>'2018 AM-WATER'!P22</f>
        <v>43822</v>
      </c>
      <c r="G26" s="1707" t="str">
        <f>'2018 AM-WATER'!R22</f>
        <v>-</v>
      </c>
      <c r="H26" s="956"/>
      <c r="I26" s="956"/>
      <c r="J26" s="956"/>
      <c r="K26" s="956"/>
      <c r="L26" s="956"/>
      <c r="M26" s="956"/>
      <c r="N26" s="956"/>
      <c r="O26" s="956"/>
      <c r="P26" s="956"/>
      <c r="Q26" s="956"/>
      <c r="R26" s="956"/>
      <c r="S26" s="956"/>
      <c r="T26" s="956"/>
      <c r="U26" s="956"/>
      <c r="V26" s="956"/>
      <c r="W26" s="956"/>
      <c r="X26" s="956"/>
      <c r="Y26" s="956"/>
      <c r="Z26" s="956"/>
    </row>
    <row r="27" spans="1:26" ht="29.25" customHeight="1">
      <c r="A27" s="1670">
        <v>5</v>
      </c>
      <c r="B27" s="1671" t="str">
        <f>'2018 AM-WATER'!D23</f>
        <v>PANTAR</v>
      </c>
      <c r="C27" s="1671" t="str">
        <f>'2018 AM-WATER'!G23</f>
        <v>BRGYS. KALANGANAN EAST TO LOWER KALANGANAN (TANCAL)</v>
      </c>
      <c r="D27" s="1683" t="str">
        <f>'2018 AM-WATER'!N23</f>
        <v>COMPLETED</v>
      </c>
      <c r="E27" s="1706" t="str">
        <f>'2018 AM-WATER'!O23</f>
        <v>as of 12/20/2019 SWA</v>
      </c>
      <c r="F27" s="1675">
        <f>'2018 AM-WATER'!P23</f>
        <v>43822</v>
      </c>
      <c r="G27" s="1707" t="str">
        <f>'2018 AM-WATER'!R23</f>
        <v>-</v>
      </c>
      <c r="H27" s="956"/>
      <c r="I27" s="956"/>
      <c r="J27" s="956"/>
      <c r="K27" s="956"/>
      <c r="L27" s="956"/>
      <c r="M27" s="956"/>
      <c r="N27" s="956"/>
      <c r="O27" s="956"/>
      <c r="P27" s="956"/>
      <c r="Q27" s="956"/>
      <c r="R27" s="956"/>
      <c r="S27" s="956"/>
      <c r="T27" s="956"/>
      <c r="U27" s="956"/>
      <c r="V27" s="956"/>
      <c r="W27" s="956"/>
      <c r="X27" s="956"/>
      <c r="Y27" s="956"/>
      <c r="Z27" s="956"/>
    </row>
    <row r="28" spans="1:26" ht="32.25" customHeight="1">
      <c r="A28" s="2176">
        <v>6</v>
      </c>
      <c r="B28" s="2170" t="str">
        <f>'2018 AM-WATER'!D24</f>
        <v>SULTAN NAGA DIMAPORO</v>
      </c>
      <c r="C28" s="2171" t="str">
        <f>'2018 AM-WATER'!G24</f>
        <v>BARANGAYS MAMAGUM, BANGAAN, SIGAYAN</v>
      </c>
      <c r="D28" s="2172" t="str">
        <f>'2018 AM-WATER'!N24</f>
        <v>COMPLETED</v>
      </c>
      <c r="E28" s="1717" t="str">
        <f>'2018 AM-WATER'!O24</f>
        <v xml:space="preserve">Mamagum - 100% SWA              </v>
      </c>
      <c r="F28" s="2173">
        <f>'2018 AM-WATER'!P24</f>
        <v>43636</v>
      </c>
      <c r="G28" s="2174" t="str">
        <f>'2018 AM-WATER'!R24</f>
        <v>-</v>
      </c>
      <c r="H28" s="956"/>
      <c r="I28" s="956"/>
      <c r="J28" s="956"/>
      <c r="K28" s="956"/>
      <c r="L28" s="956"/>
      <c r="M28" s="956"/>
      <c r="N28" s="956"/>
      <c r="O28" s="956"/>
      <c r="P28" s="956"/>
      <c r="Q28" s="956"/>
      <c r="R28" s="956"/>
      <c r="S28" s="956"/>
      <c r="T28" s="956"/>
      <c r="U28" s="956"/>
      <c r="V28" s="956"/>
      <c r="W28" s="956"/>
      <c r="X28" s="956"/>
      <c r="Y28" s="956"/>
      <c r="Z28" s="956"/>
    </row>
    <row r="29" spans="1:26" ht="32.25" customHeight="1">
      <c r="A29" s="1991"/>
      <c r="B29" s="1939"/>
      <c r="C29" s="1856"/>
      <c r="D29" s="1856"/>
      <c r="E29" s="1717" t="str">
        <f>'2018 AM-WATER'!O25</f>
        <v>Sigayan - 100% as of 7/22/2019 SWA</v>
      </c>
      <c r="F29" s="1856"/>
      <c r="G29" s="1856"/>
      <c r="H29" s="956"/>
      <c r="I29" s="956"/>
      <c r="J29" s="956"/>
      <c r="K29" s="956"/>
      <c r="L29" s="956"/>
      <c r="M29" s="956"/>
      <c r="N29" s="956"/>
      <c r="O29" s="956"/>
      <c r="P29" s="956"/>
      <c r="Q29" s="956"/>
      <c r="R29" s="956"/>
      <c r="S29" s="956"/>
      <c r="T29" s="956"/>
      <c r="U29" s="956"/>
      <c r="V29" s="956"/>
      <c r="W29" s="956"/>
      <c r="X29" s="956"/>
      <c r="Y29" s="956"/>
      <c r="Z29" s="956"/>
    </row>
    <row r="30" spans="1:26" ht="31.5" customHeight="1">
      <c r="A30" s="1992"/>
      <c r="B30" s="1944"/>
      <c r="C30" s="1976"/>
      <c r="D30" s="1976"/>
      <c r="E30" s="1717" t="str">
        <f>'2018 AM-WATER'!O26</f>
        <v>Bangaan-100% SWA</v>
      </c>
      <c r="F30" s="1976"/>
      <c r="G30" s="1976"/>
      <c r="H30" s="956"/>
      <c r="I30" s="956"/>
      <c r="J30" s="956"/>
      <c r="K30" s="956"/>
      <c r="L30" s="956"/>
      <c r="M30" s="956"/>
      <c r="N30" s="956"/>
      <c r="O30" s="956"/>
      <c r="P30" s="956"/>
      <c r="Q30" s="956"/>
      <c r="R30" s="956"/>
      <c r="S30" s="956"/>
      <c r="T30" s="956"/>
      <c r="U30" s="956"/>
      <c r="V30" s="956"/>
      <c r="W30" s="956"/>
      <c r="X30" s="956"/>
      <c r="Y30" s="956"/>
      <c r="Z30" s="956"/>
    </row>
    <row r="31" spans="1:26" ht="22.5" customHeight="1">
      <c r="A31" s="1709"/>
      <c r="B31" s="1710"/>
      <c r="C31" s="1711" t="s">
        <v>3163</v>
      </c>
      <c r="D31" s="2175" t="s">
        <v>3155</v>
      </c>
      <c r="E31" s="1943"/>
      <c r="F31" s="1944"/>
      <c r="G31" s="1712">
        <f>SUM(G23:G28)</f>
        <v>0</v>
      </c>
      <c r="H31" s="1713"/>
      <c r="I31" s="1713"/>
      <c r="J31" s="1713"/>
      <c r="K31" s="1713"/>
      <c r="L31" s="1713"/>
      <c r="M31" s="1713"/>
      <c r="N31" s="1713"/>
      <c r="O31" s="1713"/>
      <c r="P31" s="1713"/>
      <c r="Q31" s="1713"/>
      <c r="R31" s="1713"/>
      <c r="S31" s="1713"/>
      <c r="T31" s="1713"/>
      <c r="U31" s="1713"/>
      <c r="V31" s="1713"/>
      <c r="W31" s="1713"/>
      <c r="X31" s="1713"/>
      <c r="Y31" s="1713"/>
      <c r="Z31" s="1713"/>
    </row>
    <row r="32" spans="1:26" ht="19.5" customHeight="1">
      <c r="A32" s="2111" t="s">
        <v>18</v>
      </c>
      <c r="B32" s="2031"/>
      <c r="C32" s="1702"/>
      <c r="D32" s="1703"/>
      <c r="E32" s="1702"/>
      <c r="F32" s="1702"/>
      <c r="G32" s="1703"/>
      <c r="H32" s="956"/>
      <c r="I32" s="956"/>
      <c r="J32" s="956"/>
      <c r="K32" s="956"/>
      <c r="L32" s="956"/>
      <c r="M32" s="956"/>
      <c r="N32" s="956"/>
      <c r="O32" s="956"/>
      <c r="P32" s="956"/>
      <c r="Q32" s="956"/>
      <c r="R32" s="956"/>
      <c r="S32" s="956"/>
      <c r="T32" s="956"/>
      <c r="U32" s="956"/>
      <c r="V32" s="956"/>
      <c r="W32" s="956"/>
      <c r="X32" s="956"/>
      <c r="Y32" s="956"/>
      <c r="Z32" s="956"/>
    </row>
    <row r="33" spans="1:26" ht="29.25" customHeight="1">
      <c r="A33" s="1663">
        <v>1</v>
      </c>
      <c r="B33" s="1664" t="str">
        <f>'2018 AM-WATER'!D28</f>
        <v>JIMENEZ</v>
      </c>
      <c r="C33" s="1664" t="str">
        <f>'2018 AM-WATER'!G28</f>
        <v>BRGY. CORRALES, TARAKA, NAGA, NACIONAL, STA. CRUZ, PALILAN, AND TABO-O</v>
      </c>
      <c r="D33" s="1666" t="str">
        <f>'2018 AM-WATER'!N28</f>
        <v>COMPLETED</v>
      </c>
      <c r="E33" s="1704">
        <f>'2018 AM-WATER'!O28</f>
        <v>0</v>
      </c>
      <c r="F33" s="1668">
        <f>'2018 AM-WATER'!P28</f>
        <v>43840</v>
      </c>
      <c r="G33" s="1705">
        <f>'2018 AM-WATER'!R28</f>
        <v>0</v>
      </c>
      <c r="H33" s="956"/>
      <c r="I33" s="956"/>
      <c r="J33" s="956"/>
      <c r="K33" s="956"/>
      <c r="L33" s="956"/>
      <c r="M33" s="956"/>
      <c r="N33" s="956"/>
      <c r="O33" s="956"/>
      <c r="P33" s="956"/>
      <c r="Q33" s="956"/>
      <c r="R33" s="956"/>
      <c r="S33" s="956"/>
      <c r="T33" s="956"/>
      <c r="U33" s="956"/>
      <c r="V33" s="956"/>
      <c r="W33" s="956"/>
      <c r="X33" s="956"/>
      <c r="Y33" s="956"/>
      <c r="Z33" s="956"/>
    </row>
    <row r="34" spans="1:26" ht="22.5" customHeight="1">
      <c r="A34" s="1709"/>
      <c r="B34" s="1710"/>
      <c r="C34" s="1711" t="s">
        <v>3156</v>
      </c>
      <c r="D34" s="2175" t="s">
        <v>3155</v>
      </c>
      <c r="E34" s="1943"/>
      <c r="F34" s="1944"/>
      <c r="G34" s="1712">
        <f>SUM(G33)</f>
        <v>0</v>
      </c>
      <c r="H34" s="1713"/>
      <c r="I34" s="1713"/>
      <c r="J34" s="1713"/>
      <c r="K34" s="1713"/>
      <c r="L34" s="1713"/>
      <c r="M34" s="1713"/>
      <c r="N34" s="1713"/>
      <c r="O34" s="1713"/>
      <c r="P34" s="1713"/>
      <c r="Q34" s="1713"/>
      <c r="R34" s="1713"/>
      <c r="S34" s="1713"/>
      <c r="T34" s="1713"/>
      <c r="U34" s="1713"/>
      <c r="V34" s="1713"/>
      <c r="W34" s="1713"/>
      <c r="X34" s="1713"/>
      <c r="Y34" s="1713"/>
      <c r="Z34" s="1713"/>
    </row>
    <row r="35" spans="1:26" ht="19.5" customHeight="1">
      <c r="A35" s="2111" t="s">
        <v>19</v>
      </c>
      <c r="B35" s="2031"/>
      <c r="C35" s="1714"/>
      <c r="D35" s="1715"/>
      <c r="E35" s="1714"/>
      <c r="F35" s="1714"/>
      <c r="G35" s="1715"/>
      <c r="H35" s="956"/>
      <c r="I35" s="956"/>
      <c r="J35" s="956"/>
      <c r="K35" s="956"/>
      <c r="L35" s="956"/>
      <c r="M35" s="956"/>
      <c r="N35" s="956"/>
      <c r="O35" s="956"/>
      <c r="P35" s="956"/>
      <c r="Q35" s="956"/>
      <c r="R35" s="956"/>
      <c r="S35" s="956"/>
      <c r="T35" s="956"/>
      <c r="U35" s="956"/>
      <c r="V35" s="956"/>
      <c r="W35" s="956"/>
      <c r="X35" s="956"/>
      <c r="Y35" s="956"/>
      <c r="Z35" s="956"/>
    </row>
    <row r="36" spans="1:26" ht="27.75" customHeight="1">
      <c r="A36" s="1663">
        <v>1</v>
      </c>
      <c r="B36" s="1664" t="str">
        <f>'2018 AM-WATER'!D30</f>
        <v>BINUANGAN</v>
      </c>
      <c r="C36" s="1664" t="str">
        <f>'2018 AM-WATER'!G30</f>
        <v>BARANGAY DAMPIAS, MOSANGOT, POBLACION AND MABINI</v>
      </c>
      <c r="D36" s="1720" t="str">
        <f>'2018 AM-WATER'!N30</f>
        <v>COMPLETED</v>
      </c>
      <c r="E36" s="1704">
        <f>'2018 AM-WATER'!O30</f>
        <v>0</v>
      </c>
      <c r="F36" s="1668">
        <f>'2018 AM-WATER'!P30</f>
        <v>44005</v>
      </c>
      <c r="G36" s="1705">
        <f>'2018 AM-WATER'!R30</f>
        <v>0</v>
      </c>
      <c r="H36" s="956"/>
      <c r="I36" s="956"/>
      <c r="J36" s="956"/>
      <c r="K36" s="956"/>
      <c r="L36" s="956"/>
      <c r="M36" s="956"/>
      <c r="N36" s="956"/>
      <c r="O36" s="956"/>
      <c r="P36" s="956"/>
      <c r="Q36" s="956"/>
      <c r="R36" s="956"/>
      <c r="S36" s="956"/>
      <c r="T36" s="956"/>
      <c r="U36" s="956"/>
      <c r="V36" s="956"/>
      <c r="W36" s="956"/>
      <c r="X36" s="956"/>
      <c r="Y36" s="956"/>
      <c r="Z36" s="956"/>
    </row>
    <row r="37" spans="1:26" ht="90.75" customHeight="1">
      <c r="A37" s="1670">
        <v>2</v>
      </c>
      <c r="B37" s="1671" t="str">
        <f>'2018 AM-WATER'!D31</f>
        <v>JASAAN</v>
      </c>
      <c r="C37" s="1671" t="str">
        <f>'2018 AM-WATER'!G31</f>
        <v>BARANGAY APLAYA</v>
      </c>
      <c r="D37" s="1677" t="str">
        <f>'2018 AM-WATER'!N31</f>
        <v>COMPLETED</v>
      </c>
      <c r="E37" s="1706" t="str">
        <f>'2018 AM-WATER'!O31</f>
        <v>AS OF 2/19/2020 SWA</v>
      </c>
      <c r="F37" s="1675">
        <f>'2018 AM-WATER'!P31</f>
        <v>43920</v>
      </c>
      <c r="G37" s="1707">
        <f>'2018 AM-WATER'!R31</f>
        <v>0</v>
      </c>
      <c r="H37" s="956"/>
      <c r="I37" s="956"/>
      <c r="J37" s="956"/>
      <c r="K37" s="956"/>
      <c r="L37" s="956"/>
      <c r="M37" s="956"/>
      <c r="N37" s="956"/>
      <c r="O37" s="956"/>
      <c r="P37" s="956"/>
      <c r="Q37" s="956"/>
      <c r="R37" s="956"/>
      <c r="S37" s="956"/>
      <c r="T37" s="956"/>
      <c r="U37" s="956"/>
      <c r="V37" s="956"/>
      <c r="W37" s="956"/>
      <c r="X37" s="956"/>
      <c r="Y37" s="956"/>
      <c r="Z37" s="956"/>
    </row>
    <row r="38" spans="1:26" ht="19.5" customHeight="1">
      <c r="A38" s="1670">
        <v>3</v>
      </c>
      <c r="B38" s="1671" t="str">
        <f>'2018 AM-WATER'!D32</f>
        <v>KINOGUITAN</v>
      </c>
      <c r="C38" s="1671" t="str">
        <f>'2018 AM-WATER'!G32</f>
        <v>MUNICIPAL WIDE, BARANGAY KAGUMAHAN</v>
      </c>
      <c r="D38" s="1677" t="str">
        <f>'2018 AM-WATER'!N32</f>
        <v>COMPLETED</v>
      </c>
      <c r="E38" s="1706">
        <f>'2018 AM-WATER'!O32</f>
        <v>0</v>
      </c>
      <c r="F38" s="1675">
        <f>'2018 AM-WATER'!P32</f>
        <v>44005</v>
      </c>
      <c r="G38" s="1707">
        <f>'2018 AM-WATER'!R32</f>
        <v>0</v>
      </c>
      <c r="H38" s="956"/>
      <c r="I38" s="956"/>
      <c r="J38" s="956"/>
      <c r="K38" s="956"/>
      <c r="L38" s="956"/>
      <c r="M38" s="956"/>
      <c r="N38" s="956"/>
      <c r="O38" s="956"/>
      <c r="P38" s="956"/>
      <c r="Q38" s="956"/>
      <c r="R38" s="956"/>
      <c r="S38" s="956"/>
      <c r="T38" s="956"/>
      <c r="U38" s="956"/>
      <c r="V38" s="956"/>
      <c r="W38" s="956"/>
      <c r="X38" s="956"/>
      <c r="Y38" s="956"/>
      <c r="Z38" s="956"/>
    </row>
    <row r="39" spans="1:26" ht="19.5" customHeight="1">
      <c r="A39" s="1670">
        <v>4</v>
      </c>
      <c r="B39" s="1671" t="str">
        <f>'2018 AM-WATER'!D33</f>
        <v>LUGAIT</v>
      </c>
      <c r="C39" s="1671" t="str">
        <f>'2018 AM-WATER'!G33</f>
        <v>POBLACION</v>
      </c>
      <c r="D39" s="1677" t="str">
        <f>'2018 AM-WATER'!N33</f>
        <v>78.00% Physical Accomplishment</v>
      </c>
      <c r="E39" s="1706" t="str">
        <f>'2018 AM-WATER'!O33</f>
        <v>AS OF 2/15/2020 SWA
ongoing implementation</v>
      </c>
      <c r="F39" s="1675">
        <f>'2018 AM-WATER'!P33</f>
        <v>43893</v>
      </c>
      <c r="G39" s="1707">
        <f>'2018 AM-WATER'!R33</f>
        <v>0</v>
      </c>
      <c r="H39" s="956"/>
      <c r="I39" s="956"/>
      <c r="J39" s="956"/>
      <c r="K39" s="956"/>
      <c r="L39" s="956"/>
      <c r="M39" s="956"/>
      <c r="N39" s="956"/>
      <c r="O39" s="956"/>
      <c r="P39" s="956"/>
      <c r="Q39" s="956"/>
      <c r="R39" s="956"/>
      <c r="S39" s="956"/>
      <c r="T39" s="956"/>
      <c r="U39" s="956"/>
      <c r="V39" s="956"/>
      <c r="W39" s="956"/>
      <c r="X39" s="956"/>
      <c r="Y39" s="956"/>
      <c r="Z39" s="956"/>
    </row>
    <row r="40" spans="1:26" ht="24.75" customHeight="1">
      <c r="A40" s="1670">
        <v>5</v>
      </c>
      <c r="B40" s="1671" t="str">
        <f>'2018 AM-WATER'!D34</f>
        <v>MANTICAO</v>
      </c>
      <c r="C40" s="1671" t="str">
        <f>'2018 AM-WATER'!G34</f>
        <v>PANIANGAN, POBLACION, PUNTA SILUM</v>
      </c>
      <c r="D40" s="1683" t="str">
        <f>'2018 AM-WATER'!N34</f>
        <v>COMPLETED</v>
      </c>
      <c r="E40" s="1706" t="str">
        <f>'2018 AM-WATER'!O34</f>
        <v>FOR FINAL INSPECTION</v>
      </c>
      <c r="F40" s="1675">
        <f>'2018 AM-WATER'!P34</f>
        <v>43840</v>
      </c>
      <c r="G40" s="1707">
        <f>'2018 AM-WATER'!R34</f>
        <v>0</v>
      </c>
      <c r="H40" s="956"/>
      <c r="I40" s="956"/>
      <c r="J40" s="956"/>
      <c r="K40" s="956"/>
      <c r="L40" s="956"/>
      <c r="M40" s="956"/>
      <c r="N40" s="956"/>
      <c r="O40" s="956"/>
      <c r="P40" s="956"/>
      <c r="Q40" s="956"/>
      <c r="R40" s="956"/>
      <c r="S40" s="956"/>
      <c r="T40" s="956"/>
      <c r="U40" s="956"/>
      <c r="V40" s="956"/>
      <c r="W40" s="956"/>
      <c r="X40" s="956"/>
      <c r="Y40" s="956"/>
      <c r="Z40" s="956"/>
    </row>
    <row r="41" spans="1:26" ht="47.25" customHeight="1">
      <c r="A41" s="1670">
        <v>6</v>
      </c>
      <c r="B41" s="1671" t="str">
        <f>'2018 AM-WATER'!D35</f>
        <v>TAGOLOAN</v>
      </c>
      <c r="C41" s="1671" t="str">
        <f>'2018 AM-WATER'!G35</f>
        <v>NATUMOLAN</v>
      </c>
      <c r="D41" s="1721" t="str">
        <f>'2018 AM-WATER'!N35</f>
        <v>CANCELLED</v>
      </c>
      <c r="E41" s="1706" t="str">
        <f>'2018 AM-WATER'!O35</f>
        <v>Reverted and remitted the unutilized fund to the Bureau of the Treasury</v>
      </c>
      <c r="F41" s="1686">
        <f>'2018 AM-WATER'!P35</f>
        <v>43802</v>
      </c>
      <c r="G41" s="1707" t="str">
        <f>'2018 AM-WATER'!R35</f>
        <v>-</v>
      </c>
      <c r="H41" s="956"/>
      <c r="I41" s="956"/>
      <c r="J41" s="956"/>
      <c r="K41" s="956"/>
      <c r="L41" s="956"/>
      <c r="M41" s="956"/>
      <c r="N41" s="956"/>
      <c r="O41" s="956"/>
      <c r="P41" s="956"/>
      <c r="Q41" s="956"/>
      <c r="R41" s="956"/>
      <c r="S41" s="956"/>
      <c r="T41" s="956"/>
      <c r="U41" s="956"/>
      <c r="V41" s="956"/>
      <c r="W41" s="956"/>
      <c r="X41" s="956"/>
      <c r="Y41" s="956"/>
      <c r="Z41" s="956"/>
    </row>
    <row r="42" spans="1:26" ht="22.5" customHeight="1">
      <c r="A42" s="1722"/>
      <c r="B42" s="1723"/>
      <c r="C42" s="1724" t="s">
        <v>3163</v>
      </c>
      <c r="D42" s="2175" t="s">
        <v>3155</v>
      </c>
      <c r="E42" s="1943"/>
      <c r="F42" s="1944"/>
      <c r="G42" s="1712">
        <f>SUM(G36:G41)</f>
        <v>0</v>
      </c>
      <c r="H42" s="1713"/>
      <c r="I42" s="1713"/>
      <c r="J42" s="1713"/>
      <c r="K42" s="1713"/>
      <c r="L42" s="1713"/>
      <c r="M42" s="1713"/>
      <c r="N42" s="1713"/>
      <c r="O42" s="1713"/>
      <c r="P42" s="1713"/>
      <c r="Q42" s="1713"/>
      <c r="R42" s="1713"/>
      <c r="S42" s="1713"/>
      <c r="T42" s="1713"/>
      <c r="U42" s="1713"/>
      <c r="V42" s="1713"/>
      <c r="W42" s="1713"/>
      <c r="X42" s="1713"/>
      <c r="Y42" s="1713"/>
      <c r="Z42" s="1713"/>
    </row>
    <row r="43" spans="1:26" ht="21" customHeight="1">
      <c r="A43" s="1691"/>
      <c r="B43" s="1692"/>
      <c r="C43" s="1693" t="s">
        <v>3164</v>
      </c>
      <c r="D43" s="2167" t="s">
        <v>3160</v>
      </c>
      <c r="E43" s="1837"/>
      <c r="F43" s="2168"/>
      <c r="G43" s="1694">
        <f>G17+G21+G31+G34+G42</f>
        <v>0</v>
      </c>
      <c r="H43" s="956"/>
      <c r="I43" s="956"/>
      <c r="J43" s="956"/>
      <c r="K43" s="956"/>
      <c r="L43" s="956"/>
      <c r="M43" s="956"/>
      <c r="N43" s="956"/>
      <c r="O43" s="956"/>
      <c r="P43" s="956"/>
      <c r="Q43" s="956"/>
      <c r="R43" s="956"/>
      <c r="S43" s="956"/>
      <c r="T43" s="956"/>
      <c r="U43" s="956"/>
      <c r="V43" s="956"/>
      <c r="W43" s="956"/>
      <c r="X43" s="956"/>
      <c r="Y43" s="956"/>
      <c r="Z43" s="956"/>
    </row>
    <row r="44" spans="1:26" ht="15.75" customHeight="1">
      <c r="D44" s="165"/>
      <c r="E44" s="165"/>
      <c r="G44" s="1725"/>
    </row>
    <row r="45" spans="1:26" ht="15.75" customHeight="1">
      <c r="D45" s="165"/>
      <c r="E45" s="165"/>
      <c r="G45" s="1725"/>
    </row>
    <row r="46" spans="1:26" ht="15.75" customHeight="1">
      <c r="D46" s="165"/>
      <c r="E46" s="165"/>
      <c r="G46" s="1725"/>
    </row>
    <row r="47" spans="1:26" ht="15.75" customHeight="1">
      <c r="D47" s="165"/>
      <c r="E47" s="165"/>
      <c r="G47" s="1725"/>
    </row>
    <row r="48" spans="1:26" ht="15.75" customHeight="1">
      <c r="D48" s="165"/>
      <c r="E48" s="165"/>
      <c r="G48" s="1725"/>
    </row>
    <row r="49" spans="4:7" ht="15.75" customHeight="1">
      <c r="D49" s="165"/>
      <c r="E49" s="165"/>
      <c r="G49" s="1725"/>
    </row>
    <row r="50" spans="4:7" ht="15.75" customHeight="1">
      <c r="D50" s="165"/>
      <c r="E50" s="165"/>
      <c r="G50" s="1725"/>
    </row>
    <row r="51" spans="4:7" ht="15.75" customHeight="1">
      <c r="D51" s="165"/>
      <c r="E51" s="165"/>
      <c r="G51" s="1725"/>
    </row>
    <row r="52" spans="4:7" ht="15.75" customHeight="1">
      <c r="D52" s="165"/>
      <c r="E52" s="165"/>
      <c r="G52" s="1725"/>
    </row>
    <row r="53" spans="4:7" ht="15.75" customHeight="1">
      <c r="D53" s="165"/>
      <c r="E53" s="165"/>
      <c r="G53" s="1725"/>
    </row>
    <row r="54" spans="4:7" ht="15.75" customHeight="1">
      <c r="D54" s="165"/>
      <c r="E54" s="165"/>
      <c r="G54" s="1725"/>
    </row>
    <row r="55" spans="4:7" ht="15.75" customHeight="1">
      <c r="D55" s="165"/>
      <c r="E55" s="165"/>
      <c r="G55" s="1725"/>
    </row>
    <row r="56" spans="4:7" ht="15.75" customHeight="1">
      <c r="D56" s="165"/>
      <c r="E56" s="165"/>
      <c r="G56" s="1725"/>
    </row>
    <row r="57" spans="4:7" ht="15.75" customHeight="1">
      <c r="D57" s="165"/>
      <c r="E57" s="165"/>
      <c r="G57" s="1725"/>
    </row>
    <row r="58" spans="4:7" ht="15.75" customHeight="1">
      <c r="D58" s="165"/>
      <c r="E58" s="165"/>
      <c r="G58" s="1725"/>
    </row>
    <row r="59" spans="4:7" ht="15.75" customHeight="1">
      <c r="D59" s="165"/>
      <c r="E59" s="165"/>
      <c r="G59" s="1725"/>
    </row>
    <row r="60" spans="4:7" ht="15.75" customHeight="1">
      <c r="D60" s="165"/>
      <c r="E60" s="165"/>
      <c r="G60" s="1725"/>
    </row>
    <row r="61" spans="4:7" ht="15.75" customHeight="1">
      <c r="D61" s="165"/>
      <c r="E61" s="165"/>
      <c r="G61" s="1725"/>
    </row>
    <row r="62" spans="4:7" ht="15.75" customHeight="1">
      <c r="D62" s="165"/>
      <c r="E62" s="165"/>
      <c r="G62" s="1725"/>
    </row>
    <row r="63" spans="4:7" ht="15.75" customHeight="1">
      <c r="D63" s="165"/>
      <c r="E63" s="165"/>
      <c r="G63" s="1725"/>
    </row>
    <row r="64" spans="4:7" ht="15.75" customHeight="1">
      <c r="D64" s="165"/>
      <c r="E64" s="165"/>
      <c r="G64" s="1725"/>
    </row>
    <row r="65" spans="4:7" ht="15.75" customHeight="1">
      <c r="D65" s="165"/>
      <c r="E65" s="165"/>
      <c r="G65" s="1725"/>
    </row>
    <row r="66" spans="4:7" ht="15.75" customHeight="1">
      <c r="D66" s="165"/>
      <c r="E66" s="165"/>
      <c r="G66" s="1725"/>
    </row>
    <row r="67" spans="4:7" ht="15.75" customHeight="1">
      <c r="D67" s="165"/>
      <c r="E67" s="165"/>
      <c r="G67" s="1725"/>
    </row>
    <row r="68" spans="4:7" ht="15.75" customHeight="1">
      <c r="D68" s="165"/>
      <c r="E68" s="165"/>
      <c r="G68" s="1725"/>
    </row>
    <row r="69" spans="4:7" ht="15.75" customHeight="1">
      <c r="D69" s="165"/>
      <c r="E69" s="165"/>
      <c r="G69" s="1725"/>
    </row>
    <row r="70" spans="4:7" ht="15.75" customHeight="1">
      <c r="D70" s="165"/>
      <c r="E70" s="165"/>
      <c r="G70" s="1725"/>
    </row>
    <row r="71" spans="4:7" ht="15.75" customHeight="1">
      <c r="D71" s="165"/>
      <c r="E71" s="165"/>
      <c r="G71" s="1725"/>
    </row>
    <row r="72" spans="4:7" ht="15.75" customHeight="1">
      <c r="D72" s="165"/>
      <c r="E72" s="165"/>
      <c r="G72" s="1725"/>
    </row>
    <row r="73" spans="4:7" ht="15.75" customHeight="1">
      <c r="D73" s="165"/>
      <c r="E73" s="165"/>
      <c r="G73" s="1725"/>
    </row>
    <row r="74" spans="4:7" ht="15.75" customHeight="1">
      <c r="D74" s="165"/>
      <c r="E74" s="165"/>
      <c r="G74" s="1725"/>
    </row>
    <row r="75" spans="4:7" ht="15.75" customHeight="1">
      <c r="D75" s="165"/>
      <c r="E75" s="165"/>
      <c r="G75" s="1725"/>
    </row>
    <row r="76" spans="4:7" ht="15.75" customHeight="1">
      <c r="D76" s="165"/>
      <c r="E76" s="165"/>
      <c r="G76" s="1725"/>
    </row>
    <row r="77" spans="4:7" ht="15.75" customHeight="1">
      <c r="D77" s="165"/>
      <c r="E77" s="165"/>
      <c r="G77" s="1725"/>
    </row>
    <row r="78" spans="4:7" ht="15.75" customHeight="1">
      <c r="D78" s="165"/>
      <c r="E78" s="165"/>
      <c r="G78" s="1725"/>
    </row>
    <row r="79" spans="4:7" ht="15.75" customHeight="1">
      <c r="D79" s="165"/>
      <c r="E79" s="165"/>
      <c r="G79" s="1725"/>
    </row>
    <row r="80" spans="4:7" ht="15.75" customHeight="1">
      <c r="D80" s="165"/>
      <c r="E80" s="165"/>
      <c r="G80" s="1725"/>
    </row>
    <row r="81" spans="4:7" ht="15.75" customHeight="1">
      <c r="D81" s="165"/>
      <c r="E81" s="165"/>
      <c r="G81" s="1725"/>
    </row>
    <row r="82" spans="4:7" ht="15.75" customHeight="1">
      <c r="D82" s="165"/>
      <c r="E82" s="165"/>
      <c r="G82" s="1725"/>
    </row>
    <row r="83" spans="4:7" ht="15.75" customHeight="1">
      <c r="D83" s="165"/>
      <c r="E83" s="165"/>
      <c r="G83" s="1725"/>
    </row>
    <row r="84" spans="4:7" ht="15.75" customHeight="1">
      <c r="D84" s="165"/>
      <c r="E84" s="165"/>
      <c r="G84" s="1725"/>
    </row>
    <row r="85" spans="4:7" ht="15.75" customHeight="1">
      <c r="D85" s="165"/>
      <c r="E85" s="165"/>
      <c r="G85" s="1725"/>
    </row>
    <row r="86" spans="4:7" ht="15.75" customHeight="1">
      <c r="D86" s="165"/>
      <c r="E86" s="165"/>
      <c r="G86" s="1725"/>
    </row>
    <row r="87" spans="4:7" ht="15.75" customHeight="1">
      <c r="D87" s="165"/>
      <c r="E87" s="165"/>
      <c r="G87" s="1725"/>
    </row>
    <row r="88" spans="4:7" ht="15.75" customHeight="1">
      <c r="D88" s="165"/>
      <c r="E88" s="165"/>
      <c r="G88" s="1725"/>
    </row>
    <row r="89" spans="4:7" ht="15.75" customHeight="1">
      <c r="D89" s="165"/>
      <c r="E89" s="165"/>
      <c r="G89" s="1725"/>
    </row>
    <row r="90" spans="4:7" ht="15.75" customHeight="1">
      <c r="D90" s="165"/>
      <c r="E90" s="165"/>
      <c r="G90" s="1725"/>
    </row>
    <row r="91" spans="4:7" ht="15.75" customHeight="1">
      <c r="D91" s="165"/>
      <c r="E91" s="165"/>
      <c r="G91" s="1725"/>
    </row>
    <row r="92" spans="4:7" ht="15.75" customHeight="1">
      <c r="D92" s="165"/>
      <c r="E92" s="165"/>
      <c r="G92" s="1725"/>
    </row>
    <row r="93" spans="4:7" ht="15.75" customHeight="1">
      <c r="D93" s="165"/>
      <c r="E93" s="165"/>
      <c r="G93" s="1725"/>
    </row>
    <row r="94" spans="4:7" ht="15.75" customHeight="1">
      <c r="D94" s="165"/>
      <c r="E94" s="165"/>
      <c r="G94" s="1725"/>
    </row>
    <row r="95" spans="4:7" ht="15.75" customHeight="1">
      <c r="D95" s="165"/>
      <c r="E95" s="165"/>
      <c r="G95" s="1725"/>
    </row>
    <row r="96" spans="4:7" ht="15.75" customHeight="1">
      <c r="D96" s="165"/>
      <c r="E96" s="165"/>
      <c r="G96" s="1725"/>
    </row>
    <row r="97" spans="4:7" ht="15.75" customHeight="1">
      <c r="D97" s="165"/>
      <c r="E97" s="165"/>
      <c r="G97" s="1725"/>
    </row>
    <row r="98" spans="4:7" ht="15.75" customHeight="1">
      <c r="D98" s="165"/>
      <c r="E98" s="165"/>
      <c r="G98" s="1725"/>
    </row>
    <row r="99" spans="4:7" ht="15.75" customHeight="1">
      <c r="D99" s="165"/>
      <c r="E99" s="165"/>
      <c r="G99" s="1725"/>
    </row>
    <row r="100" spans="4:7" ht="15.75" customHeight="1">
      <c r="D100" s="165"/>
      <c r="E100" s="165"/>
      <c r="G100" s="1725"/>
    </row>
    <row r="101" spans="4:7" ht="15.75" customHeight="1">
      <c r="D101" s="165"/>
      <c r="E101" s="165"/>
      <c r="G101" s="1725"/>
    </row>
    <row r="102" spans="4:7" ht="15.75" customHeight="1">
      <c r="D102" s="165"/>
      <c r="E102" s="165"/>
      <c r="G102" s="1725"/>
    </row>
    <row r="103" spans="4:7" ht="15.75" customHeight="1">
      <c r="D103" s="165"/>
      <c r="E103" s="165"/>
      <c r="G103" s="1725"/>
    </row>
    <row r="104" spans="4:7" ht="15.75" customHeight="1">
      <c r="D104" s="165"/>
      <c r="E104" s="165"/>
      <c r="G104" s="1725"/>
    </row>
    <row r="105" spans="4:7" ht="15.75" customHeight="1">
      <c r="D105" s="165"/>
      <c r="E105" s="165"/>
      <c r="G105" s="1725"/>
    </row>
    <row r="106" spans="4:7" ht="15.75" customHeight="1">
      <c r="D106" s="165"/>
      <c r="E106" s="165"/>
      <c r="G106" s="1725"/>
    </row>
    <row r="107" spans="4:7" ht="15.75" customHeight="1">
      <c r="D107" s="165"/>
      <c r="E107" s="165"/>
      <c r="G107" s="1725"/>
    </row>
    <row r="108" spans="4:7" ht="15.75" customHeight="1">
      <c r="D108" s="165"/>
      <c r="E108" s="165"/>
      <c r="G108" s="1725"/>
    </row>
    <row r="109" spans="4:7" ht="15.75" customHeight="1">
      <c r="D109" s="165"/>
      <c r="E109" s="165"/>
      <c r="G109" s="1725"/>
    </row>
    <row r="110" spans="4:7" ht="15.75" customHeight="1">
      <c r="D110" s="165"/>
      <c r="E110" s="165"/>
      <c r="G110" s="1725"/>
    </row>
    <row r="111" spans="4:7" ht="15.75" customHeight="1">
      <c r="D111" s="165"/>
      <c r="E111" s="165"/>
      <c r="G111" s="1725"/>
    </row>
    <row r="112" spans="4:7" ht="15.75" customHeight="1">
      <c r="D112" s="165"/>
      <c r="E112" s="165"/>
      <c r="G112" s="1725"/>
    </row>
    <row r="113" spans="4:7" ht="15.75" customHeight="1">
      <c r="D113" s="165"/>
      <c r="E113" s="165"/>
      <c r="G113" s="1725"/>
    </row>
    <row r="114" spans="4:7" ht="15.75" customHeight="1">
      <c r="D114" s="165"/>
      <c r="E114" s="165"/>
      <c r="G114" s="1725"/>
    </row>
    <row r="115" spans="4:7" ht="15.75" customHeight="1">
      <c r="D115" s="165"/>
      <c r="E115" s="165"/>
      <c r="G115" s="1725"/>
    </row>
    <row r="116" spans="4:7" ht="15.75" customHeight="1">
      <c r="D116" s="165"/>
      <c r="E116" s="165"/>
      <c r="G116" s="1725"/>
    </row>
    <row r="117" spans="4:7" ht="15.75" customHeight="1">
      <c r="D117" s="165"/>
      <c r="E117" s="165"/>
      <c r="G117" s="1725"/>
    </row>
    <row r="118" spans="4:7" ht="15.75" customHeight="1">
      <c r="D118" s="165"/>
      <c r="E118" s="165"/>
      <c r="G118" s="1725"/>
    </row>
    <row r="119" spans="4:7" ht="15.75" customHeight="1">
      <c r="D119" s="165"/>
      <c r="E119" s="165"/>
      <c r="G119" s="1725"/>
    </row>
    <row r="120" spans="4:7" ht="15.75" customHeight="1">
      <c r="D120" s="165"/>
      <c r="E120" s="165"/>
      <c r="G120" s="1725"/>
    </row>
    <row r="121" spans="4:7" ht="15.75" customHeight="1">
      <c r="D121" s="165"/>
      <c r="E121" s="165"/>
      <c r="G121" s="1725"/>
    </row>
    <row r="122" spans="4:7" ht="15.75" customHeight="1">
      <c r="D122" s="165"/>
      <c r="E122" s="165"/>
      <c r="G122" s="1725"/>
    </row>
    <row r="123" spans="4:7" ht="15.75" customHeight="1">
      <c r="D123" s="165"/>
      <c r="E123" s="165"/>
      <c r="G123" s="1725"/>
    </row>
    <row r="124" spans="4:7" ht="15.75" customHeight="1">
      <c r="D124" s="165"/>
      <c r="E124" s="165"/>
      <c r="G124" s="1725"/>
    </row>
    <row r="125" spans="4:7" ht="15.75" customHeight="1">
      <c r="D125" s="165"/>
      <c r="E125" s="165"/>
      <c r="G125" s="1725"/>
    </row>
    <row r="126" spans="4:7" ht="15.75" customHeight="1">
      <c r="D126" s="165"/>
      <c r="E126" s="165"/>
      <c r="G126" s="1725"/>
    </row>
    <row r="127" spans="4:7" ht="15.75" customHeight="1">
      <c r="D127" s="165"/>
      <c r="E127" s="165"/>
      <c r="G127" s="1725"/>
    </row>
    <row r="128" spans="4:7" ht="15.75" customHeight="1">
      <c r="D128" s="165"/>
      <c r="E128" s="165"/>
      <c r="G128" s="1725"/>
    </row>
    <row r="129" spans="4:7" ht="15.75" customHeight="1">
      <c r="D129" s="165"/>
      <c r="E129" s="165"/>
      <c r="G129" s="1725"/>
    </row>
    <row r="130" spans="4:7" ht="15.75" customHeight="1">
      <c r="D130" s="165"/>
      <c r="E130" s="165"/>
      <c r="G130" s="1725"/>
    </row>
    <row r="131" spans="4:7" ht="15.75" customHeight="1">
      <c r="D131" s="165"/>
      <c r="E131" s="165"/>
      <c r="G131" s="1725"/>
    </row>
    <row r="132" spans="4:7" ht="15.75" customHeight="1">
      <c r="D132" s="165"/>
      <c r="E132" s="165"/>
      <c r="G132" s="1725"/>
    </row>
    <row r="133" spans="4:7" ht="15.75" customHeight="1">
      <c r="D133" s="165"/>
      <c r="E133" s="165"/>
      <c r="G133" s="1725"/>
    </row>
    <row r="134" spans="4:7" ht="15.75" customHeight="1">
      <c r="D134" s="165"/>
      <c r="E134" s="165"/>
      <c r="G134" s="1725"/>
    </row>
    <row r="135" spans="4:7" ht="15.75" customHeight="1">
      <c r="D135" s="165"/>
      <c r="E135" s="165"/>
      <c r="G135" s="1725"/>
    </row>
    <row r="136" spans="4:7" ht="15.75" customHeight="1">
      <c r="D136" s="165"/>
      <c r="E136" s="165"/>
      <c r="G136" s="1725"/>
    </row>
    <row r="137" spans="4:7" ht="15.75" customHeight="1">
      <c r="D137" s="165"/>
      <c r="E137" s="165"/>
      <c r="G137" s="1725"/>
    </row>
    <row r="138" spans="4:7" ht="15.75" customHeight="1">
      <c r="D138" s="165"/>
      <c r="E138" s="165"/>
      <c r="G138" s="1725"/>
    </row>
    <row r="139" spans="4:7" ht="15.75" customHeight="1">
      <c r="D139" s="165"/>
      <c r="E139" s="165"/>
      <c r="G139" s="1725"/>
    </row>
    <row r="140" spans="4:7" ht="15.75" customHeight="1">
      <c r="D140" s="165"/>
      <c r="E140" s="165"/>
      <c r="G140" s="1725"/>
    </row>
    <row r="141" spans="4:7" ht="15.75" customHeight="1">
      <c r="D141" s="165"/>
      <c r="E141" s="165"/>
      <c r="G141" s="1725"/>
    </row>
    <row r="142" spans="4:7" ht="15.75" customHeight="1">
      <c r="D142" s="165"/>
      <c r="E142" s="165"/>
      <c r="G142" s="1725"/>
    </row>
    <row r="143" spans="4:7" ht="15.75" customHeight="1">
      <c r="D143" s="165"/>
      <c r="E143" s="165"/>
      <c r="G143" s="1725"/>
    </row>
    <row r="144" spans="4:7" ht="15.75" customHeight="1">
      <c r="D144" s="165"/>
      <c r="E144" s="165"/>
      <c r="G144" s="1725"/>
    </row>
    <row r="145" spans="4:7" ht="15.75" customHeight="1">
      <c r="D145" s="165"/>
      <c r="E145" s="165"/>
      <c r="G145" s="1725"/>
    </row>
    <row r="146" spans="4:7" ht="15.75" customHeight="1">
      <c r="D146" s="165"/>
      <c r="E146" s="165"/>
      <c r="G146" s="1725"/>
    </row>
    <row r="147" spans="4:7" ht="15.75" customHeight="1">
      <c r="D147" s="165"/>
      <c r="E147" s="165"/>
      <c r="G147" s="1725"/>
    </row>
    <row r="148" spans="4:7" ht="15.75" customHeight="1">
      <c r="D148" s="165"/>
      <c r="E148" s="165"/>
      <c r="G148" s="1725"/>
    </row>
    <row r="149" spans="4:7" ht="15.75" customHeight="1">
      <c r="D149" s="165"/>
      <c r="E149" s="165"/>
      <c r="G149" s="1725"/>
    </row>
    <row r="150" spans="4:7" ht="15.75" customHeight="1">
      <c r="D150" s="165"/>
      <c r="E150" s="165"/>
      <c r="G150" s="1725"/>
    </row>
    <row r="151" spans="4:7" ht="15.75" customHeight="1">
      <c r="D151" s="165"/>
      <c r="E151" s="165"/>
      <c r="G151" s="1725"/>
    </row>
    <row r="152" spans="4:7" ht="15.75" customHeight="1">
      <c r="D152" s="165"/>
      <c r="E152" s="165"/>
      <c r="G152" s="1725"/>
    </row>
    <row r="153" spans="4:7" ht="15.75" customHeight="1">
      <c r="D153" s="165"/>
      <c r="E153" s="165"/>
      <c r="G153" s="1725"/>
    </row>
    <row r="154" spans="4:7" ht="15.75" customHeight="1">
      <c r="D154" s="165"/>
      <c r="E154" s="165"/>
      <c r="G154" s="1725"/>
    </row>
    <row r="155" spans="4:7" ht="15.75" customHeight="1">
      <c r="D155" s="165"/>
      <c r="E155" s="165"/>
      <c r="G155" s="1725"/>
    </row>
    <row r="156" spans="4:7" ht="15.75" customHeight="1">
      <c r="D156" s="165"/>
      <c r="E156" s="165"/>
      <c r="G156" s="1725"/>
    </row>
    <row r="157" spans="4:7" ht="15.75" customHeight="1">
      <c r="D157" s="165"/>
      <c r="E157" s="165"/>
      <c r="G157" s="1725"/>
    </row>
    <row r="158" spans="4:7" ht="15.75" customHeight="1">
      <c r="D158" s="165"/>
      <c r="E158" s="165"/>
      <c r="G158" s="1725"/>
    </row>
    <row r="159" spans="4:7" ht="15.75" customHeight="1">
      <c r="D159" s="165"/>
      <c r="E159" s="165"/>
      <c r="G159" s="1725"/>
    </row>
    <row r="160" spans="4:7" ht="15.75" customHeight="1">
      <c r="D160" s="165"/>
      <c r="E160" s="165"/>
      <c r="G160" s="1725"/>
    </row>
    <row r="161" spans="4:7" ht="15.75" customHeight="1">
      <c r="D161" s="165"/>
      <c r="E161" s="165"/>
      <c r="G161" s="1725"/>
    </row>
    <row r="162" spans="4:7" ht="15.75" customHeight="1">
      <c r="D162" s="165"/>
      <c r="E162" s="165"/>
      <c r="G162" s="1725"/>
    </row>
    <row r="163" spans="4:7" ht="15.75" customHeight="1">
      <c r="D163" s="165"/>
      <c r="E163" s="165"/>
      <c r="G163" s="1725"/>
    </row>
    <row r="164" spans="4:7" ht="15.75" customHeight="1">
      <c r="D164" s="165"/>
      <c r="E164" s="165"/>
      <c r="G164" s="1725"/>
    </row>
    <row r="165" spans="4:7" ht="15.75" customHeight="1">
      <c r="D165" s="165"/>
      <c r="E165" s="165"/>
      <c r="G165" s="1725"/>
    </row>
    <row r="166" spans="4:7" ht="15.75" customHeight="1">
      <c r="D166" s="165"/>
      <c r="E166" s="165"/>
      <c r="G166" s="1725"/>
    </row>
    <row r="167" spans="4:7" ht="15.75" customHeight="1">
      <c r="D167" s="165"/>
      <c r="E167" s="165"/>
      <c r="G167" s="1725"/>
    </row>
    <row r="168" spans="4:7" ht="15.75" customHeight="1">
      <c r="D168" s="165"/>
      <c r="E168" s="165"/>
      <c r="G168" s="1725"/>
    </row>
    <row r="169" spans="4:7" ht="15.75" customHeight="1">
      <c r="D169" s="165"/>
      <c r="E169" s="165"/>
      <c r="G169" s="1725"/>
    </row>
    <row r="170" spans="4:7" ht="15.75" customHeight="1">
      <c r="D170" s="165"/>
      <c r="E170" s="165"/>
      <c r="G170" s="1725"/>
    </row>
    <row r="171" spans="4:7" ht="15.75" customHeight="1">
      <c r="D171" s="165"/>
      <c r="E171" s="165"/>
      <c r="G171" s="1725"/>
    </row>
    <row r="172" spans="4:7" ht="15.75" customHeight="1">
      <c r="D172" s="165"/>
      <c r="E172" s="165"/>
      <c r="G172" s="1725"/>
    </row>
    <row r="173" spans="4:7" ht="15.75" customHeight="1">
      <c r="D173" s="165"/>
      <c r="E173" s="165"/>
      <c r="G173" s="1725"/>
    </row>
    <row r="174" spans="4:7" ht="15.75" customHeight="1">
      <c r="D174" s="165"/>
      <c r="E174" s="165"/>
      <c r="G174" s="1725"/>
    </row>
    <row r="175" spans="4:7" ht="15.75" customHeight="1">
      <c r="D175" s="165"/>
      <c r="E175" s="165"/>
      <c r="G175" s="1725"/>
    </row>
    <row r="176" spans="4:7" ht="15.75" customHeight="1">
      <c r="D176" s="165"/>
      <c r="E176" s="165"/>
      <c r="G176" s="1725"/>
    </row>
    <row r="177" spans="4:7" ht="15.75" customHeight="1">
      <c r="D177" s="165"/>
      <c r="E177" s="165"/>
      <c r="G177" s="1725"/>
    </row>
    <row r="178" spans="4:7" ht="15.75" customHeight="1">
      <c r="D178" s="165"/>
      <c r="E178" s="165"/>
      <c r="G178" s="1725"/>
    </row>
    <row r="179" spans="4:7" ht="15.75" customHeight="1">
      <c r="D179" s="165"/>
      <c r="E179" s="165"/>
      <c r="G179" s="1725"/>
    </row>
    <row r="180" spans="4:7" ht="15.75" customHeight="1">
      <c r="D180" s="165"/>
      <c r="E180" s="165"/>
      <c r="G180" s="1725"/>
    </row>
    <row r="181" spans="4:7" ht="15.75" customHeight="1">
      <c r="D181" s="165"/>
      <c r="E181" s="165"/>
      <c r="G181" s="1725"/>
    </row>
    <row r="182" spans="4:7" ht="15.75" customHeight="1">
      <c r="D182" s="165"/>
      <c r="E182" s="165"/>
      <c r="G182" s="1725"/>
    </row>
    <row r="183" spans="4:7" ht="15.75" customHeight="1">
      <c r="D183" s="165"/>
      <c r="E183" s="165"/>
      <c r="G183" s="1725"/>
    </row>
    <row r="184" spans="4:7" ht="15.75" customHeight="1">
      <c r="D184" s="165"/>
      <c r="E184" s="165"/>
      <c r="G184" s="1725"/>
    </row>
    <row r="185" spans="4:7" ht="15.75" customHeight="1">
      <c r="D185" s="165"/>
      <c r="E185" s="165"/>
      <c r="G185" s="1725"/>
    </row>
    <row r="186" spans="4:7" ht="15.75" customHeight="1">
      <c r="D186" s="165"/>
      <c r="E186" s="165"/>
      <c r="G186" s="1725"/>
    </row>
    <row r="187" spans="4:7" ht="15.75" customHeight="1">
      <c r="D187" s="165"/>
      <c r="E187" s="165"/>
      <c r="G187" s="1725"/>
    </row>
    <row r="188" spans="4:7" ht="15.75" customHeight="1">
      <c r="D188" s="165"/>
      <c r="E188" s="165"/>
      <c r="G188" s="1725"/>
    </row>
    <row r="189" spans="4:7" ht="15.75" customHeight="1">
      <c r="D189" s="165"/>
      <c r="E189" s="165"/>
      <c r="G189" s="1725"/>
    </row>
    <row r="190" spans="4:7" ht="15.75" customHeight="1">
      <c r="D190" s="165"/>
      <c r="E190" s="165"/>
      <c r="G190" s="1725"/>
    </row>
    <row r="191" spans="4:7" ht="15.75" customHeight="1">
      <c r="D191" s="165"/>
      <c r="E191" s="165"/>
      <c r="G191" s="1725"/>
    </row>
    <row r="192" spans="4:7" ht="15.75" customHeight="1">
      <c r="D192" s="165"/>
      <c r="E192" s="165"/>
      <c r="G192" s="1725"/>
    </row>
    <row r="193" spans="4:7" ht="15.75" customHeight="1">
      <c r="D193" s="165"/>
      <c r="E193" s="165"/>
      <c r="G193" s="1725"/>
    </row>
    <row r="194" spans="4:7" ht="15.75" customHeight="1">
      <c r="D194" s="165"/>
      <c r="E194" s="165"/>
      <c r="G194" s="1725"/>
    </row>
    <row r="195" spans="4:7" ht="15.75" customHeight="1">
      <c r="D195" s="165"/>
      <c r="E195" s="165"/>
      <c r="G195" s="1725"/>
    </row>
    <row r="196" spans="4:7" ht="15.75" customHeight="1">
      <c r="D196" s="165"/>
      <c r="E196" s="165"/>
      <c r="G196" s="1725"/>
    </row>
    <row r="197" spans="4:7" ht="15.75" customHeight="1">
      <c r="D197" s="165"/>
      <c r="E197" s="165"/>
      <c r="G197" s="1725"/>
    </row>
    <row r="198" spans="4:7" ht="15.75" customHeight="1">
      <c r="D198" s="165"/>
      <c r="E198" s="165"/>
      <c r="G198" s="1725"/>
    </row>
    <row r="199" spans="4:7" ht="15.75" customHeight="1">
      <c r="D199" s="165"/>
      <c r="E199" s="165"/>
      <c r="G199" s="1725"/>
    </row>
    <row r="200" spans="4:7" ht="15.75" customHeight="1">
      <c r="D200" s="165"/>
      <c r="E200" s="165"/>
      <c r="G200" s="1725"/>
    </row>
    <row r="201" spans="4:7" ht="15.75" customHeight="1">
      <c r="D201" s="165"/>
      <c r="E201" s="165"/>
      <c r="G201" s="1725"/>
    </row>
    <row r="202" spans="4:7" ht="15.75" customHeight="1">
      <c r="D202" s="165"/>
      <c r="E202" s="165"/>
      <c r="G202" s="1725"/>
    </row>
    <row r="203" spans="4:7" ht="15.75" customHeight="1">
      <c r="D203" s="165"/>
      <c r="E203" s="165"/>
      <c r="G203" s="1725"/>
    </row>
    <row r="204" spans="4:7" ht="15.75" customHeight="1">
      <c r="D204" s="165"/>
      <c r="E204" s="165"/>
      <c r="G204" s="1725"/>
    </row>
    <row r="205" spans="4:7" ht="15.75" customHeight="1">
      <c r="D205" s="165"/>
      <c r="E205" s="165"/>
      <c r="G205" s="1725"/>
    </row>
    <row r="206" spans="4:7" ht="15.75" customHeight="1">
      <c r="D206" s="165"/>
      <c r="E206" s="165"/>
      <c r="G206" s="1725"/>
    </row>
    <row r="207" spans="4:7" ht="15.75" customHeight="1">
      <c r="D207" s="165"/>
      <c r="E207" s="165"/>
      <c r="G207" s="1725"/>
    </row>
    <row r="208" spans="4:7" ht="15.75" customHeight="1">
      <c r="D208" s="165"/>
      <c r="E208" s="165"/>
      <c r="G208" s="1725"/>
    </row>
    <row r="209" spans="4:7" ht="15.75" customHeight="1">
      <c r="D209" s="165"/>
      <c r="E209" s="165"/>
      <c r="G209" s="1725"/>
    </row>
    <row r="210" spans="4:7" ht="15.75" customHeight="1">
      <c r="D210" s="165"/>
      <c r="E210" s="165"/>
      <c r="G210" s="1725"/>
    </row>
    <row r="211" spans="4:7" ht="15.75" customHeight="1">
      <c r="D211" s="165"/>
      <c r="E211" s="165"/>
      <c r="G211" s="1725"/>
    </row>
    <row r="212" spans="4:7" ht="15.75" customHeight="1">
      <c r="D212" s="165"/>
      <c r="E212" s="165"/>
      <c r="G212" s="1725"/>
    </row>
    <row r="213" spans="4:7" ht="15.75" customHeight="1">
      <c r="D213" s="165"/>
      <c r="E213" s="165"/>
      <c r="G213" s="1725"/>
    </row>
    <row r="214" spans="4:7" ht="15.75" customHeight="1">
      <c r="D214" s="165"/>
      <c r="E214" s="165"/>
      <c r="G214" s="1725"/>
    </row>
    <row r="215" spans="4:7" ht="15.75" customHeight="1">
      <c r="D215" s="165"/>
      <c r="E215" s="165"/>
      <c r="G215" s="1725"/>
    </row>
    <row r="216" spans="4:7" ht="15.75" customHeight="1">
      <c r="D216" s="165"/>
      <c r="E216" s="165"/>
      <c r="G216" s="1725"/>
    </row>
    <row r="217" spans="4:7" ht="15.75" customHeight="1">
      <c r="D217" s="165"/>
      <c r="E217" s="165"/>
      <c r="G217" s="1725"/>
    </row>
    <row r="218" spans="4:7" ht="15.75" customHeight="1">
      <c r="D218" s="165"/>
      <c r="E218" s="165"/>
      <c r="G218" s="1725"/>
    </row>
    <row r="219" spans="4:7" ht="15.75" customHeight="1">
      <c r="D219" s="165"/>
      <c r="E219" s="165"/>
      <c r="G219" s="1725"/>
    </row>
    <row r="220" spans="4:7" ht="15.75" customHeight="1">
      <c r="D220" s="165"/>
      <c r="E220" s="165"/>
      <c r="G220" s="1725"/>
    </row>
    <row r="221" spans="4:7" ht="15.75" customHeight="1">
      <c r="D221" s="165"/>
      <c r="E221" s="165"/>
      <c r="G221" s="1725"/>
    </row>
    <row r="222" spans="4:7" ht="15.75" customHeight="1">
      <c r="D222" s="165"/>
      <c r="E222" s="165"/>
      <c r="G222" s="1725"/>
    </row>
    <row r="223" spans="4:7" ht="15.75" customHeight="1">
      <c r="D223" s="165"/>
      <c r="E223" s="165"/>
      <c r="G223" s="1725"/>
    </row>
    <row r="224" spans="4:7" ht="15.75" customHeight="1">
      <c r="D224" s="165"/>
      <c r="E224" s="165"/>
      <c r="G224" s="1725"/>
    </row>
    <row r="225" spans="4:7" ht="15.75" customHeight="1">
      <c r="D225" s="165"/>
      <c r="E225" s="165"/>
      <c r="G225" s="1725"/>
    </row>
    <row r="226" spans="4:7" ht="15.75" customHeight="1">
      <c r="D226" s="165"/>
      <c r="E226" s="165"/>
      <c r="G226" s="1725"/>
    </row>
    <row r="227" spans="4:7" ht="15.75" customHeight="1">
      <c r="D227" s="165"/>
      <c r="E227" s="165"/>
      <c r="G227" s="1725"/>
    </row>
    <row r="228" spans="4:7" ht="15.75" customHeight="1">
      <c r="D228" s="165"/>
      <c r="E228" s="165"/>
      <c r="G228" s="1725"/>
    </row>
    <row r="229" spans="4:7" ht="15.75" customHeight="1">
      <c r="D229" s="165"/>
      <c r="E229" s="165"/>
      <c r="G229" s="1725"/>
    </row>
    <row r="230" spans="4:7" ht="15.75" customHeight="1">
      <c r="D230" s="165"/>
      <c r="E230" s="165"/>
      <c r="G230" s="1725"/>
    </row>
    <row r="231" spans="4:7" ht="15.75" customHeight="1">
      <c r="D231" s="165"/>
      <c r="E231" s="165"/>
      <c r="G231" s="1725"/>
    </row>
    <row r="232" spans="4:7" ht="15.75" customHeight="1">
      <c r="D232" s="165"/>
      <c r="E232" s="165"/>
      <c r="G232" s="1725"/>
    </row>
    <row r="233" spans="4:7" ht="15.75" customHeight="1">
      <c r="D233" s="165"/>
      <c r="E233" s="165"/>
      <c r="G233" s="1725"/>
    </row>
    <row r="234" spans="4:7" ht="15.75" customHeight="1">
      <c r="D234" s="165"/>
      <c r="E234" s="165"/>
      <c r="G234" s="1725"/>
    </row>
    <row r="235" spans="4:7" ht="15.75" customHeight="1">
      <c r="D235" s="165"/>
      <c r="E235" s="165"/>
      <c r="G235" s="1725"/>
    </row>
    <row r="236" spans="4:7" ht="15.75" customHeight="1">
      <c r="D236" s="165"/>
      <c r="E236" s="165"/>
      <c r="G236" s="1725"/>
    </row>
    <row r="237" spans="4:7" ht="15.75" customHeight="1">
      <c r="D237" s="165"/>
      <c r="E237" s="165"/>
      <c r="G237" s="1725"/>
    </row>
    <row r="238" spans="4:7" ht="15.75" customHeight="1">
      <c r="D238" s="165"/>
      <c r="E238" s="165"/>
      <c r="G238" s="1725"/>
    </row>
    <row r="239" spans="4:7" ht="15.75" customHeight="1">
      <c r="D239" s="165"/>
      <c r="E239" s="165"/>
      <c r="G239" s="1725"/>
    </row>
    <row r="240" spans="4:7" ht="15.75" customHeight="1">
      <c r="D240" s="165"/>
      <c r="E240" s="165"/>
      <c r="G240" s="1725"/>
    </row>
    <row r="241" spans="4:7" ht="15.75" customHeight="1">
      <c r="D241" s="165"/>
      <c r="E241" s="165"/>
      <c r="G241" s="1725"/>
    </row>
    <row r="242" spans="4:7" ht="15.75" customHeight="1">
      <c r="D242" s="165"/>
      <c r="E242" s="165"/>
      <c r="G242" s="1725"/>
    </row>
    <row r="243" spans="4:7" ht="15.75" customHeight="1">
      <c r="D243" s="165"/>
      <c r="E243" s="165"/>
      <c r="G243" s="1725"/>
    </row>
    <row r="244" spans="4:7" ht="15.75" customHeight="1"/>
    <row r="245" spans="4:7" ht="15.75" customHeight="1"/>
    <row r="246" spans="4:7" ht="15.75" customHeight="1"/>
    <row r="247" spans="4:7" ht="15.75" customHeight="1"/>
    <row r="248" spans="4:7" ht="15.75" customHeight="1"/>
    <row r="249" spans="4:7" ht="15.75" customHeight="1"/>
    <row r="250" spans="4:7" ht="15.75" customHeight="1"/>
    <row r="251" spans="4:7" ht="15.75" customHeight="1"/>
    <row r="252" spans="4:7" ht="15.75" customHeight="1"/>
    <row r="253" spans="4:7" ht="15.75" customHeight="1"/>
    <row r="254" spans="4:7" ht="15.75" customHeight="1"/>
    <row r="255" spans="4:7" ht="15.75" customHeight="1"/>
    <row r="256" spans="4: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
    <mergeCell ref="D43:F43"/>
    <mergeCell ref="A5:B5"/>
    <mergeCell ref="A7:B7"/>
    <mergeCell ref="D17:F17"/>
    <mergeCell ref="A18:B18"/>
    <mergeCell ref="D21:F21"/>
    <mergeCell ref="A22:B22"/>
    <mergeCell ref="A28:A30"/>
    <mergeCell ref="F28:F30"/>
    <mergeCell ref="G28:G30"/>
    <mergeCell ref="D31:F31"/>
    <mergeCell ref="D34:F34"/>
    <mergeCell ref="D42:F42"/>
    <mergeCell ref="B28:B30"/>
    <mergeCell ref="C28:C30"/>
    <mergeCell ref="A32:B32"/>
    <mergeCell ref="A35:B35"/>
    <mergeCell ref="D28:D30"/>
  </mergeCells>
  <printOptions horizontalCentered="1"/>
  <pageMargins left="0.25" right="0.25" top="0.5" bottom="0.25" header="0" footer="0"/>
  <pageSetup paperSize="9" scale="64"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0FA95"/>
  </sheetPr>
  <dimension ref="A1:Z1000"/>
  <sheetViews>
    <sheetView workbookViewId="0">
      <pane xSplit="2" ySplit="4" topLeftCell="C5" activePane="bottomRight" state="frozen"/>
      <selection pane="topRight" activeCell="C1" sqref="C1"/>
      <selection pane="bottomLeft" activeCell="A5" sqref="A5"/>
      <selection pane="bottomRight" activeCell="C5" sqref="C5"/>
    </sheetView>
  </sheetViews>
  <sheetFormatPr defaultColWidth="12.625" defaultRowHeight="15" customHeight="1"/>
  <cols>
    <col min="1" max="1" width="5.625" customWidth="1"/>
    <col min="2" max="2" width="25.75" customWidth="1"/>
    <col min="3" max="3" width="38.625" customWidth="1"/>
    <col min="4" max="4" width="26.5" customWidth="1"/>
    <col min="5" max="5" width="20.625" customWidth="1"/>
    <col min="6" max="6" width="10.25" customWidth="1"/>
    <col min="7" max="7" width="11.75" customWidth="1"/>
    <col min="8" max="26" width="7.875" customWidth="1"/>
  </cols>
  <sheetData>
    <row r="1" spans="1:26" ht="18" customHeight="1">
      <c r="A1" s="1654" t="str">
        <f>'2018 AM-Others'!A2:P2</f>
        <v>2018 AM-OTHERS</v>
      </c>
      <c r="C1" s="1655"/>
      <c r="D1" s="165"/>
      <c r="E1" s="1313"/>
      <c r="F1" s="165"/>
      <c r="G1" s="1696"/>
    </row>
    <row r="2" spans="1:26" ht="18" customHeight="1">
      <c r="A2" s="1654" t="s">
        <v>3150</v>
      </c>
      <c r="C2" s="1655"/>
      <c r="D2" s="165"/>
      <c r="E2" s="1313"/>
      <c r="F2" s="165"/>
      <c r="G2" s="1696"/>
    </row>
    <row r="3" spans="1:26" ht="18" customHeight="1">
      <c r="A3" s="1654" t="str">
        <f>'2018 AM-Others'!A3:P3</f>
        <v>as of June 26, 2020</v>
      </c>
      <c r="C3" s="1655"/>
      <c r="D3" s="165"/>
      <c r="E3" s="1313"/>
      <c r="F3" s="165"/>
      <c r="G3" s="1696"/>
    </row>
    <row r="4" spans="1:26" ht="29.25" customHeight="1">
      <c r="A4" s="2177" t="s">
        <v>3151</v>
      </c>
      <c r="B4" s="1947"/>
      <c r="C4" s="1395" t="s">
        <v>126</v>
      </c>
      <c r="D4" s="1395" t="s">
        <v>3152</v>
      </c>
      <c r="E4" s="1395" t="s">
        <v>131</v>
      </c>
      <c r="F4" s="1395" t="s">
        <v>176</v>
      </c>
      <c r="G4" s="1726" t="s">
        <v>3153</v>
      </c>
    </row>
    <row r="5" spans="1:26" ht="6" customHeight="1">
      <c r="A5" s="1660"/>
      <c r="B5" s="1661"/>
      <c r="C5" s="1661"/>
      <c r="D5" s="1661"/>
      <c r="E5" s="1661"/>
      <c r="F5" s="1661"/>
      <c r="G5" s="1701"/>
    </row>
    <row r="6" spans="1:26" ht="19.5" customHeight="1">
      <c r="A6" s="2111" t="s">
        <v>15</v>
      </c>
      <c r="B6" s="2031"/>
      <c r="C6" s="1702"/>
      <c r="D6" s="1702"/>
      <c r="E6" s="1702"/>
      <c r="F6" s="1702"/>
      <c r="G6" s="1703"/>
      <c r="H6" s="956"/>
      <c r="I6" s="956"/>
      <c r="J6" s="956"/>
      <c r="K6" s="956"/>
      <c r="L6" s="956"/>
      <c r="M6" s="956"/>
      <c r="N6" s="956"/>
      <c r="O6" s="956"/>
      <c r="P6" s="956"/>
      <c r="Q6" s="956"/>
      <c r="R6" s="956"/>
      <c r="S6" s="956"/>
      <c r="T6" s="956"/>
      <c r="U6" s="956"/>
      <c r="V6" s="956"/>
      <c r="W6" s="956"/>
      <c r="X6" s="956"/>
      <c r="Y6" s="956"/>
      <c r="Z6" s="956"/>
    </row>
    <row r="7" spans="1:26" ht="16.5" customHeight="1">
      <c r="A7" s="1727"/>
      <c r="B7" s="1728" t="s">
        <v>3165</v>
      </c>
      <c r="C7" s="1728"/>
      <c r="D7" s="1729"/>
      <c r="E7" s="1730"/>
      <c r="F7" s="1728"/>
      <c r="G7" s="1731"/>
      <c r="H7" s="956"/>
      <c r="I7" s="956"/>
      <c r="J7" s="956"/>
      <c r="K7" s="956"/>
      <c r="L7" s="956"/>
      <c r="M7" s="956"/>
      <c r="N7" s="956"/>
      <c r="O7" s="956"/>
      <c r="P7" s="956"/>
      <c r="Q7" s="956"/>
      <c r="R7" s="956"/>
      <c r="S7" s="956"/>
      <c r="T7" s="956"/>
      <c r="U7" s="956"/>
      <c r="V7" s="956"/>
      <c r="W7" s="956"/>
      <c r="X7" s="956"/>
      <c r="Y7" s="956"/>
      <c r="Z7" s="956"/>
    </row>
    <row r="8" spans="1:26" ht="40.5" customHeight="1">
      <c r="A8" s="1663">
        <v>1</v>
      </c>
      <c r="B8" s="1664" t="str">
        <f>'2018 AM-Others'!D6</f>
        <v>CABANGLASAN</v>
      </c>
      <c r="C8" s="1665" t="str">
        <f>'2018 AM-Others'!G6</f>
        <v>MANDAING</v>
      </c>
      <c r="D8" s="1716" t="str">
        <f>'2018 AM-Others'!N6</f>
        <v>COMPLETED</v>
      </c>
      <c r="E8" s="1667" t="str">
        <f>'2018 AM-Others'!O6</f>
        <v>SWA WITH 100% PHYSICAL ACCOMPLISHMENT AS OF SEPT. 30, 2019</v>
      </c>
      <c r="F8" s="1668">
        <f>'2018 AM-Others'!P6</f>
        <v>43768</v>
      </c>
      <c r="G8" s="1705" t="str">
        <f>'2018 AM-Others'!R6</f>
        <v>-</v>
      </c>
      <c r="H8" s="956"/>
      <c r="I8" s="956"/>
      <c r="J8" s="956"/>
      <c r="K8" s="956"/>
      <c r="L8" s="956"/>
      <c r="M8" s="956"/>
      <c r="N8" s="956"/>
      <c r="O8" s="956"/>
      <c r="P8" s="956"/>
      <c r="Q8" s="956"/>
      <c r="R8" s="956"/>
      <c r="S8" s="956"/>
      <c r="T8" s="956"/>
      <c r="U8" s="956"/>
      <c r="V8" s="956"/>
      <c r="W8" s="956"/>
      <c r="X8" s="956"/>
      <c r="Y8" s="956"/>
      <c r="Z8" s="956"/>
    </row>
    <row r="9" spans="1:26" ht="27.75" customHeight="1">
      <c r="A9" s="1670">
        <v>2</v>
      </c>
      <c r="B9" s="1671" t="str">
        <f>'2018 AM-Others'!D7</f>
        <v>DAMULOG</v>
      </c>
      <c r="C9" s="1672" t="str">
        <f>'2018 AM-Others'!G7</f>
        <v>AGUINALDO STREET JCT. BONIFACIO STREET TO JCT. MANLABAO STREET, POBLACION</v>
      </c>
      <c r="D9" s="1685" t="str">
        <f>'2018 AM-Others'!N7</f>
        <v>COMPLETED</v>
      </c>
      <c r="E9" s="1674" t="str">
        <f>'2018 AM-Others'!O7</f>
        <v>SWA</v>
      </c>
      <c r="F9" s="1675">
        <f>'2018 AM-Others'!P7</f>
        <v>43528</v>
      </c>
      <c r="G9" s="1707" t="str">
        <f>'2018 AM-Others'!R7</f>
        <v>-</v>
      </c>
      <c r="H9" s="956"/>
      <c r="I9" s="956"/>
      <c r="J9" s="956"/>
      <c r="K9" s="956"/>
      <c r="L9" s="956"/>
      <c r="M9" s="956"/>
      <c r="N9" s="956"/>
      <c r="O9" s="956"/>
      <c r="P9" s="956"/>
      <c r="Q9" s="956"/>
      <c r="R9" s="956"/>
      <c r="S9" s="956"/>
      <c r="T9" s="956"/>
      <c r="U9" s="956"/>
      <c r="V9" s="956"/>
      <c r="W9" s="956"/>
      <c r="X9" s="956"/>
      <c r="Y9" s="956"/>
      <c r="Z9" s="956"/>
    </row>
    <row r="10" spans="1:26" ht="26.25" customHeight="1">
      <c r="A10" s="1670">
        <v>3</v>
      </c>
      <c r="B10" s="1671" t="str">
        <f>'2018 AM-Others'!D8</f>
        <v>DAMULOG</v>
      </c>
      <c r="C10" s="1672" t="str">
        <f>'2018 AM-Others'!G8</f>
        <v>C.M. RECTO STREET JCT. MANLABAO STREET TO SAN ISIDRO STREET</v>
      </c>
      <c r="D10" s="1685" t="str">
        <f>'2018 AM-Others'!N8</f>
        <v>COMPLETED</v>
      </c>
      <c r="E10" s="1674" t="str">
        <f>'2018 AM-Others'!O8</f>
        <v>SWA</v>
      </c>
      <c r="F10" s="1675">
        <f>'2018 AM-Others'!P8</f>
        <v>43528</v>
      </c>
      <c r="G10" s="1707" t="str">
        <f>'2018 AM-Others'!R8</f>
        <v>-</v>
      </c>
      <c r="H10" s="956"/>
      <c r="I10" s="956"/>
      <c r="J10" s="956"/>
      <c r="K10" s="956"/>
      <c r="L10" s="956"/>
      <c r="M10" s="956"/>
      <c r="N10" s="956"/>
      <c r="O10" s="956"/>
      <c r="P10" s="956"/>
      <c r="Q10" s="956"/>
      <c r="R10" s="956"/>
      <c r="S10" s="956"/>
      <c r="T10" s="956"/>
      <c r="U10" s="956"/>
      <c r="V10" s="956"/>
      <c r="W10" s="956"/>
      <c r="X10" s="956"/>
      <c r="Y10" s="956"/>
      <c r="Z10" s="956"/>
    </row>
    <row r="11" spans="1:26" ht="19.5" customHeight="1">
      <c r="A11" s="1670">
        <v>4</v>
      </c>
      <c r="B11" s="1671" t="str">
        <f>'2018 AM-Others'!D9</f>
        <v>DANGCAGAN</v>
      </c>
      <c r="C11" s="1672" t="str">
        <f>'2018 AM-Others'!G9</f>
        <v>MIARAY-TAGONGTONG</v>
      </c>
      <c r="D11" s="1732" t="str">
        <f>'2018 AM-Others'!N9</f>
        <v>COMPLETED</v>
      </c>
      <c r="E11" s="1733" t="str">
        <f>'2018 AM-Others'!O9</f>
        <v>as of 3/8/2019 (SWA)</v>
      </c>
      <c r="F11" s="1675">
        <f>'2018 AM-Others'!P9</f>
        <v>43537</v>
      </c>
      <c r="G11" s="1707" t="str">
        <f>'2018 AM-Others'!R9</f>
        <v>-</v>
      </c>
      <c r="H11" s="956"/>
      <c r="I11" s="956"/>
      <c r="J11" s="956"/>
      <c r="K11" s="956"/>
      <c r="L11" s="956"/>
      <c r="M11" s="956"/>
      <c r="N11" s="956"/>
      <c r="O11" s="956"/>
      <c r="P11" s="956"/>
      <c r="Q11" s="956"/>
      <c r="R11" s="956"/>
      <c r="S11" s="956"/>
      <c r="T11" s="956"/>
      <c r="U11" s="956"/>
      <c r="V11" s="956"/>
      <c r="W11" s="956"/>
      <c r="X11" s="956"/>
      <c r="Y11" s="956"/>
      <c r="Z11" s="956"/>
    </row>
    <row r="12" spans="1:26" ht="29.25" customHeight="1">
      <c r="A12" s="1670">
        <v>5</v>
      </c>
      <c r="B12" s="1671" t="str">
        <f>'2018 AM-Others'!D10</f>
        <v>DANGCAGAN</v>
      </c>
      <c r="C12" s="1672" t="str">
        <f>'2018 AM-Others'!G10</f>
        <v>KIANGGAT-SAN VICENTE</v>
      </c>
      <c r="D12" s="1685" t="str">
        <f>'2018 AM-Others'!N10</f>
        <v>COMPLETED</v>
      </c>
      <c r="E12" s="1674" t="str">
        <f>'2018 AM-Others'!O10</f>
        <v>as of January 24, 2019 (SWA)</v>
      </c>
      <c r="F12" s="1675">
        <f>'2018 AM-Others'!P10</f>
        <v>43538</v>
      </c>
      <c r="G12" s="1707" t="str">
        <f>'2018 AM-Others'!R10</f>
        <v>-</v>
      </c>
      <c r="H12" s="956"/>
      <c r="I12" s="956"/>
      <c r="J12" s="956"/>
      <c r="K12" s="956"/>
      <c r="L12" s="956"/>
      <c r="M12" s="956"/>
      <c r="N12" s="956"/>
      <c r="O12" s="956"/>
      <c r="P12" s="956"/>
      <c r="Q12" s="956"/>
      <c r="R12" s="956"/>
      <c r="S12" s="956"/>
      <c r="T12" s="956"/>
      <c r="U12" s="956"/>
      <c r="V12" s="956"/>
      <c r="W12" s="956"/>
      <c r="X12" s="956"/>
      <c r="Y12" s="956"/>
      <c r="Z12" s="956"/>
    </row>
    <row r="13" spans="1:26" ht="19.5" customHeight="1">
      <c r="A13" s="1670">
        <v>6</v>
      </c>
      <c r="B13" s="1671" t="str">
        <f>'2018 AM-Others'!D11</f>
        <v>DON CARLOS</v>
      </c>
      <c r="C13" s="1672" t="str">
        <f>'2018 AM-Others'!G11</f>
        <v>DON CARLOS SUR</v>
      </c>
      <c r="D13" s="1683" t="str">
        <f>'2018 AM-Others'!N11</f>
        <v>COMPLETED</v>
      </c>
      <c r="E13" s="1674" t="str">
        <f>'2018 AM-Others'!O11</f>
        <v>as of 7/24/2019 (SWA)</v>
      </c>
      <c r="F13" s="1675" t="str">
        <f>'2018 AM-Others'!P11</f>
        <v>7/25/2019</v>
      </c>
      <c r="G13" s="1707" t="str">
        <f>'2018 AM-Others'!R11</f>
        <v>-</v>
      </c>
      <c r="H13" s="956"/>
      <c r="I13" s="956"/>
      <c r="J13" s="956"/>
      <c r="K13" s="956"/>
      <c r="L13" s="956"/>
      <c r="M13" s="956"/>
      <c r="N13" s="956"/>
      <c r="O13" s="956"/>
      <c r="P13" s="956"/>
      <c r="Q13" s="956"/>
      <c r="R13" s="956"/>
      <c r="S13" s="956"/>
      <c r="T13" s="956"/>
      <c r="U13" s="956"/>
      <c r="V13" s="956"/>
      <c r="W13" s="956"/>
      <c r="X13" s="956"/>
      <c r="Y13" s="956"/>
      <c r="Z13" s="956"/>
    </row>
    <row r="14" spans="1:26" ht="27" customHeight="1">
      <c r="A14" s="1670">
        <v>7</v>
      </c>
      <c r="B14" s="1671" t="str">
        <f>'2018 AM-Others'!D12</f>
        <v>IMPASUG-ONG</v>
      </c>
      <c r="C14" s="1672" t="str">
        <f>'2018 AM-Others'!G12</f>
        <v>SITIO QUISUMBING, IMPALUTAO, IMPASUG-ONG, BUKDINON</v>
      </c>
      <c r="D14" s="1685" t="str">
        <f>'2018 AM-Others'!N12</f>
        <v>COMPLETED</v>
      </c>
      <c r="E14" s="1674" t="str">
        <f>'2018 AM-Others'!O12</f>
        <v>Turn over last January 29, 2019</v>
      </c>
      <c r="F14" s="1675">
        <f>'2018 AM-Others'!P12</f>
        <v>43514</v>
      </c>
      <c r="G14" s="1707" t="str">
        <f>'2018 AM-Others'!R12</f>
        <v>-</v>
      </c>
      <c r="H14" s="956"/>
      <c r="I14" s="956"/>
      <c r="J14" s="956"/>
      <c r="K14" s="956"/>
      <c r="L14" s="956"/>
      <c r="M14" s="956"/>
      <c r="N14" s="956"/>
      <c r="O14" s="956"/>
      <c r="P14" s="956"/>
      <c r="Q14" s="956"/>
      <c r="R14" s="956"/>
      <c r="S14" s="956"/>
      <c r="T14" s="956"/>
      <c r="U14" s="956"/>
      <c r="V14" s="956"/>
      <c r="W14" s="956"/>
      <c r="X14" s="956"/>
      <c r="Y14" s="956"/>
      <c r="Z14" s="956"/>
    </row>
    <row r="15" spans="1:26" ht="27" customHeight="1">
      <c r="A15" s="1670">
        <v>8</v>
      </c>
      <c r="B15" s="1671" t="str">
        <f>'2018 AM-Others'!D13</f>
        <v>KADINGILAN</v>
      </c>
      <c r="C15" s="1672" t="str">
        <f>'2018 AM-Others'!G13</f>
        <v>BARANGAY PAY-AS</v>
      </c>
      <c r="D15" s="1683" t="str">
        <f>'2018 AM-Others'!N13</f>
        <v>COMPLETED</v>
      </c>
      <c r="E15" s="1674" t="str">
        <f>'2018 AM-Others'!O13</f>
        <v>AS OF 8/20/2019 SWA</v>
      </c>
      <c r="F15" s="1675">
        <f>'2018 AM-Others'!P13</f>
        <v>43861</v>
      </c>
      <c r="G15" s="1707" t="str">
        <f>'2018 AM-Others'!R13</f>
        <v>-</v>
      </c>
      <c r="H15" s="956"/>
      <c r="I15" s="956"/>
      <c r="J15" s="956"/>
      <c r="K15" s="956"/>
      <c r="L15" s="956"/>
      <c r="M15" s="956"/>
      <c r="N15" s="956"/>
      <c r="O15" s="956"/>
      <c r="P15" s="956"/>
      <c r="Q15" s="956"/>
      <c r="R15" s="956"/>
      <c r="S15" s="956"/>
      <c r="T15" s="956"/>
      <c r="U15" s="956"/>
      <c r="V15" s="956"/>
      <c r="W15" s="956"/>
      <c r="X15" s="956"/>
      <c r="Y15" s="956"/>
      <c r="Z15" s="956"/>
    </row>
    <row r="16" spans="1:26" ht="30.75" customHeight="1">
      <c r="A16" s="1670">
        <v>9</v>
      </c>
      <c r="B16" s="1671" t="str">
        <f>'2018 AM-Others'!D14</f>
        <v>KIBAWE</v>
      </c>
      <c r="C16" s="1672" t="str">
        <f>'2018 AM-Others'!G14</f>
        <v>JUNCTION BARANGAY OLD KIBAWE NATIONAL HIGHWAY - SITIO GRECAN, BARANGAY OLD KIBAWE</v>
      </c>
      <c r="D16" s="1683" t="str">
        <f>'2018 AM-Others'!N14</f>
        <v>COMPLETED</v>
      </c>
      <c r="E16" s="1674" t="str">
        <f>'2018 AM-Others'!O14</f>
        <v>as of 6/3/2019  (SWA)</v>
      </c>
      <c r="F16" s="1675">
        <f>'2018 AM-Others'!P14</f>
        <v>43634</v>
      </c>
      <c r="G16" s="1707" t="str">
        <f>'2018 AM-Others'!R14</f>
        <v>-</v>
      </c>
      <c r="H16" s="956"/>
      <c r="I16" s="956"/>
      <c r="J16" s="956"/>
      <c r="K16" s="956"/>
      <c r="L16" s="956"/>
      <c r="M16" s="956"/>
      <c r="N16" s="956"/>
      <c r="O16" s="956"/>
      <c r="P16" s="956"/>
      <c r="Q16" s="956"/>
      <c r="R16" s="956"/>
      <c r="S16" s="956"/>
      <c r="T16" s="956"/>
      <c r="U16" s="956"/>
      <c r="V16" s="956"/>
      <c r="W16" s="956"/>
      <c r="X16" s="956"/>
      <c r="Y16" s="956"/>
      <c r="Z16" s="956"/>
    </row>
    <row r="17" spans="1:26" ht="19.5" customHeight="1">
      <c r="A17" s="1682">
        <v>10</v>
      </c>
      <c r="B17" s="1734" t="str">
        <f>'2018 AM-Others'!D15</f>
        <v>LIBONA</v>
      </c>
      <c r="C17" s="1735" t="str">
        <f>'2018 AM-Others'!G15</f>
        <v>PUROK 1, PUROK 4, POBLACION</v>
      </c>
      <c r="D17" s="1736" t="str">
        <f>'2018 AM-Others'!N15</f>
        <v>COMPLETED</v>
      </c>
      <c r="E17" s="1737" t="str">
        <f>'2018 AM-Others'!O15</f>
        <v>SWA</v>
      </c>
      <c r="F17" s="1718">
        <f>'2018 AM-Others'!P15</f>
        <v>43543</v>
      </c>
      <c r="G17" s="1719" t="str">
        <f>'2018 AM-Others'!R15</f>
        <v>-</v>
      </c>
      <c r="H17" s="956"/>
      <c r="I17" s="956"/>
      <c r="J17" s="956"/>
      <c r="K17" s="956"/>
      <c r="L17" s="956"/>
      <c r="M17" s="956"/>
      <c r="N17" s="956"/>
      <c r="O17" s="956"/>
      <c r="P17" s="956"/>
      <c r="Q17" s="956"/>
      <c r="R17" s="956"/>
      <c r="S17" s="956"/>
      <c r="T17" s="956"/>
      <c r="U17" s="956"/>
      <c r="V17" s="956"/>
      <c r="W17" s="956"/>
      <c r="X17" s="956"/>
      <c r="Y17" s="956"/>
      <c r="Z17" s="956"/>
    </row>
    <row r="18" spans="1:26" ht="38.25" customHeight="1">
      <c r="A18" s="1670">
        <v>11</v>
      </c>
      <c r="B18" s="1671" t="str">
        <f>'2018 AM-Others'!D16</f>
        <v>MALITBOG</v>
      </c>
      <c r="C18" s="1672" t="str">
        <f>'2018 AM-Others'!G16</f>
        <v>POBLACION-MINDAGAT</v>
      </c>
      <c r="D18" s="1683" t="str">
        <f>'2018 AM-Others'!N16</f>
        <v>COMPLETED</v>
      </c>
      <c r="E18" s="1674" t="str">
        <f>'2018 AM-Others'!O16</f>
        <v>as of 10/2/2019 SWA; 11/22/2019 PROJECT INSPECTION REPORT</v>
      </c>
      <c r="F18" s="1675">
        <f>'2018 AM-Others'!P16</f>
        <v>43839</v>
      </c>
      <c r="G18" s="1707" t="str">
        <f>'2018 AM-Others'!R16</f>
        <v>-</v>
      </c>
      <c r="H18" s="956"/>
      <c r="I18" s="956"/>
      <c r="J18" s="956"/>
      <c r="K18" s="956"/>
      <c r="L18" s="956"/>
      <c r="M18" s="956"/>
      <c r="N18" s="956"/>
      <c r="O18" s="956"/>
      <c r="P18" s="956"/>
      <c r="Q18" s="956"/>
      <c r="R18" s="956"/>
      <c r="S18" s="956"/>
      <c r="T18" s="956"/>
      <c r="U18" s="956"/>
      <c r="V18" s="956"/>
      <c r="W18" s="956"/>
      <c r="X18" s="956"/>
      <c r="Y18" s="956"/>
      <c r="Z18" s="956"/>
    </row>
    <row r="19" spans="1:26" ht="36" customHeight="1">
      <c r="A19" s="1670">
        <v>12</v>
      </c>
      <c r="B19" s="1671" t="str">
        <f>'2018 AM-Others'!D17</f>
        <v>MARAMAG</v>
      </c>
      <c r="C19" s="1672" t="str">
        <f>'2018 AM-Others'!G17</f>
        <v>NORTH POBLACION</v>
      </c>
      <c r="D19" s="1677" t="str">
        <f>'2018 AM-Others'!N17</f>
        <v>COMPLETED</v>
      </c>
      <c r="E19" s="1674" t="str">
        <f>'2018 AM-Others'!O17</f>
        <v>AS OF 04/27/2020 SWA</v>
      </c>
      <c r="F19" s="1675">
        <f>'2018 AM-Others'!P17</f>
        <v>43951</v>
      </c>
      <c r="G19" s="1707">
        <f>'2018 AM-Others'!R17</f>
        <v>0</v>
      </c>
      <c r="H19" s="956"/>
      <c r="I19" s="956"/>
      <c r="J19" s="956"/>
      <c r="K19" s="956"/>
      <c r="L19" s="956"/>
      <c r="M19" s="956"/>
      <c r="N19" s="956"/>
      <c r="O19" s="956"/>
      <c r="P19" s="956"/>
      <c r="Q19" s="956"/>
      <c r="R19" s="956"/>
      <c r="S19" s="956"/>
      <c r="T19" s="956"/>
      <c r="U19" s="956"/>
      <c r="V19" s="956"/>
      <c r="W19" s="956"/>
      <c r="X19" s="956"/>
      <c r="Y19" s="956"/>
      <c r="Z19" s="956"/>
    </row>
    <row r="20" spans="1:26" ht="19.5" customHeight="1">
      <c r="A20" s="1670">
        <v>13</v>
      </c>
      <c r="B20" s="1671" t="str">
        <f>'2018 AM-Others'!D18</f>
        <v>PANGANTUCAN</v>
      </c>
      <c r="C20" s="1672" t="str">
        <f>'2018 AM-Others'!G18</f>
        <v>CONCEPCION</v>
      </c>
      <c r="D20" s="1683" t="str">
        <f>'2018 AM-Others'!N18</f>
        <v>COMPLETED</v>
      </c>
      <c r="E20" s="1674" t="str">
        <f>'2018 AM-Others'!O18</f>
        <v>AS OF 9/27/2019 SWA</v>
      </c>
      <c r="F20" s="1675">
        <f>'2018 AM-Others'!P18</f>
        <v>43724</v>
      </c>
      <c r="G20" s="1707" t="str">
        <f>'2018 AM-Others'!R18</f>
        <v>-</v>
      </c>
      <c r="H20" s="956"/>
      <c r="I20" s="956"/>
      <c r="J20" s="956"/>
      <c r="K20" s="956"/>
      <c r="L20" s="956"/>
      <c r="M20" s="956"/>
      <c r="N20" s="956"/>
      <c r="O20" s="956"/>
      <c r="P20" s="956"/>
      <c r="Q20" s="956"/>
      <c r="R20" s="956"/>
      <c r="S20" s="956"/>
      <c r="T20" s="956"/>
      <c r="U20" s="956"/>
      <c r="V20" s="956"/>
      <c r="W20" s="956"/>
      <c r="X20" s="956"/>
      <c r="Y20" s="956"/>
      <c r="Z20" s="956"/>
    </row>
    <row r="21" spans="1:26" ht="19.5" customHeight="1">
      <c r="A21" s="1670">
        <v>14</v>
      </c>
      <c r="B21" s="1671" t="str">
        <f>'2018 AM-Others'!D19</f>
        <v>PANGANTUCAN</v>
      </c>
      <c r="C21" s="1672" t="str">
        <f>'2018 AM-Others'!G19</f>
        <v>NEW EDEN</v>
      </c>
      <c r="D21" s="1683" t="str">
        <f>'2018 AM-Others'!N19</f>
        <v>COMPLETED</v>
      </c>
      <c r="E21" s="1674" t="str">
        <f>'2018 AM-Others'!O19</f>
        <v>AS OF 9/27/2019 SWA</v>
      </c>
      <c r="F21" s="1675">
        <f>'2018 AM-Others'!P19</f>
        <v>43857</v>
      </c>
      <c r="G21" s="1707" t="str">
        <f>'2018 AM-Others'!R19</f>
        <v>-</v>
      </c>
      <c r="H21" s="956"/>
      <c r="I21" s="956"/>
      <c r="J21" s="956"/>
      <c r="K21" s="956"/>
      <c r="L21" s="956"/>
      <c r="M21" s="956"/>
      <c r="N21" s="956"/>
      <c r="O21" s="956"/>
      <c r="P21" s="956"/>
      <c r="Q21" s="956"/>
      <c r="R21" s="956"/>
      <c r="S21" s="956"/>
      <c r="T21" s="956"/>
      <c r="U21" s="956"/>
      <c r="V21" s="956"/>
      <c r="W21" s="956"/>
      <c r="X21" s="956"/>
      <c r="Y21" s="956"/>
      <c r="Z21" s="956"/>
    </row>
    <row r="22" spans="1:26" ht="31.5" customHeight="1">
      <c r="A22" s="1670">
        <v>15</v>
      </c>
      <c r="B22" s="1671" t="str">
        <f>'2018 AM-Others'!D20</f>
        <v>QUEZON</v>
      </c>
      <c r="C22" s="1672" t="str">
        <f>'2018 AM-Others'!G20</f>
        <v>POBLACION</v>
      </c>
      <c r="D22" s="1685" t="str">
        <f>'2018 AM-Others'!N20</f>
        <v>COMPLETED</v>
      </c>
      <c r="E22" s="1674" t="str">
        <f>'2018 AM-Others'!O20</f>
        <v>Turn over last February 13, 2019</v>
      </c>
      <c r="F22" s="1675">
        <f>'2018 AM-Others'!P20</f>
        <v>43514</v>
      </c>
      <c r="G22" s="1707" t="str">
        <f>'2018 AM-Others'!R20</f>
        <v>-</v>
      </c>
      <c r="H22" s="956"/>
      <c r="I22" s="956"/>
      <c r="J22" s="956"/>
      <c r="K22" s="956"/>
      <c r="L22" s="956"/>
      <c r="M22" s="956"/>
      <c r="N22" s="956"/>
      <c r="O22" s="956"/>
      <c r="P22" s="956"/>
      <c r="Q22" s="956"/>
      <c r="R22" s="956"/>
      <c r="S22" s="956"/>
      <c r="T22" s="956"/>
      <c r="U22" s="956"/>
      <c r="V22" s="956"/>
      <c r="W22" s="956"/>
      <c r="X22" s="956"/>
      <c r="Y22" s="956"/>
      <c r="Z22" s="956"/>
    </row>
    <row r="23" spans="1:26" ht="19.5" customHeight="1">
      <c r="A23" s="1670">
        <v>16</v>
      </c>
      <c r="B23" s="1671" t="str">
        <f>'2018 AM-Others'!D21</f>
        <v>SUMILAO</v>
      </c>
      <c r="C23" s="1672" t="str">
        <f>'2018 AM-Others'!G21</f>
        <v>BARANGAY LUPIAGAN</v>
      </c>
      <c r="D23" s="1683" t="str">
        <f>'2018 AM-Others'!N21</f>
        <v>COMPLETED</v>
      </c>
      <c r="E23" s="1674" t="str">
        <f>'2018 AM-Others'!O21</f>
        <v>AS OF DECEMBER19, 2019 SWA</v>
      </c>
      <c r="F23" s="1675">
        <f>'2018 AM-Others'!P21</f>
        <v>43805</v>
      </c>
      <c r="G23" s="1707">
        <f>'2018 AM-Others'!R21</f>
        <v>0</v>
      </c>
      <c r="H23" s="956"/>
      <c r="I23" s="956"/>
      <c r="J23" s="956"/>
      <c r="K23" s="956"/>
      <c r="L23" s="956"/>
      <c r="M23" s="956"/>
      <c r="N23" s="956"/>
      <c r="O23" s="956"/>
      <c r="P23" s="956"/>
      <c r="Q23" s="956"/>
      <c r="R23" s="956"/>
      <c r="S23" s="956"/>
      <c r="T23" s="956"/>
      <c r="U23" s="956"/>
      <c r="V23" s="956"/>
      <c r="W23" s="956"/>
      <c r="X23" s="956"/>
      <c r="Y23" s="956"/>
      <c r="Z23" s="956"/>
    </row>
    <row r="24" spans="1:26" ht="28.5" customHeight="1">
      <c r="A24" s="1670">
        <v>17</v>
      </c>
      <c r="B24" s="1671" t="str">
        <f>'2018 AM-Others'!D22</f>
        <v>TALAKAG</v>
      </c>
      <c r="C24" s="1672" t="str">
        <f>'2018 AM-Others'!G22</f>
        <v>SITIO BABALAYAN-SITIO BATANG ROAD BRGY COSINA</v>
      </c>
      <c r="D24" s="1683" t="str">
        <f>'2018 AM-Others'!N22</f>
        <v>COMPLETED</v>
      </c>
      <c r="E24" s="1674" t="str">
        <f>'2018 AM-Others'!O22</f>
        <v>AS OF DECEMBER 2019 SWA</v>
      </c>
      <c r="F24" s="1675">
        <f>'2018 AM-Others'!P22</f>
        <v>43840</v>
      </c>
      <c r="G24" s="1707" t="str">
        <f>'2018 AM-Others'!R22</f>
        <v>-</v>
      </c>
      <c r="H24" s="956"/>
      <c r="I24" s="956"/>
      <c r="J24" s="956"/>
      <c r="K24" s="956"/>
      <c r="L24" s="956"/>
      <c r="M24" s="956"/>
      <c r="N24" s="956"/>
      <c r="O24" s="956"/>
      <c r="P24" s="956"/>
      <c r="Q24" s="956"/>
      <c r="R24" s="956"/>
      <c r="S24" s="956"/>
      <c r="T24" s="956"/>
      <c r="U24" s="956"/>
      <c r="V24" s="956"/>
      <c r="W24" s="956"/>
      <c r="X24" s="956"/>
      <c r="Y24" s="956"/>
      <c r="Z24" s="956"/>
    </row>
    <row r="25" spans="1:26" ht="20.25" customHeight="1">
      <c r="A25" s="1709"/>
      <c r="B25" s="1738"/>
      <c r="C25" s="1711"/>
      <c r="D25" s="2175" t="s">
        <v>3166</v>
      </c>
      <c r="E25" s="1943"/>
      <c r="F25" s="1944"/>
      <c r="G25" s="1739">
        <f>SUM(G8:G24)</f>
        <v>0</v>
      </c>
      <c r="H25" s="956"/>
      <c r="I25" s="956"/>
      <c r="J25" s="956"/>
      <c r="K25" s="956"/>
      <c r="L25" s="956"/>
      <c r="M25" s="956"/>
      <c r="N25" s="956"/>
      <c r="O25" s="956"/>
      <c r="P25" s="956"/>
      <c r="Q25" s="956"/>
      <c r="R25" s="956"/>
      <c r="S25" s="956"/>
      <c r="T25" s="956"/>
      <c r="U25" s="956"/>
      <c r="V25" s="956"/>
      <c r="W25" s="956"/>
      <c r="X25" s="956"/>
      <c r="Y25" s="956"/>
      <c r="Z25" s="956"/>
    </row>
    <row r="26" spans="1:26" ht="16.5" customHeight="1">
      <c r="A26" s="1727"/>
      <c r="B26" s="1728" t="s">
        <v>1909</v>
      </c>
      <c r="C26" s="1728"/>
      <c r="D26" s="1729"/>
      <c r="E26" s="1740"/>
      <c r="F26" s="1741"/>
      <c r="G26" s="1742"/>
      <c r="H26" s="956"/>
      <c r="I26" s="956"/>
      <c r="J26" s="956"/>
      <c r="K26" s="956"/>
      <c r="L26" s="956"/>
      <c r="M26" s="956"/>
      <c r="N26" s="956"/>
      <c r="O26" s="956"/>
      <c r="P26" s="956"/>
      <c r="Q26" s="956"/>
      <c r="R26" s="956"/>
      <c r="S26" s="956"/>
      <c r="T26" s="956"/>
      <c r="U26" s="956"/>
      <c r="V26" s="956"/>
      <c r="W26" s="956"/>
      <c r="X26" s="956"/>
      <c r="Y26" s="956"/>
      <c r="Z26" s="956"/>
    </row>
    <row r="27" spans="1:26" ht="24.75" customHeight="1">
      <c r="A27" s="1670">
        <v>18</v>
      </c>
      <c r="B27" s="1684" t="str">
        <f>'2018 AM-Others'!D24</f>
        <v>MANOLO FORTICH</v>
      </c>
      <c r="C27" s="1671" t="str">
        <f>'2018 AM-Others'!G24</f>
        <v>TANKULAN</v>
      </c>
      <c r="D27" s="1683" t="str">
        <f>'2018 AM-Others'!N24</f>
        <v>COMPLETED</v>
      </c>
      <c r="E27" s="1674" t="str">
        <f>'2018 AM-Others'!O24</f>
        <v>as of 5/30/2019 (SWA)</v>
      </c>
      <c r="F27" s="1743">
        <f>'2018 AM-Others'!P24</f>
        <v>43626</v>
      </c>
      <c r="G27" s="1707" t="str">
        <f>'2018 AM-Others'!R24</f>
        <v>-</v>
      </c>
      <c r="H27" s="956"/>
      <c r="I27" s="956"/>
      <c r="J27" s="956"/>
      <c r="K27" s="956"/>
      <c r="L27" s="956"/>
      <c r="M27" s="956"/>
      <c r="N27" s="956"/>
      <c r="O27" s="956"/>
      <c r="P27" s="956"/>
      <c r="Q27" s="956"/>
      <c r="R27" s="956"/>
      <c r="S27" s="956"/>
      <c r="T27" s="956"/>
      <c r="U27" s="956"/>
      <c r="V27" s="956"/>
      <c r="W27" s="956"/>
      <c r="X27" s="956"/>
      <c r="Y27" s="956"/>
      <c r="Z27" s="956"/>
    </row>
    <row r="28" spans="1:26" ht="32.25" customHeight="1">
      <c r="A28" s="1670">
        <v>19</v>
      </c>
      <c r="B28" s="1684" t="str">
        <f>'2018 AM-Others'!D25</f>
        <v>MARAMAG</v>
      </c>
      <c r="C28" s="1671" t="str">
        <f>'2018 AM-Others'!G25</f>
        <v>NORTH POBLACION</v>
      </c>
      <c r="D28" s="1683" t="str">
        <f>'2018 AM-Others'!N25</f>
        <v>COMPLETED</v>
      </c>
      <c r="E28" s="1674" t="str">
        <f>'2018 AM-Others'!O25</f>
        <v>AS OF 1/20/2020 SWA</v>
      </c>
      <c r="F28" s="1744">
        <f>'2018 AM-Others'!P25</f>
        <v>43857</v>
      </c>
      <c r="G28" s="1719" t="str">
        <f>'2018 AM-Others'!R25</f>
        <v>-</v>
      </c>
      <c r="H28" s="956"/>
      <c r="I28" s="956"/>
      <c r="J28" s="956"/>
      <c r="K28" s="956"/>
      <c r="L28" s="956"/>
      <c r="M28" s="956"/>
      <c r="N28" s="956"/>
      <c r="O28" s="956"/>
      <c r="P28" s="956"/>
      <c r="Q28" s="956"/>
      <c r="R28" s="956"/>
      <c r="S28" s="956"/>
      <c r="T28" s="956"/>
      <c r="U28" s="956"/>
      <c r="V28" s="956"/>
      <c r="W28" s="956"/>
      <c r="X28" s="956"/>
      <c r="Y28" s="956"/>
      <c r="Z28" s="956"/>
    </row>
    <row r="29" spans="1:26" ht="20.25" customHeight="1">
      <c r="A29" s="1722"/>
      <c r="B29" s="1745"/>
      <c r="C29" s="1724"/>
      <c r="D29" s="2175" t="s">
        <v>3166</v>
      </c>
      <c r="E29" s="1943"/>
      <c r="F29" s="1944"/>
      <c r="G29" s="1746">
        <f>SUM(G27:G28)</f>
        <v>0</v>
      </c>
      <c r="H29" s="956"/>
      <c r="I29" s="956"/>
      <c r="J29" s="956"/>
      <c r="K29" s="956"/>
      <c r="L29" s="956"/>
      <c r="M29" s="956"/>
      <c r="N29" s="956"/>
      <c r="O29" s="956"/>
      <c r="P29" s="956"/>
      <c r="Q29" s="956"/>
      <c r="R29" s="956"/>
      <c r="S29" s="956"/>
      <c r="T29" s="956"/>
      <c r="U29" s="956"/>
      <c r="V29" s="956"/>
      <c r="W29" s="956"/>
      <c r="X29" s="956"/>
      <c r="Y29" s="956"/>
      <c r="Z29" s="956"/>
    </row>
    <row r="30" spans="1:26" ht="20.25" customHeight="1">
      <c r="A30" s="1678"/>
      <c r="B30" s="1747"/>
      <c r="C30" s="1680"/>
      <c r="D30" s="2178" t="s">
        <v>3155</v>
      </c>
      <c r="E30" s="1964"/>
      <c r="F30" s="1961"/>
      <c r="G30" s="1748">
        <f>G29+G25</f>
        <v>0</v>
      </c>
      <c r="H30" s="956"/>
      <c r="I30" s="956"/>
      <c r="J30" s="956"/>
      <c r="K30" s="956"/>
      <c r="L30" s="956"/>
      <c r="M30" s="956"/>
      <c r="N30" s="956"/>
      <c r="O30" s="956"/>
      <c r="P30" s="956"/>
      <c r="Q30" s="956"/>
      <c r="R30" s="956"/>
      <c r="S30" s="956"/>
      <c r="T30" s="956"/>
      <c r="U30" s="956"/>
      <c r="V30" s="956"/>
      <c r="W30" s="956"/>
      <c r="X30" s="956"/>
      <c r="Y30" s="956"/>
      <c r="Z30" s="956"/>
    </row>
    <row r="31" spans="1:26" ht="19.5" customHeight="1">
      <c r="A31" s="2111" t="s">
        <v>16</v>
      </c>
      <c r="B31" s="2031"/>
      <c r="C31" s="1702"/>
      <c r="D31" s="1702"/>
      <c r="E31" s="1702"/>
      <c r="F31" s="1702"/>
      <c r="G31" s="1703"/>
      <c r="H31" s="956"/>
      <c r="I31" s="956"/>
      <c r="J31" s="956"/>
      <c r="K31" s="956"/>
      <c r="L31" s="956"/>
      <c r="M31" s="956"/>
      <c r="N31" s="956"/>
      <c r="O31" s="956"/>
      <c r="P31" s="956"/>
      <c r="Q31" s="956"/>
      <c r="R31" s="956"/>
      <c r="S31" s="956"/>
      <c r="T31" s="956"/>
      <c r="U31" s="956"/>
      <c r="V31" s="956"/>
      <c r="W31" s="956"/>
      <c r="X31" s="956"/>
      <c r="Y31" s="956"/>
      <c r="Z31" s="956"/>
    </row>
    <row r="32" spans="1:26" ht="16.5" customHeight="1">
      <c r="A32" s="1749"/>
      <c r="B32" s="1750" t="s">
        <v>3165</v>
      </c>
      <c r="C32" s="1750"/>
      <c r="D32" s="1751"/>
      <c r="E32" s="1752"/>
      <c r="F32" s="1728"/>
      <c r="G32" s="1731"/>
      <c r="H32" s="956"/>
      <c r="I32" s="956"/>
      <c r="J32" s="956"/>
      <c r="K32" s="956"/>
      <c r="L32" s="956"/>
      <c r="M32" s="956"/>
      <c r="N32" s="956"/>
      <c r="O32" s="956"/>
      <c r="P32" s="956"/>
      <c r="Q32" s="956"/>
      <c r="R32" s="956"/>
      <c r="S32" s="956"/>
      <c r="T32" s="956"/>
      <c r="U32" s="956"/>
      <c r="V32" s="956"/>
      <c r="W32" s="956"/>
      <c r="X32" s="956"/>
      <c r="Y32" s="956"/>
      <c r="Z32" s="956"/>
    </row>
    <row r="33" spans="1:26" ht="19.5" customHeight="1">
      <c r="A33" s="1670">
        <v>1</v>
      </c>
      <c r="B33" s="1671" t="str">
        <f>'2018 AM-Others'!D28</f>
        <v>CATARMAN</v>
      </c>
      <c r="C33" s="1671" t="str">
        <f>'2018 AM-Others'!G28</f>
        <v>MANDUAO</v>
      </c>
      <c r="D33" s="1683" t="str">
        <f>'2018 AM-Others'!N28</f>
        <v>COMPLETED</v>
      </c>
      <c r="E33" s="1674" t="str">
        <f>'2018 AM-Others'!O28</f>
        <v>as of 4/15/2019 (SWA)</v>
      </c>
      <c r="F33" s="1753">
        <f>'2018 AM-Others'!P28</f>
        <v>43580</v>
      </c>
      <c r="G33" s="1705" t="str">
        <f>'2018 AM-Others'!R28</f>
        <v>-</v>
      </c>
      <c r="H33" s="956"/>
      <c r="I33" s="956"/>
      <c r="J33" s="956"/>
      <c r="K33" s="956"/>
      <c r="L33" s="956"/>
      <c r="M33" s="956"/>
      <c r="N33" s="956"/>
      <c r="O33" s="956"/>
      <c r="P33" s="956"/>
      <c r="Q33" s="956"/>
      <c r="R33" s="956"/>
      <c r="S33" s="956"/>
      <c r="T33" s="956"/>
      <c r="U33" s="956"/>
      <c r="V33" s="956"/>
      <c r="W33" s="956"/>
      <c r="X33" s="956"/>
      <c r="Y33" s="956"/>
      <c r="Z33" s="956"/>
    </row>
    <row r="34" spans="1:26" ht="28.5" customHeight="1">
      <c r="A34" s="1670">
        <v>2</v>
      </c>
      <c r="B34" s="1671" t="str">
        <f>'2018 AM-Others'!D29</f>
        <v>GUINSILIBAN</v>
      </c>
      <c r="C34" s="1671" t="str">
        <f>'2018 AM-Others'!G29</f>
        <v>NATIONAL HIGHWAY, SOUTH POBLACION TO KIWAKAT</v>
      </c>
      <c r="D34" s="1677" t="str">
        <f>'2018 AM-Others'!N29</f>
        <v>COMPLETED</v>
      </c>
      <c r="E34" s="1674">
        <f>'2018 AM-Others'!O29</f>
        <v>0</v>
      </c>
      <c r="F34" s="1754">
        <f>'2018 AM-Others'!P29</f>
        <v>44008</v>
      </c>
      <c r="G34" s="1707">
        <f>'2018 AM-Others'!R29</f>
        <v>1</v>
      </c>
      <c r="H34" s="956"/>
      <c r="I34" s="956"/>
      <c r="J34" s="956"/>
      <c r="K34" s="956"/>
      <c r="L34" s="956"/>
      <c r="M34" s="956"/>
      <c r="N34" s="956"/>
      <c r="O34" s="956"/>
      <c r="P34" s="956"/>
      <c r="Q34" s="956"/>
      <c r="R34" s="956"/>
      <c r="S34" s="956"/>
      <c r="T34" s="956"/>
      <c r="U34" s="956"/>
      <c r="V34" s="956"/>
      <c r="W34" s="956"/>
      <c r="X34" s="956"/>
      <c r="Y34" s="956"/>
      <c r="Z34" s="956"/>
    </row>
    <row r="35" spans="1:26" ht="19.5" customHeight="1">
      <c r="A35" s="1670">
        <v>3</v>
      </c>
      <c r="B35" s="1671" t="str">
        <f>'2018 AM-Others'!D30</f>
        <v>MAHINOG</v>
      </c>
      <c r="C35" s="1671" t="str">
        <f>'2018 AM-Others'!G30</f>
        <v>TACANGON, POBLACION</v>
      </c>
      <c r="D35" s="1683" t="str">
        <f>'2018 AM-Others'!N30</f>
        <v>COMPLETED</v>
      </c>
      <c r="E35" s="1674" t="str">
        <f>'2018 AM-Others'!O30</f>
        <v>as of 3/25/2019 (SWA)</v>
      </c>
      <c r="F35" s="1754">
        <f>'2018 AM-Others'!P30</f>
        <v>43570</v>
      </c>
      <c r="G35" s="1707" t="str">
        <f>'2018 AM-Others'!R30</f>
        <v>-</v>
      </c>
      <c r="H35" s="956"/>
      <c r="I35" s="956"/>
      <c r="J35" s="956"/>
      <c r="K35" s="956"/>
      <c r="L35" s="956"/>
      <c r="M35" s="956"/>
      <c r="N35" s="956"/>
      <c r="O35" s="956"/>
      <c r="P35" s="956"/>
      <c r="Q35" s="956"/>
      <c r="R35" s="956"/>
      <c r="S35" s="956"/>
      <c r="T35" s="956"/>
      <c r="U35" s="956"/>
      <c r="V35" s="956"/>
      <c r="W35" s="956"/>
      <c r="X35" s="956"/>
      <c r="Y35" s="956"/>
      <c r="Z35" s="956"/>
    </row>
    <row r="36" spans="1:26" ht="19.5" customHeight="1">
      <c r="A36" s="1670">
        <v>4</v>
      </c>
      <c r="B36" s="1671" t="str">
        <f>'2018 AM-Others'!D31</f>
        <v>MAHINOG</v>
      </c>
      <c r="C36" s="1671" t="str">
        <f>'2018 AM-Others'!G31</f>
        <v>BRHP, BENONI</v>
      </c>
      <c r="D36" s="1685" t="str">
        <f>'2018 AM-Others'!N31</f>
        <v>COMPLETED</v>
      </c>
      <c r="E36" s="1674" t="str">
        <f>'2018 AM-Others'!O31</f>
        <v>SWA</v>
      </c>
      <c r="F36" s="1754">
        <f>'2018 AM-Others'!P31</f>
        <v>43518</v>
      </c>
      <c r="G36" s="1707" t="str">
        <f>'2018 AM-Others'!R31</f>
        <v>-</v>
      </c>
      <c r="H36" s="956"/>
      <c r="I36" s="956"/>
      <c r="J36" s="956"/>
      <c r="K36" s="956"/>
      <c r="L36" s="956"/>
      <c r="M36" s="956"/>
      <c r="N36" s="956"/>
      <c r="O36" s="956"/>
      <c r="P36" s="956"/>
      <c r="Q36" s="956"/>
      <c r="R36" s="956"/>
      <c r="S36" s="956"/>
      <c r="T36" s="956"/>
      <c r="U36" s="956"/>
      <c r="V36" s="956"/>
      <c r="W36" s="956"/>
      <c r="X36" s="956"/>
      <c r="Y36" s="956"/>
      <c r="Z36" s="956"/>
    </row>
    <row r="37" spans="1:26" ht="19.5" customHeight="1">
      <c r="A37" s="1670">
        <v>5</v>
      </c>
      <c r="B37" s="1671" t="str">
        <f>'2018 AM-Others'!D32</f>
        <v>MAHINOG</v>
      </c>
      <c r="C37" s="1671" t="str">
        <f>'2018 AM-Others'!G32</f>
        <v>HUBANGON</v>
      </c>
      <c r="D37" s="1683" t="str">
        <f>'2018 AM-Others'!N32</f>
        <v>COMPLETED</v>
      </c>
      <c r="E37" s="1674" t="str">
        <f>'2018 AM-Others'!O32</f>
        <v>as of 1/11/2019 (SWA)</v>
      </c>
      <c r="F37" s="1754">
        <f>'2018 AM-Others'!P32</f>
        <v>43570</v>
      </c>
      <c r="G37" s="1707" t="str">
        <f>'2018 AM-Others'!R32</f>
        <v>-</v>
      </c>
      <c r="H37" s="956"/>
      <c r="I37" s="956"/>
      <c r="J37" s="956"/>
      <c r="K37" s="956"/>
      <c r="L37" s="956"/>
      <c r="M37" s="956"/>
      <c r="N37" s="956"/>
      <c r="O37" s="956"/>
      <c r="P37" s="956"/>
      <c r="Q37" s="956"/>
      <c r="R37" s="956"/>
      <c r="S37" s="956"/>
      <c r="T37" s="956"/>
      <c r="U37" s="956"/>
      <c r="V37" s="956"/>
      <c r="W37" s="956"/>
      <c r="X37" s="956"/>
      <c r="Y37" s="956"/>
      <c r="Z37" s="956"/>
    </row>
    <row r="38" spans="1:26" ht="19.5" customHeight="1">
      <c r="A38" s="1670">
        <v>6</v>
      </c>
      <c r="B38" s="1671" t="str">
        <f>'2018 AM-Others'!D33</f>
        <v>MAHINOG</v>
      </c>
      <c r="C38" s="1671" t="str">
        <f>'2018 AM-Others'!G33</f>
        <v>BENONI</v>
      </c>
      <c r="D38" s="1685" t="str">
        <f>'2018 AM-Others'!N33</f>
        <v>COMPLETED</v>
      </c>
      <c r="E38" s="1674" t="str">
        <f>'2018 AM-Others'!O33</f>
        <v>SWA</v>
      </c>
      <c r="F38" s="1754">
        <f>'2018 AM-Others'!P33</f>
        <v>43518</v>
      </c>
      <c r="G38" s="1707" t="str">
        <f>'2018 AM-Others'!R33</f>
        <v>-</v>
      </c>
      <c r="H38" s="956"/>
      <c r="I38" s="956"/>
      <c r="J38" s="956"/>
      <c r="K38" s="956"/>
      <c r="L38" s="956"/>
      <c r="M38" s="956"/>
      <c r="N38" s="956"/>
      <c r="O38" s="956"/>
      <c r="P38" s="956"/>
      <c r="Q38" s="956"/>
      <c r="R38" s="956"/>
      <c r="S38" s="956"/>
      <c r="T38" s="956"/>
      <c r="U38" s="956"/>
      <c r="V38" s="956"/>
      <c r="W38" s="956"/>
      <c r="X38" s="956"/>
      <c r="Y38" s="956"/>
      <c r="Z38" s="956"/>
    </row>
    <row r="39" spans="1:26" ht="19.5" customHeight="1">
      <c r="A39" s="1670">
        <v>7</v>
      </c>
      <c r="B39" s="1671" t="str">
        <f>'2018 AM-Others'!D34</f>
        <v>MAHINOG</v>
      </c>
      <c r="C39" s="1671" t="str">
        <f>'2018 AM-Others'!G34</f>
        <v>POBLACION</v>
      </c>
      <c r="D39" s="1683" t="str">
        <f>'2018 AM-Others'!N34</f>
        <v>COMPLETED</v>
      </c>
      <c r="E39" s="1674" t="str">
        <f>'2018 AM-Others'!O34</f>
        <v>as of 3/22/2019 (SWA)</v>
      </c>
      <c r="F39" s="1754">
        <f>'2018 AM-Others'!P34</f>
        <v>43570</v>
      </c>
      <c r="G39" s="1707" t="str">
        <f>'2018 AM-Others'!R34</f>
        <v>-</v>
      </c>
      <c r="H39" s="956"/>
      <c r="I39" s="956"/>
      <c r="J39" s="956"/>
      <c r="K39" s="956"/>
      <c r="L39" s="956"/>
      <c r="M39" s="956"/>
      <c r="N39" s="956"/>
      <c r="O39" s="956"/>
      <c r="P39" s="956"/>
      <c r="Q39" s="956"/>
      <c r="R39" s="956"/>
      <c r="S39" s="956"/>
      <c r="T39" s="956"/>
      <c r="U39" s="956"/>
      <c r="V39" s="956"/>
      <c r="W39" s="956"/>
      <c r="X39" s="956"/>
      <c r="Y39" s="956"/>
      <c r="Z39" s="956"/>
    </row>
    <row r="40" spans="1:26" ht="19.5" customHeight="1">
      <c r="A40" s="1670">
        <v>8</v>
      </c>
      <c r="B40" s="1671" t="str">
        <f>'2018 AM-Others'!D35</f>
        <v>MAMBAJAO (Capital)</v>
      </c>
      <c r="C40" s="1671" t="str">
        <f>'2018 AM-Others'!G35</f>
        <v>GOVERNMENT CENTER, LACAS, POBLACION</v>
      </c>
      <c r="D40" s="1683" t="str">
        <f>'2018 AM-Others'!N35</f>
        <v>COMPLETED</v>
      </c>
      <c r="E40" s="1674" t="str">
        <f>'2018 AM-Others'!O35</f>
        <v>as of 11/25/2019 SWA</v>
      </c>
      <c r="F40" s="1754">
        <f>'2018 AM-Others'!P35</f>
        <v>43816</v>
      </c>
      <c r="G40" s="1707" t="str">
        <f>'2018 AM-Others'!R35</f>
        <v>-</v>
      </c>
      <c r="H40" s="956"/>
      <c r="I40" s="956"/>
      <c r="J40" s="956"/>
      <c r="K40" s="956"/>
      <c r="L40" s="956"/>
      <c r="M40" s="956"/>
      <c r="N40" s="956"/>
      <c r="O40" s="956"/>
      <c r="P40" s="956"/>
      <c r="Q40" s="956"/>
      <c r="R40" s="956"/>
      <c r="S40" s="956"/>
      <c r="T40" s="956"/>
      <c r="U40" s="956"/>
      <c r="V40" s="956"/>
      <c r="W40" s="956"/>
      <c r="X40" s="956"/>
      <c r="Y40" s="956"/>
      <c r="Z40" s="956"/>
    </row>
    <row r="41" spans="1:26" ht="19.5" customHeight="1">
      <c r="A41" s="1670">
        <v>9</v>
      </c>
      <c r="B41" s="1671" t="str">
        <f>'2018 AM-Others'!D36</f>
        <v>SAGAY</v>
      </c>
      <c r="C41" s="1671" t="str">
        <f>'2018 AM-Others'!G36</f>
        <v>BRGY. MAYANA</v>
      </c>
      <c r="D41" s="1685" t="str">
        <f>'2018 AM-Others'!N36</f>
        <v>COMPLETED</v>
      </c>
      <c r="E41" s="1674" t="str">
        <f>'2018 AM-Others'!O36</f>
        <v>as of 2/15/2019 (SWA)</v>
      </c>
      <c r="F41" s="1754">
        <f>'2018 AM-Others'!P36</f>
        <v>43523</v>
      </c>
      <c r="G41" s="1707" t="str">
        <f>'2018 AM-Others'!R36</f>
        <v>-</v>
      </c>
      <c r="H41" s="956"/>
      <c r="I41" s="956"/>
      <c r="J41" s="956"/>
      <c r="K41" s="956"/>
      <c r="L41" s="956"/>
      <c r="M41" s="956"/>
      <c r="N41" s="956"/>
      <c r="O41" s="956"/>
      <c r="P41" s="956"/>
      <c r="Q41" s="956"/>
      <c r="R41" s="956"/>
      <c r="S41" s="956"/>
      <c r="T41" s="956"/>
      <c r="U41" s="956"/>
      <c r="V41" s="956"/>
      <c r="W41" s="956"/>
      <c r="X41" s="956"/>
      <c r="Y41" s="956"/>
      <c r="Z41" s="956"/>
    </row>
    <row r="42" spans="1:26" ht="20.25" customHeight="1">
      <c r="A42" s="1709"/>
      <c r="B42" s="1738"/>
      <c r="C42" s="1711"/>
      <c r="D42" s="2175" t="s">
        <v>3166</v>
      </c>
      <c r="E42" s="1943"/>
      <c r="F42" s="1944"/>
      <c r="G42" s="1746">
        <f>SUM(G33:G41)</f>
        <v>1</v>
      </c>
      <c r="H42" s="956"/>
      <c r="I42" s="956"/>
      <c r="J42" s="956"/>
      <c r="K42" s="956"/>
      <c r="L42" s="956"/>
      <c r="M42" s="956"/>
      <c r="N42" s="956"/>
      <c r="O42" s="956"/>
      <c r="P42" s="956"/>
      <c r="Q42" s="956"/>
      <c r="R42" s="956"/>
      <c r="S42" s="956"/>
      <c r="T42" s="956"/>
      <c r="U42" s="956"/>
      <c r="V42" s="956"/>
      <c r="W42" s="956"/>
      <c r="X42" s="956"/>
      <c r="Y42" s="956"/>
      <c r="Z42" s="956"/>
    </row>
    <row r="43" spans="1:26" ht="16.5" customHeight="1">
      <c r="A43" s="1727"/>
      <c r="B43" s="1728" t="s">
        <v>1909</v>
      </c>
      <c r="C43" s="1728"/>
      <c r="D43" s="1755"/>
      <c r="E43" s="1730"/>
      <c r="F43" s="1728"/>
      <c r="G43" s="1731"/>
      <c r="H43" s="956"/>
      <c r="I43" s="956"/>
      <c r="J43" s="956"/>
      <c r="K43" s="956"/>
      <c r="L43" s="956"/>
      <c r="M43" s="956"/>
      <c r="N43" s="956"/>
      <c r="O43" s="956"/>
      <c r="P43" s="956"/>
      <c r="Q43" s="956"/>
      <c r="R43" s="956"/>
      <c r="S43" s="956"/>
      <c r="T43" s="956"/>
      <c r="U43" s="956"/>
      <c r="V43" s="956"/>
      <c r="W43" s="956"/>
      <c r="X43" s="956"/>
      <c r="Y43" s="956"/>
      <c r="Z43" s="956"/>
    </row>
    <row r="44" spans="1:26" ht="53.25" customHeight="1">
      <c r="A44" s="1670">
        <v>10</v>
      </c>
      <c r="B44" s="1671" t="str">
        <f>'2018 AM-Others'!D38</f>
        <v>MAMBAJAO (Capital)</v>
      </c>
      <c r="C44" s="1671" t="str">
        <f>'2018 AM-Others'!G38</f>
        <v>MAMBAJAO, CAMIGUIN</v>
      </c>
      <c r="D44" s="1683" t="str">
        <f>'2018 AM-Others'!N38</f>
        <v>COMPLETED</v>
      </c>
      <c r="E44" s="1706" t="str">
        <f>'2018 AM-Others'!O38</f>
        <v>PURCHASE ORDER, ACCEPTANCE AND INSPECTION REPORT</v>
      </c>
      <c r="F44" s="1675">
        <f>'2018 AM-Others'!P38</f>
        <v>43747</v>
      </c>
      <c r="G44" s="1707" t="str">
        <f>'2018 AM-Others'!R38</f>
        <v>-</v>
      </c>
      <c r="H44" s="956"/>
      <c r="I44" s="956"/>
      <c r="J44" s="956"/>
      <c r="K44" s="956"/>
      <c r="L44" s="956"/>
      <c r="M44" s="956"/>
      <c r="N44" s="956"/>
      <c r="O44" s="956"/>
      <c r="P44" s="956"/>
      <c r="Q44" s="956"/>
      <c r="R44" s="956"/>
      <c r="S44" s="956"/>
      <c r="T44" s="956"/>
      <c r="U44" s="956"/>
      <c r="V44" s="956"/>
      <c r="W44" s="956"/>
      <c r="X44" s="956"/>
      <c r="Y44" s="956"/>
      <c r="Z44" s="956"/>
    </row>
    <row r="45" spans="1:26" ht="20.25" customHeight="1">
      <c r="A45" s="1722"/>
      <c r="B45" s="1745"/>
      <c r="C45" s="1724"/>
      <c r="D45" s="2175" t="s">
        <v>3166</v>
      </c>
      <c r="E45" s="1943"/>
      <c r="F45" s="1944"/>
      <c r="G45" s="1746">
        <f>SUM(G44)</f>
        <v>0</v>
      </c>
      <c r="H45" s="956"/>
      <c r="I45" s="956"/>
      <c r="J45" s="956"/>
      <c r="K45" s="956"/>
      <c r="L45" s="956"/>
      <c r="M45" s="956"/>
      <c r="N45" s="956"/>
      <c r="O45" s="956"/>
      <c r="P45" s="956"/>
      <c r="Q45" s="956"/>
      <c r="R45" s="956"/>
      <c r="S45" s="956"/>
      <c r="T45" s="956"/>
      <c r="U45" s="956"/>
      <c r="V45" s="956"/>
      <c r="W45" s="956"/>
      <c r="X45" s="956"/>
      <c r="Y45" s="956"/>
      <c r="Z45" s="956"/>
    </row>
    <row r="46" spans="1:26" ht="20.25" customHeight="1">
      <c r="A46" s="1687"/>
      <c r="B46" s="1756"/>
      <c r="C46" s="1689"/>
      <c r="D46" s="2178" t="s">
        <v>3155</v>
      </c>
      <c r="E46" s="1964"/>
      <c r="F46" s="1961"/>
      <c r="G46" s="1748">
        <f>G45+G42</f>
        <v>1</v>
      </c>
      <c r="H46" s="956"/>
      <c r="I46" s="956"/>
      <c r="J46" s="956"/>
      <c r="K46" s="956"/>
      <c r="L46" s="956"/>
      <c r="M46" s="956"/>
      <c r="N46" s="956"/>
      <c r="O46" s="956"/>
      <c r="P46" s="956"/>
      <c r="Q46" s="956"/>
      <c r="R46" s="956"/>
      <c r="S46" s="956"/>
      <c r="T46" s="956"/>
      <c r="U46" s="956"/>
      <c r="V46" s="956"/>
      <c r="W46" s="956"/>
      <c r="X46" s="956"/>
      <c r="Y46" s="956"/>
      <c r="Z46" s="956"/>
    </row>
    <row r="47" spans="1:26" ht="19.5" customHeight="1">
      <c r="A47" s="2111" t="s">
        <v>17</v>
      </c>
      <c r="B47" s="2031"/>
      <c r="C47" s="1702"/>
      <c r="D47" s="1703"/>
      <c r="E47" s="1702"/>
      <c r="F47" s="1702"/>
      <c r="G47" s="1703"/>
      <c r="H47" s="956"/>
      <c r="I47" s="956"/>
      <c r="J47" s="956"/>
      <c r="K47" s="956"/>
      <c r="L47" s="956"/>
      <c r="M47" s="956"/>
      <c r="N47" s="956"/>
      <c r="O47" s="956"/>
      <c r="P47" s="956"/>
      <c r="Q47" s="956"/>
      <c r="R47" s="956"/>
      <c r="S47" s="956"/>
      <c r="T47" s="956"/>
      <c r="U47" s="956"/>
      <c r="V47" s="956"/>
      <c r="W47" s="956"/>
      <c r="X47" s="956"/>
      <c r="Y47" s="956"/>
      <c r="Z47" s="956"/>
    </row>
    <row r="48" spans="1:26" ht="16.5" customHeight="1">
      <c r="A48" s="1727"/>
      <c r="B48" s="1728" t="s">
        <v>3165</v>
      </c>
      <c r="C48" s="1728"/>
      <c r="D48" s="1755"/>
      <c r="E48" s="1730"/>
      <c r="F48" s="1728"/>
      <c r="G48" s="1731"/>
      <c r="H48" s="956"/>
      <c r="I48" s="956"/>
      <c r="J48" s="956"/>
      <c r="K48" s="956"/>
      <c r="L48" s="956"/>
      <c r="M48" s="956"/>
      <c r="N48" s="956"/>
      <c r="O48" s="956"/>
      <c r="P48" s="956"/>
      <c r="Q48" s="956"/>
      <c r="R48" s="956"/>
      <c r="S48" s="956"/>
      <c r="T48" s="956"/>
      <c r="U48" s="956"/>
      <c r="V48" s="956"/>
      <c r="W48" s="956"/>
      <c r="X48" s="956"/>
      <c r="Y48" s="956"/>
      <c r="Z48" s="956"/>
    </row>
    <row r="49" spans="1:26" ht="19.5" customHeight="1">
      <c r="A49" s="1670">
        <v>1</v>
      </c>
      <c r="B49" s="1671" t="str">
        <f>'2018 AM-Others'!D41</f>
        <v>BACOLOD</v>
      </c>
      <c r="C49" s="1671" t="str">
        <f>'2018 AM-Others'!G41</f>
        <v>BABALAYA</v>
      </c>
      <c r="D49" s="1683" t="str">
        <f>'2018 AM-Others'!N41</f>
        <v>COMPLETED</v>
      </c>
      <c r="E49" s="1706" t="str">
        <f>'2018 AM-Others'!O41</f>
        <v>as of February 2019 (SWA)</v>
      </c>
      <c r="F49" s="1675">
        <f>'2018 AM-Others'!P41</f>
        <v>43579</v>
      </c>
      <c r="G49" s="1707" t="str">
        <f>'2018 AM-Others'!R41</f>
        <v>-</v>
      </c>
      <c r="H49" s="956"/>
      <c r="I49" s="956"/>
      <c r="J49" s="956"/>
      <c r="K49" s="956"/>
      <c r="L49" s="956"/>
      <c r="M49" s="956"/>
      <c r="N49" s="956"/>
      <c r="O49" s="956"/>
      <c r="P49" s="956"/>
      <c r="Q49" s="956"/>
      <c r="R49" s="956"/>
      <c r="S49" s="956"/>
      <c r="T49" s="956"/>
      <c r="U49" s="956"/>
      <c r="V49" s="956"/>
      <c r="W49" s="956"/>
      <c r="X49" s="956"/>
      <c r="Y49" s="956"/>
      <c r="Z49" s="956"/>
    </row>
    <row r="50" spans="1:26" ht="19.5" customHeight="1">
      <c r="A50" s="1670">
        <v>2</v>
      </c>
      <c r="B50" s="1671" t="str">
        <f>'2018 AM-Others'!D42</f>
        <v>BALOI</v>
      </c>
      <c r="C50" s="1671" t="str">
        <f>'2018 AM-Others'!G42</f>
        <v>BARANGAY ABAGA</v>
      </c>
      <c r="D50" s="1683" t="str">
        <f>'2018 AM-Others'!N42</f>
        <v>COMPLETED</v>
      </c>
      <c r="E50" s="1706">
        <f>'2018 AM-Others'!O42</f>
        <v>0</v>
      </c>
      <c r="F50" s="1675">
        <f>'2018 AM-Others'!P42</f>
        <v>43556</v>
      </c>
      <c r="G50" s="1707" t="str">
        <f>'2018 AM-Others'!R42</f>
        <v>-</v>
      </c>
      <c r="H50" s="956"/>
      <c r="I50" s="956"/>
      <c r="J50" s="956"/>
      <c r="K50" s="956"/>
      <c r="L50" s="956"/>
      <c r="M50" s="956"/>
      <c r="N50" s="956"/>
      <c r="O50" s="956"/>
      <c r="P50" s="956"/>
      <c r="Q50" s="956"/>
      <c r="R50" s="956"/>
      <c r="S50" s="956"/>
      <c r="T50" s="956"/>
      <c r="U50" s="956"/>
      <c r="V50" s="956"/>
      <c r="W50" s="956"/>
      <c r="X50" s="956"/>
      <c r="Y50" s="956"/>
      <c r="Z50" s="956"/>
    </row>
    <row r="51" spans="1:26" ht="19.5" customHeight="1">
      <c r="A51" s="1670">
        <v>3</v>
      </c>
      <c r="B51" s="1671" t="str">
        <f>'2018 AM-Others'!D43</f>
        <v>BALOI</v>
      </c>
      <c r="C51" s="1671" t="str">
        <f>'2018 AM-Others'!G43</f>
        <v>BRGY. CORMATAN TO SIGAYAN</v>
      </c>
      <c r="D51" s="1683" t="str">
        <f>'2018 AM-Others'!N43</f>
        <v>COMPLETED</v>
      </c>
      <c r="E51" s="1706">
        <f>'2018 AM-Others'!O43</f>
        <v>0</v>
      </c>
      <c r="F51" s="1675">
        <f>'2018 AM-Others'!P43</f>
        <v>43556</v>
      </c>
      <c r="G51" s="1707" t="str">
        <f>'2018 AM-Others'!R43</f>
        <v>-</v>
      </c>
      <c r="H51" s="956"/>
      <c r="I51" s="956"/>
      <c r="J51" s="956"/>
      <c r="K51" s="956"/>
      <c r="L51" s="956"/>
      <c r="M51" s="956"/>
      <c r="N51" s="956"/>
      <c r="O51" s="956"/>
      <c r="P51" s="956"/>
      <c r="Q51" s="956"/>
      <c r="R51" s="956"/>
      <c r="S51" s="956"/>
      <c r="T51" s="956"/>
      <c r="U51" s="956"/>
      <c r="V51" s="956"/>
      <c r="W51" s="956"/>
      <c r="X51" s="956"/>
      <c r="Y51" s="956"/>
      <c r="Z51" s="956"/>
    </row>
    <row r="52" spans="1:26" ht="19.5" customHeight="1">
      <c r="A52" s="1670">
        <v>4</v>
      </c>
      <c r="B52" s="1671" t="str">
        <f>'2018 AM-Others'!D44</f>
        <v>BAROY</v>
      </c>
      <c r="C52" s="1671" t="str">
        <f>'2018 AM-Others'!G44</f>
        <v>PUROK 2 &amp; 3, MALIWANAG</v>
      </c>
      <c r="D52" s="1683" t="str">
        <f>'2018 AM-Others'!N44</f>
        <v>COMPLETED</v>
      </c>
      <c r="E52" s="1706" t="str">
        <f>'2018 AM-Others'!O44</f>
        <v>as of 7/21/2019 (SWA)</v>
      </c>
      <c r="F52" s="1675">
        <f>'2018 AM-Others'!P44</f>
        <v>43531</v>
      </c>
      <c r="G52" s="1707" t="str">
        <f>'2018 AM-Others'!R44</f>
        <v>-</v>
      </c>
      <c r="H52" s="956"/>
      <c r="I52" s="956"/>
      <c r="J52" s="956"/>
      <c r="K52" s="956"/>
      <c r="L52" s="956"/>
      <c r="M52" s="956"/>
      <c r="N52" s="956"/>
      <c r="O52" s="956"/>
      <c r="P52" s="956"/>
      <c r="Q52" s="956"/>
      <c r="R52" s="956"/>
      <c r="S52" s="956"/>
      <c r="T52" s="956"/>
      <c r="U52" s="956"/>
      <c r="V52" s="956"/>
      <c r="W52" s="956"/>
      <c r="X52" s="956"/>
      <c r="Y52" s="956"/>
      <c r="Z52" s="956"/>
    </row>
    <row r="53" spans="1:26" ht="19.5" customHeight="1">
      <c r="A53" s="1670">
        <v>5</v>
      </c>
      <c r="B53" s="1671" t="str">
        <f>'2018 AM-Others'!D45</f>
        <v>KAPATAGAN</v>
      </c>
      <c r="C53" s="1671" t="str">
        <f>'2018 AM-Others'!G45</f>
        <v>POBLACION</v>
      </c>
      <c r="D53" s="1683" t="str">
        <f>'2018 AM-Others'!N45</f>
        <v>COMPLETED</v>
      </c>
      <c r="E53" s="1706" t="str">
        <f>'2018 AM-Others'!O45</f>
        <v>SWA</v>
      </c>
      <c r="F53" s="1675">
        <f>'2018 AM-Others'!P45</f>
        <v>43577</v>
      </c>
      <c r="G53" s="1707" t="str">
        <f>'2018 AM-Others'!R45</f>
        <v>-</v>
      </c>
      <c r="H53" s="956"/>
      <c r="I53" s="956"/>
      <c r="J53" s="956"/>
      <c r="K53" s="956"/>
      <c r="L53" s="956"/>
      <c r="M53" s="956"/>
      <c r="N53" s="956"/>
      <c r="O53" s="956"/>
      <c r="P53" s="956"/>
      <c r="Q53" s="956"/>
      <c r="R53" s="956"/>
      <c r="S53" s="956"/>
      <c r="T53" s="956"/>
      <c r="U53" s="956"/>
      <c r="V53" s="956"/>
      <c r="W53" s="956"/>
      <c r="X53" s="956"/>
      <c r="Y53" s="956"/>
      <c r="Z53" s="956"/>
    </row>
    <row r="54" spans="1:26" ht="19.5" customHeight="1">
      <c r="A54" s="1670">
        <v>6</v>
      </c>
      <c r="B54" s="1671" t="str">
        <f>'2018 AM-Others'!D46</f>
        <v>KAUSWAGAN</v>
      </c>
      <c r="C54" s="1671" t="str">
        <f>'2018 AM-Others'!G46</f>
        <v>KAWIT ORIENTAL</v>
      </c>
      <c r="D54" s="1685" t="str">
        <f>'2018 AM-Others'!N46</f>
        <v>COMPLETED</v>
      </c>
      <c r="E54" s="1706" t="str">
        <f>'2018 AM-Others'!O46</f>
        <v>SWA</v>
      </c>
      <c r="F54" s="1675">
        <f>'2018 AM-Others'!P46</f>
        <v>43518</v>
      </c>
      <c r="G54" s="1707" t="str">
        <f>'2018 AM-Others'!R46</f>
        <v>-</v>
      </c>
      <c r="H54" s="956"/>
      <c r="I54" s="956"/>
      <c r="J54" s="956"/>
      <c r="K54" s="956"/>
      <c r="L54" s="956"/>
      <c r="M54" s="956"/>
      <c r="N54" s="956"/>
      <c r="O54" s="956"/>
      <c r="P54" s="956"/>
      <c r="Q54" s="956"/>
      <c r="R54" s="956"/>
      <c r="S54" s="956"/>
      <c r="T54" s="956"/>
      <c r="U54" s="956"/>
      <c r="V54" s="956"/>
      <c r="W54" s="956"/>
      <c r="X54" s="956"/>
      <c r="Y54" s="956"/>
      <c r="Z54" s="956"/>
    </row>
    <row r="55" spans="1:26" ht="19.5" customHeight="1">
      <c r="A55" s="1670">
        <v>7</v>
      </c>
      <c r="B55" s="1671" t="str">
        <f>'2018 AM-Others'!D47</f>
        <v>KAUSWAGAN</v>
      </c>
      <c r="C55" s="1671" t="str">
        <f>'2018 AM-Others'!G47</f>
        <v>KAWIT OCCIDENTAL</v>
      </c>
      <c r="D55" s="1685" t="str">
        <f>'2018 AM-Others'!N47</f>
        <v>COMPLETED</v>
      </c>
      <c r="E55" s="1706" t="str">
        <f>'2018 AM-Others'!O47</f>
        <v>Monthly Meeting</v>
      </c>
      <c r="F55" s="1675">
        <f>'2018 AM-Others'!P47</f>
        <v>43532</v>
      </c>
      <c r="G55" s="1707" t="str">
        <f>'2018 AM-Others'!R47</f>
        <v>-</v>
      </c>
      <c r="H55" s="956"/>
      <c r="I55" s="956"/>
      <c r="J55" s="956"/>
      <c r="K55" s="956"/>
      <c r="L55" s="956"/>
      <c r="M55" s="956"/>
      <c r="N55" s="956"/>
      <c r="O55" s="956"/>
      <c r="P55" s="956"/>
      <c r="Q55" s="956"/>
      <c r="R55" s="956"/>
      <c r="S55" s="956"/>
      <c r="T55" s="956"/>
      <c r="U55" s="956"/>
      <c r="V55" s="956"/>
      <c r="W55" s="956"/>
      <c r="X55" s="956"/>
      <c r="Y55" s="956"/>
      <c r="Z55" s="956"/>
    </row>
    <row r="56" spans="1:26" ht="19.5" customHeight="1">
      <c r="A56" s="1670">
        <v>8</v>
      </c>
      <c r="B56" s="1671" t="str">
        <f>'2018 AM-Others'!D48</f>
        <v>KAUSWAGAN</v>
      </c>
      <c r="C56" s="1671" t="str">
        <f>'2018 AM-Others'!G48</f>
        <v>POBLACION</v>
      </c>
      <c r="D56" s="1685" t="str">
        <f>'2018 AM-Others'!N48</f>
        <v>COMPLETED</v>
      </c>
      <c r="E56" s="1706" t="str">
        <f>'2018 AM-Others'!O48</f>
        <v>SWA</v>
      </c>
      <c r="F56" s="1675">
        <f>'2018 AM-Others'!P48</f>
        <v>43518</v>
      </c>
      <c r="G56" s="1707" t="str">
        <f>'2018 AM-Others'!R48</f>
        <v>-</v>
      </c>
      <c r="H56" s="956"/>
      <c r="I56" s="956"/>
      <c r="J56" s="956"/>
      <c r="K56" s="956"/>
      <c r="L56" s="956"/>
      <c r="M56" s="956"/>
      <c r="N56" s="956"/>
      <c r="O56" s="956"/>
      <c r="P56" s="956"/>
      <c r="Q56" s="956"/>
      <c r="R56" s="956"/>
      <c r="S56" s="956"/>
      <c r="T56" s="956"/>
      <c r="U56" s="956"/>
      <c r="V56" s="956"/>
      <c r="W56" s="956"/>
      <c r="X56" s="956"/>
      <c r="Y56" s="956"/>
      <c r="Z56" s="956"/>
    </row>
    <row r="57" spans="1:26" ht="19.5" customHeight="1">
      <c r="A57" s="1670">
        <v>9</v>
      </c>
      <c r="B57" s="1684" t="str">
        <f>'2018 AM-Others'!D49</f>
        <v>KOLAMBUGAN</v>
      </c>
      <c r="C57" s="1671" t="str">
        <f>'2018 AM-Others'!G49</f>
        <v>INUDARAN</v>
      </c>
      <c r="D57" s="1683" t="str">
        <f>'2018 AM-Others'!N49</f>
        <v>COMPLETED</v>
      </c>
      <c r="E57" s="1706" t="str">
        <f>'2018 AM-Others'!O49</f>
        <v>as of 4/9/2019 (SWA)</v>
      </c>
      <c r="F57" s="1675">
        <f>'2018 AM-Others'!P49</f>
        <v>43578</v>
      </c>
      <c r="G57" s="1707" t="str">
        <f>'2018 AM-Others'!R49</f>
        <v>-</v>
      </c>
      <c r="H57" s="956"/>
      <c r="I57" s="956"/>
      <c r="J57" s="956"/>
      <c r="K57" s="956"/>
      <c r="L57" s="956"/>
      <c r="M57" s="956"/>
      <c r="N57" s="956"/>
      <c r="O57" s="956"/>
      <c r="P57" s="956"/>
      <c r="Q57" s="956"/>
      <c r="R57" s="956"/>
      <c r="S57" s="956"/>
      <c r="T57" s="956"/>
      <c r="U57" s="956"/>
      <c r="V57" s="956"/>
      <c r="W57" s="956"/>
      <c r="X57" s="956"/>
      <c r="Y57" s="956"/>
      <c r="Z57" s="956"/>
    </row>
    <row r="58" spans="1:26" ht="19.5" customHeight="1">
      <c r="A58" s="1670">
        <v>10</v>
      </c>
      <c r="B58" s="1684" t="str">
        <f>'2018 AM-Others'!D50</f>
        <v>LALA</v>
      </c>
      <c r="C58" s="1671" t="str">
        <f>'2018 AM-Others'!G50</f>
        <v>REBE</v>
      </c>
      <c r="D58" s="1685" t="str">
        <f>'2018 AM-Others'!N50</f>
        <v>COMPLETED</v>
      </c>
      <c r="E58" s="1706">
        <f>'2018 AM-Others'!O50</f>
        <v>0</v>
      </c>
      <c r="F58" s="1675">
        <f>'2018 AM-Others'!P50</f>
        <v>43528</v>
      </c>
      <c r="G58" s="1707" t="str">
        <f>'2018 AM-Others'!R50</f>
        <v>-</v>
      </c>
      <c r="H58" s="956"/>
      <c r="I58" s="956"/>
      <c r="J58" s="956"/>
      <c r="K58" s="956"/>
      <c r="L58" s="956"/>
      <c r="M58" s="956"/>
      <c r="N58" s="956"/>
      <c r="O58" s="956"/>
      <c r="P58" s="956"/>
      <c r="Q58" s="956"/>
      <c r="R58" s="956"/>
      <c r="S58" s="956"/>
      <c r="T58" s="956"/>
      <c r="U58" s="956"/>
      <c r="V58" s="956"/>
      <c r="W58" s="956"/>
      <c r="X58" s="956"/>
      <c r="Y58" s="956"/>
      <c r="Z58" s="956"/>
    </row>
    <row r="59" spans="1:26" ht="19.5" customHeight="1">
      <c r="A59" s="1670">
        <v>11</v>
      </c>
      <c r="B59" s="1684" t="str">
        <f>'2018 AM-Others'!D51</f>
        <v>LINAMON</v>
      </c>
      <c r="C59" s="1671" t="str">
        <f>'2018 AM-Others'!G51</f>
        <v>BARANGAY MAG-ONG</v>
      </c>
      <c r="D59" s="1683" t="str">
        <f>'2018 AM-Others'!N51</f>
        <v>COMPLETED</v>
      </c>
      <c r="E59" s="1706" t="str">
        <f>'2018 AM-Others'!O51</f>
        <v>SWA</v>
      </c>
      <c r="F59" s="1675">
        <f>'2018 AM-Others'!P51</f>
        <v>43636</v>
      </c>
      <c r="G59" s="1707" t="str">
        <f>'2018 AM-Others'!R51</f>
        <v>-</v>
      </c>
      <c r="H59" s="956"/>
      <c r="I59" s="956"/>
      <c r="J59" s="956"/>
      <c r="K59" s="956"/>
      <c r="L59" s="956"/>
      <c r="M59" s="956"/>
      <c r="N59" s="956"/>
      <c r="O59" s="956"/>
      <c r="P59" s="956"/>
      <c r="Q59" s="956"/>
      <c r="R59" s="956"/>
      <c r="S59" s="956"/>
      <c r="T59" s="956"/>
      <c r="U59" s="956"/>
      <c r="V59" s="956"/>
      <c r="W59" s="956"/>
      <c r="X59" s="956"/>
      <c r="Y59" s="956"/>
      <c r="Z59" s="956"/>
    </row>
    <row r="60" spans="1:26" ht="19.5" customHeight="1">
      <c r="A60" s="1670">
        <v>12</v>
      </c>
      <c r="B60" s="1684" t="str">
        <f>'2018 AM-Others'!D52</f>
        <v>LINAMON</v>
      </c>
      <c r="C60" s="1671" t="str">
        <f>'2018 AM-Others'!G52</f>
        <v>BARANGAY BOSQUE</v>
      </c>
      <c r="D60" s="1685" t="str">
        <f>'2018 AM-Others'!N52</f>
        <v>COMPLETED</v>
      </c>
      <c r="E60" s="1706" t="str">
        <f>'2018 AM-Others'!O52</f>
        <v>SWA</v>
      </c>
      <c r="F60" s="1675">
        <f>'2018 AM-Others'!P52</f>
        <v>43500</v>
      </c>
      <c r="G60" s="1707" t="str">
        <f>'2018 AM-Others'!R52</f>
        <v>-</v>
      </c>
      <c r="H60" s="956"/>
      <c r="I60" s="956"/>
      <c r="J60" s="956"/>
      <c r="K60" s="956"/>
      <c r="L60" s="956"/>
      <c r="M60" s="956"/>
      <c r="N60" s="956"/>
      <c r="O60" s="956"/>
      <c r="P60" s="956"/>
      <c r="Q60" s="956"/>
      <c r="R60" s="956"/>
      <c r="S60" s="956"/>
      <c r="T60" s="956"/>
      <c r="U60" s="956"/>
      <c r="V60" s="956"/>
      <c r="W60" s="956"/>
      <c r="X60" s="956"/>
      <c r="Y60" s="956"/>
      <c r="Z60" s="956"/>
    </row>
    <row r="61" spans="1:26" ht="19.5" customHeight="1">
      <c r="A61" s="1670">
        <v>13</v>
      </c>
      <c r="B61" s="1684" t="str">
        <f>'2018 AM-Others'!D53</f>
        <v>LINAMON</v>
      </c>
      <c r="C61" s="1671" t="str">
        <f>'2018 AM-Others'!G53</f>
        <v>BARANGAY ROBOCON</v>
      </c>
      <c r="D61" s="1685" t="str">
        <f>'2018 AM-Others'!N53</f>
        <v>COMPLETED</v>
      </c>
      <c r="E61" s="1706" t="str">
        <f>'2018 AM-Others'!O53</f>
        <v>Monthly Meeting</v>
      </c>
      <c r="F61" s="1675">
        <f>'2018 AM-Others'!P53</f>
        <v>43532</v>
      </c>
      <c r="G61" s="1707" t="str">
        <f>'2018 AM-Others'!R53</f>
        <v>-</v>
      </c>
      <c r="H61" s="956"/>
      <c r="I61" s="956"/>
      <c r="J61" s="956"/>
      <c r="K61" s="956"/>
      <c r="L61" s="956"/>
      <c r="M61" s="956"/>
      <c r="N61" s="956"/>
      <c r="O61" s="956"/>
      <c r="P61" s="956"/>
      <c r="Q61" s="956"/>
      <c r="R61" s="956"/>
      <c r="S61" s="956"/>
      <c r="T61" s="956"/>
      <c r="U61" s="956"/>
      <c r="V61" s="956"/>
      <c r="W61" s="956"/>
      <c r="X61" s="956"/>
      <c r="Y61" s="956"/>
      <c r="Z61" s="956"/>
    </row>
    <row r="62" spans="1:26" ht="19.5" customHeight="1">
      <c r="A62" s="1670">
        <v>14</v>
      </c>
      <c r="B62" s="1684" t="str">
        <f>'2018 AM-Others'!D54</f>
        <v>MAGSAYSAY</v>
      </c>
      <c r="C62" s="1671" t="str">
        <f>'2018 AM-Others'!G54</f>
        <v>POBLACION TO LEMONCRET</v>
      </c>
      <c r="D62" s="1685" t="str">
        <f>'2018 AM-Others'!N54</f>
        <v>COMPLETED</v>
      </c>
      <c r="E62" s="1706" t="str">
        <f>'2018 AM-Others'!O54</f>
        <v>as of 3/12/2019 (SWA)</v>
      </c>
      <c r="F62" s="1675">
        <f>'2018 AM-Others'!P54</f>
        <v>43549</v>
      </c>
      <c r="G62" s="1707" t="str">
        <f>'2018 AM-Others'!R54</f>
        <v>-</v>
      </c>
      <c r="H62" s="956"/>
      <c r="I62" s="956"/>
      <c r="J62" s="956"/>
      <c r="K62" s="956"/>
      <c r="L62" s="956"/>
      <c r="M62" s="956"/>
      <c r="N62" s="956"/>
      <c r="O62" s="956"/>
      <c r="P62" s="956"/>
      <c r="Q62" s="956"/>
      <c r="R62" s="956"/>
      <c r="S62" s="956"/>
      <c r="T62" s="956"/>
      <c r="U62" s="956"/>
      <c r="V62" s="956"/>
      <c r="W62" s="956"/>
      <c r="X62" s="956"/>
      <c r="Y62" s="956"/>
      <c r="Z62" s="956"/>
    </row>
    <row r="63" spans="1:26" ht="19.5" customHeight="1">
      <c r="A63" s="1682">
        <v>15</v>
      </c>
      <c r="B63" s="1757" t="str">
        <f>'2018 AM-Others'!D55</f>
        <v>MAIGO</v>
      </c>
      <c r="C63" s="1734" t="str">
        <f>'2018 AM-Others'!G55</f>
        <v>BALAGATASA</v>
      </c>
      <c r="D63" s="1758" t="str">
        <f>'2018 AM-Others'!N55</f>
        <v>COMPLETED</v>
      </c>
      <c r="E63" s="1706" t="str">
        <f>'2018 AM-Others'!O55</f>
        <v>as of 4/22/2019 (SWA)</v>
      </c>
      <c r="F63" s="1675">
        <f>'2018 AM-Others'!P55</f>
        <v>43581</v>
      </c>
      <c r="G63" s="1707" t="str">
        <f>'2018 AM-Others'!R55</f>
        <v>-</v>
      </c>
      <c r="H63" s="956"/>
      <c r="I63" s="956"/>
      <c r="J63" s="956"/>
      <c r="K63" s="956"/>
      <c r="L63" s="956"/>
      <c r="M63" s="956"/>
      <c r="N63" s="956"/>
      <c r="O63" s="956"/>
      <c r="P63" s="956"/>
      <c r="Q63" s="956"/>
      <c r="R63" s="956"/>
      <c r="S63" s="956"/>
      <c r="T63" s="956"/>
      <c r="U63" s="956"/>
      <c r="V63" s="956"/>
      <c r="W63" s="956"/>
      <c r="X63" s="956"/>
      <c r="Y63" s="956"/>
      <c r="Z63" s="956"/>
    </row>
    <row r="64" spans="1:26" ht="19.5" customHeight="1">
      <c r="A64" s="1670">
        <v>16</v>
      </c>
      <c r="B64" s="1684" t="str">
        <f>'2018 AM-Others'!D56</f>
        <v>MATUNGAO</v>
      </c>
      <c r="C64" s="1671" t="str">
        <f>'2018 AM-Others'!G56</f>
        <v>BRGY. BATANGAN</v>
      </c>
      <c r="D64" s="1685" t="str">
        <f>'2018 AM-Others'!N56</f>
        <v>COMPLETED</v>
      </c>
      <c r="E64" s="1706" t="str">
        <f>'2018 AM-Others'!O56</f>
        <v>Monthly Meeting</v>
      </c>
      <c r="F64" s="1675">
        <f>'2018 AM-Others'!P56</f>
        <v>43532</v>
      </c>
      <c r="G64" s="1707" t="str">
        <f>'2018 AM-Others'!R56</f>
        <v>-</v>
      </c>
      <c r="H64" s="956"/>
      <c r="I64" s="956"/>
      <c r="J64" s="956"/>
      <c r="K64" s="956"/>
      <c r="L64" s="956"/>
      <c r="M64" s="956"/>
      <c r="N64" s="956"/>
      <c r="O64" s="956"/>
      <c r="P64" s="956"/>
      <c r="Q64" s="956"/>
      <c r="R64" s="956"/>
      <c r="S64" s="956"/>
      <c r="T64" s="956"/>
      <c r="U64" s="956"/>
      <c r="V64" s="956"/>
      <c r="W64" s="956"/>
      <c r="X64" s="956"/>
      <c r="Y64" s="956"/>
      <c r="Z64" s="956"/>
    </row>
    <row r="65" spans="1:26" ht="19.5" customHeight="1">
      <c r="A65" s="1670">
        <v>17</v>
      </c>
      <c r="B65" s="1684" t="str">
        <f>'2018 AM-Others'!D57</f>
        <v>MUNAI</v>
      </c>
      <c r="C65" s="1671" t="str">
        <f>'2018 AM-Others'!G57</f>
        <v>PANGGAO-TAMPARAN</v>
      </c>
      <c r="D65" s="1677" t="str">
        <f>'2018 AM-Others'!N57</f>
        <v>23.91% Physical Accomplishment</v>
      </c>
      <c r="E65" s="1706" t="str">
        <f>'2018 AM-Others'!O57</f>
        <v>AS OF 04/15/2020 SWA
ongoing implementation</v>
      </c>
      <c r="F65" s="1675">
        <f>'2018 AM-Others'!P57</f>
        <v>43956</v>
      </c>
      <c r="G65" s="1707">
        <f>'2018 AM-Others'!R57</f>
        <v>0</v>
      </c>
      <c r="H65" s="956"/>
      <c r="I65" s="956"/>
      <c r="J65" s="956"/>
      <c r="K65" s="956"/>
      <c r="L65" s="956"/>
      <c r="M65" s="956"/>
      <c r="N65" s="956"/>
      <c r="O65" s="956"/>
      <c r="P65" s="956"/>
      <c r="Q65" s="956"/>
      <c r="R65" s="956"/>
      <c r="S65" s="956"/>
      <c r="T65" s="956"/>
      <c r="U65" s="956"/>
      <c r="V65" s="956"/>
      <c r="W65" s="956"/>
      <c r="X65" s="956"/>
      <c r="Y65" s="956"/>
      <c r="Z65" s="956"/>
    </row>
    <row r="66" spans="1:26" ht="19.5" customHeight="1">
      <c r="A66" s="1670">
        <v>18</v>
      </c>
      <c r="B66" s="1684" t="str">
        <f>'2018 AM-Others'!D58</f>
        <v>PANTAO RAGAT</v>
      </c>
      <c r="C66" s="1671" t="str">
        <f>'2018 AM-Others'!G58</f>
        <v>BARANGAY CABASAGAN</v>
      </c>
      <c r="D66" s="1685" t="str">
        <f>'2018 AM-Others'!N58</f>
        <v>COMPLETED</v>
      </c>
      <c r="E66" s="1706" t="str">
        <f>'2018 AM-Others'!O58</f>
        <v>as of 3/12/2019 (SWA)</v>
      </c>
      <c r="F66" s="1675">
        <f>'2018 AM-Others'!P58</f>
        <v>43550</v>
      </c>
      <c r="G66" s="1707" t="str">
        <f>'2018 AM-Others'!R58</f>
        <v>-</v>
      </c>
      <c r="H66" s="956"/>
      <c r="I66" s="956"/>
      <c r="J66" s="956"/>
      <c r="K66" s="956"/>
      <c r="L66" s="956"/>
      <c r="M66" s="956"/>
      <c r="N66" s="956"/>
      <c r="O66" s="956"/>
      <c r="P66" s="956"/>
      <c r="Q66" s="956"/>
      <c r="R66" s="956"/>
      <c r="S66" s="956"/>
      <c r="T66" s="956"/>
      <c r="U66" s="956"/>
      <c r="V66" s="956"/>
      <c r="W66" s="956"/>
      <c r="X66" s="956"/>
      <c r="Y66" s="956"/>
      <c r="Z66" s="956"/>
    </row>
    <row r="67" spans="1:26" ht="24" customHeight="1">
      <c r="A67" s="1670">
        <v>19</v>
      </c>
      <c r="B67" s="1684" t="str">
        <f>'2018 AM-Others'!D59</f>
        <v>PANTAR</v>
      </c>
      <c r="C67" s="1671" t="str">
        <f>'2018 AM-Others'!G59</f>
        <v>LUMBA PUNOD TO SUNDIGA PUNOD</v>
      </c>
      <c r="D67" s="1685" t="str">
        <f>'2018 AM-Others'!N59</f>
        <v>COMPLETED</v>
      </c>
      <c r="E67" s="1706" t="str">
        <f>'2018 AM-Others'!O59</f>
        <v>SWA</v>
      </c>
      <c r="F67" s="1675">
        <f>'2018 AM-Others'!P59</f>
        <v>43354</v>
      </c>
      <c r="G67" s="1707" t="str">
        <f>'2018 AM-Others'!R59</f>
        <v>-</v>
      </c>
      <c r="H67" s="956"/>
      <c r="I67" s="956"/>
      <c r="J67" s="956"/>
      <c r="K67" s="956"/>
      <c r="L67" s="956"/>
      <c r="M67" s="956"/>
      <c r="N67" s="956"/>
      <c r="O67" s="956"/>
      <c r="P67" s="956"/>
      <c r="Q67" s="956"/>
      <c r="R67" s="956"/>
      <c r="S67" s="956"/>
      <c r="T67" s="956"/>
      <c r="U67" s="956"/>
      <c r="V67" s="956"/>
      <c r="W67" s="956"/>
      <c r="X67" s="956"/>
      <c r="Y67" s="956"/>
      <c r="Z67" s="956"/>
    </row>
    <row r="68" spans="1:26" ht="19.5" customHeight="1">
      <c r="A68" s="1670">
        <v>20</v>
      </c>
      <c r="B68" s="1684" t="str">
        <f>'2018 AM-Others'!D60</f>
        <v>POONA PIAGAPO</v>
      </c>
      <c r="C68" s="1671" t="str">
        <f>'2018 AM-Others'!G60</f>
        <v>BRGY. NUNANG TO BRGY. POBLACION</v>
      </c>
      <c r="D68" s="1677" t="str">
        <f>'2018 AM-Others'!N60</f>
        <v>37.76% Physical Accomplishment</v>
      </c>
      <c r="E68" s="1706" t="str">
        <f>'2018 AM-Others'!O60</f>
        <v>AS OF 1/15/2020 SWA 
ongoing cancellation</v>
      </c>
      <c r="F68" s="1675">
        <f>'2018 AM-Others'!P60</f>
        <v>44008</v>
      </c>
      <c r="G68" s="1707">
        <f>'2018 AM-Others'!R60</f>
        <v>0</v>
      </c>
      <c r="H68" s="956"/>
      <c r="I68" s="956"/>
      <c r="J68" s="956"/>
      <c r="K68" s="956"/>
      <c r="L68" s="956"/>
      <c r="M68" s="956"/>
      <c r="N68" s="956"/>
      <c r="O68" s="956"/>
      <c r="P68" s="956"/>
      <c r="Q68" s="956"/>
      <c r="R68" s="956"/>
      <c r="S68" s="956"/>
      <c r="T68" s="956"/>
      <c r="U68" s="956"/>
      <c r="V68" s="956"/>
      <c r="W68" s="956"/>
      <c r="X68" s="956"/>
      <c r="Y68" s="956"/>
      <c r="Z68" s="956"/>
    </row>
    <row r="69" spans="1:26" ht="19.5" customHeight="1">
      <c r="A69" s="1670">
        <v>21</v>
      </c>
      <c r="B69" s="1684" t="str">
        <f>'2018 AM-Others'!D61</f>
        <v>SALVADOR</v>
      </c>
      <c r="C69" s="1671" t="str">
        <f>'2018 AM-Others'!G61</f>
        <v>BARANGAY PADIANAN</v>
      </c>
      <c r="D69" s="1683" t="str">
        <f>'2018 AM-Others'!N61</f>
        <v>COMPLETED</v>
      </c>
      <c r="E69" s="1759">
        <f>'2018 AM-Others'!O61</f>
        <v>43549</v>
      </c>
      <c r="F69" s="1675">
        <f>'2018 AM-Others'!P61</f>
        <v>43579</v>
      </c>
      <c r="G69" s="1707" t="str">
        <f>'2018 AM-Others'!R61</f>
        <v>-</v>
      </c>
      <c r="H69" s="956"/>
      <c r="I69" s="956"/>
      <c r="J69" s="956"/>
      <c r="K69" s="956"/>
      <c r="L69" s="956"/>
      <c r="M69" s="956"/>
      <c r="N69" s="956"/>
      <c r="O69" s="956"/>
      <c r="P69" s="956"/>
      <c r="Q69" s="956"/>
      <c r="R69" s="956"/>
      <c r="S69" s="956"/>
      <c r="T69" s="956"/>
      <c r="U69" s="956"/>
      <c r="V69" s="956"/>
      <c r="W69" s="956"/>
      <c r="X69" s="956"/>
      <c r="Y69" s="956"/>
      <c r="Z69" s="956"/>
    </row>
    <row r="70" spans="1:26" ht="21" customHeight="1">
      <c r="A70" s="1670">
        <v>22</v>
      </c>
      <c r="B70" s="1684" t="str">
        <f>'2018 AM-Others'!D62</f>
        <v>SAPAD</v>
      </c>
      <c r="C70" s="1671" t="str">
        <f>'2018 AM-Others'!G62</f>
        <v>BARANGAY PANOLOON TO BARANGAY KATIPUNAN</v>
      </c>
      <c r="D70" s="1685" t="str">
        <f>'2018 AM-Others'!N62</f>
        <v>COMPLETED</v>
      </c>
      <c r="E70" s="1706" t="str">
        <f>'2018 AM-Others'!O62</f>
        <v>SWA</v>
      </c>
      <c r="F70" s="1675" t="str">
        <f>'2018 AM-Others'!P62</f>
        <v>12/21/2018</v>
      </c>
      <c r="G70" s="1707" t="str">
        <f>'2018 AM-Others'!R62</f>
        <v>-</v>
      </c>
      <c r="H70" s="956"/>
      <c r="I70" s="956"/>
      <c r="J70" s="956"/>
      <c r="K70" s="956"/>
      <c r="L70" s="956"/>
      <c r="M70" s="956"/>
      <c r="N70" s="956"/>
      <c r="O70" s="956"/>
      <c r="P70" s="956"/>
      <c r="Q70" s="956"/>
      <c r="R70" s="956"/>
      <c r="S70" s="956"/>
      <c r="T70" s="956"/>
      <c r="U70" s="956"/>
      <c r="V70" s="956"/>
      <c r="W70" s="956"/>
      <c r="X70" s="956"/>
      <c r="Y70" s="956"/>
      <c r="Z70" s="956"/>
    </row>
    <row r="71" spans="1:26" ht="21.75" customHeight="1">
      <c r="A71" s="1670">
        <v>23</v>
      </c>
      <c r="B71" s="1684" t="str">
        <f>'2018 AM-Others'!D63</f>
        <v>TAGOLOAN</v>
      </c>
      <c r="C71" s="1671" t="str">
        <f>'2018 AM-Others'!G63</f>
        <v>BRGY. KIAZAR</v>
      </c>
      <c r="D71" s="1708" t="str">
        <f>'2018 AM-Others'!N63</f>
        <v>CANCELLED</v>
      </c>
      <c r="E71" s="1706" t="str">
        <f>'2018 AM-Others'!O63</f>
        <v>No download/no GFH Passer</v>
      </c>
      <c r="F71" s="1675">
        <f>'2018 AM-Others'!P63</f>
        <v>43528</v>
      </c>
      <c r="G71" s="1707" t="str">
        <f>'2018 AM-Others'!R63</f>
        <v>-</v>
      </c>
      <c r="H71" s="956"/>
      <c r="I71" s="956"/>
      <c r="J71" s="956"/>
      <c r="K71" s="956"/>
      <c r="L71" s="956"/>
      <c r="M71" s="956"/>
      <c r="N71" s="956"/>
      <c r="O71" s="956"/>
      <c r="P71" s="956"/>
      <c r="Q71" s="956"/>
      <c r="R71" s="956"/>
      <c r="S71" s="956"/>
      <c r="T71" s="956"/>
      <c r="U71" s="956"/>
      <c r="V71" s="956"/>
      <c r="W71" s="956"/>
      <c r="X71" s="956"/>
      <c r="Y71" s="956"/>
      <c r="Z71" s="956"/>
    </row>
    <row r="72" spans="1:26" ht="19.5" customHeight="1">
      <c r="A72" s="1670">
        <v>24</v>
      </c>
      <c r="B72" s="1684" t="str">
        <f>'2018 AM-Others'!D64</f>
        <v>TANGCAL</v>
      </c>
      <c r="C72" s="1671" t="str">
        <f>'2018 AM-Others'!G64</f>
        <v>BARANGAY BUBONG TO LINAO</v>
      </c>
      <c r="D72" s="1683" t="str">
        <f>'2018 AM-Others'!N64</f>
        <v>COMPLETED</v>
      </c>
      <c r="E72" s="1706" t="str">
        <f>'2018 AM-Others'!O64</f>
        <v>as of  6/20/2019 (SWA)</v>
      </c>
      <c r="F72" s="1675">
        <f>'2018 AM-Others'!P64</f>
        <v>43649</v>
      </c>
      <c r="G72" s="1707" t="str">
        <f>'2018 AM-Others'!R64</f>
        <v>-</v>
      </c>
      <c r="H72" s="956"/>
      <c r="I72" s="956"/>
      <c r="J72" s="956"/>
      <c r="K72" s="956"/>
      <c r="L72" s="956"/>
      <c r="M72" s="956"/>
      <c r="N72" s="956"/>
      <c r="O72" s="956"/>
      <c r="P72" s="956"/>
      <c r="Q72" s="956"/>
      <c r="R72" s="956"/>
      <c r="S72" s="956"/>
      <c r="T72" s="956"/>
      <c r="U72" s="956"/>
      <c r="V72" s="956"/>
      <c r="W72" s="956"/>
      <c r="X72" s="956"/>
      <c r="Y72" s="956"/>
      <c r="Z72" s="956"/>
    </row>
    <row r="73" spans="1:26" ht="19.5" customHeight="1">
      <c r="A73" s="1663">
        <v>25</v>
      </c>
      <c r="B73" s="1760" t="str">
        <f>'2018 AM-Others'!D65</f>
        <v>TUBOD</v>
      </c>
      <c r="C73" s="1664" t="str">
        <f>'2018 AM-Others'!G65</f>
        <v>POBLACION (Legaspi - Gom-os)</v>
      </c>
      <c r="D73" s="1666" t="str">
        <f>'2018 AM-Others'!N65</f>
        <v>COMPLETED</v>
      </c>
      <c r="E73" s="1706" t="str">
        <f>'2018 AM-Others'!O65</f>
        <v>as of 4/22/2019 (SWA)</v>
      </c>
      <c r="F73" s="1675">
        <f>'2018 AM-Others'!P65</f>
        <v>43578</v>
      </c>
      <c r="G73" s="1707" t="str">
        <f>'2018 AM-Others'!R65</f>
        <v>-</v>
      </c>
      <c r="H73" s="956"/>
      <c r="I73" s="956"/>
      <c r="J73" s="956"/>
      <c r="K73" s="956"/>
      <c r="L73" s="956"/>
      <c r="M73" s="956"/>
      <c r="N73" s="956"/>
      <c r="O73" s="956"/>
      <c r="P73" s="956"/>
      <c r="Q73" s="956"/>
      <c r="R73" s="956"/>
      <c r="S73" s="956"/>
      <c r="T73" s="956"/>
      <c r="U73" s="956"/>
      <c r="V73" s="956"/>
      <c r="W73" s="956"/>
      <c r="X73" s="956"/>
      <c r="Y73" s="956"/>
      <c r="Z73" s="956"/>
    </row>
    <row r="74" spans="1:26" ht="20.25" customHeight="1">
      <c r="A74" s="1709"/>
      <c r="B74" s="1738"/>
      <c r="C74" s="1711"/>
      <c r="D74" s="2175" t="s">
        <v>3166</v>
      </c>
      <c r="E74" s="1943"/>
      <c r="F74" s="1944"/>
      <c r="G74" s="1746">
        <f>SUM(G49:G73)</f>
        <v>0</v>
      </c>
      <c r="H74" s="956"/>
      <c r="I74" s="956"/>
      <c r="J74" s="956"/>
      <c r="K74" s="956"/>
      <c r="L74" s="956"/>
      <c r="M74" s="956"/>
      <c r="N74" s="956"/>
      <c r="O74" s="956"/>
      <c r="P74" s="956"/>
      <c r="Q74" s="956"/>
      <c r="R74" s="956"/>
      <c r="S74" s="956"/>
      <c r="T74" s="956"/>
      <c r="U74" s="956"/>
      <c r="V74" s="956"/>
      <c r="W74" s="956"/>
      <c r="X74" s="956"/>
      <c r="Y74" s="956"/>
      <c r="Z74" s="956"/>
    </row>
    <row r="75" spans="1:26" ht="16.5" customHeight="1">
      <c r="A75" s="1727"/>
      <c r="B75" s="1728" t="s">
        <v>1909</v>
      </c>
      <c r="C75" s="1728"/>
      <c r="D75" s="1755"/>
      <c r="E75" s="1730"/>
      <c r="F75" s="1728"/>
      <c r="G75" s="1731"/>
      <c r="H75" s="956"/>
      <c r="I75" s="956"/>
      <c r="J75" s="956"/>
      <c r="K75" s="956"/>
      <c r="L75" s="956"/>
      <c r="M75" s="956"/>
      <c r="N75" s="956"/>
      <c r="O75" s="956"/>
      <c r="P75" s="956"/>
      <c r="Q75" s="956"/>
      <c r="R75" s="956"/>
      <c r="S75" s="956"/>
      <c r="T75" s="956"/>
      <c r="U75" s="956"/>
      <c r="V75" s="956"/>
      <c r="W75" s="956"/>
      <c r="X75" s="956"/>
      <c r="Y75" s="956"/>
      <c r="Z75" s="956"/>
    </row>
    <row r="76" spans="1:26" ht="19.5" customHeight="1">
      <c r="A76" s="1670">
        <v>26</v>
      </c>
      <c r="B76" s="1671" t="str">
        <f>'2018 AM-Others'!D67</f>
        <v>KAUSWAGAN</v>
      </c>
      <c r="C76" s="1671" t="str">
        <f>'2018 AM-Others'!G67</f>
        <v>UPPER BAGUMBAYAN</v>
      </c>
      <c r="D76" s="1683" t="str">
        <f>'2018 AM-Others'!N67</f>
        <v>COMPLETED</v>
      </c>
      <c r="E76" s="1706" t="str">
        <f>'2018 AM-Others'!O67</f>
        <v>as of 3/5/2019 (SWA)</v>
      </c>
      <c r="F76" s="1675">
        <f>'2018 AM-Others'!P67</f>
        <v>43557</v>
      </c>
      <c r="G76" s="1707" t="str">
        <f>'2018 AM-Others'!R67</f>
        <v>-</v>
      </c>
      <c r="H76" s="956"/>
      <c r="I76" s="956"/>
      <c r="J76" s="956"/>
      <c r="K76" s="956"/>
      <c r="L76" s="956"/>
      <c r="M76" s="956"/>
      <c r="N76" s="956"/>
      <c r="O76" s="956"/>
      <c r="P76" s="956"/>
      <c r="Q76" s="956"/>
      <c r="R76" s="956"/>
      <c r="S76" s="956"/>
      <c r="T76" s="956"/>
      <c r="U76" s="956"/>
      <c r="V76" s="956"/>
      <c r="W76" s="956"/>
      <c r="X76" s="956"/>
      <c r="Y76" s="956"/>
      <c r="Z76" s="956"/>
    </row>
    <row r="77" spans="1:26" ht="19.5" customHeight="1">
      <c r="A77" s="1670">
        <v>27</v>
      </c>
      <c r="B77" s="1671" t="str">
        <f>'2018 AM-Others'!D68</f>
        <v>LINAMON</v>
      </c>
      <c r="C77" s="1671" t="str">
        <f>'2018 AM-Others'!G68</f>
        <v>DRRMO/POBLACION</v>
      </c>
      <c r="D77" s="1685" t="str">
        <f>'2018 AM-Others'!N68</f>
        <v>COMPLETED</v>
      </c>
      <c r="E77" s="1706">
        <f>'2018 AM-Others'!O68</f>
        <v>0</v>
      </c>
      <c r="F77" s="1675">
        <f>'2018 AM-Others'!P68</f>
        <v>43665</v>
      </c>
      <c r="G77" s="1707" t="str">
        <f>'2018 AM-Others'!R68</f>
        <v>-</v>
      </c>
      <c r="H77" s="956"/>
      <c r="I77" s="956"/>
      <c r="J77" s="956"/>
      <c r="K77" s="956"/>
      <c r="L77" s="956"/>
      <c r="M77" s="956"/>
      <c r="N77" s="956"/>
      <c r="O77" s="956"/>
      <c r="P77" s="956"/>
      <c r="Q77" s="956"/>
      <c r="R77" s="956"/>
      <c r="S77" s="956"/>
      <c r="T77" s="956"/>
      <c r="U77" s="956"/>
      <c r="V77" s="956"/>
      <c r="W77" s="956"/>
      <c r="X77" s="956"/>
      <c r="Y77" s="956"/>
      <c r="Z77" s="956"/>
    </row>
    <row r="78" spans="1:26" ht="19.5" customHeight="1">
      <c r="A78" s="1670">
        <v>28</v>
      </c>
      <c r="B78" s="1671" t="str">
        <f>'2018 AM-Others'!D69</f>
        <v>LINAMON</v>
      </c>
      <c r="C78" s="1671" t="str">
        <f>'2018 AM-Others'!G69</f>
        <v>POBLACION</v>
      </c>
      <c r="D78" s="1685" t="str">
        <f>'2018 AM-Others'!N69</f>
        <v>COMPLETED</v>
      </c>
      <c r="E78" s="1706" t="str">
        <f>'2018 AM-Others'!O69</f>
        <v>Monthly Meeting</v>
      </c>
      <c r="F78" s="1675">
        <f>'2018 AM-Others'!P69</f>
        <v>43532</v>
      </c>
      <c r="G78" s="1707" t="str">
        <f>'2018 AM-Others'!R69</f>
        <v>-</v>
      </c>
      <c r="H78" s="956"/>
      <c r="I78" s="956"/>
      <c r="J78" s="956"/>
      <c r="K78" s="956"/>
      <c r="L78" s="956"/>
      <c r="M78" s="956"/>
      <c r="N78" s="956"/>
      <c r="O78" s="956"/>
      <c r="P78" s="956"/>
      <c r="Q78" s="956"/>
      <c r="R78" s="956"/>
      <c r="S78" s="956"/>
      <c r="T78" s="956"/>
      <c r="U78" s="956"/>
      <c r="V78" s="956"/>
      <c r="W78" s="956"/>
      <c r="X78" s="956"/>
      <c r="Y78" s="956"/>
      <c r="Z78" s="956"/>
    </row>
    <row r="79" spans="1:26" ht="19.5" customHeight="1">
      <c r="A79" s="1670">
        <v>29</v>
      </c>
      <c r="B79" s="1671" t="str">
        <f>'2018 AM-Others'!D70</f>
        <v>NUNUNGAN</v>
      </c>
      <c r="C79" s="1671" t="str">
        <f>'2018 AM-Others'!G70</f>
        <v>BARANGAY RABARAN</v>
      </c>
      <c r="D79" s="1685" t="str">
        <f>'2018 AM-Others'!N70</f>
        <v>COMPLETED</v>
      </c>
      <c r="E79" s="1706" t="str">
        <f>'2018 AM-Others'!O70</f>
        <v>Monthly Meeting</v>
      </c>
      <c r="F79" s="1675">
        <f>'2018 AM-Others'!P70</f>
        <v>43532</v>
      </c>
      <c r="G79" s="1707" t="str">
        <f>'2018 AM-Others'!R70</f>
        <v>-</v>
      </c>
      <c r="H79" s="956"/>
      <c r="I79" s="956"/>
      <c r="J79" s="956"/>
      <c r="K79" s="956"/>
      <c r="L79" s="956"/>
      <c r="M79" s="956"/>
      <c r="N79" s="956"/>
      <c r="O79" s="956"/>
      <c r="P79" s="956"/>
      <c r="Q79" s="956"/>
      <c r="R79" s="956"/>
      <c r="S79" s="956"/>
      <c r="T79" s="956"/>
      <c r="U79" s="956"/>
      <c r="V79" s="956"/>
      <c r="W79" s="956"/>
      <c r="X79" s="956"/>
      <c r="Y79" s="956"/>
      <c r="Z79" s="956"/>
    </row>
    <row r="80" spans="1:26" ht="23.25" customHeight="1">
      <c r="A80" s="1670">
        <v>30</v>
      </c>
      <c r="B80" s="1671" t="str">
        <f>'2018 AM-Others'!D71</f>
        <v>SULTAN NAGA DIMAPORO</v>
      </c>
      <c r="C80" s="1671" t="str">
        <f>'2018 AM-Others'!G71</f>
        <v>SND, LDN</v>
      </c>
      <c r="D80" s="1683" t="str">
        <f>'2018 AM-Others'!N71</f>
        <v>COMPLETED</v>
      </c>
      <c r="E80" s="1706">
        <f>'2018 AM-Others'!O71</f>
        <v>0</v>
      </c>
      <c r="F80" s="1675">
        <f>'2018 AM-Others'!P71</f>
        <v>43717</v>
      </c>
      <c r="G80" s="1707" t="str">
        <f>'2018 AM-Others'!R71</f>
        <v>-</v>
      </c>
      <c r="H80" s="956"/>
      <c r="I80" s="956"/>
      <c r="J80" s="956"/>
      <c r="K80" s="956"/>
      <c r="L80" s="956"/>
      <c r="M80" s="956"/>
      <c r="N80" s="956"/>
      <c r="O80" s="956"/>
      <c r="P80" s="956"/>
      <c r="Q80" s="956"/>
      <c r="R80" s="956"/>
      <c r="S80" s="956"/>
      <c r="T80" s="956"/>
      <c r="U80" s="956"/>
      <c r="V80" s="956"/>
      <c r="W80" s="956"/>
      <c r="X80" s="956"/>
      <c r="Y80" s="956"/>
      <c r="Z80" s="956"/>
    </row>
    <row r="81" spans="1:26" ht="20.25" customHeight="1">
      <c r="A81" s="1722"/>
      <c r="B81" s="1745"/>
      <c r="C81" s="1724"/>
      <c r="D81" s="2175" t="s">
        <v>3166</v>
      </c>
      <c r="E81" s="1943"/>
      <c r="F81" s="1944"/>
      <c r="G81" s="1746">
        <f>SUM(G76:G80)</f>
        <v>0</v>
      </c>
      <c r="H81" s="956"/>
      <c r="I81" s="956"/>
      <c r="J81" s="956"/>
      <c r="K81" s="956"/>
      <c r="L81" s="956"/>
      <c r="M81" s="956"/>
      <c r="N81" s="956"/>
      <c r="O81" s="956"/>
      <c r="P81" s="956"/>
      <c r="Q81" s="956"/>
      <c r="R81" s="956"/>
      <c r="S81" s="956"/>
      <c r="T81" s="956"/>
      <c r="U81" s="956"/>
      <c r="V81" s="956"/>
      <c r="W81" s="956"/>
      <c r="X81" s="956"/>
      <c r="Y81" s="956"/>
      <c r="Z81" s="956"/>
    </row>
    <row r="82" spans="1:26" ht="20.25" customHeight="1">
      <c r="A82" s="1678"/>
      <c r="B82" s="1747"/>
      <c r="C82" s="1680"/>
      <c r="D82" s="2178" t="s">
        <v>3155</v>
      </c>
      <c r="E82" s="1964"/>
      <c r="F82" s="1961"/>
      <c r="G82" s="1748">
        <f>G74+G81</f>
        <v>0</v>
      </c>
      <c r="H82" s="956"/>
      <c r="I82" s="956"/>
      <c r="J82" s="956"/>
      <c r="K82" s="956"/>
      <c r="L82" s="956"/>
      <c r="M82" s="956"/>
      <c r="N82" s="956"/>
      <c r="O82" s="956"/>
      <c r="P82" s="956"/>
      <c r="Q82" s="956"/>
      <c r="R82" s="956"/>
      <c r="S82" s="956"/>
      <c r="T82" s="956"/>
      <c r="U82" s="956"/>
      <c r="V82" s="956"/>
      <c r="W82" s="956"/>
      <c r="X82" s="956"/>
      <c r="Y82" s="956"/>
      <c r="Z82" s="956"/>
    </row>
    <row r="83" spans="1:26" ht="19.5" customHeight="1">
      <c r="A83" s="2111" t="s">
        <v>18</v>
      </c>
      <c r="B83" s="1964"/>
      <c r="C83" s="2031"/>
      <c r="D83" s="1702"/>
      <c r="E83" s="1702"/>
      <c r="F83" s="1702"/>
      <c r="G83" s="1703"/>
      <c r="H83" s="956"/>
      <c r="I83" s="956"/>
      <c r="J83" s="956"/>
      <c r="K83" s="956"/>
      <c r="L83" s="956"/>
      <c r="M83" s="956"/>
      <c r="N83" s="956"/>
      <c r="O83" s="956"/>
      <c r="P83" s="956"/>
      <c r="Q83" s="956"/>
      <c r="R83" s="956"/>
      <c r="S83" s="956"/>
      <c r="T83" s="956"/>
      <c r="U83" s="956"/>
      <c r="V83" s="956"/>
      <c r="W83" s="956"/>
      <c r="X83" s="956"/>
      <c r="Y83" s="956"/>
      <c r="Z83" s="956"/>
    </row>
    <row r="84" spans="1:26" ht="16.5" customHeight="1">
      <c r="A84" s="1727"/>
      <c r="B84" s="1728" t="s">
        <v>3165</v>
      </c>
      <c r="C84" s="1728"/>
      <c r="D84" s="1729"/>
      <c r="E84" s="1730"/>
      <c r="F84" s="1728"/>
      <c r="G84" s="1731"/>
      <c r="H84" s="956"/>
      <c r="I84" s="956"/>
      <c r="J84" s="956"/>
      <c r="K84" s="956"/>
      <c r="L84" s="956"/>
      <c r="M84" s="956"/>
      <c r="N84" s="956"/>
      <c r="O84" s="956"/>
      <c r="P84" s="956"/>
      <c r="Q84" s="956"/>
      <c r="R84" s="956"/>
      <c r="S84" s="956"/>
      <c r="T84" s="956"/>
      <c r="U84" s="956"/>
      <c r="V84" s="956"/>
      <c r="W84" s="956"/>
      <c r="X84" s="956"/>
      <c r="Y84" s="956"/>
      <c r="Z84" s="956"/>
    </row>
    <row r="85" spans="1:26" ht="40.5" customHeight="1">
      <c r="A85" s="1663">
        <v>1</v>
      </c>
      <c r="B85" s="1664" t="str">
        <f>'2018 AM-Others'!D74</f>
        <v>ALORAN</v>
      </c>
      <c r="C85" s="1664" t="str">
        <f>'2018 AM-Others'!G74</f>
        <v>BRGY. TUBURAN</v>
      </c>
      <c r="D85" s="1666" t="str">
        <f>'2018 AM-Others'!N74</f>
        <v>COMPLETED</v>
      </c>
      <c r="E85" s="1667" t="str">
        <f>'2018 AM-Others'!O74</f>
        <v>UPDATE AS OF 1/30/2020 MONTHLY MEETING</v>
      </c>
      <c r="F85" s="1668">
        <f>'2018 AM-Others'!P74</f>
        <v>43861</v>
      </c>
      <c r="G85" s="1705">
        <f>'2018 AM-Others'!R74</f>
        <v>0</v>
      </c>
      <c r="H85" s="956"/>
      <c r="I85" s="956"/>
      <c r="J85" s="956"/>
      <c r="K85" s="956"/>
      <c r="L85" s="956"/>
      <c r="M85" s="956"/>
      <c r="N85" s="956"/>
      <c r="O85" s="956"/>
      <c r="P85" s="956"/>
      <c r="Q85" s="956"/>
      <c r="R85" s="956"/>
      <c r="S85" s="956"/>
      <c r="T85" s="956"/>
      <c r="U85" s="956"/>
      <c r="V85" s="956"/>
      <c r="W85" s="956"/>
      <c r="X85" s="956"/>
      <c r="Y85" s="956"/>
      <c r="Z85" s="956"/>
    </row>
    <row r="86" spans="1:26" ht="19.5" customHeight="1">
      <c r="A86" s="1670">
        <v>2</v>
      </c>
      <c r="B86" s="1671" t="str">
        <f>'2018 AM-Others'!D75</f>
        <v>BALIANGAO</v>
      </c>
      <c r="C86" s="1671" t="str">
        <f>'2018 AM-Others'!G75</f>
        <v>BRGY. MISOM - BPLS ROAD</v>
      </c>
      <c r="D86" s="1683" t="str">
        <f>'2018 AM-Others'!N75</f>
        <v>COMPLETED</v>
      </c>
      <c r="E86" s="1674" t="str">
        <f>'2018 AM-Others'!O75</f>
        <v>as of 2/2019 (SWA)</v>
      </c>
      <c r="F86" s="1675">
        <f>'2018 AM-Others'!P75</f>
        <v>43588</v>
      </c>
      <c r="G86" s="1707" t="str">
        <f>'2018 AM-Others'!R75</f>
        <v>-</v>
      </c>
      <c r="H86" s="956"/>
      <c r="I86" s="956"/>
      <c r="J86" s="956"/>
      <c r="K86" s="956"/>
      <c r="L86" s="956"/>
      <c r="M86" s="956"/>
      <c r="N86" s="956"/>
      <c r="O86" s="956"/>
      <c r="P86" s="956"/>
      <c r="Q86" s="956"/>
      <c r="R86" s="956"/>
      <c r="S86" s="956"/>
      <c r="T86" s="956"/>
      <c r="U86" s="956"/>
      <c r="V86" s="956"/>
      <c r="W86" s="956"/>
      <c r="X86" s="956"/>
      <c r="Y86" s="956"/>
      <c r="Z86" s="956"/>
    </row>
    <row r="87" spans="1:26" ht="19.5" customHeight="1">
      <c r="A87" s="1670">
        <v>3</v>
      </c>
      <c r="B87" s="1671" t="str">
        <f>'2018 AM-Others'!D76</f>
        <v>BONIFACIO</v>
      </c>
      <c r="C87" s="1671" t="str">
        <f>'2018 AM-Others'!G76</f>
        <v>BOLINSONG</v>
      </c>
      <c r="D87" s="1685" t="str">
        <f>'2018 AM-Others'!N76</f>
        <v>COMPLETED</v>
      </c>
      <c r="E87" s="1674" t="str">
        <f>'2018 AM-Others'!O76</f>
        <v>SWA</v>
      </c>
      <c r="F87" s="1675" t="str">
        <f>'2018 AM-Others'!P76</f>
        <v>12/20/2018</v>
      </c>
      <c r="G87" s="1707" t="str">
        <f>'2018 AM-Others'!R76</f>
        <v>-</v>
      </c>
      <c r="H87" s="956"/>
      <c r="I87" s="956"/>
      <c r="J87" s="956"/>
      <c r="K87" s="956"/>
      <c r="L87" s="956"/>
      <c r="M87" s="956"/>
      <c r="N87" s="956"/>
      <c r="O87" s="956"/>
      <c r="P87" s="956"/>
      <c r="Q87" s="956"/>
      <c r="R87" s="956"/>
      <c r="S87" s="956"/>
      <c r="T87" s="956"/>
      <c r="U87" s="956"/>
      <c r="V87" s="956"/>
      <c r="W87" s="956"/>
      <c r="X87" s="956"/>
      <c r="Y87" s="956"/>
      <c r="Z87" s="956"/>
    </row>
    <row r="88" spans="1:26" ht="19.5" customHeight="1">
      <c r="A88" s="1670">
        <v>4</v>
      </c>
      <c r="B88" s="1671" t="str">
        <f>'2018 AM-Others'!D77</f>
        <v>CALAMBA</v>
      </c>
      <c r="C88" s="1671" t="str">
        <f>'2018 AM-Others'!G77</f>
        <v>BARANGAY LIBERTAD</v>
      </c>
      <c r="D88" s="1683" t="str">
        <f>'2018 AM-Others'!N77</f>
        <v>COMPLETED</v>
      </c>
      <c r="E88" s="1674" t="str">
        <f>'2018 AM-Others'!O77</f>
        <v>as of 3/28/2019 (SWA)</v>
      </c>
      <c r="F88" s="1675">
        <f>'2018 AM-Others'!P77</f>
        <v>43553</v>
      </c>
      <c r="G88" s="1707" t="str">
        <f>'2018 AM-Others'!R77</f>
        <v>-</v>
      </c>
      <c r="H88" s="956"/>
      <c r="I88" s="956"/>
      <c r="J88" s="956"/>
      <c r="K88" s="956"/>
      <c r="L88" s="956"/>
      <c r="M88" s="956"/>
      <c r="N88" s="956"/>
      <c r="O88" s="956"/>
      <c r="P88" s="956"/>
      <c r="Q88" s="956"/>
      <c r="R88" s="956"/>
      <c r="S88" s="956"/>
      <c r="T88" s="956"/>
      <c r="U88" s="956"/>
      <c r="V88" s="956"/>
      <c r="W88" s="956"/>
      <c r="X88" s="956"/>
      <c r="Y88" s="956"/>
      <c r="Z88" s="956"/>
    </row>
    <row r="89" spans="1:26" ht="19.5" customHeight="1">
      <c r="A89" s="1670">
        <v>5</v>
      </c>
      <c r="B89" s="1671" t="str">
        <f>'2018 AM-Others'!D78</f>
        <v>CLARIN</v>
      </c>
      <c r="C89" s="1671" t="str">
        <f>'2018 AM-Others'!G78</f>
        <v>SEGATIC DAKU AND CABUNGA-AN</v>
      </c>
      <c r="D89" s="1685" t="str">
        <f>'2018 AM-Others'!N78</f>
        <v>COMPLETED</v>
      </c>
      <c r="E89" s="1674" t="str">
        <f>'2018 AM-Others'!O78</f>
        <v>as of 2/7/2019 (SWA)</v>
      </c>
      <c r="F89" s="1675" t="str">
        <f>'2018 AM-Others'!P78</f>
        <v>2/18/019</v>
      </c>
      <c r="G89" s="1707" t="str">
        <f>'2018 AM-Others'!R78</f>
        <v>-</v>
      </c>
      <c r="H89" s="956"/>
      <c r="I89" s="956"/>
      <c r="J89" s="956"/>
      <c r="K89" s="956"/>
      <c r="L89" s="956"/>
      <c r="M89" s="956"/>
      <c r="N89" s="956"/>
      <c r="O89" s="956"/>
      <c r="P89" s="956"/>
      <c r="Q89" s="956"/>
      <c r="R89" s="956"/>
      <c r="S89" s="956"/>
      <c r="T89" s="956"/>
      <c r="U89" s="956"/>
      <c r="V89" s="956"/>
      <c r="W89" s="956"/>
      <c r="X89" s="956"/>
      <c r="Y89" s="956"/>
      <c r="Z89" s="956"/>
    </row>
    <row r="90" spans="1:26" ht="31.5" customHeight="1">
      <c r="A90" s="1670">
        <v>6</v>
      </c>
      <c r="B90" s="1671" t="str">
        <f>'2018 AM-Others'!D79</f>
        <v>CONCEPCION</v>
      </c>
      <c r="C90" s="1671" t="str">
        <f>'2018 AM-Others'!G79</f>
        <v>BRGY. NEW CASUL</v>
      </c>
      <c r="D90" s="1721" t="str">
        <f>'2018 AM-Others'!N79</f>
        <v>CANCELLED</v>
      </c>
      <c r="E90" s="1674">
        <f>'2018 AM-Others'!O79</f>
        <v>0</v>
      </c>
      <c r="F90" s="1686">
        <f>'2018 AM-Others'!P79</f>
        <v>43840</v>
      </c>
      <c r="G90" s="1707" t="str">
        <f>'2018 AM-Others'!R79</f>
        <v>-</v>
      </c>
      <c r="H90" s="956"/>
      <c r="I90" s="956"/>
      <c r="J90" s="956"/>
      <c r="K90" s="956"/>
      <c r="L90" s="956"/>
      <c r="M90" s="956"/>
      <c r="N90" s="956"/>
      <c r="O90" s="956"/>
      <c r="P90" s="956"/>
      <c r="Q90" s="956"/>
      <c r="R90" s="956"/>
      <c r="S90" s="956"/>
      <c r="T90" s="956"/>
      <c r="U90" s="956"/>
      <c r="V90" s="956"/>
      <c r="W90" s="956"/>
      <c r="X90" s="956"/>
      <c r="Y90" s="956"/>
      <c r="Z90" s="956"/>
    </row>
    <row r="91" spans="1:26" ht="30.75" customHeight="1">
      <c r="A91" s="1670">
        <v>7</v>
      </c>
      <c r="B91" s="1671" t="str">
        <f>'2018 AM-Others'!D80</f>
        <v>DON VICTORIANO CHIONGBIAN (DON MARIANO MARCOS)</v>
      </c>
      <c r="C91" s="1671" t="str">
        <f>'2018 AM-Others'!G80</f>
        <v>PUROK 5, LALUD</v>
      </c>
      <c r="D91" s="1683" t="str">
        <f>'2018 AM-Others'!N80</f>
        <v>COMPLETED</v>
      </c>
      <c r="E91" s="1674" t="str">
        <f>'2018 AM-Others'!O80</f>
        <v>as of 6/27/2019 (SWA)</v>
      </c>
      <c r="F91" s="1686">
        <f>'2018 AM-Others'!P80</f>
        <v>43717</v>
      </c>
      <c r="G91" s="1707" t="str">
        <f>'2018 AM-Others'!R80</f>
        <v>-</v>
      </c>
      <c r="H91" s="956"/>
      <c r="I91" s="956"/>
      <c r="J91" s="956"/>
      <c r="K91" s="956"/>
      <c r="L91" s="956"/>
      <c r="M91" s="956"/>
      <c r="N91" s="956"/>
      <c r="O91" s="956"/>
      <c r="P91" s="956"/>
      <c r="Q91" s="956"/>
      <c r="R91" s="956"/>
      <c r="S91" s="956"/>
      <c r="T91" s="956"/>
      <c r="U91" s="956"/>
      <c r="V91" s="956"/>
      <c r="W91" s="956"/>
      <c r="X91" s="956"/>
      <c r="Y91" s="956"/>
      <c r="Z91" s="956"/>
    </row>
    <row r="92" spans="1:26" ht="19.5" customHeight="1">
      <c r="A92" s="1670">
        <v>8</v>
      </c>
      <c r="B92" s="1671" t="str">
        <f>'2018 AM-Others'!D81</f>
        <v>LOPEZ JAENA</v>
      </c>
      <c r="C92" s="1671" t="str">
        <f>'2018 AM-Others'!G81</f>
        <v>BRGY. RIZAL</v>
      </c>
      <c r="D92" s="1683" t="str">
        <f>'2018 AM-Others'!N81</f>
        <v>COMPLETED</v>
      </c>
      <c r="E92" s="1674" t="str">
        <f>'2018 AM-Others'!O81</f>
        <v>as of 5/22/2019 (SWA)</v>
      </c>
      <c r="F92" s="1686">
        <f>'2018 AM-Others'!P81</f>
        <v>43640</v>
      </c>
      <c r="G92" s="1707" t="str">
        <f>'2018 AM-Others'!R81</f>
        <v>-</v>
      </c>
      <c r="H92" s="956"/>
      <c r="I92" s="956"/>
      <c r="J92" s="956"/>
      <c r="K92" s="956"/>
      <c r="L92" s="956"/>
      <c r="M92" s="956"/>
      <c r="N92" s="956"/>
      <c r="O92" s="956"/>
      <c r="P92" s="956"/>
      <c r="Q92" s="956"/>
      <c r="R92" s="956"/>
      <c r="S92" s="956"/>
      <c r="T92" s="956"/>
      <c r="U92" s="956"/>
      <c r="V92" s="956"/>
      <c r="W92" s="956"/>
      <c r="X92" s="956"/>
      <c r="Y92" s="956"/>
      <c r="Z92" s="956"/>
    </row>
    <row r="93" spans="1:26" ht="19.5" customHeight="1">
      <c r="A93" s="1670">
        <v>9</v>
      </c>
      <c r="B93" s="1671" t="str">
        <f>'2018 AM-Others'!D82</f>
        <v>PANAON</v>
      </c>
      <c r="C93" s="1671" t="str">
        <f>'2018 AM-Others'!G82</f>
        <v>BRGY. SAN ROQUE</v>
      </c>
      <c r="D93" s="1683" t="str">
        <f>'2018 AM-Others'!N82</f>
        <v>COMPLETED</v>
      </c>
      <c r="E93" s="1674" t="str">
        <f>'2018 AM-Others'!O82</f>
        <v>4/29/2019 SWA</v>
      </c>
      <c r="F93" s="1686">
        <f>'2018 AM-Others'!P82</f>
        <v>43678</v>
      </c>
      <c r="G93" s="1707" t="str">
        <f>'2018 AM-Others'!R82</f>
        <v>-</v>
      </c>
      <c r="H93" s="956"/>
      <c r="I93" s="956"/>
      <c r="J93" s="956"/>
      <c r="K93" s="956"/>
      <c r="L93" s="956"/>
      <c r="M93" s="956"/>
      <c r="N93" s="956"/>
      <c r="O93" s="956"/>
      <c r="P93" s="956"/>
      <c r="Q93" s="956"/>
      <c r="R93" s="956"/>
      <c r="S93" s="956"/>
      <c r="T93" s="956"/>
      <c r="U93" s="956"/>
      <c r="V93" s="956"/>
      <c r="W93" s="956"/>
      <c r="X93" s="956"/>
      <c r="Y93" s="956"/>
      <c r="Z93" s="956"/>
    </row>
    <row r="94" spans="1:26" ht="19.5" customHeight="1">
      <c r="A94" s="1670">
        <v>10</v>
      </c>
      <c r="B94" s="1671" t="str">
        <f>'2018 AM-Others'!D83</f>
        <v>PANAON</v>
      </c>
      <c r="C94" s="1671" t="str">
        <f>'2018 AM-Others'!G83</f>
        <v>BRGY. PUNTA</v>
      </c>
      <c r="D94" s="1683" t="str">
        <f>'2018 AM-Others'!N83</f>
        <v>COMPLETED</v>
      </c>
      <c r="E94" s="1674" t="str">
        <f>'2018 AM-Others'!O83</f>
        <v>4/25/2019 SWA</v>
      </c>
      <c r="F94" s="1686">
        <f>'2018 AM-Others'!P83</f>
        <v>43678</v>
      </c>
      <c r="G94" s="1707" t="str">
        <f>'2018 AM-Others'!R83</f>
        <v>-</v>
      </c>
      <c r="H94" s="956"/>
      <c r="I94" s="956"/>
      <c r="J94" s="956"/>
      <c r="K94" s="956"/>
      <c r="L94" s="956"/>
      <c r="M94" s="956"/>
      <c r="N94" s="956"/>
      <c r="O94" s="956"/>
      <c r="P94" s="956"/>
      <c r="Q94" s="956"/>
      <c r="R94" s="956"/>
      <c r="S94" s="956"/>
      <c r="T94" s="956"/>
      <c r="U94" s="956"/>
      <c r="V94" s="956"/>
      <c r="W94" s="956"/>
      <c r="X94" s="956"/>
      <c r="Y94" s="956"/>
      <c r="Z94" s="956"/>
    </row>
    <row r="95" spans="1:26" ht="19.5" customHeight="1">
      <c r="A95" s="1670">
        <v>11</v>
      </c>
      <c r="B95" s="1671" t="str">
        <f>'2018 AM-Others'!D84</f>
        <v>PLARIDEL</v>
      </c>
      <c r="C95" s="1671" t="str">
        <f>'2018 AM-Others'!G84</f>
        <v>SITIO TAGAYTAY - BRGY. DIVISORIA</v>
      </c>
      <c r="D95" s="1685" t="str">
        <f>'2018 AM-Others'!N84</f>
        <v>COMPLETED</v>
      </c>
      <c r="E95" s="1674">
        <f>'2018 AM-Others'!O84</f>
        <v>0</v>
      </c>
      <c r="F95" s="1686">
        <f>'2018 AM-Others'!P84</f>
        <v>43514</v>
      </c>
      <c r="G95" s="1707" t="str">
        <f>'2018 AM-Others'!R84</f>
        <v>-</v>
      </c>
      <c r="H95" s="956"/>
      <c r="I95" s="956"/>
      <c r="J95" s="956"/>
      <c r="K95" s="956"/>
      <c r="L95" s="956"/>
      <c r="M95" s="956"/>
      <c r="N95" s="956"/>
      <c r="O95" s="956"/>
      <c r="P95" s="956"/>
      <c r="Q95" s="956"/>
      <c r="R95" s="956"/>
      <c r="S95" s="956"/>
      <c r="T95" s="956"/>
      <c r="U95" s="956"/>
      <c r="V95" s="956"/>
      <c r="W95" s="956"/>
      <c r="X95" s="956"/>
      <c r="Y95" s="956"/>
      <c r="Z95" s="956"/>
    </row>
    <row r="96" spans="1:26" ht="19.5" customHeight="1">
      <c r="A96" s="1670">
        <v>12</v>
      </c>
      <c r="B96" s="1684" t="str">
        <f>'2018 AM-Others'!D85</f>
        <v>PLARIDEL</v>
      </c>
      <c r="C96" s="1671" t="str">
        <f>'2018 AM-Others'!G85</f>
        <v>PUROK PARPAGAYO - BRGY. LAO PROPER</v>
      </c>
      <c r="D96" s="1685" t="str">
        <f>'2018 AM-Others'!N85</f>
        <v>COMPLETED</v>
      </c>
      <c r="E96" s="1674">
        <f>'2018 AM-Others'!O85</f>
        <v>0</v>
      </c>
      <c r="F96" s="1686">
        <f>'2018 AM-Others'!P85</f>
        <v>43514</v>
      </c>
      <c r="G96" s="1707" t="str">
        <f>'2018 AM-Others'!R85</f>
        <v>-</v>
      </c>
      <c r="H96" s="956"/>
      <c r="I96" s="956"/>
      <c r="J96" s="956"/>
      <c r="K96" s="956"/>
      <c r="L96" s="956"/>
      <c r="M96" s="956"/>
      <c r="N96" s="956"/>
      <c r="O96" s="956"/>
      <c r="P96" s="956"/>
      <c r="Q96" s="956"/>
      <c r="R96" s="956"/>
      <c r="S96" s="956"/>
      <c r="T96" s="956"/>
      <c r="U96" s="956"/>
      <c r="V96" s="956"/>
      <c r="W96" s="956"/>
      <c r="X96" s="956"/>
      <c r="Y96" s="956"/>
      <c r="Z96" s="956"/>
    </row>
    <row r="97" spans="1:26" ht="19.5" customHeight="1">
      <c r="A97" s="1670">
        <v>13</v>
      </c>
      <c r="B97" s="1684" t="str">
        <f>'2018 AM-Others'!D86</f>
        <v>SAPANG DALAGA</v>
      </c>
      <c r="C97" s="1671" t="str">
        <f>'2018 AM-Others'!G86</f>
        <v>SALIMPUNO TO CAPUNDAG ROAD SECTION</v>
      </c>
      <c r="D97" s="1683" t="str">
        <f>'2018 AM-Others'!N86</f>
        <v>COMPLETED</v>
      </c>
      <c r="E97" s="1674" t="str">
        <f>'2018 AM-Others'!O86</f>
        <v>as of 6/20/2019 (SWA)</v>
      </c>
      <c r="F97" s="1686">
        <f>'2018 AM-Others'!P86</f>
        <v>43643</v>
      </c>
      <c r="G97" s="1707" t="str">
        <f>'2018 AM-Others'!R86</f>
        <v>-</v>
      </c>
      <c r="H97" s="956"/>
      <c r="I97" s="956"/>
      <c r="J97" s="956"/>
      <c r="K97" s="956"/>
      <c r="L97" s="956"/>
      <c r="M97" s="956"/>
      <c r="N97" s="956"/>
      <c r="O97" s="956"/>
      <c r="P97" s="956"/>
      <c r="Q97" s="956"/>
      <c r="R97" s="956"/>
      <c r="S97" s="956"/>
      <c r="T97" s="956"/>
      <c r="U97" s="956"/>
      <c r="V97" s="956"/>
      <c r="W97" s="956"/>
      <c r="X97" s="956"/>
      <c r="Y97" s="956"/>
      <c r="Z97" s="956"/>
    </row>
    <row r="98" spans="1:26" ht="19.5" customHeight="1">
      <c r="A98" s="1670">
        <v>14</v>
      </c>
      <c r="B98" s="1684" t="str">
        <f>'2018 AM-Others'!D87</f>
        <v>SINACABAN</v>
      </c>
      <c r="C98" s="1671" t="str">
        <f>'2018 AM-Others'!G87</f>
        <v>LIBERTAD ALTO</v>
      </c>
      <c r="D98" s="1685" t="str">
        <f>'2018 AM-Others'!N87</f>
        <v>COMPLETED</v>
      </c>
      <c r="E98" s="1674" t="str">
        <f>'2018 AM-Others'!O87</f>
        <v>SWA</v>
      </c>
      <c r="F98" s="1686">
        <f>'2018 AM-Others'!P87</f>
        <v>43518</v>
      </c>
      <c r="G98" s="1707" t="str">
        <f>'2018 AM-Others'!R87</f>
        <v>-</v>
      </c>
      <c r="H98" s="956"/>
      <c r="I98" s="956"/>
      <c r="J98" s="956"/>
      <c r="K98" s="956"/>
      <c r="L98" s="956"/>
      <c r="M98" s="956"/>
      <c r="N98" s="956"/>
      <c r="O98" s="956"/>
      <c r="P98" s="956"/>
      <c r="Q98" s="956"/>
      <c r="R98" s="956"/>
      <c r="S98" s="956"/>
      <c r="T98" s="956"/>
      <c r="U98" s="956"/>
      <c r="V98" s="956"/>
      <c r="W98" s="956"/>
      <c r="X98" s="956"/>
      <c r="Y98" s="956"/>
      <c r="Z98" s="956"/>
    </row>
    <row r="99" spans="1:26" ht="28.5" customHeight="1">
      <c r="A99" s="1670">
        <v>15</v>
      </c>
      <c r="B99" s="1684" t="str">
        <f>'2018 AM-Others'!D88</f>
        <v>TUDELA</v>
      </c>
      <c r="C99" s="1671" t="str">
        <f>'2018 AM-Others'!G88</f>
        <v>YAHONG</v>
      </c>
      <c r="D99" s="1683" t="str">
        <f>'2018 AM-Others'!N88</f>
        <v>COMPLETED</v>
      </c>
      <c r="E99" s="1674" t="str">
        <f>'2018 AM-Others'!O88</f>
        <v>as of 12/5/2018 (SWA)</v>
      </c>
      <c r="F99" s="1686">
        <f>'2018 AM-Others'!P88</f>
        <v>43640</v>
      </c>
      <c r="G99" s="1707" t="str">
        <f>'2018 AM-Others'!R88</f>
        <v>-</v>
      </c>
      <c r="H99" s="956"/>
      <c r="I99" s="956"/>
      <c r="J99" s="956"/>
      <c r="K99" s="956"/>
      <c r="L99" s="956"/>
      <c r="M99" s="956"/>
      <c r="N99" s="956"/>
      <c r="O99" s="956"/>
      <c r="P99" s="956"/>
      <c r="Q99" s="956"/>
      <c r="R99" s="956"/>
      <c r="S99" s="956"/>
      <c r="T99" s="956"/>
      <c r="U99" s="956"/>
      <c r="V99" s="956"/>
      <c r="W99" s="956"/>
      <c r="X99" s="956"/>
      <c r="Y99" s="956"/>
      <c r="Z99" s="956"/>
    </row>
    <row r="100" spans="1:26" ht="20.25" customHeight="1">
      <c r="A100" s="1678"/>
      <c r="B100" s="1747"/>
      <c r="C100" s="1680"/>
      <c r="D100" s="2178" t="s">
        <v>3155</v>
      </c>
      <c r="E100" s="1964"/>
      <c r="F100" s="1961"/>
      <c r="G100" s="1761">
        <f>SUM(G85:G99)</f>
        <v>0</v>
      </c>
      <c r="H100" s="956"/>
      <c r="I100" s="956"/>
      <c r="J100" s="956"/>
      <c r="K100" s="956"/>
      <c r="L100" s="956"/>
      <c r="M100" s="956"/>
      <c r="N100" s="956"/>
      <c r="O100" s="956"/>
      <c r="P100" s="956"/>
      <c r="Q100" s="956"/>
      <c r="R100" s="956"/>
      <c r="S100" s="956"/>
      <c r="T100" s="956"/>
      <c r="U100" s="956"/>
      <c r="V100" s="956"/>
      <c r="W100" s="956"/>
      <c r="X100" s="956"/>
      <c r="Y100" s="956"/>
      <c r="Z100" s="956"/>
    </row>
    <row r="101" spans="1:26" ht="19.5" customHeight="1">
      <c r="A101" s="2111" t="s">
        <v>19</v>
      </c>
      <c r="B101" s="2031"/>
      <c r="C101" s="1702"/>
      <c r="D101" s="1702"/>
      <c r="E101" s="1702"/>
      <c r="F101" s="1702"/>
      <c r="G101" s="1703"/>
      <c r="H101" s="956"/>
      <c r="I101" s="956"/>
      <c r="J101" s="956"/>
      <c r="K101" s="956"/>
      <c r="L101" s="956"/>
      <c r="M101" s="956"/>
      <c r="N101" s="956"/>
      <c r="O101" s="956"/>
      <c r="P101" s="956"/>
      <c r="Q101" s="956"/>
      <c r="R101" s="956"/>
      <c r="S101" s="956"/>
      <c r="T101" s="956"/>
      <c r="U101" s="956"/>
      <c r="V101" s="956"/>
      <c r="W101" s="956"/>
      <c r="X101" s="956"/>
      <c r="Y101" s="956"/>
      <c r="Z101" s="956"/>
    </row>
    <row r="102" spans="1:26" ht="16.5" customHeight="1">
      <c r="A102" s="1727"/>
      <c r="B102" s="1728" t="s">
        <v>3165</v>
      </c>
      <c r="C102" s="1728"/>
      <c r="D102" s="1729"/>
      <c r="E102" s="1730"/>
      <c r="F102" s="1728"/>
      <c r="G102" s="1731"/>
      <c r="H102" s="956"/>
      <c r="I102" s="956"/>
      <c r="J102" s="956"/>
      <c r="K102" s="956"/>
      <c r="L102" s="956"/>
      <c r="M102" s="956"/>
      <c r="N102" s="956"/>
      <c r="O102" s="956"/>
      <c r="P102" s="956"/>
      <c r="Q102" s="956"/>
      <c r="R102" s="956"/>
      <c r="S102" s="956"/>
      <c r="T102" s="956"/>
      <c r="U102" s="956"/>
      <c r="V102" s="956"/>
      <c r="W102" s="956"/>
      <c r="X102" s="956"/>
      <c r="Y102" s="956"/>
      <c r="Z102" s="956"/>
    </row>
    <row r="103" spans="1:26" ht="30.75" customHeight="1">
      <c r="A103" s="1663">
        <v>1</v>
      </c>
      <c r="B103" s="1664" t="str">
        <f>'2018 AM-Others'!D90</f>
        <v>ALUBIJID</v>
      </c>
      <c r="C103" s="1664" t="str">
        <f>'2018 AM-Others'!G90</f>
        <v>BARANGAY LOGUILO</v>
      </c>
      <c r="D103" s="1666" t="str">
        <f>'2018 AM-Others'!N90</f>
        <v>COMPLETED</v>
      </c>
      <c r="E103" s="1667" t="str">
        <f>'2018 AM-Others'!O90</f>
        <v>AS OF 12/13/2019 SWA;FOR FINAL INSPECTION</v>
      </c>
      <c r="F103" s="1762">
        <f>'2018 AM-Others'!P90</f>
        <v>43823</v>
      </c>
      <c r="G103" s="1705" t="str">
        <f>'2018 AM-Others'!R90</f>
        <v>-</v>
      </c>
      <c r="H103" s="956"/>
      <c r="I103" s="956"/>
      <c r="J103" s="956"/>
      <c r="K103" s="956"/>
      <c r="L103" s="956"/>
      <c r="M103" s="956"/>
      <c r="N103" s="956"/>
      <c r="O103" s="956"/>
      <c r="P103" s="956"/>
      <c r="Q103" s="956"/>
      <c r="R103" s="956"/>
      <c r="S103" s="956"/>
      <c r="T103" s="956"/>
      <c r="U103" s="956"/>
      <c r="V103" s="956"/>
      <c r="W103" s="956"/>
      <c r="X103" s="956"/>
      <c r="Y103" s="956"/>
      <c r="Z103" s="956"/>
    </row>
    <row r="104" spans="1:26" ht="19.5" customHeight="1">
      <c r="A104" s="1670">
        <v>2</v>
      </c>
      <c r="B104" s="1671" t="str">
        <f>'2018 AM-Others'!D91</f>
        <v>BALINGASAG</v>
      </c>
      <c r="C104" s="1671" t="str">
        <f>'2018 AM-Others'!G91</f>
        <v>SITIO VENCER, BARANGAY COGON</v>
      </c>
      <c r="D104" s="1685" t="str">
        <f>'2018 AM-Others'!N91</f>
        <v>COMPLETED</v>
      </c>
      <c r="E104" s="1674" t="str">
        <f>'2018 AM-Others'!O91</f>
        <v>SWA</v>
      </c>
      <c r="F104" s="1686">
        <f>'2018 AM-Others'!P91</f>
        <v>43544</v>
      </c>
      <c r="G104" s="1707" t="str">
        <f>'2018 AM-Others'!R91</f>
        <v>-</v>
      </c>
      <c r="H104" s="956"/>
      <c r="I104" s="956"/>
      <c r="J104" s="956"/>
      <c r="K104" s="956"/>
      <c r="L104" s="956"/>
      <c r="M104" s="956"/>
      <c r="N104" s="956"/>
      <c r="O104" s="956"/>
      <c r="P104" s="956"/>
      <c r="Q104" s="956"/>
      <c r="R104" s="956"/>
      <c r="S104" s="956"/>
      <c r="T104" s="956"/>
      <c r="U104" s="956"/>
      <c r="V104" s="956"/>
      <c r="W104" s="956"/>
      <c r="X104" s="956"/>
      <c r="Y104" s="956"/>
      <c r="Z104" s="956"/>
    </row>
    <row r="105" spans="1:26" ht="19.5" customHeight="1">
      <c r="A105" s="1670">
        <v>3</v>
      </c>
      <c r="B105" s="1671" t="str">
        <f>'2018 AM-Others'!D92</f>
        <v>CLAVERIA</v>
      </c>
      <c r="C105" s="1671" t="str">
        <f>'2018 AM-Others'!G92</f>
        <v>SITIO IMPAKIBIL, APOSKAHOY</v>
      </c>
      <c r="D105" s="1683" t="str">
        <f>'2018 AM-Others'!N92</f>
        <v>COMPLETED</v>
      </c>
      <c r="E105" s="1674" t="str">
        <f>'2018 AM-Others'!O92</f>
        <v>as of 7/9/2019 SWA</v>
      </c>
      <c r="F105" s="1686" t="str">
        <f>'2018 AM-Others'!P92</f>
        <v>7/24/2019</v>
      </c>
      <c r="G105" s="1707" t="str">
        <f>'2018 AM-Others'!R92</f>
        <v>-</v>
      </c>
      <c r="H105" s="956"/>
      <c r="I105" s="956"/>
      <c r="J105" s="956"/>
      <c r="K105" s="956"/>
      <c r="L105" s="956"/>
      <c r="M105" s="956"/>
      <c r="N105" s="956"/>
      <c r="O105" s="956"/>
      <c r="P105" s="956"/>
      <c r="Q105" s="956"/>
      <c r="R105" s="956"/>
      <c r="S105" s="956"/>
      <c r="T105" s="956"/>
      <c r="U105" s="956"/>
      <c r="V105" s="956"/>
      <c r="W105" s="956"/>
      <c r="X105" s="956"/>
      <c r="Y105" s="956"/>
      <c r="Z105" s="956"/>
    </row>
    <row r="106" spans="1:26" ht="19.5" customHeight="1">
      <c r="A106" s="1670">
        <v>4</v>
      </c>
      <c r="B106" s="1671" t="str">
        <f>'2018 AM-Others'!D93</f>
        <v>GITAGUM</v>
      </c>
      <c r="C106" s="1671" t="str">
        <f>'2018 AM-Others'!G93</f>
        <v>PUROK 6, G.PELAEZ</v>
      </c>
      <c r="D106" s="1685" t="str">
        <f>'2018 AM-Others'!N93</f>
        <v>COMPLETED</v>
      </c>
      <c r="E106" s="1674" t="str">
        <f>'2018 AM-Others'!O93</f>
        <v>SWA</v>
      </c>
      <c r="F106" s="1686">
        <f>'2018 AM-Others'!P93</f>
        <v>43502</v>
      </c>
      <c r="G106" s="1707" t="str">
        <f>'2018 AM-Others'!R93</f>
        <v>-</v>
      </c>
      <c r="H106" s="956"/>
      <c r="I106" s="956"/>
      <c r="J106" s="956"/>
      <c r="K106" s="956"/>
      <c r="L106" s="956"/>
      <c r="M106" s="956"/>
      <c r="N106" s="956"/>
      <c r="O106" s="956"/>
      <c r="P106" s="956"/>
      <c r="Q106" s="956"/>
      <c r="R106" s="956"/>
      <c r="S106" s="956"/>
      <c r="T106" s="956"/>
      <c r="U106" s="956"/>
      <c r="V106" s="956"/>
      <c r="W106" s="956"/>
      <c r="X106" s="956"/>
      <c r="Y106" s="956"/>
      <c r="Z106" s="956"/>
    </row>
    <row r="107" spans="1:26" ht="19.5" customHeight="1">
      <c r="A107" s="1670">
        <v>5</v>
      </c>
      <c r="B107" s="1671" t="str">
        <f>'2018 AM-Others'!D94</f>
        <v>KINOGUITAN</v>
      </c>
      <c r="C107" s="1671" t="str">
        <f>'2018 AM-Others'!G94</f>
        <v>BRGY. CALUBO TO BRGY. KITOTOK ROAD</v>
      </c>
      <c r="D107" s="1677" t="str">
        <f>'2018 AM-Others'!N94</f>
        <v>COMPLETED</v>
      </c>
      <c r="E107" s="1674" t="str">
        <f>'2018 AM-Others'!O94</f>
        <v>PER ENGR. PUIG</v>
      </c>
      <c r="F107" s="1686">
        <f>'2018 AM-Others'!P94</f>
        <v>44005</v>
      </c>
      <c r="G107" s="1707">
        <f>'2018 AM-Others'!R94</f>
        <v>0</v>
      </c>
      <c r="H107" s="956"/>
      <c r="I107" s="956"/>
      <c r="J107" s="956"/>
      <c r="K107" s="956"/>
      <c r="L107" s="956"/>
      <c r="M107" s="956"/>
      <c r="N107" s="956"/>
      <c r="O107" s="956"/>
      <c r="P107" s="956"/>
      <c r="Q107" s="956"/>
      <c r="R107" s="956"/>
      <c r="S107" s="956"/>
      <c r="T107" s="956"/>
      <c r="U107" s="956"/>
      <c r="V107" s="956"/>
      <c r="W107" s="956"/>
      <c r="X107" s="956"/>
      <c r="Y107" s="956"/>
      <c r="Z107" s="956"/>
    </row>
    <row r="108" spans="1:26" ht="19.5" customHeight="1">
      <c r="A108" s="1670">
        <v>6</v>
      </c>
      <c r="B108" s="1671" t="str">
        <f>'2018 AM-Others'!D95</f>
        <v>LAGONGLONG</v>
      </c>
      <c r="C108" s="1671" t="str">
        <f>'2018 AM-Others'!G95</f>
        <v>SAPONG-AGONG GAMAY TABOK</v>
      </c>
      <c r="D108" s="1683" t="str">
        <f>'2018 AM-Others'!N95</f>
        <v>COMPLETED</v>
      </c>
      <c r="E108" s="1674" t="str">
        <f>'2018 AM-Others'!O95</f>
        <v>as of 12/31/2018 (SWA)</v>
      </c>
      <c r="F108" s="1686">
        <f>'2018 AM-Others'!P95</f>
        <v>43558</v>
      </c>
      <c r="G108" s="1707" t="str">
        <f>'2018 AM-Others'!R95</f>
        <v>-</v>
      </c>
      <c r="H108" s="956"/>
      <c r="I108" s="956"/>
      <c r="J108" s="956"/>
      <c r="K108" s="956"/>
      <c r="L108" s="956"/>
      <c r="M108" s="956"/>
      <c r="N108" s="956"/>
      <c r="O108" s="956"/>
      <c r="P108" s="956"/>
      <c r="Q108" s="956"/>
      <c r="R108" s="956"/>
      <c r="S108" s="956"/>
      <c r="T108" s="956"/>
      <c r="U108" s="956"/>
      <c r="V108" s="956"/>
      <c r="W108" s="956"/>
      <c r="X108" s="956"/>
      <c r="Y108" s="956"/>
      <c r="Z108" s="956"/>
    </row>
    <row r="109" spans="1:26" ht="19.5" customHeight="1">
      <c r="A109" s="1670">
        <v>7</v>
      </c>
      <c r="B109" s="1671" t="str">
        <f>'2018 AM-Others'!D96</f>
        <v>LAGONGLONG</v>
      </c>
      <c r="C109" s="1671" t="str">
        <f>'2018 AM-Others'!G96</f>
        <v>SAPONG, TABOK</v>
      </c>
      <c r="D109" s="1685" t="str">
        <f>'2018 AM-Others'!N96</f>
        <v>COMPLETED</v>
      </c>
      <c r="E109" s="1674" t="str">
        <f>'2018 AM-Others'!O96</f>
        <v>as of 12/27/2018 (SWA)</v>
      </c>
      <c r="F109" s="1686">
        <f>'2018 AM-Others'!P96</f>
        <v>43558</v>
      </c>
      <c r="G109" s="1707" t="str">
        <f>'2018 AM-Others'!R96</f>
        <v>-</v>
      </c>
      <c r="H109" s="956"/>
      <c r="I109" s="956"/>
      <c r="J109" s="956"/>
      <c r="K109" s="956"/>
      <c r="L109" s="956"/>
      <c r="M109" s="956"/>
      <c r="N109" s="956"/>
      <c r="O109" s="956"/>
      <c r="P109" s="956"/>
      <c r="Q109" s="956"/>
      <c r="R109" s="956"/>
      <c r="S109" s="956"/>
      <c r="T109" s="956"/>
      <c r="U109" s="956"/>
      <c r="V109" s="956"/>
      <c r="W109" s="956"/>
      <c r="X109" s="956"/>
      <c r="Y109" s="956"/>
      <c r="Z109" s="956"/>
    </row>
    <row r="110" spans="1:26" ht="19.5" customHeight="1">
      <c r="A110" s="1670">
        <v>8</v>
      </c>
      <c r="B110" s="1671" t="str">
        <f>'2018 AM-Others'!D97</f>
        <v>LIBERTAD</v>
      </c>
      <c r="C110" s="1671" t="str">
        <f>'2018 AM-Others'!G97</f>
        <v>PUROK 10 (TAMBO), BRGY. POBLACION</v>
      </c>
      <c r="D110" s="1683" t="str">
        <f>'2018 AM-Others'!N97</f>
        <v>COMPLETED</v>
      </c>
      <c r="E110" s="1674" t="str">
        <f>'2018 AM-Others'!O97</f>
        <v>as of 7/22/2019  (SWA)</v>
      </c>
      <c r="F110" s="1686">
        <f>'2018 AM-Others'!P97</f>
        <v>43689</v>
      </c>
      <c r="G110" s="1707" t="str">
        <f>'2018 AM-Others'!R97</f>
        <v>-</v>
      </c>
      <c r="H110" s="956"/>
      <c r="I110" s="956"/>
      <c r="J110" s="956"/>
      <c r="K110" s="956"/>
      <c r="L110" s="956"/>
      <c r="M110" s="956"/>
      <c r="N110" s="956"/>
      <c r="O110" s="956"/>
      <c r="P110" s="956"/>
      <c r="Q110" s="956"/>
      <c r="R110" s="956"/>
      <c r="S110" s="956"/>
      <c r="T110" s="956"/>
      <c r="U110" s="956"/>
      <c r="V110" s="956"/>
      <c r="W110" s="956"/>
      <c r="X110" s="956"/>
      <c r="Y110" s="956"/>
      <c r="Z110" s="956"/>
    </row>
    <row r="111" spans="1:26" ht="19.5" customHeight="1">
      <c r="A111" s="1670">
        <v>9</v>
      </c>
      <c r="B111" s="1671" t="str">
        <f>'2018 AM-Others'!D98</f>
        <v>MAGSAYSAY (LINUGOS)</v>
      </c>
      <c r="C111" s="1671" t="str">
        <f>'2018 AM-Others'!G98</f>
        <v>CABUBUHAN-KAUSWAGAN</v>
      </c>
      <c r="D111" s="1683" t="str">
        <f>'2018 AM-Others'!N98</f>
        <v>COMPLETED</v>
      </c>
      <c r="E111" s="1674" t="str">
        <f>'2018 AM-Others'!O98</f>
        <v>as of 6/26/2019 (SWA)</v>
      </c>
      <c r="F111" s="1686">
        <f>'2018 AM-Others'!P98</f>
        <v>42561</v>
      </c>
      <c r="G111" s="1707" t="str">
        <f>'2018 AM-Others'!R98</f>
        <v>-</v>
      </c>
      <c r="H111" s="956"/>
      <c r="I111" s="956"/>
      <c r="J111" s="956"/>
      <c r="K111" s="956"/>
      <c r="L111" s="956"/>
      <c r="M111" s="956"/>
      <c r="N111" s="956"/>
      <c r="O111" s="956"/>
      <c r="P111" s="956"/>
      <c r="Q111" s="956"/>
      <c r="R111" s="956"/>
      <c r="S111" s="956"/>
      <c r="T111" s="956"/>
      <c r="U111" s="956"/>
      <c r="V111" s="956"/>
      <c r="W111" s="956"/>
      <c r="X111" s="956"/>
      <c r="Y111" s="956"/>
      <c r="Z111" s="956"/>
    </row>
    <row r="112" spans="1:26" ht="19.5" customHeight="1">
      <c r="A112" s="1670">
        <v>10</v>
      </c>
      <c r="B112" s="1671" t="str">
        <f>'2018 AM-Others'!D99</f>
        <v>MEDINA</v>
      </c>
      <c r="C112" s="1671" t="str">
        <f>'2018 AM-Others'!G99</f>
        <v>P-2 TO P-3, BRGY. ROAD, SAN JOSE</v>
      </c>
      <c r="D112" s="1683" t="str">
        <f>'2018 AM-Others'!N99</f>
        <v>COMPLETED</v>
      </c>
      <c r="E112" s="1674" t="str">
        <f>'2018 AM-Others'!O99</f>
        <v>as of 5/23/2019 (SWA)</v>
      </c>
      <c r="F112" s="1686">
        <f>'2018 AM-Others'!P99</f>
        <v>43613</v>
      </c>
      <c r="G112" s="1707" t="str">
        <f>'2018 AM-Others'!R99</f>
        <v>-</v>
      </c>
      <c r="H112" s="956"/>
      <c r="I112" s="956"/>
      <c r="J112" s="956"/>
      <c r="K112" s="956"/>
      <c r="L112" s="956"/>
      <c r="M112" s="956"/>
      <c r="N112" s="956"/>
      <c r="O112" s="956"/>
      <c r="P112" s="956"/>
      <c r="Q112" s="956"/>
      <c r="R112" s="956"/>
      <c r="S112" s="956"/>
      <c r="T112" s="956"/>
      <c r="U112" s="956"/>
      <c r="V112" s="956"/>
      <c r="W112" s="956"/>
      <c r="X112" s="956"/>
      <c r="Y112" s="956"/>
      <c r="Z112" s="956"/>
    </row>
    <row r="113" spans="1:26" ht="19.5" customHeight="1">
      <c r="A113" s="1670">
        <v>11</v>
      </c>
      <c r="B113" s="1671" t="str">
        <f>'2018 AM-Others'!D100</f>
        <v>MEDINA</v>
      </c>
      <c r="C113" s="1671" t="str">
        <f>'2018 AM-Others'!G100</f>
        <v>P-6, PAHINDONG</v>
      </c>
      <c r="D113" s="1683" t="str">
        <f>'2018 AM-Others'!N100</f>
        <v>COMPLETED</v>
      </c>
      <c r="E113" s="1674" t="str">
        <f>'2018 AM-Others'!O100</f>
        <v>as of 5/23/2019 (SWA)</v>
      </c>
      <c r="F113" s="1686">
        <f>'2018 AM-Others'!P100</f>
        <v>43613</v>
      </c>
      <c r="G113" s="1707" t="str">
        <f>'2018 AM-Others'!R100</f>
        <v>-</v>
      </c>
      <c r="H113" s="956"/>
      <c r="I113" s="956"/>
      <c r="J113" s="956"/>
      <c r="K113" s="956"/>
      <c r="L113" s="956"/>
      <c r="M113" s="956"/>
      <c r="N113" s="956"/>
      <c r="O113" s="956"/>
      <c r="P113" s="956"/>
      <c r="Q113" s="956"/>
      <c r="R113" s="956"/>
      <c r="S113" s="956"/>
      <c r="T113" s="956"/>
      <c r="U113" s="956"/>
      <c r="V113" s="956"/>
      <c r="W113" s="956"/>
      <c r="X113" s="956"/>
      <c r="Y113" s="956"/>
      <c r="Z113" s="956"/>
    </row>
    <row r="114" spans="1:26" ht="19.5" customHeight="1">
      <c r="A114" s="1670">
        <v>12</v>
      </c>
      <c r="B114" s="1671" t="str">
        <f>'2018 AM-Others'!D101</f>
        <v>NAAWAN</v>
      </c>
      <c r="C114" s="1671" t="str">
        <f>'2018 AM-Others'!G101</f>
        <v>BARANGAY MAPULOG</v>
      </c>
      <c r="D114" s="1683" t="str">
        <f>'2018 AM-Others'!N101</f>
        <v>COMPLETED</v>
      </c>
      <c r="E114" s="1674" t="str">
        <f>'2018 AM-Others'!O101</f>
        <v>SWA</v>
      </c>
      <c r="F114" s="1686">
        <f>'2018 AM-Others'!P101</f>
        <v>43609</v>
      </c>
      <c r="G114" s="1707" t="str">
        <f>'2018 AM-Others'!R101</f>
        <v>-</v>
      </c>
      <c r="H114" s="956"/>
      <c r="I114" s="956"/>
      <c r="J114" s="956"/>
      <c r="K114" s="956"/>
      <c r="L114" s="956"/>
      <c r="M114" s="956"/>
      <c r="N114" s="956"/>
      <c r="O114" s="956"/>
      <c r="P114" s="956"/>
      <c r="Q114" s="956"/>
      <c r="R114" s="956"/>
      <c r="S114" s="956"/>
      <c r="T114" s="956"/>
      <c r="U114" s="956"/>
      <c r="V114" s="956"/>
      <c r="W114" s="956"/>
      <c r="X114" s="956"/>
      <c r="Y114" s="956"/>
      <c r="Z114" s="956"/>
    </row>
    <row r="115" spans="1:26" ht="19.5" customHeight="1">
      <c r="A115" s="1670">
        <v>13</v>
      </c>
      <c r="B115" s="1671" t="str">
        <f>'2018 AM-Others'!D102</f>
        <v>OPOL</v>
      </c>
      <c r="C115" s="1671" t="str">
        <f>'2018 AM-Others'!G102</f>
        <v>BARANGAY AWANG</v>
      </c>
      <c r="D115" s="1683" t="str">
        <f>'2018 AM-Others'!N102</f>
        <v>COMPLETED</v>
      </c>
      <c r="E115" s="1674" t="str">
        <f>'2018 AM-Others'!O102</f>
        <v>SWA</v>
      </c>
      <c r="F115" s="1686">
        <f>'2018 AM-Others'!P102</f>
        <v>43613</v>
      </c>
      <c r="G115" s="1707" t="str">
        <f>'2018 AM-Others'!R102</f>
        <v>-</v>
      </c>
      <c r="H115" s="956"/>
      <c r="I115" s="956"/>
      <c r="J115" s="956"/>
      <c r="K115" s="956"/>
      <c r="L115" s="956"/>
      <c r="M115" s="956"/>
      <c r="N115" s="956"/>
      <c r="O115" s="956"/>
      <c r="P115" s="956"/>
      <c r="Q115" s="956"/>
      <c r="R115" s="956"/>
      <c r="S115" s="956"/>
      <c r="T115" s="956"/>
      <c r="U115" s="956"/>
      <c r="V115" s="956"/>
      <c r="W115" s="956"/>
      <c r="X115" s="956"/>
      <c r="Y115" s="956"/>
      <c r="Z115" s="956"/>
    </row>
    <row r="116" spans="1:26" ht="19.5" customHeight="1">
      <c r="A116" s="1670">
        <v>14</v>
      </c>
      <c r="B116" s="1671" t="str">
        <f>'2018 AM-Others'!D103</f>
        <v>SALAY</v>
      </c>
      <c r="C116" s="1671" t="str">
        <f>'2018 AM-Others'!G103</f>
        <v>SITIO SALAHON, BRGY. ALIPUATON</v>
      </c>
      <c r="D116" s="1683" t="str">
        <f>'2018 AM-Others'!N103</f>
        <v>COMPLETED</v>
      </c>
      <c r="E116" s="1674" t="str">
        <f>'2018 AM-Others'!O103</f>
        <v>as of 3/29/2019 SWA</v>
      </c>
      <c r="F116" s="1686">
        <f>'2018 AM-Others'!P103</f>
        <v>43570</v>
      </c>
      <c r="G116" s="1707" t="str">
        <f>'2018 AM-Others'!R103</f>
        <v>-</v>
      </c>
      <c r="H116" s="956"/>
      <c r="I116" s="956"/>
      <c r="J116" s="956"/>
      <c r="K116" s="956"/>
      <c r="L116" s="956"/>
      <c r="M116" s="956"/>
      <c r="N116" s="956"/>
      <c r="O116" s="956"/>
      <c r="P116" s="956"/>
      <c r="Q116" s="956"/>
      <c r="R116" s="956"/>
      <c r="S116" s="956"/>
      <c r="T116" s="956"/>
      <c r="U116" s="956"/>
      <c r="V116" s="956"/>
      <c r="W116" s="956"/>
      <c r="X116" s="956"/>
      <c r="Y116" s="956"/>
      <c r="Z116" s="956"/>
    </row>
    <row r="117" spans="1:26" ht="30" customHeight="1">
      <c r="A117" s="2164">
        <v>15</v>
      </c>
      <c r="B117" s="2182" t="str">
        <f>'2018 AM-Others'!D104</f>
        <v>SUGBONGCOGON</v>
      </c>
      <c r="C117" s="2182" t="str">
        <f>'2018 AM-Others'!G104</f>
        <v>BARANGAY MANGGA</v>
      </c>
      <c r="D117" s="2172" t="str">
        <f>'2018 AM-Others'!N104</f>
        <v>COMPLETED</v>
      </c>
      <c r="E117" s="1674" t="str">
        <f>'2018 AM-Others'!O104</f>
        <v xml:space="preserve">370 meters: 100%  as of 3/28/2019 (SWA)                                 </v>
      </c>
      <c r="F117" s="2179">
        <f>'2018 AM-Others'!P104</f>
        <v>43563</v>
      </c>
      <c r="G117" s="2174" t="str">
        <f>'2018 AM-Others'!R104</f>
        <v>-</v>
      </c>
      <c r="H117" s="956"/>
      <c r="I117" s="956"/>
      <c r="J117" s="956"/>
      <c r="K117" s="956"/>
      <c r="L117" s="956"/>
      <c r="M117" s="956"/>
      <c r="N117" s="956"/>
      <c r="O117" s="956"/>
      <c r="P117" s="956"/>
      <c r="Q117" s="956"/>
      <c r="R117" s="956"/>
      <c r="S117" s="956"/>
      <c r="T117" s="956"/>
      <c r="U117" s="956"/>
      <c r="V117" s="956"/>
      <c r="W117" s="956"/>
      <c r="X117" s="956"/>
      <c r="Y117" s="956"/>
      <c r="Z117" s="956"/>
    </row>
    <row r="118" spans="1:26" ht="30" customHeight="1">
      <c r="A118" s="1856"/>
      <c r="B118" s="1856"/>
      <c r="C118" s="1856"/>
      <c r="D118" s="1857"/>
      <c r="E118" s="1674" t="str">
        <f>'2018 AM-Others'!O105</f>
        <v xml:space="preserve">350 meters: 100% as of 3/28/2019  (SWA)     </v>
      </c>
      <c r="F118" s="1976"/>
      <c r="G118" s="1976"/>
      <c r="H118" s="956"/>
      <c r="I118" s="956"/>
      <c r="J118" s="956"/>
      <c r="K118" s="956"/>
      <c r="L118" s="956"/>
      <c r="M118" s="956"/>
      <c r="N118" s="956"/>
      <c r="O118" s="956"/>
      <c r="P118" s="956"/>
      <c r="Q118" s="956"/>
      <c r="R118" s="956"/>
      <c r="S118" s="956"/>
      <c r="T118" s="956"/>
      <c r="U118" s="956"/>
      <c r="V118" s="956"/>
      <c r="W118" s="956"/>
      <c r="X118" s="956"/>
      <c r="Y118" s="956"/>
      <c r="Z118" s="956"/>
    </row>
    <row r="119" spans="1:26" ht="19.5" customHeight="1">
      <c r="A119" s="1670">
        <v>16</v>
      </c>
      <c r="B119" s="1671" t="str">
        <f>'2018 AM-Others'!D106</f>
        <v>TAGOLOAN</v>
      </c>
      <c r="C119" s="1671" t="str">
        <f>'2018 AM-Others'!G106</f>
        <v>POBLACION</v>
      </c>
      <c r="D119" s="1721" t="str">
        <f>'2018 AM-Others'!N106</f>
        <v>CANCELLED</v>
      </c>
      <c r="E119" s="1706" t="str">
        <f>'2018 AM-Others'!O106</f>
        <v>RETURNED TO BTr</v>
      </c>
      <c r="F119" s="1763">
        <f>'2018 AM-Others'!P106</f>
        <v>43840</v>
      </c>
      <c r="G119" s="1707" t="str">
        <f>'2018 AM-Others'!R106</f>
        <v>-</v>
      </c>
      <c r="H119" s="956"/>
      <c r="I119" s="956"/>
      <c r="J119" s="956"/>
      <c r="K119" s="956"/>
      <c r="L119" s="956"/>
      <c r="M119" s="956"/>
      <c r="N119" s="956"/>
      <c r="O119" s="956"/>
      <c r="P119" s="956"/>
      <c r="Q119" s="956"/>
      <c r="R119" s="956"/>
      <c r="S119" s="956"/>
      <c r="T119" s="956"/>
      <c r="U119" s="956"/>
      <c r="V119" s="956"/>
      <c r="W119" s="956"/>
      <c r="X119" s="956"/>
      <c r="Y119" s="956"/>
      <c r="Z119" s="956"/>
    </row>
    <row r="120" spans="1:26" ht="19.5" customHeight="1">
      <c r="A120" s="1670">
        <v>17</v>
      </c>
      <c r="B120" s="1671" t="str">
        <f>'2018 AM-Others'!D107</f>
        <v>TALISAYAN</v>
      </c>
      <c r="C120" s="1671" t="str">
        <f>'2018 AM-Others'!G107</f>
        <v>BARANGAY BUGDANG</v>
      </c>
      <c r="D120" s="1677" t="str">
        <f>'2018 AM-Others'!N107</f>
        <v>COMPLETED</v>
      </c>
      <c r="E120" s="1706" t="str">
        <f>'2018 AM-Others'!O107</f>
        <v>AS OF MAY  2020 SWA</v>
      </c>
      <c r="F120" s="1763">
        <f>'2018 AM-Others'!P107</f>
        <v>43987</v>
      </c>
      <c r="G120" s="1707">
        <f>'2018 AM-Others'!R107</f>
        <v>0</v>
      </c>
      <c r="H120" s="956"/>
      <c r="I120" s="956"/>
      <c r="J120" s="956"/>
      <c r="K120" s="956"/>
      <c r="L120" s="956"/>
      <c r="M120" s="956"/>
      <c r="N120" s="956"/>
      <c r="O120" s="956"/>
      <c r="P120" s="956"/>
      <c r="Q120" s="956"/>
      <c r="R120" s="956"/>
      <c r="S120" s="956"/>
      <c r="T120" s="956"/>
      <c r="U120" s="956"/>
      <c r="V120" s="956"/>
      <c r="W120" s="956"/>
      <c r="X120" s="956"/>
      <c r="Y120" s="956"/>
      <c r="Z120" s="956"/>
    </row>
    <row r="121" spans="1:26" ht="19.5" customHeight="1">
      <c r="A121" s="1670">
        <v>18</v>
      </c>
      <c r="B121" s="1671" t="str">
        <f>'2018 AM-Others'!D108</f>
        <v>TALISAYAN</v>
      </c>
      <c r="C121" s="1671" t="str">
        <f>'2018 AM-Others'!G108</f>
        <v>BARANGAY MAGKARILA</v>
      </c>
      <c r="D121" s="1677" t="str">
        <f>'2018 AM-Others'!N108</f>
        <v>COMPLETED</v>
      </c>
      <c r="E121" s="1706" t="str">
        <f>'2018 AM-Others'!O108</f>
        <v>AS OF MAY  2020 SWA</v>
      </c>
      <c r="F121" s="1763">
        <f>'2018 AM-Others'!P108</f>
        <v>43987</v>
      </c>
      <c r="G121" s="1707">
        <f>'2018 AM-Others'!R108</f>
        <v>0</v>
      </c>
      <c r="H121" s="956"/>
      <c r="I121" s="956"/>
      <c r="J121" s="956"/>
      <c r="K121" s="956"/>
      <c r="L121" s="956"/>
      <c r="M121" s="956"/>
      <c r="N121" s="956"/>
      <c r="O121" s="956"/>
      <c r="P121" s="956"/>
      <c r="Q121" s="956"/>
      <c r="R121" s="956"/>
      <c r="S121" s="956"/>
      <c r="T121" s="956"/>
      <c r="U121" s="956"/>
      <c r="V121" s="956"/>
      <c r="W121" s="956"/>
      <c r="X121" s="956"/>
      <c r="Y121" s="956"/>
      <c r="Z121" s="956"/>
    </row>
    <row r="122" spans="1:26" ht="19.5" customHeight="1">
      <c r="A122" s="1670">
        <v>19</v>
      </c>
      <c r="B122" s="1671" t="str">
        <f>'2018 AM-Others'!D109</f>
        <v>VILLANUEVA</v>
      </c>
      <c r="C122" s="1671" t="str">
        <f>'2018 AM-Others'!G109</f>
        <v>SITIO BANBAN TO SITIO MADRID, BRGY. LOOC</v>
      </c>
      <c r="D122" s="1677" t="str">
        <f>'2018 AM-Others'!N109</f>
        <v>COMPLETED</v>
      </c>
      <c r="E122" s="1706" t="str">
        <f>'2018 AM-Others'!O109</f>
        <v>PER ENGR. PUIG BUT HAS DEFFECTS</v>
      </c>
      <c r="F122" s="1675">
        <f>'2018 AM-Others'!P109</f>
        <v>44005</v>
      </c>
      <c r="G122" s="1707">
        <f>'2018 AM-Others'!R109</f>
        <v>0</v>
      </c>
      <c r="H122" s="956"/>
      <c r="I122" s="956"/>
      <c r="J122" s="956"/>
      <c r="K122" s="956"/>
      <c r="L122" s="956"/>
      <c r="M122" s="956"/>
      <c r="N122" s="956"/>
      <c r="O122" s="956"/>
      <c r="P122" s="956"/>
      <c r="Q122" s="956"/>
      <c r="R122" s="956"/>
      <c r="S122" s="956"/>
      <c r="T122" s="956"/>
      <c r="U122" s="956"/>
      <c r="V122" s="956"/>
      <c r="W122" s="956"/>
      <c r="X122" s="956"/>
      <c r="Y122" s="956"/>
      <c r="Z122" s="956"/>
    </row>
    <row r="123" spans="1:26" ht="20.25" customHeight="1">
      <c r="A123" s="1709"/>
      <c r="B123" s="1738"/>
      <c r="C123" s="1711"/>
      <c r="D123" s="2175" t="s">
        <v>3166</v>
      </c>
      <c r="E123" s="1943"/>
      <c r="F123" s="1944"/>
      <c r="G123" s="1746">
        <f>SUM(G103:G122)</f>
        <v>0</v>
      </c>
      <c r="H123" s="956"/>
      <c r="I123" s="956"/>
      <c r="J123" s="956"/>
      <c r="K123" s="956"/>
      <c r="L123" s="956"/>
      <c r="M123" s="956"/>
      <c r="N123" s="956"/>
      <c r="O123" s="956"/>
      <c r="P123" s="956"/>
      <c r="Q123" s="956"/>
      <c r="R123" s="956"/>
      <c r="S123" s="956"/>
      <c r="T123" s="956"/>
      <c r="U123" s="956"/>
      <c r="V123" s="956"/>
      <c r="W123" s="956"/>
      <c r="X123" s="956"/>
      <c r="Y123" s="956"/>
      <c r="Z123" s="956"/>
    </row>
    <row r="124" spans="1:26" ht="16.5" customHeight="1">
      <c r="A124" s="1727"/>
      <c r="B124" s="1728" t="s">
        <v>1909</v>
      </c>
      <c r="C124" s="1728"/>
      <c r="D124" s="1755"/>
      <c r="E124" s="1730"/>
      <c r="F124" s="1728"/>
      <c r="G124" s="1731"/>
      <c r="H124" s="956"/>
      <c r="I124" s="956"/>
      <c r="J124" s="956"/>
      <c r="K124" s="956"/>
      <c r="L124" s="956"/>
      <c r="M124" s="956"/>
      <c r="N124" s="956"/>
      <c r="O124" s="956"/>
      <c r="P124" s="956"/>
      <c r="Q124" s="956"/>
      <c r="R124" s="956"/>
      <c r="S124" s="956"/>
      <c r="T124" s="956"/>
      <c r="U124" s="956"/>
      <c r="V124" s="956"/>
      <c r="W124" s="956"/>
      <c r="X124" s="956"/>
      <c r="Y124" s="956"/>
      <c r="Z124" s="956"/>
    </row>
    <row r="125" spans="1:26" ht="19.5" customHeight="1">
      <c r="A125" s="1670">
        <v>20</v>
      </c>
      <c r="B125" s="1671" t="str">
        <f>'2018 AM-Others'!D111</f>
        <v>BALINGOAN</v>
      </c>
      <c r="C125" s="1671" t="str">
        <f>'2018 AM-Others'!G111</f>
        <v>MUNICIPAL WIDE</v>
      </c>
      <c r="D125" s="1677" t="str">
        <f>'2018 AM-Others'!N111</f>
        <v>90.00% Physical Accompishment</v>
      </c>
      <c r="E125" s="1706" t="str">
        <f>'2018 AM-Others'!O111</f>
        <v>ongoing implementation</v>
      </c>
      <c r="F125" s="1675">
        <f>'2018 AM-Others'!P111</f>
        <v>44005</v>
      </c>
      <c r="G125" s="1707">
        <f>'2018 AM-Others'!R111</f>
        <v>0</v>
      </c>
      <c r="H125" s="956"/>
      <c r="I125" s="956"/>
      <c r="J125" s="956"/>
      <c r="K125" s="956"/>
      <c r="L125" s="956"/>
      <c r="M125" s="956"/>
      <c r="N125" s="956"/>
      <c r="O125" s="956"/>
      <c r="P125" s="956"/>
      <c r="Q125" s="956"/>
      <c r="R125" s="956"/>
      <c r="S125" s="956"/>
      <c r="T125" s="956"/>
      <c r="U125" s="956"/>
      <c r="V125" s="956"/>
      <c r="W125" s="956"/>
      <c r="X125" s="956"/>
      <c r="Y125" s="956"/>
      <c r="Z125" s="956"/>
    </row>
    <row r="126" spans="1:26" ht="23.25" customHeight="1">
      <c r="A126" s="1670">
        <v>21</v>
      </c>
      <c r="B126" s="1671" t="str">
        <f>'2018 AM-Others'!D112</f>
        <v>BALINGOAN</v>
      </c>
      <c r="C126" s="1671" t="str">
        <f>'2018 AM-Others'!G112</f>
        <v>MUNICIPAL WIDE</v>
      </c>
      <c r="D126" s="1683" t="str">
        <f>'2018 AM-Others'!N112</f>
        <v>COMPLETED</v>
      </c>
      <c r="E126" s="1706">
        <f>'2018 AM-Others'!O112</f>
        <v>0</v>
      </c>
      <c r="F126" s="1675">
        <f>'2018 AM-Others'!P112</f>
        <v>43724</v>
      </c>
      <c r="G126" s="1707">
        <f>'2018 AM-Others'!R112</f>
        <v>0</v>
      </c>
      <c r="H126" s="956"/>
      <c r="I126" s="956"/>
      <c r="J126" s="956"/>
      <c r="K126" s="956"/>
      <c r="L126" s="956"/>
      <c r="M126" s="956"/>
      <c r="N126" s="956"/>
      <c r="O126" s="956"/>
      <c r="P126" s="956"/>
      <c r="Q126" s="956"/>
      <c r="R126" s="956"/>
      <c r="S126" s="956"/>
      <c r="T126" s="956"/>
      <c r="U126" s="956"/>
      <c r="V126" s="956"/>
      <c r="W126" s="956"/>
      <c r="X126" s="956"/>
      <c r="Y126" s="956"/>
      <c r="Z126" s="956"/>
    </row>
    <row r="127" spans="1:26" ht="24.75" customHeight="1">
      <c r="A127" s="1670">
        <v>22</v>
      </c>
      <c r="B127" s="1671" t="str">
        <f>'2018 AM-Others'!D113</f>
        <v>INITAO</v>
      </c>
      <c r="C127" s="1671" t="str">
        <f>'2018 AM-Others'!G113</f>
        <v>APAS, INITAO</v>
      </c>
      <c r="D127" s="1677" t="str">
        <f>'2018 AM-Others'!N113</f>
        <v>COMPLETED</v>
      </c>
      <c r="E127" s="1706" t="str">
        <f>'2018 AM-Others'!O113</f>
        <v>UPDATE PER ENGR.PUIG</v>
      </c>
      <c r="F127" s="1675">
        <f>'2018 AM-Others'!P113</f>
        <v>44005</v>
      </c>
      <c r="G127" s="1707">
        <f>'2018 AM-Others'!R113</f>
        <v>0</v>
      </c>
      <c r="H127" s="956"/>
      <c r="I127" s="956"/>
      <c r="J127" s="956"/>
      <c r="K127" s="956"/>
      <c r="L127" s="956"/>
      <c r="M127" s="956"/>
      <c r="N127" s="956"/>
      <c r="O127" s="956"/>
      <c r="P127" s="956"/>
      <c r="Q127" s="956"/>
      <c r="R127" s="956"/>
      <c r="S127" s="956"/>
      <c r="T127" s="956"/>
      <c r="U127" s="956"/>
      <c r="V127" s="956"/>
      <c r="W127" s="956"/>
      <c r="X127" s="956"/>
      <c r="Y127" s="956"/>
      <c r="Z127" s="956"/>
    </row>
    <row r="128" spans="1:26" ht="19.5" customHeight="1">
      <c r="A128" s="1670">
        <v>23</v>
      </c>
      <c r="B128" s="1671" t="str">
        <f>'2018 AM-Others'!D114</f>
        <v>LAGUINDINGAN</v>
      </c>
      <c r="C128" s="1671" t="str">
        <f>'2018 AM-Others'!G114</f>
        <v>BARANGAY TUBAJON</v>
      </c>
      <c r="D128" s="1683" t="str">
        <f>'2018 AM-Others'!N114</f>
        <v>COMPLETED</v>
      </c>
      <c r="E128" s="1706" t="str">
        <f>'2018 AM-Others'!O114</f>
        <v>as of 10/15/2019 SWA</v>
      </c>
      <c r="F128" s="1675">
        <f>'2018 AM-Others'!P114</f>
        <v>43766</v>
      </c>
      <c r="G128" s="1707" t="str">
        <f>'2018 AM-Others'!R114</f>
        <v>-</v>
      </c>
      <c r="H128" s="956"/>
      <c r="I128" s="956"/>
      <c r="J128" s="956"/>
      <c r="K128" s="956"/>
      <c r="L128" s="956"/>
      <c r="M128" s="956"/>
      <c r="N128" s="956"/>
      <c r="O128" s="956"/>
      <c r="P128" s="956"/>
      <c r="Q128" s="956"/>
      <c r="R128" s="956"/>
      <c r="S128" s="956"/>
      <c r="T128" s="956"/>
      <c r="U128" s="956"/>
      <c r="V128" s="956"/>
      <c r="W128" s="956"/>
      <c r="X128" s="956"/>
      <c r="Y128" s="956"/>
      <c r="Z128" s="956"/>
    </row>
    <row r="129" spans="1:26" ht="20.25" customHeight="1">
      <c r="A129" s="1722"/>
      <c r="B129" s="1745"/>
      <c r="C129" s="1724"/>
      <c r="D129" s="2175" t="s">
        <v>3166</v>
      </c>
      <c r="E129" s="1943"/>
      <c r="F129" s="1944"/>
      <c r="G129" s="1746">
        <f>SUM(G125:G128)</f>
        <v>0</v>
      </c>
      <c r="H129" s="956"/>
      <c r="I129" s="956"/>
      <c r="J129" s="956"/>
      <c r="K129" s="956"/>
      <c r="L129" s="956"/>
      <c r="M129" s="956"/>
      <c r="N129" s="956"/>
      <c r="O129" s="956"/>
      <c r="P129" s="956"/>
      <c r="Q129" s="956"/>
      <c r="R129" s="956"/>
      <c r="S129" s="956"/>
      <c r="T129" s="956"/>
      <c r="U129" s="956"/>
      <c r="V129" s="956"/>
      <c r="W129" s="956"/>
      <c r="X129" s="956"/>
      <c r="Y129" s="956"/>
      <c r="Z129" s="956"/>
    </row>
    <row r="130" spans="1:26" ht="20.25" customHeight="1">
      <c r="A130" s="1678"/>
      <c r="B130" s="1747"/>
      <c r="C130" s="1680"/>
      <c r="D130" s="2180" t="s">
        <v>3155</v>
      </c>
      <c r="E130" s="1946"/>
      <c r="F130" s="1947"/>
      <c r="G130" s="1764">
        <f>G129+G123</f>
        <v>0</v>
      </c>
      <c r="H130" s="956"/>
      <c r="I130" s="956"/>
      <c r="J130" s="956"/>
      <c r="K130" s="956"/>
      <c r="L130" s="956"/>
      <c r="M130" s="956"/>
      <c r="N130" s="956"/>
      <c r="O130" s="956"/>
      <c r="P130" s="956"/>
      <c r="Q130" s="956"/>
      <c r="R130" s="956"/>
      <c r="S130" s="956"/>
      <c r="T130" s="956"/>
      <c r="U130" s="956"/>
      <c r="V130" s="956"/>
      <c r="W130" s="956"/>
      <c r="X130" s="956"/>
      <c r="Y130" s="956"/>
      <c r="Z130" s="956"/>
    </row>
    <row r="131" spans="1:26" ht="20.25" customHeight="1">
      <c r="A131" s="1678"/>
      <c r="B131" s="1747"/>
      <c r="C131" s="1765"/>
      <c r="D131" s="2181" t="s">
        <v>3160</v>
      </c>
      <c r="E131" s="1837"/>
      <c r="F131" s="1839"/>
      <c r="G131" s="1766">
        <f>G130+G100+G82+G46+G30</f>
        <v>1</v>
      </c>
      <c r="H131" s="956"/>
      <c r="I131" s="956"/>
      <c r="J131" s="956"/>
      <c r="K131" s="956"/>
      <c r="L131" s="956"/>
      <c r="M131" s="956"/>
      <c r="N131" s="956"/>
      <c r="O131" s="956"/>
      <c r="P131" s="956"/>
      <c r="Q131" s="956"/>
      <c r="R131" s="956"/>
      <c r="S131" s="956"/>
      <c r="T131" s="956"/>
      <c r="U131" s="956"/>
      <c r="V131" s="956"/>
      <c r="W131" s="956"/>
      <c r="X131" s="956"/>
      <c r="Y131" s="956"/>
      <c r="Z131" s="956"/>
    </row>
    <row r="132" spans="1:26" ht="15.75" customHeight="1">
      <c r="D132" s="165"/>
      <c r="E132" s="1313"/>
      <c r="G132" s="1725"/>
    </row>
    <row r="133" spans="1:26" ht="15.75" customHeight="1">
      <c r="D133" s="165"/>
      <c r="E133" s="1313"/>
      <c r="G133" s="1725"/>
    </row>
    <row r="134" spans="1:26" ht="15.75" customHeight="1">
      <c r="D134" s="165"/>
      <c r="E134" s="1313"/>
      <c r="G134" s="1725"/>
    </row>
    <row r="135" spans="1:26" ht="15.75" customHeight="1">
      <c r="D135" s="165"/>
      <c r="E135" s="1313"/>
      <c r="G135" s="1725"/>
    </row>
    <row r="136" spans="1:26" ht="15.75" customHeight="1">
      <c r="D136" s="165"/>
      <c r="E136" s="1313"/>
      <c r="G136" s="1725"/>
    </row>
    <row r="137" spans="1:26" ht="15.75" customHeight="1">
      <c r="D137" s="165"/>
      <c r="E137" s="1313"/>
      <c r="G137" s="1725"/>
    </row>
    <row r="138" spans="1:26" ht="15.75" customHeight="1">
      <c r="D138" s="165"/>
      <c r="E138" s="1313"/>
      <c r="G138" s="1725"/>
    </row>
    <row r="139" spans="1:26" ht="15.75" customHeight="1">
      <c r="D139" s="165"/>
      <c r="E139" s="1313"/>
      <c r="G139" s="1725"/>
    </row>
    <row r="140" spans="1:26" ht="15.75" customHeight="1">
      <c r="D140" s="165"/>
      <c r="E140" s="1313"/>
      <c r="G140" s="1725"/>
    </row>
    <row r="141" spans="1:26" ht="15.75" customHeight="1">
      <c r="D141" s="165"/>
      <c r="E141" s="1313"/>
      <c r="G141" s="1725"/>
    </row>
    <row r="142" spans="1:26" ht="15.75" customHeight="1">
      <c r="D142" s="165"/>
      <c r="E142" s="1313"/>
      <c r="G142" s="1725"/>
    </row>
    <row r="143" spans="1:26" ht="15.75" customHeight="1">
      <c r="D143" s="165"/>
      <c r="E143" s="1313"/>
      <c r="G143" s="1725"/>
    </row>
    <row r="144" spans="1:26" ht="15.75" customHeight="1">
      <c r="D144" s="165"/>
      <c r="E144" s="1313"/>
      <c r="G144" s="1725"/>
    </row>
    <row r="145" spans="4:7" ht="15.75" customHeight="1">
      <c r="D145" s="165"/>
      <c r="E145" s="1313"/>
      <c r="G145" s="1725"/>
    </row>
    <row r="146" spans="4:7" ht="15.75" customHeight="1">
      <c r="D146" s="165"/>
      <c r="E146" s="1313"/>
      <c r="G146" s="1725"/>
    </row>
    <row r="147" spans="4:7" ht="15.75" customHeight="1">
      <c r="D147" s="165"/>
      <c r="E147" s="1313"/>
      <c r="G147" s="1725"/>
    </row>
    <row r="148" spans="4:7" ht="15.75" customHeight="1">
      <c r="D148" s="165"/>
      <c r="E148" s="1313"/>
      <c r="G148" s="1725"/>
    </row>
    <row r="149" spans="4:7" ht="15.75" customHeight="1">
      <c r="D149" s="165"/>
      <c r="E149" s="1313"/>
      <c r="G149" s="1725"/>
    </row>
    <row r="150" spans="4:7" ht="15.75" customHeight="1">
      <c r="D150" s="165"/>
      <c r="E150" s="1313"/>
      <c r="G150" s="1725"/>
    </row>
    <row r="151" spans="4:7" ht="15.75" customHeight="1">
      <c r="D151" s="165"/>
      <c r="E151" s="1313"/>
      <c r="G151" s="1725"/>
    </row>
    <row r="152" spans="4:7" ht="15.75" customHeight="1">
      <c r="D152" s="165"/>
      <c r="E152" s="1313"/>
      <c r="G152" s="1725"/>
    </row>
    <row r="153" spans="4:7" ht="15.75" customHeight="1">
      <c r="D153" s="165"/>
      <c r="E153" s="1313"/>
      <c r="G153" s="1725"/>
    </row>
    <row r="154" spans="4:7" ht="15.75" customHeight="1">
      <c r="D154" s="165"/>
      <c r="E154" s="1313"/>
      <c r="G154" s="1725"/>
    </row>
    <row r="155" spans="4:7" ht="15.75" customHeight="1">
      <c r="D155" s="165"/>
      <c r="E155" s="1313"/>
      <c r="G155" s="1725"/>
    </row>
    <row r="156" spans="4:7" ht="15.75" customHeight="1">
      <c r="D156" s="165"/>
      <c r="E156" s="1313"/>
      <c r="G156" s="1725"/>
    </row>
    <row r="157" spans="4:7" ht="15.75" customHeight="1">
      <c r="D157" s="165"/>
      <c r="E157" s="1313"/>
      <c r="G157" s="1725"/>
    </row>
    <row r="158" spans="4:7" ht="15.75" customHeight="1">
      <c r="D158" s="165"/>
      <c r="E158" s="1313"/>
      <c r="G158" s="1725"/>
    </row>
    <row r="159" spans="4:7" ht="15.75" customHeight="1">
      <c r="D159" s="165"/>
      <c r="E159" s="1313"/>
      <c r="G159" s="1725"/>
    </row>
    <row r="160" spans="4:7" ht="15.75" customHeight="1">
      <c r="D160" s="165"/>
      <c r="E160" s="1313"/>
      <c r="G160" s="1725"/>
    </row>
    <row r="161" spans="4:7" ht="15.75" customHeight="1">
      <c r="D161" s="165"/>
      <c r="E161" s="1313"/>
      <c r="G161" s="1725"/>
    </row>
    <row r="162" spans="4:7" ht="15.75" customHeight="1">
      <c r="D162" s="165"/>
      <c r="E162" s="1313"/>
      <c r="G162" s="1725"/>
    </row>
    <row r="163" spans="4:7" ht="15.75" customHeight="1">
      <c r="D163" s="165"/>
      <c r="E163" s="1313"/>
      <c r="G163" s="1725"/>
    </row>
    <row r="164" spans="4:7" ht="15.75" customHeight="1">
      <c r="D164" s="165"/>
      <c r="E164" s="1313"/>
      <c r="G164" s="1725"/>
    </row>
    <row r="165" spans="4:7" ht="15.75" customHeight="1">
      <c r="D165" s="165"/>
      <c r="E165" s="1313"/>
      <c r="G165" s="1725"/>
    </row>
    <row r="166" spans="4:7" ht="15.75" customHeight="1">
      <c r="D166" s="165"/>
      <c r="E166" s="1313"/>
      <c r="G166" s="1725"/>
    </row>
    <row r="167" spans="4:7" ht="15.75" customHeight="1">
      <c r="D167" s="165"/>
      <c r="E167" s="1313"/>
      <c r="G167" s="1725"/>
    </row>
    <row r="168" spans="4:7" ht="15.75" customHeight="1">
      <c r="D168" s="165"/>
      <c r="E168" s="1313"/>
      <c r="G168" s="1725"/>
    </row>
    <row r="169" spans="4:7" ht="15.75" customHeight="1">
      <c r="D169" s="165"/>
      <c r="E169" s="1313"/>
      <c r="G169" s="1725"/>
    </row>
    <row r="170" spans="4:7" ht="15.75" customHeight="1">
      <c r="D170" s="165"/>
      <c r="E170" s="1313"/>
      <c r="G170" s="1725"/>
    </row>
    <row r="171" spans="4:7" ht="15.75" customHeight="1">
      <c r="D171" s="165"/>
      <c r="E171" s="1313"/>
      <c r="G171" s="1725"/>
    </row>
    <row r="172" spans="4:7" ht="15.75" customHeight="1">
      <c r="D172" s="165"/>
      <c r="E172" s="1313"/>
      <c r="G172" s="1725"/>
    </row>
    <row r="173" spans="4:7" ht="15.75" customHeight="1">
      <c r="D173" s="165"/>
      <c r="E173" s="1313"/>
      <c r="G173" s="1725"/>
    </row>
    <row r="174" spans="4:7" ht="15.75" customHeight="1">
      <c r="D174" s="165"/>
      <c r="E174" s="1313"/>
      <c r="G174" s="1725"/>
    </row>
    <row r="175" spans="4:7" ht="15.75" customHeight="1">
      <c r="D175" s="165"/>
      <c r="E175" s="1313"/>
      <c r="G175" s="1725"/>
    </row>
    <row r="176" spans="4:7" ht="15.75" customHeight="1">
      <c r="D176" s="165"/>
      <c r="E176" s="1313"/>
      <c r="G176" s="1725"/>
    </row>
    <row r="177" spans="4:7" ht="15.75" customHeight="1">
      <c r="D177" s="165"/>
      <c r="E177" s="1313"/>
      <c r="G177" s="1725"/>
    </row>
    <row r="178" spans="4:7" ht="15.75" customHeight="1">
      <c r="D178" s="165"/>
      <c r="E178" s="1313"/>
      <c r="G178" s="1725"/>
    </row>
    <row r="179" spans="4:7" ht="15.75" customHeight="1">
      <c r="D179" s="165"/>
      <c r="E179" s="1313"/>
      <c r="G179" s="1725"/>
    </row>
    <row r="180" spans="4:7" ht="15.75" customHeight="1">
      <c r="D180" s="165"/>
      <c r="E180" s="1313"/>
      <c r="G180" s="1725"/>
    </row>
    <row r="181" spans="4:7" ht="15.75" customHeight="1">
      <c r="D181" s="165"/>
      <c r="E181" s="1313"/>
      <c r="G181" s="1725"/>
    </row>
    <row r="182" spans="4:7" ht="15.75" customHeight="1">
      <c r="D182" s="165"/>
      <c r="E182" s="1313"/>
      <c r="G182" s="1725"/>
    </row>
    <row r="183" spans="4:7" ht="15.75" customHeight="1">
      <c r="D183" s="165"/>
      <c r="E183" s="1313"/>
      <c r="G183" s="1725"/>
    </row>
    <row r="184" spans="4:7" ht="15.75" customHeight="1">
      <c r="D184" s="165"/>
      <c r="E184" s="1313"/>
      <c r="G184" s="1725"/>
    </row>
    <row r="185" spans="4:7" ht="15.75" customHeight="1">
      <c r="D185" s="165"/>
      <c r="E185" s="1313"/>
      <c r="G185" s="1725"/>
    </row>
    <row r="186" spans="4:7" ht="15.75" customHeight="1">
      <c r="D186" s="165"/>
      <c r="E186" s="1313"/>
      <c r="G186" s="1725"/>
    </row>
    <row r="187" spans="4:7" ht="15.75" customHeight="1">
      <c r="D187" s="165"/>
      <c r="E187" s="1313"/>
      <c r="G187" s="1725"/>
    </row>
    <row r="188" spans="4:7" ht="15.75" customHeight="1">
      <c r="D188" s="165"/>
      <c r="E188" s="1313"/>
      <c r="G188" s="1725"/>
    </row>
    <row r="189" spans="4:7" ht="15.75" customHeight="1">
      <c r="D189" s="165"/>
      <c r="E189" s="1313"/>
      <c r="G189" s="1725"/>
    </row>
    <row r="190" spans="4:7" ht="15.75" customHeight="1">
      <c r="D190" s="165"/>
      <c r="E190" s="1313"/>
      <c r="G190" s="1725"/>
    </row>
    <row r="191" spans="4:7" ht="15.75" customHeight="1">
      <c r="D191" s="165"/>
      <c r="E191" s="1313"/>
      <c r="G191" s="1725"/>
    </row>
    <row r="192" spans="4:7" ht="15.75" customHeight="1">
      <c r="D192" s="165"/>
      <c r="E192" s="1313"/>
      <c r="G192" s="1725"/>
    </row>
    <row r="193" spans="4:7" ht="15.75" customHeight="1">
      <c r="D193" s="165"/>
      <c r="E193" s="1313"/>
      <c r="G193" s="1725"/>
    </row>
    <row r="194" spans="4:7" ht="15.75" customHeight="1">
      <c r="D194" s="165"/>
      <c r="E194" s="1313"/>
      <c r="G194" s="1725"/>
    </row>
    <row r="195" spans="4:7" ht="15.75" customHeight="1">
      <c r="D195" s="165"/>
      <c r="E195" s="1313"/>
      <c r="G195" s="1725"/>
    </row>
    <row r="196" spans="4:7" ht="15.75" customHeight="1">
      <c r="D196" s="165"/>
      <c r="E196" s="1313"/>
      <c r="G196" s="1725"/>
    </row>
    <row r="197" spans="4:7" ht="15.75" customHeight="1">
      <c r="D197" s="165"/>
      <c r="E197" s="1313"/>
      <c r="G197" s="1725"/>
    </row>
    <row r="198" spans="4:7" ht="15.75" customHeight="1">
      <c r="D198" s="165"/>
      <c r="E198" s="1313"/>
      <c r="G198" s="1725"/>
    </row>
    <row r="199" spans="4:7" ht="15.75" customHeight="1">
      <c r="D199" s="165"/>
      <c r="E199" s="1313"/>
      <c r="G199" s="1725"/>
    </row>
    <row r="200" spans="4:7" ht="15.75" customHeight="1">
      <c r="D200" s="165"/>
      <c r="E200" s="1313"/>
      <c r="G200" s="1725"/>
    </row>
    <row r="201" spans="4:7" ht="15.75" customHeight="1">
      <c r="D201" s="165"/>
      <c r="E201" s="1313"/>
      <c r="G201" s="1725"/>
    </row>
    <row r="202" spans="4:7" ht="15.75" customHeight="1">
      <c r="D202" s="165"/>
      <c r="E202" s="1313"/>
      <c r="G202" s="1725"/>
    </row>
    <row r="203" spans="4:7" ht="15.75" customHeight="1">
      <c r="D203" s="165"/>
      <c r="E203" s="1313"/>
      <c r="G203" s="1725"/>
    </row>
    <row r="204" spans="4:7" ht="15.75" customHeight="1">
      <c r="D204" s="165"/>
      <c r="E204" s="1313"/>
      <c r="G204" s="1725"/>
    </row>
    <row r="205" spans="4:7" ht="15.75" customHeight="1">
      <c r="D205" s="165"/>
      <c r="E205" s="1313"/>
      <c r="G205" s="1725"/>
    </row>
    <row r="206" spans="4:7" ht="15.75" customHeight="1">
      <c r="D206" s="165"/>
      <c r="E206" s="1313"/>
      <c r="G206" s="1725"/>
    </row>
    <row r="207" spans="4:7" ht="15.75" customHeight="1">
      <c r="D207" s="165"/>
      <c r="E207" s="1313"/>
      <c r="G207" s="1725"/>
    </row>
    <row r="208" spans="4:7" ht="15.75" customHeight="1">
      <c r="D208" s="165"/>
      <c r="E208" s="1313"/>
      <c r="G208" s="1725"/>
    </row>
    <row r="209" spans="4:7" ht="15.75" customHeight="1">
      <c r="D209" s="165"/>
      <c r="E209" s="1313"/>
      <c r="G209" s="1725"/>
    </row>
    <row r="210" spans="4:7" ht="15.75" customHeight="1">
      <c r="D210" s="165"/>
      <c r="E210" s="1313"/>
      <c r="G210" s="1725"/>
    </row>
    <row r="211" spans="4:7" ht="15.75" customHeight="1">
      <c r="D211" s="165"/>
      <c r="E211" s="1313"/>
      <c r="G211" s="1725"/>
    </row>
    <row r="212" spans="4:7" ht="15.75" customHeight="1">
      <c r="D212" s="165"/>
      <c r="E212" s="1313"/>
      <c r="G212" s="1725"/>
    </row>
    <row r="213" spans="4:7" ht="15.75" customHeight="1">
      <c r="D213" s="165"/>
      <c r="E213" s="1313"/>
      <c r="G213" s="1725"/>
    </row>
    <row r="214" spans="4:7" ht="15.75" customHeight="1">
      <c r="D214" s="165"/>
      <c r="E214" s="1313"/>
      <c r="G214" s="1725"/>
    </row>
    <row r="215" spans="4:7" ht="15.75" customHeight="1">
      <c r="D215" s="165"/>
      <c r="E215" s="1313"/>
      <c r="G215" s="1725"/>
    </row>
    <row r="216" spans="4:7" ht="15.75" customHeight="1">
      <c r="D216" s="165"/>
      <c r="E216" s="1313"/>
      <c r="G216" s="1725"/>
    </row>
    <row r="217" spans="4:7" ht="15.75" customHeight="1">
      <c r="D217" s="165"/>
      <c r="E217" s="1313"/>
      <c r="G217" s="1725"/>
    </row>
    <row r="218" spans="4:7" ht="15.75" customHeight="1">
      <c r="D218" s="165"/>
      <c r="E218" s="1313"/>
      <c r="G218" s="1725"/>
    </row>
    <row r="219" spans="4:7" ht="15.75" customHeight="1">
      <c r="D219" s="165"/>
      <c r="E219" s="1313"/>
      <c r="G219" s="1725"/>
    </row>
    <row r="220" spans="4:7" ht="15.75" customHeight="1">
      <c r="D220" s="165"/>
      <c r="E220" s="1313"/>
      <c r="G220" s="1725"/>
    </row>
    <row r="221" spans="4:7" ht="15.75" customHeight="1">
      <c r="D221" s="165"/>
      <c r="E221" s="1313"/>
      <c r="G221" s="1725"/>
    </row>
    <row r="222" spans="4:7" ht="15.75" customHeight="1">
      <c r="D222" s="165"/>
      <c r="E222" s="1313"/>
      <c r="G222" s="1725"/>
    </row>
    <row r="223" spans="4:7" ht="15.75" customHeight="1">
      <c r="D223" s="165"/>
      <c r="E223" s="1313"/>
      <c r="G223" s="1725"/>
    </row>
    <row r="224" spans="4:7" ht="15.75" customHeight="1">
      <c r="D224" s="165"/>
      <c r="E224" s="1313"/>
      <c r="G224" s="1725"/>
    </row>
    <row r="225" spans="4:7" ht="15.75" customHeight="1">
      <c r="D225" s="165"/>
      <c r="E225" s="1313"/>
      <c r="G225" s="1725"/>
    </row>
    <row r="226" spans="4:7" ht="15.75" customHeight="1">
      <c r="D226" s="165"/>
      <c r="E226" s="1313"/>
      <c r="G226" s="1725"/>
    </row>
    <row r="227" spans="4:7" ht="15.75" customHeight="1">
      <c r="D227" s="165"/>
      <c r="E227" s="1313"/>
      <c r="G227" s="1725"/>
    </row>
    <row r="228" spans="4:7" ht="15.75" customHeight="1">
      <c r="D228" s="165"/>
      <c r="E228" s="1313"/>
      <c r="G228" s="1725"/>
    </row>
    <row r="229" spans="4:7" ht="15.75" customHeight="1">
      <c r="D229" s="165"/>
      <c r="E229" s="1313"/>
      <c r="G229" s="1725"/>
    </row>
    <row r="230" spans="4:7" ht="15.75" customHeight="1">
      <c r="D230" s="165"/>
      <c r="E230" s="1313"/>
      <c r="G230" s="1725"/>
    </row>
    <row r="231" spans="4:7" ht="15.75" customHeight="1">
      <c r="D231" s="165"/>
      <c r="E231" s="1313"/>
      <c r="G231" s="1725"/>
    </row>
    <row r="232" spans="4:7" ht="15.75" customHeight="1">
      <c r="D232" s="165"/>
      <c r="E232" s="1313"/>
      <c r="G232" s="1725"/>
    </row>
    <row r="233" spans="4:7" ht="15.75" customHeight="1">
      <c r="D233" s="165"/>
      <c r="E233" s="1313"/>
      <c r="G233" s="1725"/>
    </row>
    <row r="234" spans="4:7" ht="15.75" customHeight="1">
      <c r="D234" s="165"/>
      <c r="E234" s="1313"/>
      <c r="G234" s="1725"/>
    </row>
    <row r="235" spans="4:7" ht="15.75" customHeight="1">
      <c r="D235" s="165"/>
      <c r="E235" s="1313"/>
      <c r="G235" s="1725"/>
    </row>
    <row r="236" spans="4:7" ht="15.75" customHeight="1">
      <c r="D236" s="165"/>
      <c r="E236" s="1313"/>
      <c r="G236" s="1725"/>
    </row>
    <row r="237" spans="4:7" ht="15.75" customHeight="1">
      <c r="D237" s="165"/>
      <c r="E237" s="1313"/>
      <c r="G237" s="1725"/>
    </row>
    <row r="238" spans="4:7" ht="15.75" customHeight="1">
      <c r="D238" s="165"/>
      <c r="E238" s="1313"/>
      <c r="G238" s="1725"/>
    </row>
    <row r="239" spans="4:7" ht="15.75" customHeight="1">
      <c r="D239" s="165"/>
      <c r="E239" s="1313"/>
      <c r="G239" s="1725"/>
    </row>
    <row r="240" spans="4:7" ht="15.75" customHeight="1">
      <c r="D240" s="165"/>
      <c r="E240" s="1313"/>
      <c r="G240" s="1725"/>
    </row>
    <row r="241" spans="4:7" ht="15.75" customHeight="1">
      <c r="D241" s="165"/>
      <c r="E241" s="1313"/>
      <c r="G241" s="1725"/>
    </row>
    <row r="242" spans="4:7" ht="15.75" customHeight="1">
      <c r="D242" s="165"/>
      <c r="E242" s="1313"/>
      <c r="G242" s="1725"/>
    </row>
    <row r="243" spans="4:7" ht="15.75" customHeight="1">
      <c r="D243" s="165"/>
      <c r="E243" s="1313"/>
      <c r="G243" s="1725"/>
    </row>
    <row r="244" spans="4:7" ht="15.75" customHeight="1">
      <c r="D244" s="165"/>
      <c r="E244" s="1313"/>
      <c r="G244" s="1725"/>
    </row>
    <row r="245" spans="4:7" ht="15.75" customHeight="1">
      <c r="D245" s="165"/>
      <c r="E245" s="1313"/>
      <c r="G245" s="1725"/>
    </row>
    <row r="246" spans="4:7" ht="15.75" customHeight="1">
      <c r="D246" s="165"/>
      <c r="E246" s="1313"/>
      <c r="G246" s="1725"/>
    </row>
    <row r="247" spans="4:7" ht="15.75" customHeight="1">
      <c r="D247" s="165"/>
      <c r="E247" s="1313"/>
      <c r="G247" s="1725"/>
    </row>
    <row r="248" spans="4:7" ht="15.75" customHeight="1">
      <c r="D248" s="165"/>
      <c r="E248" s="1313"/>
      <c r="G248" s="1725"/>
    </row>
    <row r="249" spans="4:7" ht="15.75" customHeight="1">
      <c r="D249" s="165"/>
      <c r="E249" s="1313"/>
      <c r="G249" s="1725"/>
    </row>
    <row r="250" spans="4:7" ht="15.75" customHeight="1">
      <c r="D250" s="165"/>
      <c r="E250" s="1313"/>
      <c r="G250" s="1725"/>
    </row>
    <row r="251" spans="4:7" ht="15.75" customHeight="1">
      <c r="D251" s="165"/>
      <c r="E251" s="1313"/>
      <c r="G251" s="1725"/>
    </row>
    <row r="252" spans="4:7" ht="15.75" customHeight="1">
      <c r="D252" s="165"/>
      <c r="E252" s="1313"/>
      <c r="G252" s="1725"/>
    </row>
    <row r="253" spans="4:7" ht="15.75" customHeight="1">
      <c r="D253" s="165"/>
      <c r="E253" s="1313"/>
      <c r="G253" s="1725"/>
    </row>
    <row r="254" spans="4:7" ht="15.75" customHeight="1">
      <c r="D254" s="165"/>
      <c r="E254" s="1313"/>
      <c r="G254" s="1725"/>
    </row>
    <row r="255" spans="4:7" ht="15.75" customHeight="1">
      <c r="D255" s="165"/>
      <c r="E255" s="1313"/>
      <c r="G255" s="1725"/>
    </row>
    <row r="256" spans="4:7" ht="15.75" customHeight="1">
      <c r="D256" s="165"/>
      <c r="E256" s="1313"/>
      <c r="G256" s="1725"/>
    </row>
    <row r="257" spans="4:7" ht="15.75" customHeight="1">
      <c r="D257" s="165"/>
      <c r="E257" s="1313"/>
      <c r="G257" s="1725"/>
    </row>
    <row r="258" spans="4:7" ht="15.75" customHeight="1">
      <c r="D258" s="165"/>
      <c r="E258" s="1313"/>
      <c r="G258" s="1725"/>
    </row>
    <row r="259" spans="4:7" ht="15.75" customHeight="1">
      <c r="D259" s="165"/>
      <c r="E259" s="1313"/>
      <c r="G259" s="1725"/>
    </row>
    <row r="260" spans="4:7" ht="15.75" customHeight="1">
      <c r="D260" s="165"/>
      <c r="E260" s="1313"/>
      <c r="G260" s="1725"/>
    </row>
    <row r="261" spans="4:7" ht="15.75" customHeight="1">
      <c r="D261" s="165"/>
      <c r="E261" s="1313"/>
      <c r="G261" s="1725"/>
    </row>
    <row r="262" spans="4:7" ht="15.75" customHeight="1">
      <c r="D262" s="165"/>
      <c r="E262" s="1313"/>
      <c r="G262" s="1725"/>
    </row>
    <row r="263" spans="4:7" ht="15.75" customHeight="1">
      <c r="D263" s="165"/>
      <c r="E263" s="1313"/>
      <c r="G263" s="1725"/>
    </row>
    <row r="264" spans="4:7" ht="15.75" customHeight="1">
      <c r="D264" s="165"/>
      <c r="E264" s="1313"/>
      <c r="G264" s="1725"/>
    </row>
    <row r="265" spans="4:7" ht="15.75" customHeight="1">
      <c r="D265" s="165"/>
      <c r="E265" s="1313"/>
      <c r="G265" s="1725"/>
    </row>
    <row r="266" spans="4:7" ht="15.75" customHeight="1">
      <c r="D266" s="165"/>
      <c r="E266" s="1313"/>
      <c r="G266" s="1725"/>
    </row>
    <row r="267" spans="4:7" ht="15.75" customHeight="1">
      <c r="D267" s="165"/>
      <c r="E267" s="1313"/>
      <c r="G267" s="1725"/>
    </row>
    <row r="268" spans="4:7" ht="15.75" customHeight="1">
      <c r="D268" s="165"/>
      <c r="E268" s="1313"/>
      <c r="G268" s="1725"/>
    </row>
    <row r="269" spans="4:7" ht="15.75" customHeight="1">
      <c r="D269" s="165"/>
      <c r="E269" s="1313"/>
      <c r="G269" s="1725"/>
    </row>
    <row r="270" spans="4:7" ht="15.75" customHeight="1">
      <c r="D270" s="165"/>
      <c r="E270" s="1313"/>
      <c r="G270" s="1725"/>
    </row>
    <row r="271" spans="4:7" ht="15.75" customHeight="1">
      <c r="D271" s="165"/>
      <c r="E271" s="1313"/>
      <c r="G271" s="1725"/>
    </row>
    <row r="272" spans="4:7" ht="15.75" customHeight="1">
      <c r="D272" s="165"/>
      <c r="E272" s="1313"/>
      <c r="G272" s="1725"/>
    </row>
    <row r="273" spans="4:7" ht="15.75" customHeight="1">
      <c r="D273" s="165"/>
      <c r="E273" s="1313"/>
      <c r="G273" s="1725"/>
    </row>
    <row r="274" spans="4:7" ht="15.75" customHeight="1">
      <c r="D274" s="165"/>
      <c r="E274" s="1313"/>
      <c r="G274" s="1725"/>
    </row>
    <row r="275" spans="4:7" ht="15.75" customHeight="1">
      <c r="D275" s="165"/>
      <c r="E275" s="1313"/>
      <c r="G275" s="1725"/>
    </row>
    <row r="276" spans="4:7" ht="15.75" customHeight="1">
      <c r="D276" s="165"/>
      <c r="E276" s="1313"/>
      <c r="G276" s="1725"/>
    </row>
    <row r="277" spans="4:7" ht="15.75" customHeight="1">
      <c r="D277" s="165"/>
      <c r="E277" s="1313"/>
      <c r="G277" s="1725"/>
    </row>
    <row r="278" spans="4:7" ht="15.75" customHeight="1">
      <c r="D278" s="165"/>
      <c r="E278" s="1313"/>
      <c r="G278" s="1725"/>
    </row>
    <row r="279" spans="4:7" ht="15.75" customHeight="1">
      <c r="D279" s="165"/>
      <c r="E279" s="1313"/>
      <c r="G279" s="1725"/>
    </row>
    <row r="280" spans="4:7" ht="15.75" customHeight="1">
      <c r="D280" s="165"/>
      <c r="E280" s="1313"/>
      <c r="G280" s="1725"/>
    </row>
    <row r="281" spans="4:7" ht="15.75" customHeight="1">
      <c r="D281" s="165"/>
      <c r="E281" s="1313"/>
      <c r="G281" s="1725"/>
    </row>
    <row r="282" spans="4:7" ht="15.75" customHeight="1">
      <c r="D282" s="165"/>
      <c r="E282" s="1313"/>
      <c r="G282" s="1725"/>
    </row>
    <row r="283" spans="4:7" ht="15.75" customHeight="1">
      <c r="D283" s="165"/>
      <c r="E283" s="1313"/>
      <c r="G283" s="1725"/>
    </row>
    <row r="284" spans="4:7" ht="15.75" customHeight="1">
      <c r="D284" s="165"/>
      <c r="E284" s="1313"/>
      <c r="G284" s="1725"/>
    </row>
    <row r="285" spans="4:7" ht="15.75" customHeight="1">
      <c r="D285" s="165"/>
      <c r="E285" s="1313"/>
      <c r="G285" s="1725"/>
    </row>
    <row r="286" spans="4:7" ht="15.75" customHeight="1">
      <c r="D286" s="165"/>
      <c r="E286" s="1313"/>
      <c r="G286" s="1725"/>
    </row>
    <row r="287" spans="4:7" ht="15.75" customHeight="1">
      <c r="D287" s="165"/>
      <c r="E287" s="1313"/>
      <c r="G287" s="1725"/>
    </row>
    <row r="288" spans="4:7" ht="15.75" customHeight="1">
      <c r="D288" s="165"/>
      <c r="E288" s="1313"/>
      <c r="G288" s="1725"/>
    </row>
    <row r="289" spans="4:7" ht="15.75" customHeight="1">
      <c r="D289" s="165"/>
      <c r="E289" s="1313"/>
      <c r="G289" s="1725"/>
    </row>
    <row r="290" spans="4:7" ht="15.75" customHeight="1">
      <c r="D290" s="165"/>
      <c r="E290" s="1313"/>
      <c r="G290" s="1725"/>
    </row>
    <row r="291" spans="4:7" ht="15.75" customHeight="1">
      <c r="D291" s="165"/>
      <c r="E291" s="1313"/>
      <c r="G291" s="1725"/>
    </row>
    <row r="292" spans="4:7" ht="15.75" customHeight="1">
      <c r="D292" s="165"/>
      <c r="E292" s="1313"/>
      <c r="G292" s="1725"/>
    </row>
    <row r="293" spans="4:7" ht="15.75" customHeight="1">
      <c r="D293" s="165"/>
      <c r="E293" s="1313"/>
      <c r="G293" s="1725"/>
    </row>
    <row r="294" spans="4:7" ht="15.75" customHeight="1">
      <c r="D294" s="165"/>
      <c r="E294" s="1313"/>
      <c r="G294" s="1725"/>
    </row>
    <row r="295" spans="4:7" ht="15.75" customHeight="1">
      <c r="D295" s="165"/>
      <c r="E295" s="1313"/>
      <c r="G295" s="1725"/>
    </row>
    <row r="296" spans="4:7" ht="15.75" customHeight="1">
      <c r="D296" s="165"/>
      <c r="E296" s="1313"/>
      <c r="G296" s="1725"/>
    </row>
    <row r="297" spans="4:7" ht="15.75" customHeight="1">
      <c r="D297" s="165"/>
      <c r="E297" s="1313"/>
      <c r="G297" s="1725"/>
    </row>
    <row r="298" spans="4:7" ht="15.75" customHeight="1">
      <c r="D298" s="165"/>
      <c r="E298" s="1313"/>
      <c r="G298" s="1725"/>
    </row>
    <row r="299" spans="4:7" ht="15.75" customHeight="1">
      <c r="D299" s="165"/>
      <c r="E299" s="1313"/>
      <c r="G299" s="1725"/>
    </row>
    <row r="300" spans="4:7" ht="15.75" customHeight="1">
      <c r="D300" s="165"/>
      <c r="E300" s="1313"/>
      <c r="G300" s="1725"/>
    </row>
    <row r="301" spans="4:7" ht="15.75" customHeight="1">
      <c r="D301" s="165"/>
      <c r="E301" s="1313"/>
      <c r="G301" s="1725"/>
    </row>
    <row r="302" spans="4:7" ht="15.75" customHeight="1">
      <c r="D302" s="165"/>
      <c r="E302" s="1313"/>
      <c r="G302" s="1725"/>
    </row>
    <row r="303" spans="4:7" ht="15.75" customHeight="1">
      <c r="D303" s="165"/>
      <c r="E303" s="1313"/>
      <c r="G303" s="1725"/>
    </row>
    <row r="304" spans="4:7" ht="15.75" customHeight="1">
      <c r="D304" s="165"/>
      <c r="E304" s="1313"/>
      <c r="G304" s="1725"/>
    </row>
    <row r="305" spans="4:7" ht="15.75" customHeight="1">
      <c r="D305" s="165"/>
      <c r="E305" s="1313"/>
      <c r="G305" s="1725"/>
    </row>
    <row r="306" spans="4:7" ht="15.75" customHeight="1">
      <c r="D306" s="165"/>
      <c r="E306" s="1313"/>
      <c r="G306" s="1725"/>
    </row>
    <row r="307" spans="4:7" ht="15.75" customHeight="1">
      <c r="D307" s="165"/>
      <c r="E307" s="1313"/>
      <c r="G307" s="1725"/>
    </row>
    <row r="308" spans="4:7" ht="15.75" customHeight="1">
      <c r="D308" s="165"/>
      <c r="E308" s="1313"/>
      <c r="G308" s="1725"/>
    </row>
    <row r="309" spans="4:7" ht="15.75" customHeight="1">
      <c r="D309" s="165"/>
      <c r="E309" s="1313"/>
      <c r="G309" s="1725"/>
    </row>
    <row r="310" spans="4:7" ht="15.75" customHeight="1">
      <c r="D310" s="165"/>
      <c r="E310" s="1313"/>
      <c r="G310" s="1725"/>
    </row>
    <row r="311" spans="4:7" ht="15.75" customHeight="1">
      <c r="D311" s="165"/>
      <c r="E311" s="1313"/>
      <c r="G311" s="1725"/>
    </row>
    <row r="312" spans="4:7" ht="15.75" customHeight="1">
      <c r="D312" s="165"/>
      <c r="E312" s="1313"/>
      <c r="G312" s="1725"/>
    </row>
    <row r="313" spans="4:7" ht="15.75" customHeight="1">
      <c r="D313" s="165"/>
      <c r="E313" s="1313"/>
      <c r="G313" s="1725"/>
    </row>
    <row r="314" spans="4:7" ht="15.75" customHeight="1">
      <c r="D314" s="165"/>
      <c r="E314" s="1313"/>
      <c r="G314" s="1725"/>
    </row>
    <row r="315" spans="4:7" ht="15.75" customHeight="1">
      <c r="D315" s="165"/>
      <c r="E315" s="1313"/>
      <c r="G315" s="1725"/>
    </row>
    <row r="316" spans="4:7" ht="15.75" customHeight="1">
      <c r="D316" s="165"/>
      <c r="E316" s="1313"/>
      <c r="G316" s="1725"/>
    </row>
    <row r="317" spans="4:7" ht="15.75" customHeight="1">
      <c r="D317" s="165"/>
      <c r="E317" s="1313"/>
      <c r="G317" s="1725"/>
    </row>
    <row r="318" spans="4:7" ht="15.75" customHeight="1">
      <c r="D318" s="165"/>
      <c r="E318" s="1313"/>
      <c r="G318" s="1725"/>
    </row>
    <row r="319" spans="4:7" ht="15.75" customHeight="1">
      <c r="D319" s="165"/>
      <c r="E319" s="1313"/>
      <c r="G319" s="1725"/>
    </row>
    <row r="320" spans="4:7" ht="15.75" customHeight="1">
      <c r="D320" s="165"/>
      <c r="E320" s="1313"/>
      <c r="G320" s="1725"/>
    </row>
    <row r="321" spans="4:7" ht="15.75" customHeight="1">
      <c r="D321" s="165"/>
      <c r="E321" s="1313"/>
      <c r="G321" s="1725"/>
    </row>
    <row r="322" spans="4:7" ht="15.75" customHeight="1">
      <c r="D322" s="165"/>
      <c r="E322" s="1313"/>
      <c r="G322" s="1725"/>
    </row>
    <row r="323" spans="4:7" ht="15.75" customHeight="1">
      <c r="D323" s="165"/>
      <c r="E323" s="1313"/>
      <c r="G323" s="1725"/>
    </row>
    <row r="324" spans="4:7" ht="15.75" customHeight="1">
      <c r="D324" s="165"/>
      <c r="E324" s="1313"/>
      <c r="G324" s="1725"/>
    </row>
    <row r="325" spans="4:7" ht="15.75" customHeight="1">
      <c r="D325" s="165"/>
      <c r="E325" s="1313"/>
      <c r="G325" s="1725"/>
    </row>
    <row r="326" spans="4:7" ht="15.75" customHeight="1">
      <c r="D326" s="165"/>
      <c r="E326" s="1313"/>
      <c r="G326" s="1725"/>
    </row>
    <row r="327" spans="4:7" ht="15.75" customHeight="1">
      <c r="D327" s="165"/>
      <c r="E327" s="1313"/>
      <c r="G327" s="1725"/>
    </row>
    <row r="328" spans="4:7" ht="15.75" customHeight="1">
      <c r="D328" s="165"/>
      <c r="E328" s="1313"/>
      <c r="G328" s="1725"/>
    </row>
    <row r="329" spans="4:7" ht="15.75" customHeight="1">
      <c r="D329" s="165"/>
      <c r="E329" s="1313"/>
      <c r="G329" s="1725"/>
    </row>
    <row r="330" spans="4:7" ht="15.75" customHeight="1">
      <c r="D330" s="165"/>
      <c r="E330" s="1313"/>
      <c r="G330" s="1725"/>
    </row>
    <row r="331" spans="4:7" ht="15.75" customHeight="1">
      <c r="D331" s="165"/>
      <c r="E331" s="1313"/>
      <c r="G331" s="1725"/>
    </row>
    <row r="332" spans="4:7" ht="15.75" customHeight="1"/>
    <row r="333" spans="4:7" ht="15.75" customHeight="1"/>
    <row r="334" spans="4:7" ht="15.75" customHeight="1"/>
    <row r="335" spans="4:7" ht="15.75" customHeight="1"/>
    <row r="336" spans="4:7"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6">
    <mergeCell ref="G117:G118"/>
    <mergeCell ref="D123:F123"/>
    <mergeCell ref="D129:F129"/>
    <mergeCell ref="D130:F130"/>
    <mergeCell ref="D131:F131"/>
    <mergeCell ref="D100:F100"/>
    <mergeCell ref="D117:D118"/>
    <mergeCell ref="D74:F74"/>
    <mergeCell ref="D81:F81"/>
    <mergeCell ref="D82:F82"/>
    <mergeCell ref="A83:C83"/>
    <mergeCell ref="F117:F118"/>
    <mergeCell ref="A101:B101"/>
    <mergeCell ref="A117:A118"/>
    <mergeCell ref="B117:B118"/>
    <mergeCell ref="C117:C118"/>
    <mergeCell ref="A31:B31"/>
    <mergeCell ref="D42:F42"/>
    <mergeCell ref="D45:F45"/>
    <mergeCell ref="D46:F46"/>
    <mergeCell ref="A47:B47"/>
    <mergeCell ref="A4:B4"/>
    <mergeCell ref="A6:B6"/>
    <mergeCell ref="D25:F25"/>
    <mergeCell ref="D29:F29"/>
    <mergeCell ref="D30:F30"/>
  </mergeCells>
  <printOptions horizontalCentered="1"/>
  <pageMargins left="0.2" right="0.2" top="0.5" bottom="0.25" header="0" footer="0"/>
  <pageSetup paperSize="9" orientation="portrait"/>
  <rowBreaks count="2" manualBreakCount="2">
    <brk id="100" man="1"/>
    <brk id="46"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Z1000"/>
  <sheetViews>
    <sheetView workbookViewId="0">
      <pane xSplit="2" ySplit="6" topLeftCell="C7" activePane="bottomRight" state="frozen"/>
      <selection pane="topRight" activeCell="C1" sqref="C1"/>
      <selection pane="bottomLeft" activeCell="A7" sqref="A7"/>
      <selection pane="bottomRight" activeCell="C7" sqref="C7"/>
    </sheetView>
  </sheetViews>
  <sheetFormatPr defaultColWidth="12.625" defaultRowHeight="15" customHeight="1"/>
  <cols>
    <col min="1" max="1" width="5.625" customWidth="1"/>
    <col min="2" max="2" width="22.75" customWidth="1"/>
    <col min="3" max="3" width="29.625" customWidth="1"/>
    <col min="4" max="4" width="9.625" customWidth="1"/>
    <col min="5" max="5" width="29.625" customWidth="1"/>
    <col min="6" max="6" width="11.5" customWidth="1"/>
    <col min="7" max="7" width="6" customWidth="1"/>
    <col min="8" max="8" width="9.375" customWidth="1"/>
    <col min="9" max="9" width="15.875" customWidth="1"/>
    <col min="10" max="12" width="8" customWidth="1"/>
    <col min="13" max="13" width="9.375" customWidth="1"/>
    <col min="14" max="26" width="8" customWidth="1"/>
  </cols>
  <sheetData>
    <row r="1" spans="1:26" ht="15.75" customHeight="1">
      <c r="A1" s="458"/>
      <c r="B1" s="555"/>
      <c r="C1" s="220"/>
      <c r="D1" s="918"/>
      <c r="E1" s="220"/>
      <c r="F1" s="458"/>
      <c r="G1" s="1767"/>
      <c r="H1" s="1768"/>
      <c r="I1" s="456"/>
      <c r="J1" s="1769"/>
      <c r="K1" s="1769"/>
      <c r="L1" s="1769"/>
      <c r="M1" s="1769"/>
      <c r="N1" s="1769"/>
      <c r="O1" s="14"/>
      <c r="P1" s="14"/>
      <c r="Q1" s="14"/>
      <c r="R1" s="14"/>
      <c r="S1" s="14"/>
      <c r="T1" s="14"/>
      <c r="U1" s="14"/>
      <c r="V1" s="14"/>
      <c r="W1" s="14"/>
      <c r="X1" s="14"/>
      <c r="Y1" s="14"/>
      <c r="Z1" s="14"/>
    </row>
    <row r="2" spans="1:26" ht="15.75" customHeight="1">
      <c r="A2" s="458"/>
      <c r="B2" s="1770" t="str">
        <f>'AM-2018 others SWA SUB ON-TIME'!A3</f>
        <v>as of June 26, 2020</v>
      </c>
      <c r="C2" s="220"/>
      <c r="D2" s="918"/>
      <c r="E2" s="220"/>
      <c r="F2" s="458"/>
      <c r="G2" s="1767"/>
      <c r="H2" s="1768"/>
      <c r="I2" s="456"/>
      <c r="J2" s="1769"/>
      <c r="K2" s="1769"/>
      <c r="L2" s="1769"/>
      <c r="M2" s="1769"/>
      <c r="N2" s="1769"/>
      <c r="O2" s="14"/>
      <c r="P2" s="14"/>
      <c r="Q2" s="14"/>
      <c r="R2" s="14"/>
      <c r="S2" s="14"/>
      <c r="T2" s="14"/>
      <c r="U2" s="14"/>
      <c r="V2" s="14"/>
      <c r="W2" s="14"/>
      <c r="X2" s="14"/>
      <c r="Y2" s="14"/>
      <c r="Z2" s="14"/>
    </row>
    <row r="3" spans="1:26" ht="16.5" customHeight="1">
      <c r="A3" s="458"/>
      <c r="B3" s="555"/>
      <c r="C3" s="220"/>
      <c r="D3" s="918"/>
      <c r="E3" s="220"/>
      <c r="F3" s="458"/>
      <c r="G3" s="1767"/>
      <c r="H3" s="1768"/>
      <c r="I3" s="456"/>
      <c r="J3" s="1769"/>
      <c r="K3" s="1769"/>
      <c r="L3" s="1769"/>
      <c r="M3" s="1769"/>
      <c r="N3" s="1769"/>
      <c r="O3" s="14"/>
      <c r="P3" s="14"/>
      <c r="Q3" s="14"/>
      <c r="R3" s="14"/>
      <c r="S3" s="14"/>
      <c r="T3" s="14"/>
      <c r="U3" s="14"/>
      <c r="V3" s="14"/>
      <c r="W3" s="14"/>
      <c r="X3" s="14"/>
      <c r="Y3" s="14"/>
      <c r="Z3" s="14"/>
    </row>
    <row r="4" spans="1:26" ht="15" customHeight="1">
      <c r="A4" s="1771" t="s">
        <v>3151</v>
      </c>
      <c r="B4" s="883"/>
      <c r="C4" s="2017" t="s">
        <v>126</v>
      </c>
      <c r="D4" s="2017" t="s">
        <v>179</v>
      </c>
      <c r="E4" s="2017" t="s">
        <v>3152</v>
      </c>
      <c r="F4" s="2017" t="s">
        <v>176</v>
      </c>
      <c r="G4" s="2184"/>
      <c r="H4" s="2185" t="s">
        <v>3167</v>
      </c>
      <c r="I4" s="2017" t="s">
        <v>3168</v>
      </c>
      <c r="J4" s="1769"/>
      <c r="K4" s="1769"/>
      <c r="L4" s="1769"/>
      <c r="M4" s="1769"/>
      <c r="N4" s="1769"/>
      <c r="O4" s="14"/>
      <c r="P4" s="14"/>
      <c r="Q4" s="14"/>
      <c r="R4" s="14"/>
      <c r="S4" s="14"/>
      <c r="T4" s="14"/>
      <c r="U4" s="14"/>
      <c r="V4" s="14"/>
      <c r="W4" s="14"/>
      <c r="X4" s="14"/>
      <c r="Y4" s="14"/>
      <c r="Z4" s="14"/>
    </row>
    <row r="5" spans="1:26" ht="15" customHeight="1">
      <c r="A5" s="1772"/>
      <c r="B5" s="1773"/>
      <c r="C5" s="1856"/>
      <c r="D5" s="1856"/>
      <c r="E5" s="1856"/>
      <c r="F5" s="1856"/>
      <c r="G5" s="1856"/>
      <c r="H5" s="1856"/>
      <c r="I5" s="1856"/>
      <c r="J5" s="1769"/>
      <c r="K5" s="1769"/>
      <c r="L5" s="1769"/>
      <c r="M5" s="1769"/>
      <c r="N5" s="1769"/>
      <c r="O5" s="14"/>
      <c r="P5" s="14"/>
      <c r="Q5" s="14"/>
      <c r="R5" s="14"/>
      <c r="S5" s="14"/>
      <c r="T5" s="14"/>
      <c r="U5" s="14"/>
      <c r="V5" s="14"/>
      <c r="W5" s="14"/>
      <c r="X5" s="14"/>
      <c r="Y5" s="14"/>
      <c r="Z5" s="14"/>
    </row>
    <row r="6" spans="1:26" ht="18.75" customHeight="1">
      <c r="A6" s="1774"/>
      <c r="B6" s="1775"/>
      <c r="C6" s="1976"/>
      <c r="D6" s="1976"/>
      <c r="E6" s="1976"/>
      <c r="F6" s="1976"/>
      <c r="G6" s="1976"/>
      <c r="H6" s="1976"/>
      <c r="I6" s="1976"/>
      <c r="J6" s="1776"/>
      <c r="K6" s="1769"/>
      <c r="L6" s="1769"/>
      <c r="M6" s="1769"/>
      <c r="N6" s="1777"/>
      <c r="O6" s="14"/>
      <c r="P6" s="14"/>
      <c r="Q6" s="14"/>
      <c r="R6" s="14"/>
      <c r="S6" s="14"/>
      <c r="T6" s="14"/>
      <c r="U6" s="14"/>
      <c r="V6" s="14"/>
      <c r="W6" s="14"/>
      <c r="X6" s="14"/>
      <c r="Y6" s="14"/>
      <c r="Z6" s="14"/>
    </row>
    <row r="7" spans="1:26" ht="9.75" customHeight="1">
      <c r="A7" s="1774"/>
      <c r="B7" s="913"/>
      <c r="C7" s="1778"/>
      <c r="D7" s="1779"/>
      <c r="E7" s="1778"/>
      <c r="F7" s="916"/>
      <c r="G7" s="1780"/>
      <c r="H7" s="1781"/>
      <c r="I7" s="1782"/>
      <c r="J7" s="1769"/>
      <c r="K7" s="1769"/>
      <c r="L7" s="1769"/>
      <c r="M7" s="1769"/>
      <c r="N7" s="1769"/>
      <c r="O7" s="14"/>
      <c r="P7" s="14"/>
      <c r="Q7" s="14"/>
      <c r="R7" s="14"/>
      <c r="S7" s="14"/>
      <c r="T7" s="14"/>
      <c r="U7" s="14"/>
      <c r="V7" s="14"/>
      <c r="W7" s="14"/>
      <c r="X7" s="14"/>
      <c r="Y7" s="14"/>
      <c r="Z7" s="14"/>
    </row>
    <row r="8" spans="1:26" ht="19.5" customHeight="1">
      <c r="A8" s="1783"/>
      <c r="B8" s="1784" t="s">
        <v>15</v>
      </c>
      <c r="C8" s="1784"/>
      <c r="D8" s="1784"/>
      <c r="E8" s="1784"/>
      <c r="F8" s="1784"/>
      <c r="G8" s="1785"/>
      <c r="H8" s="1785"/>
      <c r="I8" s="1522"/>
      <c r="J8" s="1786"/>
      <c r="K8" s="1786"/>
      <c r="L8" s="1786"/>
      <c r="M8" s="1786"/>
      <c r="N8" s="1786"/>
      <c r="O8" s="558"/>
      <c r="P8" s="558"/>
      <c r="Q8" s="558"/>
      <c r="R8" s="558"/>
      <c r="S8" s="558"/>
      <c r="T8" s="558"/>
      <c r="U8" s="558"/>
      <c r="V8" s="558"/>
      <c r="W8" s="558"/>
      <c r="X8" s="558"/>
      <c r="Y8" s="558"/>
      <c r="Z8" s="558"/>
    </row>
    <row r="9" spans="1:26" ht="19.5" customHeight="1">
      <c r="A9" s="574">
        <v>1</v>
      </c>
      <c r="B9" s="1787" t="s">
        <v>272</v>
      </c>
      <c r="C9" s="1788">
        <v>0</v>
      </c>
      <c r="D9" s="715">
        <v>0</v>
      </c>
      <c r="E9" s="1788">
        <v>0</v>
      </c>
      <c r="F9" s="594">
        <v>0</v>
      </c>
      <c r="G9" s="1789">
        <v>0</v>
      </c>
      <c r="H9" s="1790">
        <v>0</v>
      </c>
      <c r="I9" s="1791">
        <v>0</v>
      </c>
      <c r="J9" s="1769"/>
      <c r="K9" s="1769"/>
      <c r="L9" s="1769"/>
      <c r="M9" s="1769"/>
      <c r="N9" s="1769"/>
      <c r="O9" s="14"/>
      <c r="P9" s="14"/>
      <c r="Q9" s="14"/>
      <c r="R9" s="14"/>
      <c r="S9" s="14"/>
      <c r="T9" s="14"/>
      <c r="U9" s="14"/>
      <c r="V9" s="14"/>
      <c r="W9" s="14"/>
      <c r="X9" s="14"/>
      <c r="Y9" s="14"/>
      <c r="Z9" s="14"/>
    </row>
    <row r="10" spans="1:26" ht="19.5" customHeight="1">
      <c r="A10" s="669">
        <v>2</v>
      </c>
      <c r="B10" s="1792" t="s">
        <v>194</v>
      </c>
      <c r="C10" s="1793">
        <v>0</v>
      </c>
      <c r="D10" s="848">
        <v>0</v>
      </c>
      <c r="E10" s="1793">
        <v>0</v>
      </c>
      <c r="F10" s="1191">
        <v>0</v>
      </c>
      <c r="G10" s="1794">
        <v>0</v>
      </c>
      <c r="H10" s="1795">
        <v>0</v>
      </c>
      <c r="I10" s="1796">
        <v>0</v>
      </c>
      <c r="J10" s="1769"/>
      <c r="K10" s="1769"/>
      <c r="L10" s="1769"/>
      <c r="M10" s="1769"/>
      <c r="N10" s="1769"/>
      <c r="O10" s="14"/>
      <c r="P10" s="14"/>
      <c r="Q10" s="14"/>
      <c r="R10" s="14"/>
      <c r="S10" s="14"/>
      <c r="T10" s="14"/>
      <c r="U10" s="14"/>
      <c r="V10" s="14"/>
      <c r="W10" s="14"/>
      <c r="X10" s="14"/>
      <c r="Y10" s="14"/>
      <c r="Z10" s="14"/>
    </row>
    <row r="11" spans="1:26" ht="29.25" customHeight="1">
      <c r="A11" s="574">
        <v>3</v>
      </c>
      <c r="B11" s="1797" t="s">
        <v>184</v>
      </c>
      <c r="C11" s="409" t="str">
        <f>'AM WATER-2018 SWA SUB ON-TIME'!C8</f>
        <v>BRGY. SAN VICENTE - BRGY SALIMBALAN</v>
      </c>
      <c r="D11" s="412">
        <v>1</v>
      </c>
      <c r="E11" s="1798" t="str">
        <f>'AM WATER-2018 SWA SUB ON-TIME'!D8</f>
        <v>COMPLETED</v>
      </c>
      <c r="F11" s="469">
        <f>'AM WATER-2018 SWA SUB ON-TIME'!F8</f>
        <v>43808</v>
      </c>
      <c r="G11" s="1789" t="str">
        <f>'AM WATER-2018 SWA SUB ON-TIME'!G8</f>
        <v>-</v>
      </c>
      <c r="H11" s="1790"/>
      <c r="I11" s="1799" t="str">
        <f>'AM WATER-2018 SWA SUB ON-TIME'!A1</f>
        <v>2018 AM-WATER</v>
      </c>
      <c r="J11" s="1769">
        <v>1</v>
      </c>
      <c r="K11" s="1769"/>
      <c r="L11" s="1769"/>
      <c r="M11" s="1769"/>
      <c r="N11" s="1769"/>
      <c r="O11" s="14"/>
      <c r="P11" s="14"/>
      <c r="Q11" s="14"/>
      <c r="R11" s="14"/>
      <c r="S11" s="14"/>
      <c r="T11" s="14"/>
      <c r="U11" s="14"/>
      <c r="V11" s="14"/>
      <c r="W11" s="14"/>
      <c r="X11" s="14"/>
      <c r="Y11" s="14"/>
      <c r="Z11" s="14"/>
    </row>
    <row r="12" spans="1:26" ht="19.5" customHeight="1">
      <c r="A12" s="2068">
        <v>4</v>
      </c>
      <c r="B12" s="1797" t="s">
        <v>187</v>
      </c>
      <c r="C12" s="409" t="str">
        <f>'SALINTUBIG-2018 SWA SUB ON-TIME'!C8</f>
        <v>Jasaan</v>
      </c>
      <c r="D12" s="2015">
        <v>2</v>
      </c>
      <c r="E12" s="1798" t="str">
        <f>'SALINTUBIG-2018 SWA SUB ON-TIME'!D8</f>
        <v>COMPLETED</v>
      </c>
      <c r="F12" s="469" t="e">
        <f>'SALINTUBIG-2018 SWA SUB ON-TIME'!F8</f>
        <v>#REF!</v>
      </c>
      <c r="G12" s="1789" t="e">
        <f>'SALINTUBIG-2018 SWA SUB ON-TIME'!G8</f>
        <v>#REF!</v>
      </c>
      <c r="H12" s="2183"/>
      <c r="I12" s="1799" t="str">
        <f>'SALINTUBIG-2018 SWA SUB ON-TIME'!A1</f>
        <v>2018 SALINTUBIG</v>
      </c>
      <c r="J12" s="1769">
        <v>1</v>
      </c>
      <c r="K12" s="1769"/>
      <c r="L12" s="1769"/>
      <c r="M12" s="1769"/>
      <c r="N12" s="1769"/>
      <c r="O12" s="14"/>
      <c r="P12" s="14"/>
      <c r="Q12" s="14"/>
      <c r="R12" s="14"/>
      <c r="S12" s="14"/>
      <c r="T12" s="14"/>
      <c r="U12" s="14"/>
      <c r="V12" s="14"/>
      <c r="W12" s="14"/>
      <c r="X12" s="14"/>
      <c r="Y12" s="14"/>
      <c r="Z12" s="14"/>
    </row>
    <row r="13" spans="1:26" ht="19.5" customHeight="1">
      <c r="A13" s="1976"/>
      <c r="B13" s="1797" t="s">
        <v>187</v>
      </c>
      <c r="C13" s="409" t="str">
        <f>'AM-2018 others SWA SUB ON-TIME'!C8</f>
        <v>MANDAING</v>
      </c>
      <c r="D13" s="1976"/>
      <c r="E13" s="1798" t="str">
        <f>'AM-2018 others SWA SUB ON-TIME'!D8</f>
        <v>COMPLETED</v>
      </c>
      <c r="F13" s="469">
        <f>'AM-2018 others SWA SUB ON-TIME'!F8</f>
        <v>43768</v>
      </c>
      <c r="G13" s="1789" t="str">
        <f>'AM-2018 others SWA SUB ON-TIME'!G8</f>
        <v>-</v>
      </c>
      <c r="H13" s="1976"/>
      <c r="I13" s="1800" t="str">
        <f>'AM-2018 others SWA SUB ON-TIME'!B7</f>
        <v>2018 AM-LAR</v>
      </c>
      <c r="J13" s="1801">
        <v>1</v>
      </c>
      <c r="K13" s="1769"/>
      <c r="L13" s="1769"/>
      <c r="M13" s="1769"/>
      <c r="N13" s="1769"/>
      <c r="O13" s="14"/>
      <c r="P13" s="14"/>
      <c r="Q13" s="14"/>
      <c r="R13" s="14"/>
      <c r="S13" s="14"/>
      <c r="T13" s="14"/>
      <c r="U13" s="14"/>
      <c r="V13" s="14"/>
      <c r="W13" s="14"/>
      <c r="X13" s="14"/>
      <c r="Y13" s="14"/>
      <c r="Z13" s="14"/>
    </row>
    <row r="14" spans="1:26" ht="52.5" customHeight="1">
      <c r="A14" s="2186">
        <v>5</v>
      </c>
      <c r="B14" s="1802" t="s">
        <v>608</v>
      </c>
      <c r="C14" s="868" t="str">
        <f>'AM-2018 others SWA SUB ON-TIME'!C9</f>
        <v>AGUINALDO STREET JCT. BONIFACIO STREET TO JCT. MANLABAO STREET, POBLACION</v>
      </c>
      <c r="D14" s="2024">
        <v>2</v>
      </c>
      <c r="E14" s="1803" t="str">
        <f>'AM-2018 others SWA SUB ON-TIME'!D9</f>
        <v>COMPLETED</v>
      </c>
      <c r="F14" s="501">
        <f>'AM-2018 others SWA SUB ON-TIME'!F9</f>
        <v>43528</v>
      </c>
      <c r="G14" s="1804" t="str">
        <f>'AM-2018 others SWA SUB ON-TIME'!G9</f>
        <v>-</v>
      </c>
      <c r="H14" s="2183"/>
      <c r="I14" s="1774" t="str">
        <f>'AM-2018 others SWA SUB ON-TIME'!B7</f>
        <v>2018 AM-LAR</v>
      </c>
      <c r="J14" s="1801">
        <v>1</v>
      </c>
      <c r="K14" s="1769"/>
      <c r="L14" s="1769"/>
      <c r="M14" s="1769"/>
      <c r="N14" s="1769"/>
      <c r="O14" s="14"/>
      <c r="P14" s="14"/>
      <c r="Q14" s="14"/>
      <c r="R14" s="14"/>
      <c r="S14" s="14"/>
      <c r="T14" s="14"/>
      <c r="U14" s="14"/>
      <c r="V14" s="14"/>
      <c r="W14" s="14"/>
      <c r="X14" s="14"/>
      <c r="Y14" s="14"/>
      <c r="Z14" s="14"/>
    </row>
    <row r="15" spans="1:26" ht="46.5" customHeight="1">
      <c r="A15" s="1976"/>
      <c r="B15" s="1787" t="s">
        <v>608</v>
      </c>
      <c r="C15" s="409" t="str">
        <f>'AM-2018 others SWA SUB ON-TIME'!C10</f>
        <v>C.M. RECTO STREET JCT. MANLABAO STREET TO SAN ISIDRO STREET</v>
      </c>
      <c r="D15" s="1976"/>
      <c r="E15" s="1798" t="str">
        <f>'AM-2018 others SWA SUB ON-TIME'!D10</f>
        <v>COMPLETED</v>
      </c>
      <c r="F15" s="469">
        <f>'AM-2018 others SWA SUB ON-TIME'!F10</f>
        <v>43528</v>
      </c>
      <c r="G15" s="1789" t="str">
        <f>'AM-2018 others SWA SUB ON-TIME'!G10</f>
        <v>-</v>
      </c>
      <c r="H15" s="1976"/>
      <c r="I15" s="1800" t="str">
        <f>'AM-2018 others SWA SUB ON-TIME'!B7</f>
        <v>2018 AM-LAR</v>
      </c>
      <c r="J15" s="1801">
        <v>1</v>
      </c>
      <c r="K15" s="1769"/>
      <c r="L15" s="1769"/>
      <c r="M15" s="1769"/>
      <c r="N15" s="1769"/>
      <c r="O15" s="14"/>
      <c r="P15" s="14"/>
      <c r="Q15" s="14"/>
      <c r="R15" s="14"/>
      <c r="S15" s="14"/>
      <c r="T15" s="14"/>
      <c r="U15" s="14"/>
      <c r="V15" s="14"/>
      <c r="W15" s="14"/>
      <c r="X15" s="14"/>
      <c r="Y15" s="14"/>
      <c r="Z15" s="14"/>
    </row>
    <row r="16" spans="1:26" ht="36" customHeight="1">
      <c r="A16" s="2068">
        <v>6</v>
      </c>
      <c r="B16" s="1787" t="s">
        <v>494</v>
      </c>
      <c r="C16" s="409"/>
      <c r="D16" s="2015">
        <v>3</v>
      </c>
      <c r="E16" s="409" t="str">
        <f>'SALINTUBIG-2018 SWA SUB ON-TIME'!D9</f>
        <v>3.83% Physical Accomplishment
ongoing implementation</v>
      </c>
      <c r="F16" s="469" t="e">
        <f>'SALINTUBIG-2018 SWA SUB ON-TIME'!F9</f>
        <v>#REF!</v>
      </c>
      <c r="G16" s="1789" t="e">
        <f>'SALINTUBIG-2018 SWA SUB ON-TIME'!G9</f>
        <v>#REF!</v>
      </c>
      <c r="H16" s="2188" t="e">
        <f>G16</f>
        <v>#REF!</v>
      </c>
      <c r="I16" s="1799" t="str">
        <f>'SALINTUBIG-2018 SWA SUB ON-TIME'!A1</f>
        <v>2018 SALINTUBIG</v>
      </c>
      <c r="J16" s="1769"/>
      <c r="K16" s="1769"/>
      <c r="L16" s="1769"/>
      <c r="M16" s="1769">
        <v>1</v>
      </c>
      <c r="N16" s="1769"/>
      <c r="O16" s="14"/>
      <c r="P16" s="14"/>
      <c r="Q16" s="14"/>
      <c r="R16" s="14"/>
      <c r="S16" s="14"/>
      <c r="T16" s="14"/>
      <c r="U16" s="14"/>
      <c r="V16" s="14"/>
      <c r="W16" s="14"/>
      <c r="X16" s="14"/>
      <c r="Y16" s="14"/>
      <c r="Z16" s="14"/>
    </row>
    <row r="17" spans="1:26" ht="27.75" customHeight="1">
      <c r="A17" s="1856"/>
      <c r="B17" s="1787" t="s">
        <v>494</v>
      </c>
      <c r="C17" s="409" t="str">
        <f>'AM-2018 others SWA SUB ON-TIME'!C11</f>
        <v>MIARAY-TAGONGTONG</v>
      </c>
      <c r="D17" s="1856"/>
      <c r="E17" s="1805" t="str">
        <f>'AM-2018 others SWA SUB ON-TIME'!D11</f>
        <v>COMPLETED</v>
      </c>
      <c r="F17" s="469">
        <f>'AM-2018 others SWA SUB ON-TIME'!F11</f>
        <v>43537</v>
      </c>
      <c r="G17" s="1789" t="str">
        <f>'AM-2018 others SWA SUB ON-TIME'!G11</f>
        <v>-</v>
      </c>
      <c r="H17" s="1856"/>
      <c r="I17" s="1800" t="str">
        <f>'AM-2018 others SWA SUB ON-TIME'!B7</f>
        <v>2018 AM-LAR</v>
      </c>
      <c r="J17" s="1801">
        <v>1</v>
      </c>
      <c r="K17" s="1769"/>
      <c r="L17" s="1769"/>
      <c r="M17" s="1769"/>
      <c r="N17" s="1769"/>
      <c r="O17" s="14"/>
      <c r="P17" s="14"/>
      <c r="Q17" s="14"/>
      <c r="R17" s="14"/>
      <c r="S17" s="14"/>
      <c r="T17" s="14"/>
      <c r="U17" s="14"/>
      <c r="V17" s="14"/>
      <c r="W17" s="14"/>
      <c r="X17" s="14"/>
      <c r="Y17" s="14"/>
      <c r="Z17" s="14"/>
    </row>
    <row r="18" spans="1:26" ht="27.75" customHeight="1">
      <c r="A18" s="1976"/>
      <c r="B18" s="1787" t="s">
        <v>494</v>
      </c>
      <c r="C18" s="409" t="str">
        <f>'AM-2018 others SWA SUB ON-TIME'!C12</f>
        <v>KIANGGAT-SAN VICENTE</v>
      </c>
      <c r="D18" s="1976"/>
      <c r="E18" s="1805" t="str">
        <f>'AM-2018 others SWA SUB ON-TIME'!D12</f>
        <v>COMPLETED</v>
      </c>
      <c r="F18" s="469">
        <f>'AM-2018 others SWA SUB ON-TIME'!F12</f>
        <v>43538</v>
      </c>
      <c r="G18" s="1789" t="str">
        <f>'AM-2018 others SWA SUB ON-TIME'!G12</f>
        <v>-</v>
      </c>
      <c r="H18" s="1976"/>
      <c r="I18" s="1800" t="str">
        <f>'AM-2018 others SWA SUB ON-TIME'!B7</f>
        <v>2018 AM-LAR</v>
      </c>
      <c r="J18" s="1801">
        <v>1</v>
      </c>
      <c r="K18" s="1769"/>
      <c r="L18" s="1769"/>
      <c r="M18" s="1769"/>
      <c r="N18" s="1769"/>
      <c r="O18" s="14"/>
      <c r="P18" s="14"/>
      <c r="Q18" s="14"/>
      <c r="R18" s="14"/>
      <c r="S18" s="14"/>
      <c r="T18" s="14"/>
      <c r="U18" s="14"/>
      <c r="V18" s="14"/>
      <c r="W18" s="14"/>
      <c r="X18" s="14"/>
      <c r="Y18" s="14"/>
      <c r="Z18" s="14"/>
    </row>
    <row r="19" spans="1:26" ht="19.5" customHeight="1">
      <c r="A19" s="574">
        <v>7</v>
      </c>
      <c r="B19" s="1787" t="s">
        <v>67</v>
      </c>
      <c r="C19" s="409" t="str">
        <f>'AM-2018 others SWA SUB ON-TIME'!C13</f>
        <v>DON CARLOS SUR</v>
      </c>
      <c r="D19" s="412">
        <v>1</v>
      </c>
      <c r="E19" s="1798" t="str">
        <f>'AM-2018 others SWA SUB ON-TIME'!D13</f>
        <v>COMPLETED</v>
      </c>
      <c r="F19" s="469" t="str">
        <f>'AM-2018 others SWA SUB ON-TIME'!F13</f>
        <v>7/25/2019</v>
      </c>
      <c r="G19" s="1789" t="str">
        <f>'AM-2018 others SWA SUB ON-TIME'!G13</f>
        <v>-</v>
      </c>
      <c r="H19" s="1790" t="str">
        <f t="shared" ref="H19:H27" si="0">G19</f>
        <v>-</v>
      </c>
      <c r="I19" s="1800" t="str">
        <f>'AM-2018 others SWA SUB ON-TIME'!B7</f>
        <v>2018 AM-LAR</v>
      </c>
      <c r="J19" s="1801">
        <v>1</v>
      </c>
      <c r="K19" s="1769"/>
      <c r="L19" s="1769"/>
      <c r="M19" s="1769"/>
      <c r="N19" s="1769"/>
      <c r="O19" s="14"/>
      <c r="P19" s="14"/>
      <c r="Q19" s="14"/>
      <c r="R19" s="14"/>
      <c r="S19" s="14"/>
      <c r="T19" s="14"/>
      <c r="U19" s="14"/>
      <c r="V19" s="14"/>
      <c r="W19" s="14"/>
      <c r="X19" s="14"/>
      <c r="Y19" s="14"/>
      <c r="Z19" s="14"/>
    </row>
    <row r="20" spans="1:26" ht="33" customHeight="1">
      <c r="A20" s="574">
        <v>8</v>
      </c>
      <c r="B20" s="1806" t="s">
        <v>195</v>
      </c>
      <c r="C20" s="409" t="str">
        <f>'AM-2018 others SWA SUB ON-TIME'!C14</f>
        <v>SITIO QUISUMBING, IMPALUTAO, IMPASUG-ONG, BUKDINON</v>
      </c>
      <c r="D20" s="412">
        <v>1</v>
      </c>
      <c r="E20" s="1798" t="str">
        <f>'AM-2018 others SWA SUB ON-TIME'!D14</f>
        <v>COMPLETED</v>
      </c>
      <c r="F20" s="469">
        <f>'AM-2018 others SWA SUB ON-TIME'!F14</f>
        <v>43514</v>
      </c>
      <c r="G20" s="1789" t="str">
        <f>'AM-2018 others SWA SUB ON-TIME'!G14</f>
        <v>-</v>
      </c>
      <c r="H20" s="1790" t="str">
        <f t="shared" si="0"/>
        <v>-</v>
      </c>
      <c r="I20" s="1800" t="str">
        <f>'AM-2018 others SWA SUB ON-TIME'!B7</f>
        <v>2018 AM-LAR</v>
      </c>
      <c r="J20" s="1801">
        <v>1</v>
      </c>
      <c r="K20" s="1769"/>
      <c r="L20" s="1769"/>
      <c r="M20" s="1769"/>
      <c r="N20" s="1769"/>
      <c r="O20" s="14"/>
      <c r="P20" s="14"/>
      <c r="Q20" s="14"/>
      <c r="R20" s="14"/>
      <c r="S20" s="14"/>
      <c r="T20" s="14"/>
      <c r="U20" s="14"/>
      <c r="V20" s="14"/>
      <c r="W20" s="14"/>
      <c r="X20" s="14"/>
      <c r="Y20" s="14"/>
      <c r="Z20" s="14"/>
    </row>
    <row r="21" spans="1:26" ht="19.5" customHeight="1">
      <c r="A21" s="574">
        <v>9</v>
      </c>
      <c r="B21" s="1787" t="s">
        <v>500</v>
      </c>
      <c r="C21" s="409" t="str">
        <f>'AM-2018 others SWA SUB ON-TIME'!C15</f>
        <v>BARANGAY PAY-AS</v>
      </c>
      <c r="D21" s="412">
        <v>1</v>
      </c>
      <c r="E21" s="1798" t="str">
        <f>'AM-2018 others SWA SUB ON-TIME'!D15</f>
        <v>COMPLETED</v>
      </c>
      <c r="F21" s="469">
        <f>'AM-2018 others SWA SUB ON-TIME'!F15</f>
        <v>43861</v>
      </c>
      <c r="G21" s="1789" t="str">
        <f>'AM-2018 others SWA SUB ON-TIME'!G15</f>
        <v>-</v>
      </c>
      <c r="H21" s="1790" t="str">
        <f t="shared" si="0"/>
        <v>-</v>
      </c>
      <c r="I21" s="1800" t="str">
        <f>'AM-2018 others SWA SUB ON-TIME'!B7</f>
        <v>2018 AM-LAR</v>
      </c>
      <c r="J21" s="1801">
        <v>1</v>
      </c>
      <c r="K21" s="1769"/>
      <c r="L21" s="1769"/>
      <c r="M21" s="1769"/>
      <c r="N21" s="1769"/>
      <c r="O21" s="14"/>
      <c r="P21" s="14"/>
      <c r="Q21" s="14"/>
      <c r="R21" s="14"/>
      <c r="S21" s="14"/>
      <c r="T21" s="14"/>
      <c r="U21" s="14"/>
      <c r="V21" s="14"/>
      <c r="W21" s="14"/>
      <c r="X21" s="14"/>
      <c r="Y21" s="14"/>
      <c r="Z21" s="14"/>
    </row>
    <row r="22" spans="1:26" ht="19.5" customHeight="1">
      <c r="A22" s="574">
        <v>10</v>
      </c>
      <c r="B22" s="1787" t="s">
        <v>196</v>
      </c>
      <c r="C22" s="409" t="str">
        <f>'AM WATER-2018 SWA SUB ON-TIME'!C9</f>
        <v>BARANGAY LAMPANUSAN</v>
      </c>
      <c r="D22" s="412">
        <v>1</v>
      </c>
      <c r="E22" s="1807" t="str">
        <f>'AM WATER-2018 SWA SUB ON-TIME'!D9</f>
        <v>80.33% Physical Accomplishment</v>
      </c>
      <c r="F22" s="469">
        <f>'AM WATER-2018 SWA SUB ON-TIME'!F9</f>
        <v>43985</v>
      </c>
      <c r="G22" s="1789">
        <f>'AM WATER-2018 SWA SUB ON-TIME'!G9</f>
        <v>0</v>
      </c>
      <c r="H22" s="1790">
        <f t="shared" si="0"/>
        <v>0</v>
      </c>
      <c r="I22" s="1799" t="str">
        <f>'AM WATER-2018 SWA SUB ON-TIME'!A1</f>
        <v>2018 AM-WATER</v>
      </c>
      <c r="J22" s="1769"/>
      <c r="K22" s="1769">
        <v>1</v>
      </c>
      <c r="L22" s="1808"/>
      <c r="M22" s="1769"/>
      <c r="N22" s="1769"/>
      <c r="O22" s="14"/>
      <c r="P22" s="14"/>
      <c r="Q22" s="14"/>
      <c r="R22" s="14"/>
      <c r="S22" s="14"/>
      <c r="T22" s="14"/>
      <c r="U22" s="14"/>
      <c r="V22" s="14"/>
      <c r="W22" s="14"/>
      <c r="X22" s="14"/>
      <c r="Y22" s="14"/>
      <c r="Z22" s="14"/>
    </row>
    <row r="23" spans="1:26" ht="45.75" customHeight="1">
      <c r="A23" s="574">
        <v>11</v>
      </c>
      <c r="B23" s="1787" t="s">
        <v>202</v>
      </c>
      <c r="C23" s="409" t="str">
        <f>'AM-2018 others SWA SUB ON-TIME'!C16</f>
        <v>JUNCTION BARANGAY OLD KIBAWE NATIONAL HIGHWAY - SITIO GRECAN, BARANGAY OLD KIBAWE</v>
      </c>
      <c r="D23" s="412">
        <v>1</v>
      </c>
      <c r="E23" s="1798" t="str">
        <f>'AM-2018 others SWA SUB ON-TIME'!D16</f>
        <v>COMPLETED</v>
      </c>
      <c r="F23" s="469">
        <f>'AM-2018 others SWA SUB ON-TIME'!F16</f>
        <v>43634</v>
      </c>
      <c r="G23" s="1789" t="str">
        <f>'AM-2018 others SWA SUB ON-TIME'!G16</f>
        <v>-</v>
      </c>
      <c r="H23" s="1790" t="str">
        <f t="shared" si="0"/>
        <v>-</v>
      </c>
      <c r="I23" s="1800" t="str">
        <f>'AM-2018 others SWA SUB ON-TIME'!B7</f>
        <v>2018 AM-LAR</v>
      </c>
      <c r="J23" s="1801">
        <v>1</v>
      </c>
      <c r="K23" s="1769"/>
      <c r="L23" s="1769"/>
      <c r="M23" s="1769"/>
      <c r="N23" s="1769"/>
      <c r="O23" s="14"/>
      <c r="P23" s="14"/>
      <c r="Q23" s="14"/>
      <c r="R23" s="14"/>
      <c r="S23" s="14"/>
      <c r="T23" s="14"/>
      <c r="U23" s="14"/>
      <c r="V23" s="14"/>
      <c r="W23" s="14"/>
      <c r="X23" s="14"/>
      <c r="Y23" s="14"/>
      <c r="Z23" s="14"/>
    </row>
    <row r="24" spans="1:26" ht="19.5" customHeight="1">
      <c r="A24" s="574">
        <v>12</v>
      </c>
      <c r="B24" s="1787" t="s">
        <v>137</v>
      </c>
      <c r="C24" s="409" t="str">
        <f>'AM WATER-2018 SWA SUB ON-TIME'!C10</f>
        <v>SINUDA</v>
      </c>
      <c r="D24" s="412">
        <v>1</v>
      </c>
      <c r="E24" s="1809" t="str">
        <f>'AM WATER-2018 SWA SUB ON-TIME'!D10</f>
        <v>CANCELLED</v>
      </c>
      <c r="F24" s="469">
        <f>'AM WATER-2018 SWA SUB ON-TIME'!F10</f>
        <v>0</v>
      </c>
      <c r="G24" s="1789" t="str">
        <f>'AM WATER-2018 SWA SUB ON-TIME'!G10</f>
        <v>-</v>
      </c>
      <c r="H24" s="1790" t="str">
        <f t="shared" si="0"/>
        <v>-</v>
      </c>
      <c r="I24" s="1799" t="str">
        <f>'AM WATER-2018 SWA SUB ON-TIME'!A1</f>
        <v>2018 AM-WATER</v>
      </c>
      <c r="J24" s="1769"/>
      <c r="K24" s="1769"/>
      <c r="L24" s="1769"/>
      <c r="M24" s="1769"/>
      <c r="N24" s="1769">
        <v>1</v>
      </c>
      <c r="O24" s="14"/>
      <c r="P24" s="14"/>
      <c r="Q24" s="14"/>
      <c r="R24" s="14"/>
      <c r="S24" s="14"/>
      <c r="T24" s="14"/>
      <c r="U24" s="14"/>
      <c r="V24" s="14"/>
      <c r="W24" s="14"/>
      <c r="X24" s="14"/>
      <c r="Y24" s="14"/>
      <c r="Z24" s="14"/>
    </row>
    <row r="25" spans="1:26" ht="19.5" customHeight="1">
      <c r="A25" s="574">
        <v>13</v>
      </c>
      <c r="B25" s="1787" t="s">
        <v>208</v>
      </c>
      <c r="C25" s="409" t="str">
        <f>'AM WATER-2018 SWA SUB ON-TIME'!C11</f>
        <v>BARANGAY KAATUAN, LANTAPAN</v>
      </c>
      <c r="D25" s="412">
        <v>1</v>
      </c>
      <c r="E25" s="1807" t="str">
        <f>'AM WATER-2018 SWA SUB ON-TIME'!D11</f>
        <v>98.29% Physical Accomplishment</v>
      </c>
      <c r="F25" s="469">
        <f>'AM WATER-2018 SWA SUB ON-TIME'!F11</f>
        <v>44007</v>
      </c>
      <c r="G25" s="1789">
        <f>'AM WATER-2018 SWA SUB ON-TIME'!G11</f>
        <v>0</v>
      </c>
      <c r="H25" s="1790">
        <f t="shared" si="0"/>
        <v>0</v>
      </c>
      <c r="I25" s="1799" t="str">
        <f>'AM WATER-2018 SWA SUB ON-TIME'!A1</f>
        <v>2018 AM-WATER</v>
      </c>
      <c r="J25" s="1769"/>
      <c r="K25" s="1769">
        <v>1</v>
      </c>
      <c r="L25" s="1769"/>
      <c r="M25" s="1769"/>
      <c r="N25" s="1769"/>
      <c r="O25" s="14"/>
      <c r="P25" s="14"/>
      <c r="Q25" s="14"/>
      <c r="R25" s="14"/>
      <c r="S25" s="14"/>
      <c r="T25" s="14"/>
      <c r="U25" s="14"/>
      <c r="V25" s="14"/>
      <c r="W25" s="14"/>
      <c r="X25" s="14"/>
      <c r="Y25" s="14"/>
      <c r="Z25" s="14"/>
    </row>
    <row r="26" spans="1:26" ht="19.5" customHeight="1">
      <c r="A26" s="574">
        <v>14</v>
      </c>
      <c r="B26" s="1787" t="s">
        <v>392</v>
      </c>
      <c r="C26" s="409" t="str">
        <f>'AM-2018 others SWA SUB ON-TIME'!C17</f>
        <v>PUROK 1, PUROK 4, POBLACION</v>
      </c>
      <c r="D26" s="412">
        <v>1</v>
      </c>
      <c r="E26" s="1798" t="str">
        <f>'AM-2018 others SWA SUB ON-TIME'!D17</f>
        <v>COMPLETED</v>
      </c>
      <c r="F26" s="469">
        <f>'AM-2018 others SWA SUB ON-TIME'!F17</f>
        <v>43543</v>
      </c>
      <c r="G26" s="1789" t="str">
        <f>'AM-2018 others SWA SUB ON-TIME'!G17</f>
        <v>-</v>
      </c>
      <c r="H26" s="1790" t="str">
        <f t="shared" si="0"/>
        <v>-</v>
      </c>
      <c r="I26" s="1800" t="str">
        <f>'AM-2018 others SWA SUB ON-TIME'!B7</f>
        <v>2018 AM-LAR</v>
      </c>
      <c r="J26" s="1801">
        <v>1</v>
      </c>
      <c r="K26" s="1769"/>
      <c r="L26" s="1769"/>
      <c r="M26" s="1769"/>
      <c r="N26" s="1769"/>
      <c r="O26" s="14"/>
      <c r="P26" s="14"/>
      <c r="Q26" s="14"/>
      <c r="R26" s="14"/>
      <c r="S26" s="14"/>
      <c r="T26" s="14"/>
      <c r="U26" s="14"/>
      <c r="V26" s="14"/>
      <c r="W26" s="14"/>
      <c r="X26" s="14"/>
      <c r="Y26" s="14"/>
      <c r="Z26" s="14"/>
    </row>
    <row r="27" spans="1:26" ht="19.5" customHeight="1">
      <c r="A27" s="574">
        <v>15</v>
      </c>
      <c r="B27" s="1787" t="s">
        <v>210</v>
      </c>
      <c r="C27" s="409" t="str">
        <f>'AM-2018 others SWA SUB ON-TIME'!C18</f>
        <v>POBLACION-MINDAGAT</v>
      </c>
      <c r="D27" s="412">
        <v>1</v>
      </c>
      <c r="E27" s="1798" t="str">
        <f>'AM-2018 others SWA SUB ON-TIME'!D18</f>
        <v>COMPLETED</v>
      </c>
      <c r="F27" s="469">
        <f>'AM-2018 others SWA SUB ON-TIME'!F18</f>
        <v>43839</v>
      </c>
      <c r="G27" s="1789" t="str">
        <f>'AM-2018 others SWA SUB ON-TIME'!G18</f>
        <v>-</v>
      </c>
      <c r="H27" s="1790" t="str">
        <f t="shared" si="0"/>
        <v>-</v>
      </c>
      <c r="I27" s="1800" t="str">
        <f>'AM-2018 others SWA SUB ON-TIME'!B7</f>
        <v>2018 AM-LAR</v>
      </c>
      <c r="J27" s="1801">
        <v>1</v>
      </c>
      <c r="K27" s="1769"/>
      <c r="L27" s="1769"/>
      <c r="M27" s="1769"/>
      <c r="N27" s="1769"/>
      <c r="O27" s="14"/>
      <c r="P27" s="14"/>
      <c r="Q27" s="14"/>
      <c r="R27" s="14"/>
      <c r="S27" s="14"/>
      <c r="T27" s="14"/>
      <c r="U27" s="14"/>
      <c r="V27" s="14"/>
      <c r="W27" s="14"/>
      <c r="X27" s="14"/>
      <c r="Y27" s="14"/>
      <c r="Z27" s="14"/>
    </row>
    <row r="28" spans="1:26" ht="19.5" customHeight="1">
      <c r="A28" s="2068">
        <v>16</v>
      </c>
      <c r="B28" s="1806" t="s">
        <v>211</v>
      </c>
      <c r="C28" s="409" t="str">
        <f>'AM WATER-2018 SWA SUB ON-TIME'!C12</f>
        <v>SANTIAGO</v>
      </c>
      <c r="D28" s="2015">
        <v>5</v>
      </c>
      <c r="E28" s="1798" t="str">
        <f>'AM WATER-2018 SWA SUB ON-TIME'!D12</f>
        <v>COMPLETED</v>
      </c>
      <c r="F28" s="469">
        <f>'AM WATER-2018 SWA SUB ON-TIME'!F12</f>
        <v>43731</v>
      </c>
      <c r="G28" s="1789" t="str">
        <f>'AM WATER-2018 SWA SUB ON-TIME'!G12</f>
        <v>-</v>
      </c>
      <c r="H28" s="2183"/>
      <c r="I28" s="1799" t="str">
        <f>'AM WATER-2018 SWA SUB ON-TIME'!A1</f>
        <v>2018 AM-WATER</v>
      </c>
      <c r="J28" s="1801">
        <v>1</v>
      </c>
      <c r="K28" s="1769"/>
      <c r="L28" s="1769"/>
      <c r="M28" s="1769"/>
      <c r="N28" s="1769"/>
      <c r="O28" s="14"/>
      <c r="P28" s="14"/>
      <c r="Q28" s="14"/>
      <c r="R28" s="14"/>
      <c r="S28" s="14"/>
      <c r="T28" s="14"/>
      <c r="U28" s="14"/>
      <c r="V28" s="14"/>
      <c r="W28" s="14"/>
      <c r="X28" s="14"/>
      <c r="Y28" s="14"/>
      <c r="Z28" s="14"/>
    </row>
    <row r="29" spans="1:26" ht="19.5" customHeight="1">
      <c r="A29" s="1856"/>
      <c r="B29" s="1787" t="s">
        <v>211</v>
      </c>
      <c r="C29" s="409" t="str">
        <f>'AM WATER-2018 SWA SUB ON-TIME'!C13</f>
        <v>KALUGMANAN</v>
      </c>
      <c r="D29" s="1856"/>
      <c r="E29" s="1798" t="str">
        <f>'AM WATER-2018 SWA SUB ON-TIME'!D13</f>
        <v>COMPLETED</v>
      </c>
      <c r="F29" s="469">
        <f>'AM WATER-2018 SWA SUB ON-TIME'!F13</f>
        <v>43839</v>
      </c>
      <c r="G29" s="1789" t="str">
        <f>'AM WATER-2018 SWA SUB ON-TIME'!G13</f>
        <v>-</v>
      </c>
      <c r="H29" s="1856"/>
      <c r="I29" s="1799" t="str">
        <f>'AM WATER-2018 SWA SUB ON-TIME'!A1</f>
        <v>2018 AM-WATER</v>
      </c>
      <c r="J29" s="1801">
        <v>1</v>
      </c>
      <c r="K29" s="1769"/>
      <c r="L29" s="1769"/>
      <c r="M29" s="1769"/>
      <c r="N29" s="1769"/>
      <c r="O29" s="14"/>
      <c r="P29" s="14"/>
      <c r="Q29" s="14"/>
      <c r="R29" s="14"/>
      <c r="S29" s="14"/>
      <c r="T29" s="14"/>
      <c r="U29" s="14"/>
      <c r="V29" s="14"/>
      <c r="W29" s="14"/>
      <c r="X29" s="14"/>
      <c r="Y29" s="14"/>
      <c r="Z29" s="14"/>
    </row>
    <row r="30" spans="1:26" ht="19.5" customHeight="1">
      <c r="A30" s="1856"/>
      <c r="B30" s="1787" t="s">
        <v>211</v>
      </c>
      <c r="C30" s="409" t="str">
        <f>'AM WATER-2018 SWA SUB ON-TIME'!C14</f>
        <v>TICALA</v>
      </c>
      <c r="D30" s="1856"/>
      <c r="E30" s="1798" t="str">
        <f>'AM WATER-2018 SWA SUB ON-TIME'!D14</f>
        <v>COMPLETED</v>
      </c>
      <c r="F30" s="469">
        <f>'AM WATER-2018 SWA SUB ON-TIME'!F14</f>
        <v>43696</v>
      </c>
      <c r="G30" s="1789" t="str">
        <f>'AM WATER-2018 SWA SUB ON-TIME'!G14</f>
        <v>-</v>
      </c>
      <c r="H30" s="1856"/>
      <c r="I30" s="1799" t="str">
        <f>'AM WATER-2018 SWA SUB ON-TIME'!A1</f>
        <v>2018 AM-WATER</v>
      </c>
      <c r="J30" s="1801">
        <v>1</v>
      </c>
      <c r="K30" s="1769"/>
      <c r="L30" s="1769"/>
      <c r="M30" s="1769"/>
      <c r="N30" s="1769"/>
      <c r="O30" s="14"/>
      <c r="P30" s="14"/>
      <c r="Q30" s="14"/>
      <c r="R30" s="14"/>
      <c r="S30" s="14"/>
      <c r="T30" s="14"/>
      <c r="U30" s="14"/>
      <c r="V30" s="14"/>
      <c r="W30" s="14"/>
      <c r="X30" s="14"/>
      <c r="Y30" s="14"/>
      <c r="Z30" s="14"/>
    </row>
    <row r="31" spans="1:26" ht="19.5" customHeight="1">
      <c r="A31" s="1856"/>
      <c r="B31" s="1787" t="s">
        <v>211</v>
      </c>
      <c r="C31" s="409" t="str">
        <f>'AM WATER-2018 SWA SUB ON-TIME'!C15</f>
        <v>MAMPAYAG</v>
      </c>
      <c r="D31" s="1856"/>
      <c r="E31" s="1798" t="str">
        <f>'AM WATER-2018 SWA SUB ON-TIME'!D15</f>
        <v>COMPLETED</v>
      </c>
      <c r="F31" s="469">
        <f>'AM WATER-2018 SWA SUB ON-TIME'!F15</f>
        <v>43697</v>
      </c>
      <c r="G31" s="1789" t="str">
        <f>'AM WATER-2018 SWA SUB ON-TIME'!G15</f>
        <v>-</v>
      </c>
      <c r="H31" s="1856"/>
      <c r="I31" s="1799" t="str">
        <f>'AM WATER-2018 SWA SUB ON-TIME'!A1</f>
        <v>2018 AM-WATER</v>
      </c>
      <c r="J31" s="1801">
        <v>1</v>
      </c>
      <c r="K31" s="1769"/>
      <c r="L31" s="1769"/>
      <c r="M31" s="1769"/>
      <c r="N31" s="1769"/>
      <c r="O31" s="14"/>
      <c r="P31" s="14"/>
      <c r="Q31" s="14"/>
      <c r="R31" s="14"/>
      <c r="S31" s="14"/>
      <c r="T31" s="14"/>
      <c r="U31" s="14"/>
      <c r="V31" s="14"/>
      <c r="W31" s="14"/>
      <c r="X31" s="14"/>
      <c r="Y31" s="14"/>
      <c r="Z31" s="14"/>
    </row>
    <row r="32" spans="1:26" ht="30" customHeight="1">
      <c r="A32" s="1976"/>
      <c r="B32" s="1787" t="s">
        <v>211</v>
      </c>
      <c r="C32" s="409" t="str">
        <f>'AM-2018 others SWA SUB ON-TIME'!C27</f>
        <v>TANKULAN</v>
      </c>
      <c r="D32" s="1976"/>
      <c r="E32" s="1798" t="str">
        <f>'AM-2018 others SWA SUB ON-TIME'!D27</f>
        <v>COMPLETED</v>
      </c>
      <c r="F32" s="469">
        <f>'AM-2018 others SWA SUB ON-TIME'!F27</f>
        <v>43626</v>
      </c>
      <c r="G32" s="1789" t="str">
        <f>'AM-2018 others SWA SUB ON-TIME'!G27</f>
        <v>-</v>
      </c>
      <c r="H32" s="1976"/>
      <c r="I32" s="1799" t="str">
        <f>'AM-2018 others SWA SUB ON-TIME'!A1</f>
        <v>2018 AM-OTHERS</v>
      </c>
      <c r="J32" s="1801">
        <v>1</v>
      </c>
      <c r="K32" s="1769"/>
      <c r="L32" s="1769"/>
      <c r="M32" s="1769"/>
      <c r="N32" s="1769"/>
      <c r="O32" s="14"/>
      <c r="P32" s="14"/>
      <c r="Q32" s="14"/>
      <c r="R32" s="14"/>
      <c r="S32" s="14"/>
      <c r="T32" s="14"/>
      <c r="U32" s="14"/>
      <c r="V32" s="14"/>
      <c r="W32" s="14"/>
      <c r="X32" s="14"/>
      <c r="Y32" s="14"/>
      <c r="Z32" s="14"/>
    </row>
    <row r="33" spans="1:26" ht="19.5" customHeight="1">
      <c r="A33" s="2068">
        <v>17</v>
      </c>
      <c r="B33" s="1787" t="s">
        <v>212</v>
      </c>
      <c r="C33" s="409" t="str">
        <f>'AM-2018 others SWA SUB ON-TIME'!C19</f>
        <v>NORTH POBLACION</v>
      </c>
      <c r="D33" s="2015">
        <v>2</v>
      </c>
      <c r="E33" s="1807" t="str">
        <f>'AM-2018 others SWA SUB ON-TIME'!D19</f>
        <v>COMPLETED</v>
      </c>
      <c r="F33" s="469">
        <f>'AM-2018 others SWA SUB ON-TIME'!F19</f>
        <v>43951</v>
      </c>
      <c r="G33" s="1789">
        <f>'AM-2018 others SWA SUB ON-TIME'!G19</f>
        <v>0</v>
      </c>
      <c r="H33" s="2183">
        <f>G33</f>
        <v>0</v>
      </c>
      <c r="I33" s="1800" t="str">
        <f>'AM-2018 others SWA SUB ON-TIME'!B7</f>
        <v>2018 AM-LAR</v>
      </c>
      <c r="J33" s="1801"/>
      <c r="K33" s="1769">
        <v>1</v>
      </c>
      <c r="L33" s="1769"/>
      <c r="M33" s="1810"/>
      <c r="N33" s="1769"/>
      <c r="O33" s="14"/>
      <c r="P33" s="14"/>
      <c r="Q33" s="14"/>
      <c r="R33" s="14"/>
      <c r="S33" s="14"/>
      <c r="T33" s="14"/>
      <c r="U33" s="14"/>
      <c r="V33" s="14"/>
      <c r="W33" s="14"/>
      <c r="X33" s="14"/>
      <c r="Y33" s="14"/>
      <c r="Z33" s="14"/>
    </row>
    <row r="34" spans="1:26" ht="19.5" customHeight="1">
      <c r="A34" s="1976"/>
      <c r="B34" s="1787" t="s">
        <v>212</v>
      </c>
      <c r="C34" s="409" t="str">
        <f>'AM-2018 others SWA SUB ON-TIME'!C28</f>
        <v>NORTH POBLACION</v>
      </c>
      <c r="D34" s="1976"/>
      <c r="E34" s="1798" t="str">
        <f>'AM-2018 others SWA SUB ON-TIME'!D28</f>
        <v>COMPLETED</v>
      </c>
      <c r="F34" s="469">
        <f>'AM-2018 others SWA SUB ON-TIME'!F28</f>
        <v>43857</v>
      </c>
      <c r="G34" s="1789" t="str">
        <f>'AM-2018 others SWA SUB ON-TIME'!G28</f>
        <v>-</v>
      </c>
      <c r="H34" s="1976"/>
      <c r="I34" s="795" t="str">
        <f>'AM-2018 others SWA SUB ON-TIME'!A1</f>
        <v>2018 AM-OTHERS</v>
      </c>
      <c r="J34" s="1769">
        <v>1</v>
      </c>
      <c r="K34" s="1769"/>
      <c r="L34" s="1769"/>
      <c r="M34" s="1769"/>
      <c r="N34" s="1769"/>
      <c r="O34" s="14"/>
      <c r="P34" s="14"/>
      <c r="Q34" s="14"/>
      <c r="R34" s="14"/>
      <c r="S34" s="14"/>
      <c r="T34" s="14"/>
      <c r="U34" s="14"/>
      <c r="V34" s="14"/>
      <c r="W34" s="14"/>
      <c r="X34" s="14"/>
      <c r="Y34" s="14"/>
      <c r="Z34" s="14"/>
    </row>
    <row r="35" spans="1:26" ht="19.5" customHeight="1">
      <c r="A35" s="2068">
        <v>18</v>
      </c>
      <c r="B35" s="1787" t="s">
        <v>217</v>
      </c>
      <c r="C35" s="409" t="str">
        <f>'AM-2018 others SWA SUB ON-TIME'!C20</f>
        <v>CONCEPCION</v>
      </c>
      <c r="D35" s="2015">
        <v>2</v>
      </c>
      <c r="E35" s="1798" t="str">
        <f>'AM-2018 others SWA SUB ON-TIME'!D20</f>
        <v>COMPLETED</v>
      </c>
      <c r="F35" s="469">
        <f>'AM-2018 others SWA SUB ON-TIME'!F20</f>
        <v>43724</v>
      </c>
      <c r="G35" s="1789" t="str">
        <f>'AM-2018 others SWA SUB ON-TIME'!G20</f>
        <v>-</v>
      </c>
      <c r="H35" s="2183"/>
      <c r="I35" s="1800" t="str">
        <f>'AM-2018 others SWA SUB ON-TIME'!B7</f>
        <v>2018 AM-LAR</v>
      </c>
      <c r="J35" s="1801">
        <v>1</v>
      </c>
      <c r="K35" s="1769"/>
      <c r="L35" s="1769"/>
      <c r="M35" s="1769"/>
      <c r="N35" s="1769"/>
      <c r="O35" s="14"/>
      <c r="P35" s="14"/>
      <c r="Q35" s="14"/>
      <c r="R35" s="14"/>
      <c r="S35" s="14"/>
      <c r="T35" s="14"/>
      <c r="U35" s="14"/>
      <c r="V35" s="14"/>
      <c r="W35" s="14"/>
      <c r="X35" s="14"/>
      <c r="Y35" s="14"/>
      <c r="Z35" s="14"/>
    </row>
    <row r="36" spans="1:26" ht="19.5" customHeight="1">
      <c r="A36" s="1976"/>
      <c r="B36" s="1787" t="s">
        <v>217</v>
      </c>
      <c r="C36" s="409" t="str">
        <f>'AM-2018 others SWA SUB ON-TIME'!C21</f>
        <v>NEW EDEN</v>
      </c>
      <c r="D36" s="1976"/>
      <c r="E36" s="1798" t="str">
        <f>'AM-2018 others SWA SUB ON-TIME'!D21</f>
        <v>COMPLETED</v>
      </c>
      <c r="F36" s="469">
        <f>'AM-2018 others SWA SUB ON-TIME'!F21</f>
        <v>43857</v>
      </c>
      <c r="G36" s="1789" t="str">
        <f>'AM-2018 others SWA SUB ON-TIME'!G21</f>
        <v>-</v>
      </c>
      <c r="H36" s="1976"/>
      <c r="I36" s="1800" t="str">
        <f>'AM-2018 others SWA SUB ON-TIME'!B7</f>
        <v>2018 AM-LAR</v>
      </c>
      <c r="J36" s="1801">
        <v>1</v>
      </c>
      <c r="K36" s="1769"/>
      <c r="L36" s="1808"/>
      <c r="M36" s="1769"/>
      <c r="N36" s="1769"/>
      <c r="O36" s="14"/>
      <c r="P36" s="14"/>
      <c r="Q36" s="14"/>
      <c r="R36" s="14"/>
      <c r="S36" s="14"/>
      <c r="T36" s="14"/>
      <c r="U36" s="14"/>
      <c r="V36" s="14"/>
      <c r="W36" s="14"/>
      <c r="X36" s="14"/>
      <c r="Y36" s="14"/>
      <c r="Z36" s="14"/>
    </row>
    <row r="37" spans="1:26" ht="19.5" customHeight="1">
      <c r="A37" s="574">
        <v>19</v>
      </c>
      <c r="B37" s="1787" t="s">
        <v>404</v>
      </c>
      <c r="C37" s="409" t="str">
        <f>'AM-2018 others SWA SUB ON-TIME'!C22</f>
        <v>POBLACION</v>
      </c>
      <c r="D37" s="412">
        <v>1</v>
      </c>
      <c r="E37" s="1798" t="str">
        <f>'AM-2018 others SWA SUB ON-TIME'!D22</f>
        <v>COMPLETED</v>
      </c>
      <c r="F37" s="469">
        <f>'AM-2018 others SWA SUB ON-TIME'!F22</f>
        <v>43514</v>
      </c>
      <c r="G37" s="1789" t="str">
        <f>'AM-2018 others SWA SUB ON-TIME'!G22</f>
        <v>-</v>
      </c>
      <c r="H37" s="1790" t="str">
        <f t="shared" ref="H37:H40" si="1">G37</f>
        <v>-</v>
      </c>
      <c r="I37" s="1800" t="str">
        <f>'AM-2018 others SWA SUB ON-TIME'!B7</f>
        <v>2018 AM-LAR</v>
      </c>
      <c r="J37" s="1801">
        <v>1</v>
      </c>
      <c r="K37" s="1769"/>
      <c r="L37" s="1769"/>
      <c r="M37" s="1769"/>
      <c r="N37" s="1769"/>
      <c r="O37" s="14"/>
      <c r="P37" s="14"/>
      <c r="Q37" s="14"/>
      <c r="R37" s="14"/>
      <c r="S37" s="14"/>
      <c r="T37" s="14"/>
      <c r="U37" s="14"/>
      <c r="V37" s="14"/>
      <c r="W37" s="14"/>
      <c r="X37" s="14"/>
      <c r="Y37" s="14"/>
      <c r="Z37" s="14"/>
    </row>
    <row r="38" spans="1:26" ht="31.5" customHeight="1">
      <c r="A38" s="574">
        <v>20</v>
      </c>
      <c r="B38" s="1787" t="s">
        <v>225</v>
      </c>
      <c r="C38" s="409" t="str">
        <f>'AM WATER-2018 SWA SUB ON-TIME'!C16</f>
        <v>NACABUKLAD, TUGOP, HALAPITAN AND LITTLE BAGUIO</v>
      </c>
      <c r="D38" s="412">
        <v>1</v>
      </c>
      <c r="E38" s="1798" t="str">
        <f>'AM WATER-2018 SWA SUB ON-TIME'!D16</f>
        <v>COMPLETED</v>
      </c>
      <c r="F38" s="469" t="str">
        <f>'AM WATER-2018 SWA SUB ON-TIME'!F16</f>
        <v>11/25/2019</v>
      </c>
      <c r="G38" s="1789" t="str">
        <f>'AM WATER-2018 SWA SUB ON-TIME'!G16</f>
        <v>-</v>
      </c>
      <c r="H38" s="1790" t="str">
        <f t="shared" si="1"/>
        <v>-</v>
      </c>
      <c r="I38" s="1799" t="str">
        <f>'AM WATER-2018 SWA SUB ON-TIME'!A1</f>
        <v>2018 AM-WATER</v>
      </c>
      <c r="J38" s="1801">
        <v>1</v>
      </c>
      <c r="K38" s="1769"/>
      <c r="L38" s="1769"/>
      <c r="M38" s="1769"/>
      <c r="N38" s="1769"/>
      <c r="O38" s="14"/>
      <c r="P38" s="14"/>
      <c r="Q38" s="14"/>
      <c r="R38" s="14"/>
      <c r="S38" s="14"/>
      <c r="T38" s="14"/>
      <c r="U38" s="14"/>
      <c r="V38" s="14"/>
      <c r="W38" s="14"/>
      <c r="X38" s="14"/>
      <c r="Y38" s="14"/>
      <c r="Z38" s="14"/>
    </row>
    <row r="39" spans="1:26" ht="19.5" customHeight="1">
      <c r="A39" s="574">
        <v>21</v>
      </c>
      <c r="B39" s="1787" t="s">
        <v>410</v>
      </c>
      <c r="C39" s="409" t="str">
        <f>'AM-2018 others SWA SUB ON-TIME'!C23</f>
        <v>BARANGAY LUPIAGAN</v>
      </c>
      <c r="D39" s="412">
        <v>1</v>
      </c>
      <c r="E39" s="1798" t="str">
        <f>'AM-2018 others SWA SUB ON-TIME'!D23</f>
        <v>COMPLETED</v>
      </c>
      <c r="F39" s="469">
        <f>'AM-2018 others SWA SUB ON-TIME'!F23</f>
        <v>43805</v>
      </c>
      <c r="G39" s="1789">
        <f>'AM-2018 others SWA SUB ON-TIME'!G23</f>
        <v>0</v>
      </c>
      <c r="H39" s="1790">
        <f t="shared" si="1"/>
        <v>0</v>
      </c>
      <c r="I39" s="1800" t="str">
        <f>'AM-2018 others SWA SUB ON-TIME'!B7</f>
        <v>2018 AM-LAR</v>
      </c>
      <c r="J39" s="1801">
        <v>1</v>
      </c>
      <c r="K39" s="1769"/>
      <c r="L39" s="1769"/>
      <c r="M39" s="1769"/>
      <c r="N39" s="1769"/>
      <c r="O39" s="14"/>
      <c r="P39" s="14"/>
      <c r="Q39" s="14"/>
      <c r="R39" s="14"/>
      <c r="S39" s="14"/>
      <c r="T39" s="14"/>
      <c r="U39" s="14"/>
      <c r="V39" s="14"/>
      <c r="W39" s="14"/>
      <c r="X39" s="14"/>
      <c r="Y39" s="14"/>
      <c r="Z39" s="14"/>
    </row>
    <row r="40" spans="1:26" ht="19.5" customHeight="1">
      <c r="A40" s="2187">
        <v>22</v>
      </c>
      <c r="B40" s="1797" t="s">
        <v>159</v>
      </c>
      <c r="C40" s="1811">
        <f>'SALINTUBIG-2018 SWA SUB ON-TIME'!C10</f>
        <v>0</v>
      </c>
      <c r="D40" s="2015">
        <v>2</v>
      </c>
      <c r="E40" s="1807" t="str">
        <f>'SALINTUBIG-2018 SWA SUB ON-TIME'!D10</f>
        <v>81.40% Physical Accomplishment 
ongoing cancellation</v>
      </c>
      <c r="F40" s="469" t="e">
        <f>'SALINTUBIG-2018 SWA SUB ON-TIME'!F10</f>
        <v>#REF!</v>
      </c>
      <c r="G40" s="1789" t="e">
        <f>'SALINTUBIG-2018 SWA SUB ON-TIME'!G10</f>
        <v>#REF!</v>
      </c>
      <c r="H40" s="2183" t="e">
        <f t="shared" si="1"/>
        <v>#REF!</v>
      </c>
      <c r="I40" s="1799" t="str">
        <f>'SALINTUBIG-2018 SWA SUB ON-TIME'!A1</f>
        <v>2018 SALINTUBIG</v>
      </c>
      <c r="J40" s="1769"/>
      <c r="K40" s="1769">
        <v>1</v>
      </c>
      <c r="L40" s="1808"/>
      <c r="M40" s="1769"/>
      <c r="N40" s="1769"/>
      <c r="O40" s="14"/>
      <c r="P40" s="14"/>
      <c r="Q40" s="14"/>
      <c r="R40" s="14"/>
      <c r="S40" s="14"/>
      <c r="T40" s="14"/>
      <c r="U40" s="14"/>
      <c r="V40" s="14"/>
      <c r="W40" s="14"/>
      <c r="X40" s="14"/>
      <c r="Y40" s="14"/>
      <c r="Z40" s="14"/>
    </row>
    <row r="41" spans="1:26" ht="30.75" customHeight="1">
      <c r="A41" s="1992"/>
      <c r="B41" s="1797" t="s">
        <v>159</v>
      </c>
      <c r="C41" s="409" t="str">
        <f>'AM-2018 others SWA SUB ON-TIME'!C24</f>
        <v>SITIO BABALAYAN-SITIO BATANG ROAD BRGY COSINA</v>
      </c>
      <c r="D41" s="1976"/>
      <c r="E41" s="1798" t="str">
        <f>'AM-2018 others SWA SUB ON-TIME'!D24</f>
        <v>COMPLETED</v>
      </c>
      <c r="F41" s="796">
        <f>'AM-2018 others SWA SUB ON-TIME'!F24</f>
        <v>43840</v>
      </c>
      <c r="G41" s="1789" t="str">
        <f>'AM-2018 others SWA SUB ON-TIME'!G24</f>
        <v>-</v>
      </c>
      <c r="H41" s="1976"/>
      <c r="I41" s="1800" t="str">
        <f>'AM-2018 others SWA SUB ON-TIME'!B7</f>
        <v>2018 AM-LAR</v>
      </c>
      <c r="J41" s="1801">
        <v>1</v>
      </c>
      <c r="K41" s="1769"/>
      <c r="L41" s="1769"/>
      <c r="M41" s="1769"/>
      <c r="N41" s="1769"/>
      <c r="O41" s="14"/>
      <c r="P41" s="14"/>
      <c r="Q41" s="14"/>
      <c r="R41" s="14"/>
      <c r="S41" s="14"/>
      <c r="T41" s="14"/>
      <c r="U41" s="14"/>
      <c r="V41" s="14"/>
      <c r="W41" s="14"/>
      <c r="X41" s="14"/>
      <c r="Y41" s="14"/>
      <c r="Z41" s="14"/>
    </row>
    <row r="42" spans="1:26" ht="19.5" customHeight="1">
      <c r="A42" s="1783"/>
      <c r="B42" s="1784" t="s">
        <v>16</v>
      </c>
      <c r="C42" s="1784"/>
      <c r="D42" s="1784"/>
      <c r="E42" s="1784"/>
      <c r="F42" s="1784"/>
      <c r="G42" s="1785"/>
      <c r="H42" s="1785"/>
      <c r="I42" s="1784"/>
      <c r="J42" s="1769"/>
      <c r="K42" s="1769"/>
      <c r="L42" s="1769"/>
      <c r="M42" s="1769"/>
      <c r="N42" s="1769"/>
      <c r="O42" s="14"/>
      <c r="P42" s="14"/>
      <c r="Q42" s="14"/>
      <c r="R42" s="14"/>
      <c r="S42" s="14"/>
      <c r="T42" s="14"/>
      <c r="U42" s="14"/>
      <c r="V42" s="14"/>
      <c r="W42" s="14"/>
      <c r="X42" s="14"/>
      <c r="Y42" s="14"/>
      <c r="Z42" s="14"/>
    </row>
    <row r="43" spans="1:26" ht="19.5" customHeight="1">
      <c r="A43" s="574">
        <v>1</v>
      </c>
      <c r="B43" s="1802" t="s">
        <v>413</v>
      </c>
      <c r="C43" s="409" t="str">
        <f>'AM-2018 others SWA SUB ON-TIME'!C33</f>
        <v>MANDUAO</v>
      </c>
      <c r="D43" s="412">
        <v>1</v>
      </c>
      <c r="E43" s="1798" t="str">
        <f>'AM-2018 others SWA SUB ON-TIME'!D33</f>
        <v>COMPLETED</v>
      </c>
      <c r="F43" s="469">
        <f>'AM-2018 others SWA SUB ON-TIME'!F33</f>
        <v>43580</v>
      </c>
      <c r="G43" s="1789" t="str">
        <f>'AM-2018 others SWA SUB ON-TIME'!G33</f>
        <v>-</v>
      </c>
      <c r="H43" s="1790" t="str">
        <f t="shared" ref="H43:H44" si="2">G43</f>
        <v>-</v>
      </c>
      <c r="I43" s="1799" t="str">
        <f>'AM-2018 others SWA SUB ON-TIME'!B32</f>
        <v>2018 AM-LAR</v>
      </c>
      <c r="J43" s="1769">
        <v>1</v>
      </c>
      <c r="K43" s="1769"/>
      <c r="L43" s="1769"/>
      <c r="M43" s="1769"/>
      <c r="N43" s="1769"/>
      <c r="O43" s="14"/>
      <c r="P43" s="14"/>
      <c r="Q43" s="14"/>
      <c r="R43" s="14"/>
      <c r="S43" s="14"/>
      <c r="T43" s="14"/>
      <c r="U43" s="14"/>
      <c r="V43" s="14"/>
      <c r="W43" s="14"/>
      <c r="X43" s="14"/>
      <c r="Y43" s="14"/>
      <c r="Z43" s="14"/>
    </row>
    <row r="44" spans="1:26" ht="32.25" customHeight="1">
      <c r="A44" s="574">
        <v>2</v>
      </c>
      <c r="B44" s="1802" t="s">
        <v>147</v>
      </c>
      <c r="C44" s="409" t="str">
        <f>'AM-2018 others SWA SUB ON-TIME'!C34</f>
        <v>NATIONAL HIGHWAY, SOUTH POBLACION TO KIWAKAT</v>
      </c>
      <c r="D44" s="412">
        <v>1</v>
      </c>
      <c r="E44" s="1807" t="str">
        <f>'AM-2018 others SWA SUB ON-TIME'!D34</f>
        <v>COMPLETED</v>
      </c>
      <c r="F44" s="469">
        <f>'AM-2018 others SWA SUB ON-TIME'!F34</f>
        <v>44008</v>
      </c>
      <c r="G44" s="1789">
        <f>'AM-2018 others SWA SUB ON-TIME'!G34</f>
        <v>1</v>
      </c>
      <c r="H44" s="1790">
        <f t="shared" si="2"/>
        <v>1</v>
      </c>
      <c r="I44" s="1799" t="str">
        <f>'AM-2018 others SWA SUB ON-TIME'!B32</f>
        <v>2018 AM-LAR</v>
      </c>
      <c r="J44" s="1769"/>
      <c r="K44" s="1769">
        <v>1</v>
      </c>
      <c r="L44" s="1769"/>
      <c r="M44" s="1808"/>
      <c r="N44" s="1769"/>
      <c r="O44" s="14"/>
      <c r="P44" s="14"/>
      <c r="Q44" s="14"/>
      <c r="R44" s="14"/>
      <c r="S44" s="14"/>
      <c r="T44" s="14"/>
      <c r="U44" s="14"/>
      <c r="V44" s="14"/>
      <c r="W44" s="14"/>
      <c r="X44" s="14"/>
      <c r="Y44" s="14"/>
      <c r="Z44" s="14"/>
    </row>
    <row r="45" spans="1:26" ht="19.5" customHeight="1">
      <c r="A45" s="2068">
        <v>3</v>
      </c>
      <c r="B45" s="1802" t="s">
        <v>228</v>
      </c>
      <c r="C45" s="409" t="str">
        <f>'AM-2018 others SWA SUB ON-TIME'!C35</f>
        <v>TACANGON, POBLACION</v>
      </c>
      <c r="D45" s="2015">
        <v>5</v>
      </c>
      <c r="E45" s="1798" t="str">
        <f>'AM-2018 others SWA SUB ON-TIME'!D35</f>
        <v>COMPLETED</v>
      </c>
      <c r="F45" s="469">
        <f>'AM-2018 others SWA SUB ON-TIME'!F35</f>
        <v>43570</v>
      </c>
      <c r="G45" s="1789" t="str">
        <f>'AM-2018 others SWA SUB ON-TIME'!G35</f>
        <v>-</v>
      </c>
      <c r="H45" s="2183"/>
      <c r="I45" s="1799" t="str">
        <f>'AM-2018 others SWA SUB ON-TIME'!B32</f>
        <v>2018 AM-LAR</v>
      </c>
      <c r="J45" s="1769">
        <v>1</v>
      </c>
      <c r="K45" s="1769"/>
      <c r="L45" s="1769"/>
      <c r="M45" s="1769"/>
      <c r="N45" s="1769"/>
      <c r="O45" s="14"/>
      <c r="P45" s="14"/>
      <c r="Q45" s="14"/>
      <c r="R45" s="14"/>
      <c r="S45" s="14"/>
      <c r="T45" s="14"/>
      <c r="U45" s="14"/>
      <c r="V45" s="14"/>
      <c r="W45" s="14"/>
      <c r="X45" s="14"/>
      <c r="Y45" s="14"/>
      <c r="Z45" s="14"/>
    </row>
    <row r="46" spans="1:26" ht="19.5" customHeight="1">
      <c r="A46" s="1856"/>
      <c r="B46" s="1802" t="s">
        <v>228</v>
      </c>
      <c r="C46" s="409" t="str">
        <f>'AM-2018 others SWA SUB ON-TIME'!C36</f>
        <v>BRHP, BENONI</v>
      </c>
      <c r="D46" s="1856"/>
      <c r="E46" s="1798" t="str">
        <f>'AM-2018 others SWA SUB ON-TIME'!D36</f>
        <v>COMPLETED</v>
      </c>
      <c r="F46" s="469">
        <f>'AM-2018 others SWA SUB ON-TIME'!F36</f>
        <v>43518</v>
      </c>
      <c r="G46" s="1789" t="str">
        <f>'AM-2018 others SWA SUB ON-TIME'!G36</f>
        <v>-</v>
      </c>
      <c r="H46" s="1856"/>
      <c r="I46" s="1799" t="str">
        <f>'AM-2018 others SWA SUB ON-TIME'!B32</f>
        <v>2018 AM-LAR</v>
      </c>
      <c r="J46" s="1769">
        <v>1</v>
      </c>
      <c r="K46" s="1769"/>
      <c r="L46" s="1769"/>
      <c r="M46" s="1769"/>
      <c r="N46" s="1769"/>
      <c r="O46" s="14"/>
      <c r="P46" s="14"/>
      <c r="Q46" s="14"/>
      <c r="R46" s="14"/>
      <c r="S46" s="14"/>
      <c r="T46" s="14"/>
      <c r="U46" s="14"/>
      <c r="V46" s="14"/>
      <c r="W46" s="14"/>
      <c r="X46" s="14"/>
      <c r="Y46" s="14"/>
      <c r="Z46" s="14"/>
    </row>
    <row r="47" spans="1:26" ht="19.5" customHeight="1">
      <c r="A47" s="1856"/>
      <c r="B47" s="1802" t="s">
        <v>228</v>
      </c>
      <c r="C47" s="409" t="str">
        <f>'AM-2018 others SWA SUB ON-TIME'!C37</f>
        <v>HUBANGON</v>
      </c>
      <c r="D47" s="1856"/>
      <c r="E47" s="1798" t="str">
        <f>'AM-2018 others SWA SUB ON-TIME'!D37</f>
        <v>COMPLETED</v>
      </c>
      <c r="F47" s="469">
        <f>'AM-2018 others SWA SUB ON-TIME'!F37</f>
        <v>43570</v>
      </c>
      <c r="G47" s="1789" t="str">
        <f>'AM-2018 others SWA SUB ON-TIME'!G37</f>
        <v>-</v>
      </c>
      <c r="H47" s="1856"/>
      <c r="I47" s="1799" t="str">
        <f>'AM-2018 others SWA SUB ON-TIME'!B32</f>
        <v>2018 AM-LAR</v>
      </c>
      <c r="J47" s="1769">
        <v>1</v>
      </c>
      <c r="K47" s="1769"/>
      <c r="L47" s="1769"/>
      <c r="M47" s="1769"/>
      <c r="N47" s="1769"/>
      <c r="O47" s="14"/>
      <c r="P47" s="14"/>
      <c r="Q47" s="14"/>
      <c r="R47" s="14"/>
      <c r="S47" s="14"/>
      <c r="T47" s="14"/>
      <c r="U47" s="14"/>
      <c r="V47" s="14"/>
      <c r="W47" s="14"/>
      <c r="X47" s="14"/>
      <c r="Y47" s="14"/>
      <c r="Z47" s="14"/>
    </row>
    <row r="48" spans="1:26" ht="19.5" customHeight="1">
      <c r="A48" s="1856"/>
      <c r="B48" s="1802" t="s">
        <v>228</v>
      </c>
      <c r="C48" s="409" t="str">
        <f>'AM-2018 others SWA SUB ON-TIME'!C38</f>
        <v>BENONI</v>
      </c>
      <c r="D48" s="1856"/>
      <c r="E48" s="1798" t="str">
        <f>'AM-2018 others SWA SUB ON-TIME'!D38</f>
        <v>COMPLETED</v>
      </c>
      <c r="F48" s="469">
        <f>'AM-2018 others SWA SUB ON-TIME'!F38</f>
        <v>43518</v>
      </c>
      <c r="G48" s="1789" t="str">
        <f>'AM-2018 others SWA SUB ON-TIME'!G38</f>
        <v>-</v>
      </c>
      <c r="H48" s="1856"/>
      <c r="I48" s="1799" t="str">
        <f>'AM-2018 others SWA SUB ON-TIME'!B32</f>
        <v>2018 AM-LAR</v>
      </c>
      <c r="J48" s="1769">
        <v>1</v>
      </c>
      <c r="K48" s="1769"/>
      <c r="L48" s="1769"/>
      <c r="M48" s="1769"/>
      <c r="N48" s="1769"/>
      <c r="O48" s="14"/>
      <c r="P48" s="14"/>
      <c r="Q48" s="14"/>
      <c r="R48" s="14"/>
      <c r="S48" s="14"/>
      <c r="T48" s="14"/>
      <c r="U48" s="14"/>
      <c r="V48" s="14"/>
      <c r="W48" s="14"/>
      <c r="X48" s="14"/>
      <c r="Y48" s="14"/>
      <c r="Z48" s="14"/>
    </row>
    <row r="49" spans="1:26" ht="19.5" customHeight="1">
      <c r="A49" s="1976"/>
      <c r="B49" s="1802" t="s">
        <v>228</v>
      </c>
      <c r="C49" s="409" t="str">
        <f>'AM-2018 others SWA SUB ON-TIME'!C39</f>
        <v>POBLACION</v>
      </c>
      <c r="D49" s="1976"/>
      <c r="E49" s="1798" t="str">
        <f>'AM-2018 others SWA SUB ON-TIME'!D39</f>
        <v>COMPLETED</v>
      </c>
      <c r="F49" s="469">
        <f>'AM-2018 others SWA SUB ON-TIME'!F39</f>
        <v>43570</v>
      </c>
      <c r="G49" s="1789" t="str">
        <f>'AM-2018 others SWA SUB ON-TIME'!G39</f>
        <v>-</v>
      </c>
      <c r="H49" s="1976"/>
      <c r="I49" s="1799" t="str">
        <f>'AM-2018 others SWA SUB ON-TIME'!B32</f>
        <v>2018 AM-LAR</v>
      </c>
      <c r="J49" s="1769">
        <v>1</v>
      </c>
      <c r="K49" s="1769"/>
      <c r="L49" s="1769"/>
      <c r="M49" s="1769"/>
      <c r="N49" s="1769"/>
      <c r="O49" s="14"/>
      <c r="P49" s="14"/>
      <c r="Q49" s="14"/>
      <c r="R49" s="14"/>
      <c r="S49" s="14"/>
      <c r="T49" s="14"/>
      <c r="U49" s="14"/>
      <c r="V49" s="14"/>
      <c r="W49" s="14"/>
      <c r="X49" s="14"/>
      <c r="Y49" s="14"/>
      <c r="Z49" s="14"/>
    </row>
    <row r="50" spans="1:26" ht="31.5" customHeight="1">
      <c r="A50" s="2068">
        <v>4</v>
      </c>
      <c r="B50" s="1802" t="s">
        <v>529</v>
      </c>
      <c r="C50" s="409" t="str">
        <f>'AM-2018 others SWA SUB ON-TIME'!C40</f>
        <v>GOVERNMENT CENTER, LACAS, POBLACION</v>
      </c>
      <c r="D50" s="2015">
        <v>2</v>
      </c>
      <c r="E50" s="1798" t="str">
        <f>'AM-2018 others SWA SUB ON-TIME'!D40</f>
        <v>COMPLETED</v>
      </c>
      <c r="F50" s="469">
        <f>'AM-2018 others SWA SUB ON-TIME'!F40</f>
        <v>43816</v>
      </c>
      <c r="G50" s="1789" t="str">
        <f>'AM-2018 others SWA SUB ON-TIME'!G40</f>
        <v>-</v>
      </c>
      <c r="H50" s="2183"/>
      <c r="I50" s="1799" t="str">
        <f>'AM-2018 others SWA SUB ON-TIME'!B32</f>
        <v>2018 AM-LAR</v>
      </c>
      <c r="J50" s="1769">
        <v>1</v>
      </c>
      <c r="K50" s="1769"/>
      <c r="L50" s="1769"/>
      <c r="M50" s="1769"/>
      <c r="N50" s="1769"/>
      <c r="O50" s="14"/>
      <c r="P50" s="14"/>
      <c r="Q50" s="14"/>
      <c r="R50" s="14"/>
      <c r="S50" s="14"/>
      <c r="T50" s="14"/>
      <c r="U50" s="14"/>
      <c r="V50" s="14"/>
      <c r="W50" s="14"/>
      <c r="X50" s="14"/>
      <c r="Y50" s="14"/>
      <c r="Z50" s="14"/>
    </row>
    <row r="51" spans="1:26" ht="31.5" customHeight="1">
      <c r="A51" s="1976"/>
      <c r="B51" s="1802" t="s">
        <v>529</v>
      </c>
      <c r="C51" s="409" t="str">
        <f>'AM-2018 others SWA SUB ON-TIME'!C44</f>
        <v>MAMBAJAO, CAMIGUIN</v>
      </c>
      <c r="D51" s="1976"/>
      <c r="E51" s="1798" t="str">
        <f>'AM-2018 others SWA SUB ON-TIME'!D44</f>
        <v>COMPLETED</v>
      </c>
      <c r="F51" s="469">
        <f>'AM-2018 others SWA SUB ON-TIME'!F44</f>
        <v>43747</v>
      </c>
      <c r="G51" s="1812" t="str">
        <f>'AM-2018 others SWA SUB ON-TIME'!G44</f>
        <v>-</v>
      </c>
      <c r="H51" s="1976"/>
      <c r="I51" s="1799" t="str">
        <f>'AM-2018 others SWA SUB ON-TIME'!B43</f>
        <v>2018 AM-OTHERS</v>
      </c>
      <c r="J51" s="1769">
        <v>1</v>
      </c>
      <c r="K51" s="1769"/>
      <c r="L51" s="1769"/>
      <c r="M51" s="1769"/>
      <c r="N51" s="1769"/>
      <c r="O51" s="14"/>
      <c r="P51" s="14"/>
      <c r="Q51" s="14"/>
      <c r="R51" s="14"/>
      <c r="S51" s="14"/>
      <c r="T51" s="14"/>
      <c r="U51" s="14"/>
      <c r="V51" s="14"/>
      <c r="W51" s="14"/>
      <c r="X51" s="14"/>
      <c r="Y51" s="14"/>
      <c r="Z51" s="14"/>
    </row>
    <row r="52" spans="1:26" ht="19.5" customHeight="1">
      <c r="A52" s="2068">
        <v>5</v>
      </c>
      <c r="B52" s="1813" t="s">
        <v>532</v>
      </c>
      <c r="C52" s="409">
        <f>'SALINTUBIG-2018 SWA SUB ON-TIME'!C13</f>
        <v>0</v>
      </c>
      <c r="D52" s="2015">
        <v>4</v>
      </c>
      <c r="E52" s="1798" t="str">
        <f>'SALINTUBIG-2018 SWA SUB ON-TIME'!D13</f>
        <v>COMPLETED</v>
      </c>
      <c r="F52" s="469" t="e">
        <f>'SALINTUBIG-2018 SWA SUB ON-TIME'!F13</f>
        <v>#REF!</v>
      </c>
      <c r="G52" s="1812" t="e">
        <f>'SALINTUBIG-2018 SWA SUB ON-TIME'!G13</f>
        <v>#REF!</v>
      </c>
      <c r="H52" s="2183"/>
      <c r="I52" s="1799" t="str">
        <f>'SALINTUBIG-2018 SWA SUB ON-TIME'!A1</f>
        <v>2018 SALINTUBIG</v>
      </c>
      <c r="J52" s="1769">
        <v>1</v>
      </c>
      <c r="K52" s="1769"/>
      <c r="L52" s="1769"/>
      <c r="M52" s="1769"/>
      <c r="N52" s="1769"/>
      <c r="O52" s="14"/>
      <c r="P52" s="14"/>
      <c r="Q52" s="14"/>
      <c r="R52" s="14"/>
      <c r="S52" s="14"/>
      <c r="T52" s="14"/>
      <c r="U52" s="14"/>
      <c r="V52" s="14"/>
      <c r="W52" s="14"/>
      <c r="X52" s="14"/>
      <c r="Y52" s="14"/>
      <c r="Z52" s="14"/>
    </row>
    <row r="53" spans="1:26" ht="33.75" customHeight="1">
      <c r="A53" s="1856"/>
      <c r="B53" s="1813" t="s">
        <v>532</v>
      </c>
      <c r="C53" s="409" t="str">
        <f>'AM WATER-2018 SWA SUB ON-TIME'!C19</f>
        <v>BRGY. BUGANG TO BRGY. MAYANA</v>
      </c>
      <c r="D53" s="1856"/>
      <c r="E53" s="1798" t="str">
        <f>'AM WATER-2018 SWA SUB ON-TIME'!D19</f>
        <v>COMPLETED</v>
      </c>
      <c r="F53" s="469">
        <f>'AM WATER-2018 SWA SUB ON-TIME'!F19</f>
        <v>43580</v>
      </c>
      <c r="G53" s="1814" t="str">
        <f>'AM WATER-2018 SWA SUB ON-TIME'!G19</f>
        <v>-</v>
      </c>
      <c r="H53" s="1856"/>
      <c r="I53" s="1799" t="str">
        <f>'AM WATER-2018 SWA SUB ON-TIME'!A1</f>
        <v>2018 AM-WATER</v>
      </c>
      <c r="J53" s="1769">
        <v>1</v>
      </c>
      <c r="K53" s="1769"/>
      <c r="L53" s="1769"/>
      <c r="M53" s="1769"/>
      <c r="N53" s="1769"/>
      <c r="O53" s="14"/>
      <c r="P53" s="14"/>
      <c r="Q53" s="14"/>
      <c r="R53" s="14"/>
      <c r="S53" s="14"/>
      <c r="T53" s="14"/>
      <c r="U53" s="14"/>
      <c r="V53" s="14"/>
      <c r="W53" s="14"/>
      <c r="X53" s="14"/>
      <c r="Y53" s="14"/>
      <c r="Z53" s="14"/>
    </row>
    <row r="54" spans="1:26" ht="19.5" customHeight="1">
      <c r="A54" s="1856"/>
      <c r="B54" s="1813" t="s">
        <v>532</v>
      </c>
      <c r="C54" s="409" t="str">
        <f>'AM WATER-2018 SWA SUB ON-TIME'!C20</f>
        <v>SITIO KILOMOY, BRGY. BACNIT</v>
      </c>
      <c r="D54" s="1856"/>
      <c r="E54" s="1798" t="str">
        <f>'AM WATER-2018 SWA SUB ON-TIME'!D20</f>
        <v>COMPLETED</v>
      </c>
      <c r="F54" s="469">
        <f>'AM WATER-2018 SWA SUB ON-TIME'!F20</f>
        <v>43523</v>
      </c>
      <c r="G54" s="1814" t="str">
        <f>'AM WATER-2018 SWA SUB ON-TIME'!G20</f>
        <v>-</v>
      </c>
      <c r="H54" s="1856"/>
      <c r="I54" s="1799" t="str">
        <f>'AM WATER-2018 SWA SUB ON-TIME'!A1</f>
        <v>2018 AM-WATER</v>
      </c>
      <c r="J54" s="1769">
        <v>1</v>
      </c>
      <c r="K54" s="1769"/>
      <c r="L54" s="1769"/>
      <c r="M54" s="1769"/>
      <c r="N54" s="1769"/>
      <c r="O54" s="14"/>
      <c r="P54" s="14"/>
      <c r="Q54" s="14"/>
      <c r="R54" s="14"/>
      <c r="S54" s="14"/>
      <c r="T54" s="14"/>
      <c r="U54" s="14"/>
      <c r="V54" s="14"/>
      <c r="W54" s="14"/>
      <c r="X54" s="14"/>
      <c r="Y54" s="14"/>
      <c r="Z54" s="14"/>
    </row>
    <row r="55" spans="1:26" ht="19.5" customHeight="1">
      <c r="A55" s="1976"/>
      <c r="B55" s="1813" t="s">
        <v>532</v>
      </c>
      <c r="C55" s="409" t="str">
        <f>'AM-2018 others SWA SUB ON-TIME'!C41</f>
        <v>BRGY. MAYANA</v>
      </c>
      <c r="D55" s="1976"/>
      <c r="E55" s="1798" t="str">
        <f>'AM-2018 others SWA SUB ON-TIME'!D41</f>
        <v>COMPLETED</v>
      </c>
      <c r="F55" s="469">
        <f>'AM-2018 others SWA SUB ON-TIME'!F41</f>
        <v>43523</v>
      </c>
      <c r="G55" s="1814" t="str">
        <f>'AM-2018 others SWA SUB ON-TIME'!G41</f>
        <v>-</v>
      </c>
      <c r="H55" s="1976"/>
      <c r="I55" s="1799" t="str">
        <f>'AM-2018 others SWA SUB ON-TIME'!B32</f>
        <v>2018 AM-LAR</v>
      </c>
      <c r="J55" s="1769">
        <v>1</v>
      </c>
      <c r="K55" s="1769"/>
      <c r="L55" s="1769"/>
      <c r="M55" s="1769"/>
      <c r="N55" s="1769"/>
      <c r="O55" s="14"/>
      <c r="P55" s="14"/>
      <c r="Q55" s="14"/>
      <c r="R55" s="14"/>
      <c r="S55" s="14"/>
      <c r="T55" s="14"/>
      <c r="U55" s="14"/>
      <c r="V55" s="14"/>
      <c r="W55" s="14"/>
      <c r="X55" s="14"/>
      <c r="Y55" s="14"/>
      <c r="Z55" s="14"/>
    </row>
    <row r="56" spans="1:26" ht="19.5" customHeight="1">
      <c r="A56" s="1783"/>
      <c r="B56" s="1784" t="s">
        <v>17</v>
      </c>
      <c r="C56" s="1784"/>
      <c r="D56" s="1784"/>
      <c r="E56" s="1784"/>
      <c r="F56" s="1784"/>
      <c r="G56" s="1785"/>
      <c r="H56" s="1785"/>
      <c r="I56" s="1784"/>
      <c r="J56" s="1769"/>
      <c r="K56" s="1769"/>
      <c r="L56" s="1769"/>
      <c r="M56" s="1769"/>
      <c r="N56" s="1769"/>
      <c r="O56" s="14"/>
      <c r="P56" s="14"/>
      <c r="Q56" s="14"/>
      <c r="R56" s="14"/>
      <c r="S56" s="14"/>
      <c r="T56" s="14"/>
      <c r="U56" s="14"/>
      <c r="V56" s="14"/>
      <c r="W56" s="14"/>
      <c r="X56" s="14"/>
      <c r="Y56" s="14"/>
      <c r="Z56" s="14"/>
    </row>
    <row r="57" spans="1:26" ht="19.5" customHeight="1">
      <c r="A57" s="2068">
        <v>1</v>
      </c>
      <c r="B57" s="1802" t="s">
        <v>418</v>
      </c>
      <c r="C57" s="409" t="str">
        <f>'SALINTUBIG-2018 SWA SUB ON-TIME'!C16</f>
        <v>Dimarao</v>
      </c>
      <c r="D57" s="2015">
        <v>2</v>
      </c>
      <c r="E57" s="1807" t="str">
        <f>'SALINTUBIG-2018 SWA SUB ON-TIME'!D16</f>
        <v>COMPLETED</v>
      </c>
      <c r="F57" s="469" t="e">
        <f>'SALINTUBIG-2018 SWA SUB ON-TIME'!F16</f>
        <v>#REF!</v>
      </c>
      <c r="G57" s="1789" t="e">
        <f>'SALINTUBIG-2018 SWA SUB ON-TIME'!G16</f>
        <v>#REF!</v>
      </c>
      <c r="H57" s="2183" t="e">
        <f>G57</f>
        <v>#REF!</v>
      </c>
      <c r="I57" s="1799" t="str">
        <f>'SALINTUBIG-2018 SWA SUB ON-TIME'!A1</f>
        <v>2018 SALINTUBIG</v>
      </c>
      <c r="J57" s="1769"/>
      <c r="K57" s="1769">
        <v>1</v>
      </c>
      <c r="L57" s="1769"/>
      <c r="M57" s="1808"/>
      <c r="N57" s="1769"/>
      <c r="O57" s="14"/>
      <c r="P57" s="14"/>
      <c r="Q57" s="14"/>
      <c r="R57" s="14"/>
      <c r="S57" s="14"/>
      <c r="T57" s="14"/>
      <c r="U57" s="14"/>
      <c r="V57" s="14"/>
      <c r="W57" s="14"/>
      <c r="X57" s="14"/>
      <c r="Y57" s="14"/>
      <c r="Z57" s="14"/>
    </row>
    <row r="58" spans="1:26" ht="19.5" customHeight="1">
      <c r="A58" s="1976"/>
      <c r="B58" s="1802" t="s">
        <v>418</v>
      </c>
      <c r="C58" s="409" t="str">
        <f>'AM-2018 others SWA SUB ON-TIME'!C49</f>
        <v>BABALAYA</v>
      </c>
      <c r="D58" s="1976"/>
      <c r="E58" s="1798" t="str">
        <f>'AM-2018 others SWA SUB ON-TIME'!D49</f>
        <v>COMPLETED</v>
      </c>
      <c r="F58" s="469">
        <f>'AM-2018 others SWA SUB ON-TIME'!F49</f>
        <v>43579</v>
      </c>
      <c r="G58" s="1789" t="str">
        <f>'AM-2018 others SWA SUB ON-TIME'!G49</f>
        <v>-</v>
      </c>
      <c r="H58" s="1976"/>
      <c r="I58" s="1799" t="str">
        <f>'AM-2018 others SWA SUB ON-TIME'!B48</f>
        <v>2018 AM-LAR</v>
      </c>
      <c r="J58" s="1769">
        <v>1</v>
      </c>
      <c r="K58" s="1769"/>
      <c r="L58" s="1769"/>
      <c r="M58" s="1769"/>
      <c r="N58" s="1769"/>
      <c r="O58" s="14"/>
      <c r="P58" s="14"/>
      <c r="Q58" s="14"/>
      <c r="R58" s="14"/>
      <c r="S58" s="14"/>
      <c r="T58" s="14"/>
      <c r="U58" s="14"/>
      <c r="V58" s="14"/>
      <c r="W58" s="14"/>
      <c r="X58" s="14"/>
      <c r="Y58" s="14"/>
      <c r="Z58" s="14"/>
    </row>
    <row r="59" spans="1:26" ht="19.5" customHeight="1">
      <c r="A59" s="2068">
        <v>2</v>
      </c>
      <c r="B59" s="1802" t="s">
        <v>415</v>
      </c>
      <c r="C59" s="409" t="str">
        <f>'AM-2018 others SWA SUB ON-TIME'!C50</f>
        <v>BARANGAY ABAGA</v>
      </c>
      <c r="D59" s="2015">
        <v>2</v>
      </c>
      <c r="E59" s="1798" t="str">
        <f>'AM-2018 others SWA SUB ON-TIME'!D50</f>
        <v>COMPLETED</v>
      </c>
      <c r="F59" s="469">
        <f>'AM-2018 others SWA SUB ON-TIME'!F50</f>
        <v>43556</v>
      </c>
      <c r="G59" s="1789" t="str">
        <f>'AM-2018 others SWA SUB ON-TIME'!G50</f>
        <v>-</v>
      </c>
      <c r="H59" s="2183"/>
      <c r="I59" s="1799" t="str">
        <f>'AM-2018 others SWA SUB ON-TIME'!B48</f>
        <v>2018 AM-LAR</v>
      </c>
      <c r="J59" s="1769">
        <v>1</v>
      </c>
      <c r="K59" s="1769"/>
      <c r="L59" s="1769"/>
      <c r="M59" s="1769"/>
      <c r="N59" s="1769"/>
      <c r="O59" s="14"/>
      <c r="P59" s="14"/>
      <c r="Q59" s="14"/>
      <c r="R59" s="14"/>
      <c r="S59" s="14"/>
      <c r="T59" s="14"/>
      <c r="U59" s="14"/>
      <c r="V59" s="14"/>
      <c r="W59" s="14"/>
      <c r="X59" s="14"/>
      <c r="Y59" s="14"/>
      <c r="Z59" s="14"/>
    </row>
    <row r="60" spans="1:26" ht="19.5" customHeight="1">
      <c r="A60" s="1976"/>
      <c r="B60" s="1802" t="s">
        <v>415</v>
      </c>
      <c r="C60" s="409" t="str">
        <f>'AM-2018 others SWA SUB ON-TIME'!C51</f>
        <v>BRGY. CORMATAN TO SIGAYAN</v>
      </c>
      <c r="D60" s="1976"/>
      <c r="E60" s="1798" t="str">
        <f>'AM-2018 others SWA SUB ON-TIME'!D51</f>
        <v>COMPLETED</v>
      </c>
      <c r="F60" s="469">
        <f>'AM-2018 others SWA SUB ON-TIME'!F51</f>
        <v>43556</v>
      </c>
      <c r="G60" s="1789" t="str">
        <f>'AM-2018 others SWA SUB ON-TIME'!G51</f>
        <v>-</v>
      </c>
      <c r="H60" s="1976"/>
      <c r="I60" s="1799" t="str">
        <f>'AM-2018 others SWA SUB ON-TIME'!B48</f>
        <v>2018 AM-LAR</v>
      </c>
      <c r="J60" s="1769">
        <v>1</v>
      </c>
      <c r="K60" s="1769"/>
      <c r="L60" s="1769"/>
      <c r="M60" s="1769"/>
      <c r="N60" s="1769"/>
      <c r="O60" s="14"/>
      <c r="P60" s="14"/>
      <c r="Q60" s="14"/>
      <c r="R60" s="14"/>
      <c r="S60" s="14"/>
      <c r="T60" s="14"/>
      <c r="U60" s="14"/>
      <c r="V60" s="14"/>
      <c r="W60" s="14"/>
      <c r="X60" s="14"/>
      <c r="Y60" s="14"/>
      <c r="Z60" s="14"/>
    </row>
    <row r="61" spans="1:26" ht="19.5" customHeight="1">
      <c r="A61" s="574">
        <v>3</v>
      </c>
      <c r="B61" s="1802" t="s">
        <v>230</v>
      </c>
      <c r="C61" s="409" t="str">
        <f>'AM-2018 others SWA SUB ON-TIME'!C52</f>
        <v>PUROK 2 &amp; 3, MALIWANAG</v>
      </c>
      <c r="D61" s="412">
        <v>1</v>
      </c>
      <c r="E61" s="1798" t="str">
        <f>'AM-2018 others SWA SUB ON-TIME'!D52</f>
        <v>COMPLETED</v>
      </c>
      <c r="F61" s="469">
        <f>'AM-2018 others SWA SUB ON-TIME'!F52</f>
        <v>43531</v>
      </c>
      <c r="G61" s="1789" t="str">
        <f>'AM-2018 others SWA SUB ON-TIME'!G52</f>
        <v>-</v>
      </c>
      <c r="H61" s="1790" t="str">
        <f>G61</f>
        <v>-</v>
      </c>
      <c r="I61" s="1799" t="str">
        <f>'AM-2018 others SWA SUB ON-TIME'!B48</f>
        <v>2018 AM-LAR</v>
      </c>
      <c r="J61" s="1769">
        <v>1</v>
      </c>
      <c r="K61" s="1769"/>
      <c r="L61" s="1769"/>
      <c r="M61" s="1769"/>
      <c r="N61" s="1769"/>
      <c r="O61" s="14"/>
      <c r="P61" s="14"/>
      <c r="Q61" s="14"/>
      <c r="R61" s="14"/>
      <c r="S61" s="14"/>
      <c r="T61" s="14"/>
      <c r="U61" s="14"/>
      <c r="V61" s="14"/>
      <c r="W61" s="14"/>
      <c r="X61" s="14"/>
      <c r="Y61" s="14"/>
      <c r="Z61" s="14"/>
    </row>
    <row r="62" spans="1:26" ht="19.5" customHeight="1">
      <c r="A62" s="574">
        <v>4</v>
      </c>
      <c r="B62" s="1802" t="s">
        <v>957</v>
      </c>
      <c r="C62" s="409"/>
      <c r="D62" s="412"/>
      <c r="E62" s="409"/>
      <c r="F62" s="574"/>
      <c r="G62" s="1789"/>
      <c r="H62" s="1790"/>
      <c r="I62" s="1799"/>
      <c r="J62" s="1769"/>
      <c r="K62" s="1769"/>
      <c r="L62" s="1769"/>
      <c r="M62" s="1769"/>
      <c r="N62" s="1769"/>
      <c r="O62" s="14"/>
      <c r="P62" s="14"/>
      <c r="Q62" s="14"/>
      <c r="R62" s="14"/>
      <c r="S62" s="14"/>
      <c r="T62" s="14"/>
      <c r="U62" s="14"/>
      <c r="V62" s="14"/>
      <c r="W62" s="14"/>
      <c r="X62" s="14"/>
      <c r="Y62" s="14"/>
      <c r="Z62" s="14"/>
    </row>
    <row r="63" spans="1:26" ht="19.5" customHeight="1">
      <c r="A63" s="574">
        <v>5</v>
      </c>
      <c r="B63" s="1802" t="s">
        <v>231</v>
      </c>
      <c r="C63" s="409" t="str">
        <f>'AM-2018 others SWA SUB ON-TIME'!C53</f>
        <v>POBLACION</v>
      </c>
      <c r="D63" s="412">
        <v>1</v>
      </c>
      <c r="E63" s="1798" t="str">
        <f>'AM-2018 others SWA SUB ON-TIME'!D53</f>
        <v>COMPLETED</v>
      </c>
      <c r="F63" s="469">
        <f>'AM-2018 others SWA SUB ON-TIME'!F53</f>
        <v>43577</v>
      </c>
      <c r="G63" s="1789" t="str">
        <f>'AM-2018 others SWA SUB ON-TIME'!G53</f>
        <v>-</v>
      </c>
      <c r="H63" s="1790" t="str">
        <f>G63</f>
        <v>-</v>
      </c>
      <c r="I63" s="1799" t="str">
        <f>'AM-2018 others SWA SUB ON-TIME'!B48</f>
        <v>2018 AM-LAR</v>
      </c>
      <c r="J63" s="1769">
        <v>1</v>
      </c>
      <c r="K63" s="1769"/>
      <c r="L63" s="1769"/>
      <c r="M63" s="1769"/>
      <c r="N63" s="1769"/>
      <c r="O63" s="14"/>
      <c r="P63" s="14"/>
      <c r="Q63" s="14"/>
      <c r="R63" s="14"/>
      <c r="S63" s="14"/>
      <c r="T63" s="14"/>
      <c r="U63" s="14"/>
      <c r="V63" s="14"/>
      <c r="W63" s="14"/>
      <c r="X63" s="14"/>
      <c r="Y63" s="14"/>
      <c r="Z63" s="14"/>
    </row>
    <row r="64" spans="1:26" ht="19.5" customHeight="1">
      <c r="A64" s="2068">
        <v>6</v>
      </c>
      <c r="B64" s="1802" t="s">
        <v>279</v>
      </c>
      <c r="C64" s="409" t="str">
        <f>'SALINTUBIG-2018 SWA SUB ON-TIME'!C17</f>
        <v>Inudaran</v>
      </c>
      <c r="D64" s="2015">
        <v>8</v>
      </c>
      <c r="E64" s="1798" t="str">
        <f>'SALINTUBIG-2018 SWA SUB ON-TIME'!D17</f>
        <v>COMPLETED</v>
      </c>
      <c r="F64" s="469" t="e">
        <f>'SALINTUBIG-2018 SWA SUB ON-TIME'!F17</f>
        <v>#REF!</v>
      </c>
      <c r="G64" s="1789" t="e">
        <f>'SALINTUBIG-2018 SWA SUB ON-TIME'!G17</f>
        <v>#REF!</v>
      </c>
      <c r="H64" s="2183"/>
      <c r="I64" s="1799" t="str">
        <f>'SALINTUBIG-2018 SWA SUB ON-TIME'!A1</f>
        <v>2018 SALINTUBIG</v>
      </c>
      <c r="J64" s="1769">
        <v>1</v>
      </c>
      <c r="K64" s="1769"/>
      <c r="L64" s="1769"/>
      <c r="M64" s="1769"/>
      <c r="N64" s="1769"/>
      <c r="O64" s="14"/>
      <c r="P64" s="14"/>
      <c r="Q64" s="14"/>
      <c r="R64" s="14"/>
      <c r="S64" s="14"/>
      <c r="T64" s="14"/>
      <c r="U64" s="14"/>
      <c r="V64" s="14"/>
      <c r="W64" s="14"/>
      <c r="X64" s="14"/>
      <c r="Y64" s="14"/>
      <c r="Z64" s="14"/>
    </row>
    <row r="65" spans="1:26" ht="19.5" customHeight="1">
      <c r="A65" s="1856"/>
      <c r="B65" s="1802" t="s">
        <v>279</v>
      </c>
      <c r="C65" s="409" t="str">
        <f>'SALINTUBIG-2018 SWA SUB ON-TIME'!C18</f>
        <v>Paiton</v>
      </c>
      <c r="D65" s="1856"/>
      <c r="E65" s="1798" t="str">
        <f>'SALINTUBIG-2018 SWA SUB ON-TIME'!D18</f>
        <v>COMPLETED</v>
      </c>
      <c r="F65" s="469" t="e">
        <f>'SALINTUBIG-2018 SWA SUB ON-TIME'!F18</f>
        <v>#REF!</v>
      </c>
      <c r="G65" s="1789" t="e">
        <f>'SALINTUBIG-2018 SWA SUB ON-TIME'!G18</f>
        <v>#REF!</v>
      </c>
      <c r="H65" s="1856"/>
      <c r="I65" s="1799" t="str">
        <f>'SALINTUBIG-2018 SWA SUB ON-TIME'!A1</f>
        <v>2018 SALINTUBIG</v>
      </c>
      <c r="J65" s="1769">
        <v>1</v>
      </c>
      <c r="K65" s="1769"/>
      <c r="L65" s="1769"/>
      <c r="M65" s="1769"/>
      <c r="N65" s="1769"/>
      <c r="O65" s="14"/>
      <c r="P65" s="14"/>
      <c r="Q65" s="14"/>
      <c r="R65" s="14"/>
      <c r="S65" s="14"/>
      <c r="T65" s="14"/>
      <c r="U65" s="14"/>
      <c r="V65" s="14"/>
      <c r="W65" s="14"/>
      <c r="X65" s="14"/>
      <c r="Y65" s="14"/>
      <c r="Z65" s="14"/>
    </row>
    <row r="66" spans="1:26" ht="19.5" customHeight="1">
      <c r="A66" s="1856"/>
      <c r="B66" s="1802" t="s">
        <v>279</v>
      </c>
      <c r="C66" s="409" t="str">
        <f>'AM WATER-2018 SWA SUB ON-TIME'!C23</f>
        <v>TUGAR</v>
      </c>
      <c r="D66" s="1856"/>
      <c r="E66" s="1798" t="str">
        <f>'AM WATER-2018 SWA SUB ON-TIME'!D23</f>
        <v>COMPLETED</v>
      </c>
      <c r="F66" s="469">
        <f>'AM WATER-2018 SWA SUB ON-TIME'!F23</f>
        <v>43549</v>
      </c>
      <c r="G66" s="1789" t="str">
        <f>'AM WATER-2018 SWA SUB ON-TIME'!G23</f>
        <v>-</v>
      </c>
      <c r="H66" s="1856"/>
      <c r="I66" s="1799" t="str">
        <f>'AM WATER-2018 SWA SUB ON-TIME'!A1</f>
        <v>2018 AM-WATER</v>
      </c>
      <c r="J66" s="1769">
        <v>1</v>
      </c>
      <c r="K66" s="1769"/>
      <c r="L66" s="1769"/>
      <c r="M66" s="1769"/>
      <c r="N66" s="1769"/>
      <c r="O66" s="14"/>
      <c r="P66" s="14"/>
      <c r="Q66" s="14"/>
      <c r="R66" s="14"/>
      <c r="S66" s="14"/>
      <c r="T66" s="14"/>
      <c r="U66" s="14"/>
      <c r="V66" s="14"/>
      <c r="W66" s="14"/>
      <c r="X66" s="14"/>
      <c r="Y66" s="14"/>
      <c r="Z66" s="14"/>
    </row>
    <row r="67" spans="1:26" ht="19.5" customHeight="1">
      <c r="A67" s="1856"/>
      <c r="B67" s="1802" t="s">
        <v>279</v>
      </c>
      <c r="C67" s="409" t="str">
        <f>'AM WATER-2018 SWA SUB ON-TIME'!C24</f>
        <v>BARAASON</v>
      </c>
      <c r="D67" s="1856"/>
      <c r="E67" s="1798" t="str">
        <f>'AM WATER-2018 SWA SUB ON-TIME'!D24</f>
        <v>COMPLETED</v>
      </c>
      <c r="F67" s="469">
        <f>'AM WATER-2018 SWA SUB ON-TIME'!F24</f>
        <v>43549</v>
      </c>
      <c r="G67" s="1789" t="str">
        <f>'AM WATER-2018 SWA SUB ON-TIME'!G24</f>
        <v>-</v>
      </c>
      <c r="H67" s="1856"/>
      <c r="I67" s="1799" t="str">
        <f>'AM WATER-2018 SWA SUB ON-TIME'!A1</f>
        <v>2018 AM-WATER</v>
      </c>
      <c r="J67" s="1769">
        <v>1</v>
      </c>
      <c r="K67" s="1769"/>
      <c r="L67" s="1769"/>
      <c r="M67" s="1769"/>
      <c r="N67" s="1769"/>
      <c r="O67" s="14"/>
      <c r="P67" s="14"/>
      <c r="Q67" s="14"/>
      <c r="R67" s="14"/>
      <c r="S67" s="14"/>
      <c r="T67" s="14"/>
      <c r="U67" s="14"/>
      <c r="V67" s="14"/>
      <c r="W67" s="14"/>
      <c r="X67" s="14"/>
      <c r="Y67" s="14"/>
      <c r="Z67" s="14"/>
    </row>
    <row r="68" spans="1:26" ht="19.5" customHeight="1">
      <c r="A68" s="1856"/>
      <c r="B68" s="1802" t="s">
        <v>279</v>
      </c>
      <c r="C68" s="409" t="str">
        <f>'AM-2018 others SWA SUB ON-TIME'!C54</f>
        <v>KAWIT ORIENTAL</v>
      </c>
      <c r="D68" s="1856"/>
      <c r="E68" s="1798" t="str">
        <f>'AM-2018 others SWA SUB ON-TIME'!D54</f>
        <v>COMPLETED</v>
      </c>
      <c r="F68" s="469">
        <f>'AM-2018 others SWA SUB ON-TIME'!F54</f>
        <v>43518</v>
      </c>
      <c r="G68" s="1789" t="str">
        <f>'AM-2018 others SWA SUB ON-TIME'!G54</f>
        <v>-</v>
      </c>
      <c r="H68" s="1856"/>
      <c r="I68" s="1799" t="str">
        <f>'AM-2018 others SWA SUB ON-TIME'!B48</f>
        <v>2018 AM-LAR</v>
      </c>
      <c r="J68" s="1769">
        <v>1</v>
      </c>
      <c r="K68" s="1769"/>
      <c r="L68" s="1769"/>
      <c r="M68" s="1769"/>
      <c r="N68" s="1769"/>
      <c r="O68" s="14"/>
      <c r="P68" s="14"/>
      <c r="Q68" s="14"/>
      <c r="R68" s="14"/>
      <c r="S68" s="14"/>
      <c r="T68" s="14"/>
      <c r="U68" s="14"/>
      <c r="V68" s="14"/>
      <c r="W68" s="14"/>
      <c r="X68" s="14"/>
      <c r="Y68" s="14"/>
      <c r="Z68" s="14"/>
    </row>
    <row r="69" spans="1:26" ht="19.5" customHeight="1">
      <c r="A69" s="1856"/>
      <c r="B69" s="1802" t="s">
        <v>279</v>
      </c>
      <c r="C69" s="409" t="str">
        <f>'AM-2018 others SWA SUB ON-TIME'!C55</f>
        <v>KAWIT OCCIDENTAL</v>
      </c>
      <c r="D69" s="1856"/>
      <c r="E69" s="1798" t="str">
        <f>'AM-2018 others SWA SUB ON-TIME'!D55</f>
        <v>COMPLETED</v>
      </c>
      <c r="F69" s="469">
        <f>'AM-2018 others SWA SUB ON-TIME'!F55</f>
        <v>43532</v>
      </c>
      <c r="G69" s="1789" t="str">
        <f>'AM-2018 others SWA SUB ON-TIME'!G55</f>
        <v>-</v>
      </c>
      <c r="H69" s="1856"/>
      <c r="I69" s="1799" t="str">
        <f>'AM-2018 others SWA SUB ON-TIME'!B48</f>
        <v>2018 AM-LAR</v>
      </c>
      <c r="J69" s="1769">
        <v>1</v>
      </c>
      <c r="K69" s="1769"/>
      <c r="L69" s="1769"/>
      <c r="M69" s="1769"/>
      <c r="N69" s="1769"/>
      <c r="O69" s="14"/>
      <c r="P69" s="14"/>
      <c r="Q69" s="14"/>
      <c r="R69" s="14"/>
      <c r="S69" s="14"/>
      <c r="T69" s="14"/>
      <c r="U69" s="14"/>
      <c r="V69" s="14"/>
      <c r="W69" s="14"/>
      <c r="X69" s="14"/>
      <c r="Y69" s="14"/>
      <c r="Z69" s="14"/>
    </row>
    <row r="70" spans="1:26" ht="19.5" customHeight="1">
      <c r="A70" s="1856"/>
      <c r="B70" s="1802" t="s">
        <v>279</v>
      </c>
      <c r="C70" s="409" t="str">
        <f>'AM-2018 others SWA SUB ON-TIME'!C56</f>
        <v>POBLACION</v>
      </c>
      <c r="D70" s="1856"/>
      <c r="E70" s="1798" t="str">
        <f>'AM-2018 others SWA SUB ON-TIME'!D56</f>
        <v>COMPLETED</v>
      </c>
      <c r="F70" s="469">
        <f>'AM-2018 others SWA SUB ON-TIME'!F56</f>
        <v>43518</v>
      </c>
      <c r="G70" s="1789" t="str">
        <f>'AM-2018 others SWA SUB ON-TIME'!G56</f>
        <v>-</v>
      </c>
      <c r="H70" s="1856"/>
      <c r="I70" s="1799" t="str">
        <f>'AM-2018 others SWA SUB ON-TIME'!B48</f>
        <v>2018 AM-LAR</v>
      </c>
      <c r="J70" s="1769">
        <v>1</v>
      </c>
      <c r="K70" s="1769"/>
      <c r="L70" s="1769"/>
      <c r="M70" s="1769"/>
      <c r="N70" s="1769"/>
      <c r="O70" s="14"/>
      <c r="P70" s="14"/>
      <c r="Q70" s="14"/>
      <c r="R70" s="14"/>
      <c r="S70" s="14"/>
      <c r="T70" s="14"/>
      <c r="U70" s="14"/>
      <c r="V70" s="14"/>
      <c r="W70" s="14"/>
      <c r="X70" s="14"/>
      <c r="Y70" s="14"/>
      <c r="Z70" s="14"/>
    </row>
    <row r="71" spans="1:26" ht="19.5" customHeight="1">
      <c r="A71" s="1976"/>
      <c r="B71" s="1802" t="s">
        <v>279</v>
      </c>
      <c r="C71" s="409" t="str">
        <f>'AM-2018 others SWA SUB ON-TIME'!C76</f>
        <v>UPPER BAGUMBAYAN</v>
      </c>
      <c r="D71" s="1976"/>
      <c r="E71" s="1798" t="str">
        <f>'AM-2018 others SWA SUB ON-TIME'!D76</f>
        <v>COMPLETED</v>
      </c>
      <c r="F71" s="469">
        <f>'AM-2018 others SWA SUB ON-TIME'!F76</f>
        <v>43557</v>
      </c>
      <c r="G71" s="1789" t="str">
        <f>'AM-2018 others SWA SUB ON-TIME'!G76</f>
        <v>-</v>
      </c>
      <c r="H71" s="1976"/>
      <c r="I71" s="1799" t="str">
        <f>'AM-2018 others SWA SUB ON-TIME'!B75</f>
        <v>2018 AM-OTHERS</v>
      </c>
      <c r="J71" s="1769">
        <v>1</v>
      </c>
      <c r="K71" s="1769"/>
      <c r="L71" s="1769"/>
      <c r="M71" s="1769"/>
      <c r="N71" s="1769"/>
      <c r="O71" s="14"/>
      <c r="P71" s="14"/>
      <c r="Q71" s="14"/>
      <c r="R71" s="14"/>
      <c r="S71" s="14"/>
      <c r="T71" s="14"/>
      <c r="U71" s="14"/>
      <c r="V71" s="14"/>
      <c r="W71" s="14"/>
      <c r="X71" s="14"/>
      <c r="Y71" s="14"/>
      <c r="Z71" s="14"/>
    </row>
    <row r="72" spans="1:26" ht="19.5" customHeight="1">
      <c r="A72" s="574">
        <v>7</v>
      </c>
      <c r="B72" s="1802" t="s">
        <v>670</v>
      </c>
      <c r="C72" s="409" t="str">
        <f>'AM-2018 others SWA SUB ON-TIME'!C57</f>
        <v>INUDARAN</v>
      </c>
      <c r="D72" s="412">
        <v>1</v>
      </c>
      <c r="E72" s="1798" t="str">
        <f>'AM-2018 others SWA SUB ON-TIME'!D57</f>
        <v>COMPLETED</v>
      </c>
      <c r="F72" s="469">
        <f>'AM-2018 others SWA SUB ON-TIME'!F57</f>
        <v>43578</v>
      </c>
      <c r="G72" s="1789" t="str">
        <f>'AM-2018 others SWA SUB ON-TIME'!G57</f>
        <v>-</v>
      </c>
      <c r="H72" s="1790" t="str">
        <f t="shared" ref="H72:H73" si="3">G72</f>
        <v>-</v>
      </c>
      <c r="I72" s="1799" t="str">
        <f>'AM-2018 others SWA SUB ON-TIME'!B48</f>
        <v>2018 AM-LAR</v>
      </c>
      <c r="J72" s="1769">
        <v>1</v>
      </c>
      <c r="K72" s="1769"/>
      <c r="L72" s="1769"/>
      <c r="M72" s="1769"/>
      <c r="N72" s="1769"/>
      <c r="O72" s="14"/>
      <c r="P72" s="14"/>
      <c r="Q72" s="14"/>
      <c r="R72" s="14"/>
      <c r="S72" s="14"/>
      <c r="T72" s="14"/>
      <c r="U72" s="14"/>
      <c r="V72" s="14"/>
      <c r="W72" s="14"/>
      <c r="X72" s="14"/>
      <c r="Y72" s="14"/>
      <c r="Z72" s="14"/>
    </row>
    <row r="73" spans="1:26" ht="19.5" customHeight="1">
      <c r="A73" s="2068">
        <v>8</v>
      </c>
      <c r="B73" s="1802" t="s">
        <v>675</v>
      </c>
      <c r="C73" s="409">
        <f>'SALINTUBIG-2018 SWA SUB ON-TIME'!C19</f>
        <v>0</v>
      </c>
      <c r="D73" s="2015">
        <v>2</v>
      </c>
      <c r="E73" s="1807" t="str">
        <f>'SALINTUBIG-2018 SWA SUB ON-TIME'!D19</f>
        <v>85% Physical Accomplishment</v>
      </c>
      <c r="F73" s="469" t="e">
        <f>'SALINTUBIG-2018 SWA SUB ON-TIME'!F19</f>
        <v>#REF!</v>
      </c>
      <c r="G73" s="1789" t="e">
        <f>'SALINTUBIG-2018 SWA SUB ON-TIME'!G19</f>
        <v>#REF!</v>
      </c>
      <c r="H73" s="2183" t="e">
        <f t="shared" si="3"/>
        <v>#REF!</v>
      </c>
      <c r="I73" s="1799" t="str">
        <f>'SALINTUBIG-2018 SWA SUB ON-TIME'!A1</f>
        <v>2018 SALINTUBIG</v>
      </c>
      <c r="J73" s="1769"/>
      <c r="K73" s="1769">
        <v>1</v>
      </c>
      <c r="L73" s="1769"/>
      <c r="M73" s="1769"/>
      <c r="N73" s="1769"/>
      <c r="O73" s="14"/>
      <c r="P73" s="14"/>
      <c r="Q73" s="14"/>
      <c r="R73" s="14"/>
      <c r="S73" s="14"/>
      <c r="T73" s="14"/>
      <c r="U73" s="14"/>
      <c r="V73" s="14"/>
      <c r="W73" s="14"/>
      <c r="X73" s="14"/>
      <c r="Y73" s="14"/>
      <c r="Z73" s="14"/>
    </row>
    <row r="74" spans="1:26" ht="19.5" customHeight="1">
      <c r="A74" s="1976"/>
      <c r="B74" s="1802" t="s">
        <v>675</v>
      </c>
      <c r="C74" s="409" t="str">
        <f>'AM-2018 others SWA SUB ON-TIME'!C58</f>
        <v>REBE</v>
      </c>
      <c r="D74" s="1976"/>
      <c r="E74" s="1798" t="str">
        <f>'AM-2018 others SWA SUB ON-TIME'!D58</f>
        <v>COMPLETED</v>
      </c>
      <c r="F74" s="469">
        <f>'AM-2018 others SWA SUB ON-TIME'!F58</f>
        <v>43528</v>
      </c>
      <c r="G74" s="1789" t="str">
        <f>'AM-2018 others SWA SUB ON-TIME'!G58</f>
        <v>-</v>
      </c>
      <c r="H74" s="1976"/>
      <c r="I74" s="1799" t="str">
        <f>'AM-2018 others SWA SUB ON-TIME'!B48</f>
        <v>2018 AM-LAR</v>
      </c>
      <c r="J74" s="1769">
        <v>1</v>
      </c>
      <c r="K74" s="1769"/>
      <c r="L74" s="1769"/>
      <c r="M74" s="1769"/>
      <c r="N74" s="1769"/>
      <c r="O74" s="14"/>
      <c r="P74" s="14"/>
      <c r="Q74" s="14"/>
      <c r="R74" s="14"/>
      <c r="S74" s="14"/>
      <c r="T74" s="14"/>
      <c r="U74" s="14"/>
      <c r="V74" s="14"/>
      <c r="W74" s="14"/>
      <c r="X74" s="14"/>
      <c r="Y74" s="14"/>
      <c r="Z74" s="14"/>
    </row>
    <row r="75" spans="1:26" ht="19.5" customHeight="1">
      <c r="A75" s="2068">
        <v>9</v>
      </c>
      <c r="B75" s="1802" t="s">
        <v>285</v>
      </c>
      <c r="C75" s="409" t="str">
        <f>'AM-2018 others SWA SUB ON-TIME'!C59</f>
        <v>BARANGAY MAG-ONG</v>
      </c>
      <c r="D75" s="2015">
        <v>5</v>
      </c>
      <c r="E75" s="1798" t="str">
        <f>'AM-2018 others SWA SUB ON-TIME'!D59</f>
        <v>COMPLETED</v>
      </c>
      <c r="F75" s="469">
        <f>'AM-2018 others SWA SUB ON-TIME'!F59</f>
        <v>43636</v>
      </c>
      <c r="G75" s="1789" t="str">
        <f>'AM-2018 others SWA SUB ON-TIME'!G59</f>
        <v>-</v>
      </c>
      <c r="H75" s="2183"/>
      <c r="I75" s="1799" t="str">
        <f>'AM-2018 others SWA SUB ON-TIME'!B48</f>
        <v>2018 AM-LAR</v>
      </c>
      <c r="J75" s="1769">
        <v>1</v>
      </c>
      <c r="K75" s="1769"/>
      <c r="L75" s="1769"/>
      <c r="M75" s="1769"/>
      <c r="N75" s="1769"/>
      <c r="O75" s="14"/>
      <c r="P75" s="14"/>
      <c r="Q75" s="14"/>
      <c r="R75" s="14"/>
      <c r="S75" s="14"/>
      <c r="T75" s="14"/>
      <c r="U75" s="14"/>
      <c r="V75" s="14"/>
      <c r="W75" s="14"/>
      <c r="X75" s="14"/>
      <c r="Y75" s="14"/>
      <c r="Z75" s="14"/>
    </row>
    <row r="76" spans="1:26" ht="19.5" customHeight="1">
      <c r="A76" s="1856"/>
      <c r="B76" s="1802" t="s">
        <v>285</v>
      </c>
      <c r="C76" s="409" t="str">
        <f>'AM-2018 others SWA SUB ON-TIME'!C60</f>
        <v>BARANGAY BOSQUE</v>
      </c>
      <c r="D76" s="1856"/>
      <c r="E76" s="1798" t="str">
        <f>'AM-2018 others SWA SUB ON-TIME'!D60</f>
        <v>COMPLETED</v>
      </c>
      <c r="F76" s="469">
        <f>'AM-2018 others SWA SUB ON-TIME'!F60</f>
        <v>43500</v>
      </c>
      <c r="G76" s="1789" t="str">
        <f>'AM-2018 others SWA SUB ON-TIME'!G60</f>
        <v>-</v>
      </c>
      <c r="H76" s="1856"/>
      <c r="I76" s="1799" t="str">
        <f>'AM-2018 others SWA SUB ON-TIME'!B48</f>
        <v>2018 AM-LAR</v>
      </c>
      <c r="J76" s="1769">
        <v>1</v>
      </c>
      <c r="K76" s="1769"/>
      <c r="L76" s="1769"/>
      <c r="M76" s="1769"/>
      <c r="N76" s="1769"/>
      <c r="O76" s="14"/>
      <c r="P76" s="14"/>
      <c r="Q76" s="14"/>
      <c r="R76" s="14"/>
      <c r="S76" s="14"/>
      <c r="T76" s="14"/>
      <c r="U76" s="14"/>
      <c r="V76" s="14"/>
      <c r="W76" s="14"/>
      <c r="X76" s="14"/>
      <c r="Y76" s="14"/>
      <c r="Z76" s="14"/>
    </row>
    <row r="77" spans="1:26" ht="19.5" customHeight="1">
      <c r="A77" s="1856"/>
      <c r="B77" s="1802" t="s">
        <v>285</v>
      </c>
      <c r="C77" s="409" t="str">
        <f>'AM-2018 others SWA SUB ON-TIME'!C61</f>
        <v>BARANGAY ROBOCON</v>
      </c>
      <c r="D77" s="1856"/>
      <c r="E77" s="1798" t="str">
        <f>'AM-2018 others SWA SUB ON-TIME'!D61</f>
        <v>COMPLETED</v>
      </c>
      <c r="F77" s="469">
        <f>'AM-2018 others SWA SUB ON-TIME'!F61</f>
        <v>43532</v>
      </c>
      <c r="G77" s="1789" t="str">
        <f>'AM-2018 others SWA SUB ON-TIME'!G61</f>
        <v>-</v>
      </c>
      <c r="H77" s="1856"/>
      <c r="I77" s="1799" t="str">
        <f>'AM-2018 others SWA SUB ON-TIME'!B48</f>
        <v>2018 AM-LAR</v>
      </c>
      <c r="J77" s="1769">
        <v>1</v>
      </c>
      <c r="K77" s="1769"/>
      <c r="L77" s="1769"/>
      <c r="M77" s="1769"/>
      <c r="N77" s="1769"/>
      <c r="O77" s="14"/>
      <c r="P77" s="14"/>
      <c r="Q77" s="14"/>
      <c r="R77" s="14"/>
      <c r="S77" s="14"/>
      <c r="T77" s="14"/>
      <c r="U77" s="14"/>
      <c r="V77" s="14"/>
      <c r="W77" s="14"/>
      <c r="X77" s="14"/>
      <c r="Y77" s="14"/>
      <c r="Z77" s="14"/>
    </row>
    <row r="78" spans="1:26" ht="19.5" customHeight="1">
      <c r="A78" s="1856"/>
      <c r="B78" s="1802" t="s">
        <v>285</v>
      </c>
      <c r="C78" s="409" t="str">
        <f>'AM-2018 others SWA SUB ON-TIME'!C77</f>
        <v>DRRMO/POBLACION</v>
      </c>
      <c r="D78" s="1856"/>
      <c r="E78" s="1798" t="str">
        <f>'AM-2018 others SWA SUB ON-TIME'!D77</f>
        <v>COMPLETED</v>
      </c>
      <c r="F78" s="469">
        <f>'AM-2018 others SWA SUB ON-TIME'!F77</f>
        <v>43665</v>
      </c>
      <c r="G78" s="1789" t="str">
        <f>'AM-2018 others SWA SUB ON-TIME'!G77</f>
        <v>-</v>
      </c>
      <c r="H78" s="1856"/>
      <c r="I78" s="1799" t="str">
        <f>'AM-2018 others SWA SUB ON-TIME'!B75</f>
        <v>2018 AM-OTHERS</v>
      </c>
      <c r="J78" s="1769">
        <v>1</v>
      </c>
      <c r="K78" s="1769"/>
      <c r="L78" s="1769"/>
      <c r="M78" s="1769"/>
      <c r="N78" s="1769"/>
      <c r="O78" s="14"/>
      <c r="P78" s="14"/>
      <c r="Q78" s="14"/>
      <c r="R78" s="14"/>
      <c r="S78" s="14"/>
      <c r="T78" s="14"/>
      <c r="U78" s="14"/>
      <c r="V78" s="14"/>
      <c r="W78" s="14"/>
      <c r="X78" s="14"/>
      <c r="Y78" s="14"/>
      <c r="Z78" s="14"/>
    </row>
    <row r="79" spans="1:26" ht="19.5" customHeight="1">
      <c r="A79" s="1976"/>
      <c r="B79" s="1802" t="s">
        <v>285</v>
      </c>
      <c r="C79" s="409" t="str">
        <f>'AM-2018 others SWA SUB ON-TIME'!C78</f>
        <v>POBLACION</v>
      </c>
      <c r="D79" s="1976"/>
      <c r="E79" s="1798" t="str">
        <f>'AM-2018 others SWA SUB ON-TIME'!D78</f>
        <v>COMPLETED</v>
      </c>
      <c r="F79" s="469">
        <f>'AM-2018 others SWA SUB ON-TIME'!F78</f>
        <v>43532</v>
      </c>
      <c r="G79" s="1789" t="str">
        <f>'AM-2018 others SWA SUB ON-TIME'!G78</f>
        <v>-</v>
      </c>
      <c r="H79" s="1976"/>
      <c r="I79" s="1799" t="str">
        <f>'AM-2018 others SWA SUB ON-TIME'!B75</f>
        <v>2018 AM-OTHERS</v>
      </c>
      <c r="J79" s="1769">
        <v>1</v>
      </c>
      <c r="K79" s="1769"/>
      <c r="L79" s="1769"/>
      <c r="M79" s="1769"/>
      <c r="N79" s="1769"/>
      <c r="O79" s="14"/>
      <c r="P79" s="14"/>
      <c r="Q79" s="14"/>
      <c r="R79" s="14"/>
      <c r="S79" s="14"/>
      <c r="T79" s="14"/>
      <c r="U79" s="14"/>
      <c r="V79" s="14"/>
      <c r="W79" s="14"/>
      <c r="X79" s="14"/>
      <c r="Y79" s="14"/>
      <c r="Z79" s="14"/>
    </row>
    <row r="80" spans="1:26" ht="30.75" customHeight="1">
      <c r="A80" s="2068">
        <v>10</v>
      </c>
      <c r="B80" s="1802" t="s">
        <v>232</v>
      </c>
      <c r="C80" s="409">
        <f>'SALINTUBIG-2018 SWA SUB ON-TIME'!C20</f>
        <v>0</v>
      </c>
      <c r="D80" s="2015">
        <v>2</v>
      </c>
      <c r="E80" s="1798" t="str">
        <f>'SALINTUBIG-2018 SWA SUB ON-TIME'!D20</f>
        <v>COMPLETED</v>
      </c>
      <c r="F80" s="469" t="e">
        <f>'SALINTUBIG-2018 SWA SUB ON-TIME'!F20</f>
        <v>#REF!</v>
      </c>
      <c r="G80" s="1789" t="e">
        <f>'SALINTUBIG-2018 SWA SUB ON-TIME'!G20</f>
        <v>#REF!</v>
      </c>
      <c r="H80" s="2183"/>
      <c r="I80" s="1799" t="str">
        <f>'SALINTUBIG-2018 SWA SUB ON-TIME'!A1</f>
        <v>2018 SALINTUBIG</v>
      </c>
      <c r="J80" s="1769">
        <v>1</v>
      </c>
      <c r="K80" s="1769"/>
      <c r="L80" s="1769"/>
      <c r="M80" s="1769"/>
      <c r="N80" s="1769"/>
      <c r="O80" s="14"/>
      <c r="P80" s="14"/>
      <c r="Q80" s="14"/>
      <c r="R80" s="14"/>
      <c r="S80" s="14"/>
      <c r="T80" s="14"/>
      <c r="U80" s="14"/>
      <c r="V80" s="14"/>
      <c r="W80" s="14"/>
      <c r="X80" s="14"/>
      <c r="Y80" s="14"/>
      <c r="Z80" s="14"/>
    </row>
    <row r="81" spans="1:26" ht="24" customHeight="1">
      <c r="A81" s="1976"/>
      <c r="B81" s="1802" t="s">
        <v>232</v>
      </c>
      <c r="C81" s="409" t="str">
        <f>'AM-2018 others SWA SUB ON-TIME'!C62</f>
        <v>POBLACION TO LEMONCRET</v>
      </c>
      <c r="D81" s="1976"/>
      <c r="E81" s="1798" t="str">
        <f>'AM-2018 others SWA SUB ON-TIME'!D62</f>
        <v>COMPLETED</v>
      </c>
      <c r="F81" s="469">
        <f>'AM-2018 others SWA SUB ON-TIME'!F62</f>
        <v>43549</v>
      </c>
      <c r="G81" s="1789" t="str">
        <f>'AM-2018 others SWA SUB ON-TIME'!G62</f>
        <v>-</v>
      </c>
      <c r="H81" s="1976"/>
      <c r="I81" s="1799" t="str">
        <f>'AM-2018 others SWA SUB ON-TIME'!B48</f>
        <v>2018 AM-LAR</v>
      </c>
      <c r="J81" s="1769">
        <v>1</v>
      </c>
      <c r="K81" s="1769"/>
      <c r="L81" s="1769"/>
      <c r="M81" s="1769"/>
      <c r="N81" s="1769"/>
      <c r="O81" s="14"/>
      <c r="P81" s="14"/>
      <c r="Q81" s="14"/>
      <c r="R81" s="14"/>
      <c r="S81" s="14"/>
      <c r="T81" s="14"/>
      <c r="U81" s="14"/>
      <c r="V81" s="14"/>
      <c r="W81" s="14"/>
      <c r="X81" s="14"/>
      <c r="Y81" s="14"/>
      <c r="Z81" s="14"/>
    </row>
    <row r="82" spans="1:26" ht="19.5" customHeight="1">
      <c r="A82" s="574">
        <v>11</v>
      </c>
      <c r="B82" s="1802" t="s">
        <v>544</v>
      </c>
      <c r="C82" s="409" t="str">
        <f>'AM-2018 others SWA SUB ON-TIME'!C63</f>
        <v>BALAGATASA</v>
      </c>
      <c r="D82" s="412">
        <v>1</v>
      </c>
      <c r="E82" s="1798" t="str">
        <f>'AM-2018 others SWA SUB ON-TIME'!D63</f>
        <v>COMPLETED</v>
      </c>
      <c r="F82" s="469">
        <f>'AM-2018 others SWA SUB ON-TIME'!F63</f>
        <v>43581</v>
      </c>
      <c r="G82" s="1789" t="str">
        <f>'AM-2018 others SWA SUB ON-TIME'!G63</f>
        <v>-</v>
      </c>
      <c r="H82" s="1790" t="str">
        <f t="shared" ref="H82:H84" si="4">G82</f>
        <v>-</v>
      </c>
      <c r="I82" s="1799" t="str">
        <f>'AM-2018 others SWA SUB ON-TIME'!B48</f>
        <v>2018 AM-LAR</v>
      </c>
      <c r="J82" s="1769">
        <v>1</v>
      </c>
      <c r="K82" s="1769"/>
      <c r="L82" s="1769"/>
      <c r="M82" s="1769"/>
      <c r="N82" s="1769"/>
      <c r="O82" s="14"/>
      <c r="P82" s="14"/>
      <c r="Q82" s="14"/>
      <c r="R82" s="14"/>
      <c r="S82" s="14"/>
      <c r="T82" s="14"/>
      <c r="U82" s="14"/>
      <c r="V82" s="14"/>
      <c r="W82" s="14"/>
      <c r="X82" s="14"/>
      <c r="Y82" s="14"/>
      <c r="Z82" s="14"/>
    </row>
    <row r="83" spans="1:26" ht="19.5" customHeight="1">
      <c r="A83" s="574">
        <v>12</v>
      </c>
      <c r="B83" s="1802" t="s">
        <v>425</v>
      </c>
      <c r="C83" s="409" t="str">
        <f>'AM-2018 others SWA SUB ON-TIME'!C64</f>
        <v>BRGY. BATANGAN</v>
      </c>
      <c r="D83" s="412">
        <v>1</v>
      </c>
      <c r="E83" s="1798" t="str">
        <f>'AM-2018 others SWA SUB ON-TIME'!D64</f>
        <v>COMPLETED</v>
      </c>
      <c r="F83" s="469">
        <f>'AM-2018 others SWA SUB ON-TIME'!F64</f>
        <v>43532</v>
      </c>
      <c r="G83" s="1789" t="str">
        <f>'AM-2018 others SWA SUB ON-TIME'!G64</f>
        <v>-</v>
      </c>
      <c r="H83" s="1790" t="str">
        <f t="shared" si="4"/>
        <v>-</v>
      </c>
      <c r="I83" s="1799" t="str">
        <f>'AM-2018 others SWA SUB ON-TIME'!B48</f>
        <v>2018 AM-LAR</v>
      </c>
      <c r="J83" s="1769">
        <v>1</v>
      </c>
      <c r="K83" s="1769"/>
      <c r="L83" s="1769"/>
      <c r="M83" s="1769"/>
      <c r="N83" s="1769"/>
      <c r="O83" s="14"/>
      <c r="P83" s="14"/>
      <c r="Q83" s="14"/>
      <c r="R83" s="14"/>
      <c r="S83" s="14"/>
      <c r="T83" s="14"/>
      <c r="U83" s="14"/>
      <c r="V83" s="14"/>
      <c r="W83" s="14"/>
      <c r="X83" s="14"/>
      <c r="Y83" s="14"/>
      <c r="Z83" s="14"/>
    </row>
    <row r="84" spans="1:26" ht="19.5" customHeight="1">
      <c r="A84" s="574">
        <v>13</v>
      </c>
      <c r="B84" s="1802" t="s">
        <v>233</v>
      </c>
      <c r="C84" s="409" t="str">
        <f>'AM-2018 others SWA SUB ON-TIME'!C65</f>
        <v>PANGGAO-TAMPARAN</v>
      </c>
      <c r="D84" s="412">
        <v>1</v>
      </c>
      <c r="E84" s="1807" t="str">
        <f>'AM-2018 others SWA SUB ON-TIME'!D65</f>
        <v>23.91% Physical Accomplishment</v>
      </c>
      <c r="F84" s="469">
        <f>'AM-2018 others SWA SUB ON-TIME'!F65</f>
        <v>43956</v>
      </c>
      <c r="G84" s="1789">
        <f>'AM-2018 others SWA SUB ON-TIME'!G65</f>
        <v>0</v>
      </c>
      <c r="H84" s="1790">
        <f t="shared" si="4"/>
        <v>0</v>
      </c>
      <c r="I84" s="1799" t="str">
        <f>'AM-2018 others SWA SUB ON-TIME'!B48</f>
        <v>2018 AM-LAR</v>
      </c>
      <c r="J84" s="1769"/>
      <c r="K84" s="1769">
        <v>1</v>
      </c>
      <c r="L84" s="1769"/>
      <c r="M84" s="1769"/>
      <c r="N84" s="1769"/>
      <c r="O84" s="14"/>
      <c r="P84" s="14"/>
      <c r="Q84" s="14"/>
      <c r="R84" s="14"/>
      <c r="S84" s="14"/>
      <c r="T84" s="14"/>
      <c r="U84" s="14"/>
      <c r="V84" s="14"/>
      <c r="W84" s="14"/>
      <c r="X84" s="14"/>
      <c r="Y84" s="14"/>
      <c r="Z84" s="14"/>
    </row>
    <row r="85" spans="1:26" ht="19.5" customHeight="1">
      <c r="A85" s="2068">
        <v>14</v>
      </c>
      <c r="B85" s="1802" t="s">
        <v>426</v>
      </c>
      <c r="C85" s="409" t="str">
        <f>'AM WATER-2018 SWA SUB ON-TIME'!C25</f>
        <v>BARANGAY LUPITAN</v>
      </c>
      <c r="D85" s="2015">
        <v>2</v>
      </c>
      <c r="E85" s="1815" t="str">
        <f>'AM WATER-2018 SWA SUB ON-TIME'!D25</f>
        <v>COMPLETED</v>
      </c>
      <c r="F85" s="469">
        <f>'AM WATER-2018 SWA SUB ON-TIME'!F25</f>
        <v>43532</v>
      </c>
      <c r="G85" s="1789" t="str">
        <f>'AM WATER-2018 SWA SUB ON-TIME'!G25</f>
        <v>-</v>
      </c>
      <c r="H85" s="2183"/>
      <c r="I85" s="1799" t="str">
        <f>'AM WATER-2018 SWA SUB ON-TIME'!A1</f>
        <v>2018 AM-WATER</v>
      </c>
      <c r="J85" s="1769">
        <v>1</v>
      </c>
      <c r="K85" s="1769"/>
      <c r="L85" s="1769"/>
      <c r="M85" s="1769"/>
      <c r="N85" s="1769"/>
      <c r="O85" s="14"/>
      <c r="P85" s="14"/>
      <c r="Q85" s="14"/>
      <c r="R85" s="14"/>
      <c r="S85" s="14"/>
      <c r="T85" s="14"/>
      <c r="U85" s="14"/>
      <c r="V85" s="14"/>
      <c r="W85" s="14"/>
      <c r="X85" s="14"/>
      <c r="Y85" s="14"/>
      <c r="Z85" s="14"/>
    </row>
    <row r="86" spans="1:26" ht="19.5" customHeight="1">
      <c r="A86" s="1976"/>
      <c r="B86" s="1802" t="s">
        <v>426</v>
      </c>
      <c r="C86" s="409" t="str">
        <f>'AM-2018 others SWA SUB ON-TIME'!C79</f>
        <v>BARANGAY RABARAN</v>
      </c>
      <c r="D86" s="1976"/>
      <c r="E86" s="1815" t="str">
        <f>'AM-2018 others SWA SUB ON-TIME'!D79</f>
        <v>COMPLETED</v>
      </c>
      <c r="F86" s="469">
        <f>'AM-2018 others SWA SUB ON-TIME'!F79</f>
        <v>43532</v>
      </c>
      <c r="G86" s="1789" t="str">
        <f>'AM-2018 others SWA SUB ON-TIME'!G79</f>
        <v>-</v>
      </c>
      <c r="H86" s="1976"/>
      <c r="I86" s="1799" t="str">
        <f>'AM-2018 others SWA SUB ON-TIME'!B75</f>
        <v>2018 AM-OTHERS</v>
      </c>
      <c r="J86" s="1769">
        <v>1</v>
      </c>
      <c r="K86" s="1769"/>
      <c r="L86" s="1769"/>
      <c r="M86" s="1769"/>
      <c r="N86" s="1769"/>
      <c r="O86" s="14"/>
      <c r="P86" s="14"/>
      <c r="Q86" s="14"/>
      <c r="R86" s="14"/>
      <c r="S86" s="14"/>
      <c r="T86" s="14"/>
      <c r="U86" s="14"/>
      <c r="V86" s="14"/>
      <c r="W86" s="14"/>
      <c r="X86" s="14"/>
      <c r="Y86" s="14"/>
      <c r="Z86" s="14"/>
    </row>
    <row r="87" spans="1:26" ht="19.5" customHeight="1">
      <c r="A87" s="574">
        <v>15</v>
      </c>
      <c r="B87" s="1802" t="s">
        <v>689</v>
      </c>
      <c r="C87" s="409" t="str">
        <f>'AM-2018 others SWA SUB ON-TIME'!C66</f>
        <v>BARANGAY CABASAGAN</v>
      </c>
      <c r="D87" s="412">
        <v>1</v>
      </c>
      <c r="E87" s="1798" t="str">
        <f>'AM-2018 others SWA SUB ON-TIME'!D66</f>
        <v>COMPLETED</v>
      </c>
      <c r="F87" s="469">
        <f>'AM-2018 others SWA SUB ON-TIME'!F66</f>
        <v>43550</v>
      </c>
      <c r="G87" s="1789" t="str">
        <f>'AM-2018 others SWA SUB ON-TIME'!G66</f>
        <v>-</v>
      </c>
      <c r="H87" s="1790" t="str">
        <f>G87</f>
        <v>-</v>
      </c>
      <c r="I87" s="1799" t="str">
        <f>'AM-2018 others SWA SUB ON-TIME'!B48</f>
        <v>2018 AM-LAR</v>
      </c>
      <c r="J87" s="1769">
        <v>1</v>
      </c>
      <c r="K87" s="1769"/>
      <c r="L87" s="1769"/>
      <c r="M87" s="1769"/>
      <c r="N87" s="1769"/>
      <c r="O87" s="14"/>
      <c r="P87" s="14"/>
      <c r="Q87" s="14"/>
      <c r="R87" s="14"/>
      <c r="S87" s="14"/>
      <c r="T87" s="14"/>
      <c r="U87" s="14"/>
      <c r="V87" s="14"/>
      <c r="W87" s="14"/>
      <c r="X87" s="14"/>
      <c r="Y87" s="14"/>
      <c r="Z87" s="14"/>
    </row>
    <row r="88" spans="1:26" ht="32.25" customHeight="1">
      <c r="A88" s="2068">
        <v>16</v>
      </c>
      <c r="B88" s="1802" t="s">
        <v>429</v>
      </c>
      <c r="C88" s="409" t="str">
        <f>'AM WATER-2018 SWA SUB ON-TIME'!C26</f>
        <v>BRGYS. CAMPONG, POBLACION &amp; PANTAR WEST (BANGCAL)</v>
      </c>
      <c r="D88" s="2015">
        <v>3</v>
      </c>
      <c r="E88" s="1815" t="str">
        <f>'AM WATER-2018 SWA SUB ON-TIME'!D26</f>
        <v>COMPLETED</v>
      </c>
      <c r="F88" s="469">
        <f>'AM WATER-2018 SWA SUB ON-TIME'!F26</f>
        <v>43822</v>
      </c>
      <c r="G88" s="1789" t="str">
        <f>'AM WATER-2018 SWA SUB ON-TIME'!G26</f>
        <v>-</v>
      </c>
      <c r="H88" s="2183"/>
      <c r="I88" s="1799" t="str">
        <f>'AM WATER-2018 SWA SUB ON-TIME'!A1</f>
        <v>2018 AM-WATER</v>
      </c>
      <c r="J88" s="1769">
        <v>1</v>
      </c>
      <c r="K88" s="1769"/>
      <c r="L88" s="1769"/>
      <c r="M88" s="1769"/>
      <c r="N88" s="1769"/>
      <c r="O88" s="14"/>
      <c r="P88" s="14"/>
      <c r="Q88" s="14"/>
      <c r="R88" s="14"/>
      <c r="S88" s="14"/>
      <c r="T88" s="14"/>
      <c r="U88" s="14"/>
      <c r="V88" s="14"/>
      <c r="W88" s="14"/>
      <c r="X88" s="14"/>
      <c r="Y88" s="14"/>
      <c r="Z88" s="14"/>
    </row>
    <row r="89" spans="1:26" ht="30" customHeight="1">
      <c r="A89" s="1856"/>
      <c r="B89" s="1802" t="s">
        <v>429</v>
      </c>
      <c r="C89" s="409" t="str">
        <f>'AM WATER-2018 SWA SUB ON-TIME'!C27</f>
        <v>BRGYS. KALANGANAN EAST TO LOWER KALANGANAN (TANCAL)</v>
      </c>
      <c r="D89" s="1856"/>
      <c r="E89" s="1798" t="str">
        <f>'AM WATER-2018 SWA SUB ON-TIME'!D27</f>
        <v>COMPLETED</v>
      </c>
      <c r="F89" s="469">
        <f>'AM WATER-2018 SWA SUB ON-TIME'!F27</f>
        <v>43822</v>
      </c>
      <c r="G89" s="1789" t="str">
        <f>'AM WATER-2018 SWA SUB ON-TIME'!G27</f>
        <v>-</v>
      </c>
      <c r="H89" s="1856"/>
      <c r="I89" s="1799" t="str">
        <f>'AM WATER-2018 SWA SUB ON-TIME'!A1</f>
        <v>2018 AM-WATER</v>
      </c>
      <c r="J89" s="1769">
        <v>1</v>
      </c>
      <c r="K89" s="1769"/>
      <c r="L89" s="1769"/>
      <c r="M89" s="1769"/>
      <c r="N89" s="1769"/>
      <c r="O89" s="14"/>
      <c r="P89" s="14"/>
      <c r="Q89" s="14"/>
      <c r="R89" s="14"/>
      <c r="S89" s="14"/>
      <c r="T89" s="14"/>
      <c r="U89" s="14"/>
      <c r="V89" s="14"/>
      <c r="W89" s="14"/>
      <c r="X89" s="14"/>
      <c r="Y89" s="14"/>
      <c r="Z89" s="14"/>
    </row>
    <row r="90" spans="1:26" ht="30" customHeight="1">
      <c r="A90" s="1976"/>
      <c r="B90" s="1802" t="s">
        <v>429</v>
      </c>
      <c r="C90" s="409" t="str">
        <f>'AM-2018 others SWA SUB ON-TIME'!C67</f>
        <v>LUMBA PUNOD TO SUNDIGA PUNOD</v>
      </c>
      <c r="D90" s="1976"/>
      <c r="E90" s="1798" t="str">
        <f>'AM-2018 others SWA SUB ON-TIME'!D67</f>
        <v>COMPLETED</v>
      </c>
      <c r="F90" s="469">
        <f>'AM-2018 others SWA SUB ON-TIME'!F67</f>
        <v>43354</v>
      </c>
      <c r="G90" s="1789" t="str">
        <f>'AM-2018 others SWA SUB ON-TIME'!G67</f>
        <v>-</v>
      </c>
      <c r="H90" s="1976"/>
      <c r="I90" s="1799" t="str">
        <f>'AM-2018 others SWA SUB ON-TIME'!B48</f>
        <v>2018 AM-LAR</v>
      </c>
      <c r="J90" s="1769">
        <v>1</v>
      </c>
      <c r="K90" s="1769"/>
      <c r="L90" s="1769"/>
      <c r="M90" s="1769"/>
      <c r="N90" s="1769"/>
      <c r="O90" s="14"/>
      <c r="P90" s="14"/>
      <c r="Q90" s="14"/>
      <c r="R90" s="14"/>
      <c r="S90" s="14"/>
      <c r="T90" s="14"/>
      <c r="U90" s="14"/>
      <c r="V90" s="14"/>
      <c r="W90" s="14"/>
      <c r="X90" s="14"/>
      <c r="Y90" s="14"/>
      <c r="Z90" s="14"/>
    </row>
    <row r="91" spans="1:26" ht="30" customHeight="1">
      <c r="A91" s="574">
        <v>17</v>
      </c>
      <c r="B91" s="1802" t="s">
        <v>431</v>
      </c>
      <c r="C91" s="409" t="str">
        <f>'AM-2018 others SWA SUB ON-TIME'!C68</f>
        <v>BRGY. NUNANG TO BRGY. POBLACION</v>
      </c>
      <c r="D91" s="412">
        <v>1</v>
      </c>
      <c r="E91" s="1807" t="str">
        <f>'AM-2018 others SWA SUB ON-TIME'!D68</f>
        <v>37.76% Physical Accomplishment</v>
      </c>
      <c r="F91" s="469">
        <f>'AM-2018 others SWA SUB ON-TIME'!F68</f>
        <v>44008</v>
      </c>
      <c r="G91" s="1789">
        <f>'AM-2018 others SWA SUB ON-TIME'!G68</f>
        <v>0</v>
      </c>
      <c r="H91" s="1790">
        <f t="shared" ref="H91:H93" si="5">G91</f>
        <v>0</v>
      </c>
      <c r="I91" s="1799" t="str">
        <f>'AM-2018 others SWA SUB ON-TIME'!B48</f>
        <v>2018 AM-LAR</v>
      </c>
      <c r="J91" s="1769"/>
      <c r="K91" s="1769">
        <v>1</v>
      </c>
      <c r="L91" s="1769"/>
      <c r="M91" s="1769"/>
      <c r="N91" s="1769"/>
      <c r="O91" s="14"/>
      <c r="P91" s="14"/>
      <c r="Q91" s="14"/>
      <c r="R91" s="14"/>
      <c r="S91" s="14"/>
      <c r="T91" s="14"/>
      <c r="U91" s="14"/>
      <c r="V91" s="14"/>
      <c r="W91" s="14"/>
      <c r="X91" s="14"/>
      <c r="Y91" s="14"/>
      <c r="Z91" s="14"/>
    </row>
    <row r="92" spans="1:26" ht="19.5" customHeight="1">
      <c r="A92" s="574">
        <v>18</v>
      </c>
      <c r="B92" s="1802" t="s">
        <v>236</v>
      </c>
      <c r="C92" s="409" t="str">
        <f>'AM-2018 others SWA SUB ON-TIME'!C69</f>
        <v>BARANGAY PADIANAN</v>
      </c>
      <c r="D92" s="412">
        <v>1</v>
      </c>
      <c r="E92" s="1798" t="str">
        <f>'AM-2018 others SWA SUB ON-TIME'!D69</f>
        <v>COMPLETED</v>
      </c>
      <c r="F92" s="469">
        <f>'AM-2018 others SWA SUB ON-TIME'!F69</f>
        <v>43579</v>
      </c>
      <c r="G92" s="1789" t="str">
        <f>'AM-2018 others SWA SUB ON-TIME'!G69</f>
        <v>-</v>
      </c>
      <c r="H92" s="1790" t="str">
        <f t="shared" si="5"/>
        <v>-</v>
      </c>
      <c r="I92" s="1799" t="str">
        <f>'AM-2018 others SWA SUB ON-TIME'!B48</f>
        <v>2018 AM-LAR</v>
      </c>
      <c r="J92" s="1769">
        <v>1</v>
      </c>
      <c r="K92" s="1769"/>
      <c r="L92" s="1769"/>
      <c r="M92" s="1769"/>
      <c r="N92" s="1769"/>
      <c r="O92" s="14"/>
      <c r="P92" s="14"/>
      <c r="Q92" s="14"/>
      <c r="R92" s="14"/>
      <c r="S92" s="14"/>
      <c r="T92" s="14"/>
      <c r="U92" s="14"/>
      <c r="V92" s="14"/>
      <c r="W92" s="14"/>
      <c r="X92" s="14"/>
      <c r="Y92" s="14"/>
      <c r="Z92" s="14"/>
    </row>
    <row r="93" spans="1:26" ht="28.5" customHeight="1">
      <c r="A93" s="574">
        <v>19</v>
      </c>
      <c r="B93" s="1802" t="s">
        <v>434</v>
      </c>
      <c r="C93" s="409" t="str">
        <f>'AM-2018 others SWA SUB ON-TIME'!C70</f>
        <v>BARANGAY PANOLOON TO BARANGAY KATIPUNAN</v>
      </c>
      <c r="D93" s="412">
        <v>1</v>
      </c>
      <c r="E93" s="1798" t="str">
        <f>'AM-2018 others SWA SUB ON-TIME'!D70</f>
        <v>COMPLETED</v>
      </c>
      <c r="F93" s="469" t="str">
        <f>'AM-2018 others SWA SUB ON-TIME'!F70</f>
        <v>12/21/2018</v>
      </c>
      <c r="G93" s="1789" t="str">
        <f>'AM-2018 others SWA SUB ON-TIME'!G70</f>
        <v>-</v>
      </c>
      <c r="H93" s="1790" t="str">
        <f t="shared" si="5"/>
        <v>-</v>
      </c>
      <c r="I93" s="1799" t="str">
        <f>'AM-2018 others SWA SUB ON-TIME'!B48</f>
        <v>2018 AM-LAR</v>
      </c>
      <c r="J93" s="1769">
        <v>1</v>
      </c>
      <c r="K93" s="1769"/>
      <c r="L93" s="1769"/>
      <c r="M93" s="1769"/>
      <c r="N93" s="1769"/>
      <c r="O93" s="14"/>
      <c r="P93" s="14"/>
      <c r="Q93" s="14"/>
      <c r="R93" s="14"/>
      <c r="S93" s="14"/>
      <c r="T93" s="14"/>
      <c r="U93" s="14"/>
      <c r="V93" s="14"/>
      <c r="W93" s="14"/>
      <c r="X93" s="14"/>
      <c r="Y93" s="14"/>
      <c r="Z93" s="14"/>
    </row>
    <row r="94" spans="1:26" ht="19.5" customHeight="1">
      <c r="A94" s="2068">
        <v>20</v>
      </c>
      <c r="B94" s="1802" t="s">
        <v>289</v>
      </c>
      <c r="C94" s="409" t="str">
        <f>'SALINTUBIG-2018 SWA SUB ON-TIME'!C21</f>
        <v>Capocao</v>
      </c>
      <c r="D94" s="2015">
        <v>5</v>
      </c>
      <c r="E94" s="1798" t="str">
        <f>'SALINTUBIG-2018 SWA SUB ON-TIME'!D21</f>
        <v>COMPLETED</v>
      </c>
      <c r="F94" s="469" t="e">
        <f>'SALINTUBIG-2018 SWA SUB ON-TIME'!F21</f>
        <v>#REF!</v>
      </c>
      <c r="G94" s="1789" t="e">
        <f>'SALINTUBIG-2018 SWA SUB ON-TIME'!G21</f>
        <v>#REF!</v>
      </c>
      <c r="H94" s="2183" t="e">
        <f>G96</f>
        <v>#REF!</v>
      </c>
      <c r="I94" s="1799" t="str">
        <f>'SALINTUBIG-2018 SWA SUB ON-TIME'!A1</f>
        <v>2018 SALINTUBIG</v>
      </c>
      <c r="J94" s="1769">
        <v>1</v>
      </c>
      <c r="K94" s="1769"/>
      <c r="L94" s="1769"/>
      <c r="M94" s="1769"/>
      <c r="N94" s="1769"/>
      <c r="O94" s="14"/>
      <c r="P94" s="14"/>
      <c r="Q94" s="14"/>
      <c r="R94" s="14"/>
      <c r="S94" s="14"/>
      <c r="T94" s="14"/>
      <c r="U94" s="14"/>
      <c r="V94" s="14"/>
      <c r="W94" s="14"/>
      <c r="X94" s="14"/>
      <c r="Y94" s="14"/>
      <c r="Z94" s="14"/>
    </row>
    <row r="95" spans="1:26" ht="19.5" customHeight="1">
      <c r="A95" s="1856"/>
      <c r="B95" s="1802" t="s">
        <v>289</v>
      </c>
      <c r="C95" s="409" t="str">
        <f>'SALINTUBIG-2018 SWA SUB ON-TIME'!C22</f>
        <v>Topocon (Capocgo)</v>
      </c>
      <c r="D95" s="1856"/>
      <c r="E95" s="1798" t="str">
        <f>'SALINTUBIG-2018 SWA SUB ON-TIME'!D22</f>
        <v>COMPLETED</v>
      </c>
      <c r="F95" s="469" t="e">
        <f>'SALINTUBIG-2018 SWA SUB ON-TIME'!F22</f>
        <v>#REF!</v>
      </c>
      <c r="G95" s="1789" t="e">
        <f>'SALINTUBIG-2018 SWA SUB ON-TIME'!G22</f>
        <v>#REF!</v>
      </c>
      <c r="H95" s="1856"/>
      <c r="I95" s="1799" t="str">
        <f>'SALINTUBIG-2018 SWA SUB ON-TIME'!A1</f>
        <v>2018 SALINTUBIG</v>
      </c>
      <c r="J95" s="1769">
        <v>1</v>
      </c>
      <c r="K95" s="1769"/>
      <c r="L95" s="1769"/>
      <c r="M95" s="1769"/>
      <c r="N95" s="1769"/>
      <c r="O95" s="14"/>
      <c r="P95" s="14"/>
      <c r="Q95" s="14"/>
      <c r="R95" s="14"/>
      <c r="S95" s="14"/>
      <c r="T95" s="14"/>
      <c r="U95" s="14"/>
      <c r="V95" s="14"/>
      <c r="W95" s="14"/>
      <c r="X95" s="14"/>
      <c r="Y95" s="14"/>
      <c r="Z95" s="14"/>
    </row>
    <row r="96" spans="1:26" ht="19.5" customHeight="1">
      <c r="A96" s="1856"/>
      <c r="B96" s="1802" t="s">
        <v>289</v>
      </c>
      <c r="C96" s="409" t="str">
        <f>'SALINTUBIG-2018 SWA SUB ON-TIME'!C23</f>
        <v>Mabuhay</v>
      </c>
      <c r="D96" s="1856"/>
      <c r="E96" s="1807" t="str">
        <f>'SALINTUBIG-2018 SWA SUB ON-TIME'!D23</f>
        <v>COMPLETED</v>
      </c>
      <c r="F96" s="469" t="e">
        <f>'SALINTUBIG-2018 SWA SUB ON-TIME'!F23</f>
        <v>#REF!</v>
      </c>
      <c r="G96" s="1789" t="e">
        <f>'SALINTUBIG-2018 SWA SUB ON-TIME'!G23</f>
        <v>#REF!</v>
      </c>
      <c r="H96" s="1856"/>
      <c r="I96" s="1799" t="str">
        <f>'SALINTUBIG-2018 SWA SUB ON-TIME'!A1</f>
        <v>2018 SALINTUBIG</v>
      </c>
      <c r="J96" s="1769"/>
      <c r="K96" s="1769">
        <v>1</v>
      </c>
      <c r="L96" s="1769"/>
      <c r="M96" s="1769"/>
      <c r="N96" s="1769"/>
      <c r="O96" s="14"/>
      <c r="P96" s="14"/>
      <c r="Q96" s="14"/>
      <c r="R96" s="14"/>
      <c r="S96" s="14"/>
      <c r="T96" s="14"/>
      <c r="U96" s="14"/>
      <c r="V96" s="14"/>
      <c r="W96" s="14"/>
      <c r="X96" s="14"/>
      <c r="Y96" s="14"/>
      <c r="Z96" s="14"/>
    </row>
    <row r="97" spans="1:26" ht="43.5" customHeight="1">
      <c r="A97" s="1856"/>
      <c r="B97" s="1802" t="s">
        <v>289</v>
      </c>
      <c r="C97" s="409" t="str">
        <f>'AM WATER-2018 SWA SUB ON-TIME'!C28</f>
        <v>BARANGAYS MAMAGUM, BANGAAN, SIGAYAN</v>
      </c>
      <c r="D97" s="1856"/>
      <c r="E97" s="1798" t="str">
        <f>'AM WATER-2018 SWA SUB ON-TIME'!D28</f>
        <v>COMPLETED</v>
      </c>
      <c r="F97" s="469">
        <f>'AM WATER-2018 SWA SUB ON-TIME'!F28</f>
        <v>43636</v>
      </c>
      <c r="G97" s="1789" t="str">
        <f>'AM WATER-2018 SWA SUB ON-TIME'!G28</f>
        <v>-</v>
      </c>
      <c r="H97" s="1856"/>
      <c r="I97" s="1799" t="str">
        <f>'AM WATER-2018 SWA SUB ON-TIME'!A1</f>
        <v>2018 AM-WATER</v>
      </c>
      <c r="J97" s="1769">
        <v>1</v>
      </c>
      <c r="K97" s="1769"/>
      <c r="L97" s="1769"/>
      <c r="M97" s="1769"/>
      <c r="N97" s="1769"/>
      <c r="O97" s="14"/>
      <c r="P97" s="14"/>
      <c r="Q97" s="14"/>
      <c r="R97" s="14"/>
      <c r="S97" s="14"/>
      <c r="T97" s="14"/>
      <c r="U97" s="14"/>
      <c r="V97" s="14"/>
      <c r="W97" s="14"/>
      <c r="X97" s="14"/>
      <c r="Y97" s="14"/>
      <c r="Z97" s="14"/>
    </row>
    <row r="98" spans="1:26" ht="36" customHeight="1">
      <c r="A98" s="1976"/>
      <c r="B98" s="1802" t="s">
        <v>289</v>
      </c>
      <c r="C98" s="409" t="str">
        <f>'AM-2018 others SWA SUB ON-TIME'!C80</f>
        <v>SND, LDN</v>
      </c>
      <c r="D98" s="1976"/>
      <c r="E98" s="1798" t="str">
        <f>'AM-2018 others SWA SUB ON-TIME'!D80</f>
        <v>COMPLETED</v>
      </c>
      <c r="F98" s="469">
        <f>'AM-2018 others SWA SUB ON-TIME'!F80</f>
        <v>43717</v>
      </c>
      <c r="G98" s="1789" t="str">
        <f>'AM-2018 others SWA SUB ON-TIME'!G80</f>
        <v>-</v>
      </c>
      <c r="H98" s="1976"/>
      <c r="I98" s="1799" t="str">
        <f>'AM-2018 others SWA SUB ON-TIME'!B75</f>
        <v>2018 AM-OTHERS</v>
      </c>
      <c r="J98" s="1769">
        <v>1</v>
      </c>
      <c r="K98" s="1769"/>
      <c r="L98" s="1769"/>
      <c r="M98" s="1769"/>
      <c r="N98" s="1769"/>
      <c r="O98" s="14"/>
      <c r="P98" s="14"/>
      <c r="Q98" s="14"/>
      <c r="R98" s="14"/>
      <c r="S98" s="14"/>
      <c r="T98" s="14"/>
      <c r="U98" s="14"/>
      <c r="V98" s="14"/>
      <c r="W98" s="14"/>
      <c r="X98" s="14"/>
      <c r="Y98" s="14"/>
      <c r="Z98" s="14"/>
    </row>
    <row r="99" spans="1:26" ht="19.5" customHeight="1">
      <c r="A99" s="574">
        <v>21</v>
      </c>
      <c r="B99" s="1802" t="s">
        <v>165</v>
      </c>
      <c r="C99" s="409" t="str">
        <f>'AM-2018 others SWA SUB ON-TIME'!C71</f>
        <v>BRGY. KIAZAR</v>
      </c>
      <c r="D99" s="412">
        <v>1</v>
      </c>
      <c r="E99" s="1809" t="str">
        <f>'AM-2018 others SWA SUB ON-TIME'!D71</f>
        <v>CANCELLED</v>
      </c>
      <c r="F99" s="469">
        <f>'AM-2018 others SWA SUB ON-TIME'!F71</f>
        <v>43528</v>
      </c>
      <c r="G99" s="1789" t="str">
        <f>'AM-2018 others SWA SUB ON-TIME'!G71</f>
        <v>-</v>
      </c>
      <c r="H99" s="1790" t="str">
        <f t="shared" ref="H99:H100" si="6">G99</f>
        <v>-</v>
      </c>
      <c r="I99" s="1799" t="str">
        <f>'AM-2018 others SWA SUB ON-TIME'!B48</f>
        <v>2018 AM-LAR</v>
      </c>
      <c r="J99" s="1769"/>
      <c r="K99" s="1769"/>
      <c r="L99" s="1769"/>
      <c r="M99" s="1769"/>
      <c r="N99" s="1769">
        <v>1</v>
      </c>
      <c r="O99" s="14"/>
      <c r="P99" s="14"/>
      <c r="Q99" s="14"/>
      <c r="R99" s="14"/>
      <c r="S99" s="14"/>
      <c r="T99" s="14"/>
      <c r="U99" s="14"/>
      <c r="V99" s="14"/>
      <c r="W99" s="14"/>
      <c r="X99" s="14"/>
      <c r="Y99" s="14"/>
      <c r="Z99" s="14"/>
    </row>
    <row r="100" spans="1:26" ht="19.5" customHeight="1">
      <c r="A100" s="574">
        <v>22</v>
      </c>
      <c r="B100" s="1802" t="s">
        <v>237</v>
      </c>
      <c r="C100" s="409" t="str">
        <f>'AM-2018 others SWA SUB ON-TIME'!C72</f>
        <v>BARANGAY BUBONG TO LINAO</v>
      </c>
      <c r="D100" s="412">
        <v>1</v>
      </c>
      <c r="E100" s="1798" t="str">
        <f>'AM-2018 others SWA SUB ON-TIME'!D72</f>
        <v>COMPLETED</v>
      </c>
      <c r="F100" s="469">
        <f>'AM-2018 others SWA SUB ON-TIME'!F72</f>
        <v>43649</v>
      </c>
      <c r="G100" s="1789" t="str">
        <f>'AM-2018 others SWA SUB ON-TIME'!G72</f>
        <v>-</v>
      </c>
      <c r="H100" s="1790" t="str">
        <f t="shared" si="6"/>
        <v>-</v>
      </c>
      <c r="I100" s="1799" t="str">
        <f>'AM-2018 others SWA SUB ON-TIME'!B48</f>
        <v>2018 AM-LAR</v>
      </c>
      <c r="J100" s="1769">
        <v>1</v>
      </c>
      <c r="K100" s="1769"/>
      <c r="L100" s="1769"/>
      <c r="M100" s="1769"/>
      <c r="N100" s="1769"/>
      <c r="O100" s="14"/>
      <c r="P100" s="14"/>
      <c r="Q100" s="14"/>
      <c r="R100" s="14"/>
      <c r="S100" s="14"/>
      <c r="T100" s="14"/>
      <c r="U100" s="14"/>
      <c r="V100" s="14"/>
      <c r="W100" s="14"/>
      <c r="X100" s="14"/>
      <c r="Y100" s="14"/>
      <c r="Z100" s="14"/>
    </row>
    <row r="101" spans="1:26" ht="19.5" customHeight="1">
      <c r="A101" s="2068">
        <v>23</v>
      </c>
      <c r="B101" s="1797" t="s">
        <v>699</v>
      </c>
      <c r="C101" s="1811" t="str">
        <f>'SALINTUBIG-2018 SWA SUB ON-TIME'!C24</f>
        <v>Baris (Lumangculob)</v>
      </c>
      <c r="D101" s="2015">
        <v>4</v>
      </c>
      <c r="E101" s="1798" t="str">
        <f>'SALINTUBIG-2018 SWA SUB ON-TIME'!D24</f>
        <v>COMPLETED</v>
      </c>
      <c r="F101" s="469" t="e">
        <f>'SALINTUBIG-2018 SWA SUB ON-TIME'!F24</f>
        <v>#REF!</v>
      </c>
      <c r="G101" s="1789" t="e">
        <f>'SALINTUBIG-2018 SWA SUB ON-TIME'!G24</f>
        <v>#REF!</v>
      </c>
      <c r="H101" s="2183"/>
      <c r="I101" s="1799" t="str">
        <f>'SALINTUBIG-2018 SWA SUB ON-TIME'!A1</f>
        <v>2018 SALINTUBIG</v>
      </c>
      <c r="J101" s="1769">
        <v>1</v>
      </c>
      <c r="K101" s="1769"/>
      <c r="L101" s="1769"/>
      <c r="M101" s="1769"/>
      <c r="N101" s="1769"/>
      <c r="O101" s="14"/>
      <c r="P101" s="14"/>
      <c r="Q101" s="14"/>
      <c r="R101" s="14"/>
      <c r="S101" s="14"/>
      <c r="T101" s="14"/>
      <c r="U101" s="14"/>
      <c r="V101" s="14"/>
      <c r="W101" s="14"/>
      <c r="X101" s="14"/>
      <c r="Y101" s="14"/>
      <c r="Z101" s="14"/>
    </row>
    <row r="102" spans="1:26" ht="19.5" customHeight="1">
      <c r="A102" s="1856"/>
      <c r="B102" s="1797" t="s">
        <v>699</v>
      </c>
      <c r="C102" s="1806" t="str">
        <f>'SALINTUBIG-2018 SWA SUB ON-TIME'!C25</f>
        <v>Dalama</v>
      </c>
      <c r="D102" s="1856"/>
      <c r="E102" s="1798" t="str">
        <f>'SALINTUBIG-2018 SWA SUB ON-TIME'!D25</f>
        <v>COMPLETED</v>
      </c>
      <c r="F102" s="796" t="e">
        <f>'SALINTUBIG-2018 SWA SUB ON-TIME'!F25</f>
        <v>#REF!</v>
      </c>
      <c r="G102" s="1789" t="e">
        <f>'SALINTUBIG-2018 SWA SUB ON-TIME'!G25</f>
        <v>#REF!</v>
      </c>
      <c r="H102" s="1856"/>
      <c r="I102" s="1799" t="str">
        <f>'SALINTUBIG-2018 SWA SUB ON-TIME'!A1</f>
        <v>2018 SALINTUBIG</v>
      </c>
      <c r="J102" s="1769">
        <v>1</v>
      </c>
      <c r="K102" s="1769"/>
      <c r="L102" s="1769"/>
      <c r="M102" s="1769"/>
      <c r="N102" s="1769"/>
      <c r="O102" s="14"/>
      <c r="P102" s="14"/>
      <c r="Q102" s="14"/>
      <c r="R102" s="14"/>
      <c r="S102" s="14"/>
      <c r="T102" s="14"/>
      <c r="U102" s="14"/>
      <c r="V102" s="14"/>
      <c r="W102" s="14"/>
      <c r="X102" s="14"/>
      <c r="Y102" s="14"/>
      <c r="Z102" s="14"/>
    </row>
    <row r="103" spans="1:26" ht="19.5" customHeight="1">
      <c r="A103" s="1856"/>
      <c r="B103" s="1797" t="s">
        <v>699</v>
      </c>
      <c r="C103" s="1806" t="str">
        <f>'SALINTUBIG-2018 SWA SUB ON-TIME'!C26</f>
        <v>Palao</v>
      </c>
      <c r="D103" s="1856"/>
      <c r="E103" s="1798" t="str">
        <f>'SALINTUBIG-2018 SWA SUB ON-TIME'!D26</f>
        <v>COMPLETED</v>
      </c>
      <c r="F103" s="796" t="e">
        <f>'SALINTUBIG-2018 SWA SUB ON-TIME'!F26</f>
        <v>#REF!</v>
      </c>
      <c r="G103" s="1789" t="e">
        <f>'SALINTUBIG-2018 SWA SUB ON-TIME'!G26</f>
        <v>#REF!</v>
      </c>
      <c r="H103" s="1856"/>
      <c r="I103" s="1799" t="str">
        <f>'SALINTUBIG-2018 SWA SUB ON-TIME'!A1</f>
        <v>2018 SALINTUBIG</v>
      </c>
      <c r="J103" s="1769">
        <v>1</v>
      </c>
      <c r="K103" s="1769"/>
      <c r="L103" s="1769"/>
      <c r="M103" s="1769"/>
      <c r="N103" s="1769"/>
      <c r="O103" s="14"/>
      <c r="P103" s="14"/>
      <c r="Q103" s="14"/>
      <c r="R103" s="14"/>
      <c r="S103" s="14"/>
      <c r="T103" s="14"/>
      <c r="U103" s="14"/>
      <c r="V103" s="14"/>
      <c r="W103" s="14"/>
      <c r="X103" s="14"/>
      <c r="Y103" s="14"/>
      <c r="Z103" s="14"/>
    </row>
    <row r="104" spans="1:26" ht="19.5" customHeight="1">
      <c r="A104" s="1976"/>
      <c r="B104" s="1797" t="s">
        <v>699</v>
      </c>
      <c r="C104" s="409" t="str">
        <f>'AM-2018 others SWA SUB ON-TIME'!C73</f>
        <v>POBLACION (Legaspi - Gom-os)</v>
      </c>
      <c r="D104" s="1976"/>
      <c r="E104" s="1798" t="str">
        <f>'AM-2018 others SWA SUB ON-TIME'!D73</f>
        <v>COMPLETED</v>
      </c>
      <c r="F104" s="469">
        <f>'AM-2018 others SWA SUB ON-TIME'!F73</f>
        <v>43578</v>
      </c>
      <c r="G104" s="1789" t="str">
        <f>'AM-2018 others SWA SUB ON-TIME'!G73</f>
        <v>-</v>
      </c>
      <c r="H104" s="1976"/>
      <c r="I104" s="1799" t="str">
        <f>'AM-2018 others SWA SUB ON-TIME'!B48</f>
        <v>2018 AM-LAR</v>
      </c>
      <c r="J104" s="1769">
        <v>1</v>
      </c>
      <c r="K104" s="1769"/>
      <c r="L104" s="1769"/>
      <c r="M104" s="1769"/>
      <c r="N104" s="1769"/>
      <c r="O104" s="14"/>
      <c r="P104" s="14"/>
      <c r="Q104" s="14"/>
      <c r="R104" s="14"/>
      <c r="S104" s="14"/>
      <c r="T104" s="14"/>
      <c r="U104" s="14"/>
      <c r="V104" s="14"/>
      <c r="W104" s="14"/>
      <c r="X104" s="14"/>
      <c r="Y104" s="14"/>
      <c r="Z104" s="14"/>
    </row>
    <row r="105" spans="1:26" ht="19.5" customHeight="1">
      <c r="A105" s="1783"/>
      <c r="B105" s="1784" t="s">
        <v>18</v>
      </c>
      <c r="C105" s="1784"/>
      <c r="D105" s="1784"/>
      <c r="E105" s="1784"/>
      <c r="F105" s="1784"/>
      <c r="G105" s="1785"/>
      <c r="H105" s="1785"/>
      <c r="I105" s="1784"/>
      <c r="J105" s="1769"/>
      <c r="K105" s="1769"/>
      <c r="L105" s="1769"/>
      <c r="M105" s="1769"/>
      <c r="N105" s="1769"/>
      <c r="O105" s="14"/>
      <c r="P105" s="14"/>
      <c r="Q105" s="14"/>
      <c r="R105" s="14"/>
      <c r="S105" s="14"/>
      <c r="T105" s="14"/>
      <c r="U105" s="14"/>
      <c r="V105" s="14"/>
      <c r="W105" s="14"/>
      <c r="X105" s="14"/>
      <c r="Y105" s="14"/>
      <c r="Z105" s="14"/>
    </row>
    <row r="106" spans="1:26" ht="19.5" customHeight="1">
      <c r="A106" s="2068">
        <v>1</v>
      </c>
      <c r="B106" s="1802" t="s">
        <v>140</v>
      </c>
      <c r="C106" s="409" t="str">
        <f>'SALINTUBIG-2018 SWA SUB ON-TIME'!C29</f>
        <v>Palayan</v>
      </c>
      <c r="D106" s="2015">
        <v>4</v>
      </c>
      <c r="E106" s="1798" t="str">
        <f>'SALINTUBIG-2018 SWA SUB ON-TIME'!D29</f>
        <v>COMPLETED</v>
      </c>
      <c r="F106" s="469" t="e">
        <f>'SALINTUBIG-2018 SWA SUB ON-TIME'!F29</f>
        <v>#REF!</v>
      </c>
      <c r="G106" s="1789" t="e">
        <f>'SALINTUBIG-2018 SWA SUB ON-TIME'!G29</f>
        <v>#REF!</v>
      </c>
      <c r="H106" s="2183"/>
      <c r="I106" s="1799" t="str">
        <f>'SALINTUBIG-2018 SWA SUB ON-TIME'!A1</f>
        <v>2018 SALINTUBIG</v>
      </c>
      <c r="J106" s="1769">
        <v>1</v>
      </c>
      <c r="K106" s="1769"/>
      <c r="L106" s="1769"/>
      <c r="M106" s="1769"/>
      <c r="N106" s="1769"/>
      <c r="O106" s="14"/>
      <c r="P106" s="14"/>
      <c r="Q106" s="14"/>
      <c r="R106" s="14"/>
      <c r="S106" s="14"/>
      <c r="T106" s="14"/>
      <c r="U106" s="14"/>
      <c r="V106" s="14"/>
      <c r="W106" s="14"/>
      <c r="X106" s="14"/>
      <c r="Y106" s="14"/>
      <c r="Z106" s="14"/>
    </row>
    <row r="107" spans="1:26" ht="30" customHeight="1">
      <c r="A107" s="1856"/>
      <c r="B107" s="1802" t="s">
        <v>140</v>
      </c>
      <c r="C107" s="409" t="str">
        <f>'SALINTUBIG-2018 SWA SUB ON-TIME'!C30</f>
        <v>San Pedro</v>
      </c>
      <c r="D107" s="1856"/>
      <c r="E107" s="1798" t="str">
        <f>'SALINTUBIG-2018 SWA SUB ON-TIME'!D30</f>
        <v>COMPLETED</v>
      </c>
      <c r="F107" s="469" t="e">
        <f>'SALINTUBIG-2018 SWA SUB ON-TIME'!F30</f>
        <v>#REF!</v>
      </c>
      <c r="G107" s="1789" t="e">
        <f>'SALINTUBIG-2018 SWA SUB ON-TIME'!G30</f>
        <v>#REF!</v>
      </c>
      <c r="H107" s="1856"/>
      <c r="I107" s="1799" t="str">
        <f>'SALINTUBIG-2018 SWA SUB ON-TIME'!A1</f>
        <v>2018 SALINTUBIG</v>
      </c>
      <c r="J107" s="1769">
        <v>1</v>
      </c>
      <c r="K107" s="1769"/>
      <c r="L107" s="1769"/>
      <c r="M107" s="1769"/>
      <c r="N107" s="1769"/>
      <c r="O107" s="14"/>
      <c r="P107" s="14"/>
      <c r="Q107" s="14"/>
      <c r="R107" s="14"/>
      <c r="S107" s="14"/>
      <c r="T107" s="14"/>
      <c r="U107" s="14"/>
      <c r="V107" s="14"/>
      <c r="W107" s="14"/>
      <c r="X107" s="14"/>
      <c r="Y107" s="14"/>
      <c r="Z107" s="14"/>
    </row>
    <row r="108" spans="1:26" ht="20.25" customHeight="1">
      <c r="A108" s="1856"/>
      <c r="B108" s="1802" t="s">
        <v>140</v>
      </c>
      <c r="C108" s="409" t="str">
        <f>'SALINTUBIG-2018 SWA SUB ON-TIME'!C31</f>
        <v>Sinampongan</v>
      </c>
      <c r="D108" s="1856"/>
      <c r="E108" s="1798" t="str">
        <f>'SALINTUBIG-2018 SWA SUB ON-TIME'!D31</f>
        <v>COMPLETED</v>
      </c>
      <c r="F108" s="469" t="e">
        <f>'SALINTUBIG-2018 SWA SUB ON-TIME'!F31</f>
        <v>#REF!</v>
      </c>
      <c r="G108" s="1789" t="e">
        <f>'SALINTUBIG-2018 SWA SUB ON-TIME'!G31</f>
        <v>#REF!</v>
      </c>
      <c r="H108" s="1856"/>
      <c r="I108" s="1799" t="str">
        <f>'SALINTUBIG-2018 SWA SUB ON-TIME'!A1</f>
        <v>2018 SALINTUBIG</v>
      </c>
      <c r="J108" s="1769">
        <v>1</v>
      </c>
      <c r="K108" s="1769"/>
      <c r="L108" s="1769"/>
      <c r="M108" s="1769"/>
      <c r="N108" s="1769"/>
      <c r="O108" s="14"/>
      <c r="P108" s="14"/>
      <c r="Q108" s="14"/>
      <c r="R108" s="14"/>
      <c r="S108" s="14"/>
      <c r="T108" s="14"/>
      <c r="U108" s="14"/>
      <c r="V108" s="14"/>
      <c r="W108" s="14"/>
      <c r="X108" s="14"/>
      <c r="Y108" s="14"/>
      <c r="Z108" s="14"/>
    </row>
    <row r="109" spans="1:26" ht="20.25" customHeight="1">
      <c r="A109" s="1976"/>
      <c r="B109" s="1802" t="s">
        <v>140</v>
      </c>
      <c r="C109" s="409" t="str">
        <f>'AM-2018 others SWA SUB ON-TIME'!C85</f>
        <v>BRGY. TUBURAN</v>
      </c>
      <c r="D109" s="1976"/>
      <c r="E109" s="1798" t="str">
        <f>'AM-2018 others SWA SUB ON-TIME'!D85</f>
        <v>COMPLETED</v>
      </c>
      <c r="F109" s="469">
        <f>'AM-2018 others SWA SUB ON-TIME'!F85</f>
        <v>43861</v>
      </c>
      <c r="G109" s="1789">
        <f>'AM-2018 others SWA SUB ON-TIME'!G85</f>
        <v>0</v>
      </c>
      <c r="H109" s="1976"/>
      <c r="I109" s="1799" t="str">
        <f>'AM-2018 others SWA SUB ON-TIME'!B84</f>
        <v>2018 AM-LAR</v>
      </c>
      <c r="J109" s="1769">
        <v>1</v>
      </c>
      <c r="K109" s="1769"/>
      <c r="L109" s="1808"/>
      <c r="M109" s="1769"/>
      <c r="N109" s="1769"/>
      <c r="O109" s="14"/>
      <c r="P109" s="14"/>
      <c r="Q109" s="14"/>
      <c r="R109" s="14"/>
      <c r="S109" s="14"/>
      <c r="T109" s="14"/>
      <c r="U109" s="14"/>
      <c r="V109" s="14"/>
      <c r="W109" s="14"/>
      <c r="X109" s="14"/>
      <c r="Y109" s="14"/>
      <c r="Z109" s="14"/>
    </row>
    <row r="110" spans="1:26" ht="19.5" customHeight="1">
      <c r="A110" s="574">
        <v>2</v>
      </c>
      <c r="B110" s="1802" t="s">
        <v>239</v>
      </c>
      <c r="C110" s="409" t="str">
        <f>'AM-2018 others SWA SUB ON-TIME'!C86</f>
        <v>BRGY. MISOM - BPLS ROAD</v>
      </c>
      <c r="D110" s="412">
        <v>1</v>
      </c>
      <c r="E110" s="1798" t="str">
        <f>'AM-2018 others SWA SUB ON-TIME'!D86</f>
        <v>COMPLETED</v>
      </c>
      <c r="F110" s="469">
        <f>'AM-2018 others SWA SUB ON-TIME'!F86</f>
        <v>43588</v>
      </c>
      <c r="G110" s="1789" t="str">
        <f>'AM-2018 others SWA SUB ON-TIME'!G86</f>
        <v>-</v>
      </c>
      <c r="H110" s="1790" t="str">
        <f>G110</f>
        <v>-</v>
      </c>
      <c r="I110" s="1799" t="str">
        <f>'AM-2018 others SWA SUB ON-TIME'!B84</f>
        <v>2018 AM-LAR</v>
      </c>
      <c r="J110" s="1769">
        <v>1</v>
      </c>
      <c r="K110" s="1769"/>
      <c r="L110" s="1769"/>
      <c r="M110" s="1769"/>
      <c r="N110" s="1769"/>
      <c r="O110" s="14"/>
      <c r="P110" s="14"/>
      <c r="Q110" s="14"/>
      <c r="R110" s="14"/>
      <c r="S110" s="14"/>
      <c r="T110" s="14"/>
      <c r="U110" s="14"/>
      <c r="V110" s="14"/>
      <c r="W110" s="14"/>
      <c r="X110" s="14"/>
      <c r="Y110" s="14"/>
      <c r="Z110" s="14"/>
    </row>
    <row r="111" spans="1:26" ht="19.5" customHeight="1">
      <c r="A111" s="2068">
        <v>3</v>
      </c>
      <c r="B111" s="1802" t="s">
        <v>241</v>
      </c>
      <c r="C111" s="409" t="str">
        <f>'SALINTUBIG-2018 SWA SUB ON-TIME'!C32</f>
        <v>Dullan</v>
      </c>
      <c r="D111" s="2015">
        <v>2</v>
      </c>
      <c r="E111" s="1798" t="str">
        <f>'SALINTUBIG-2018 SWA SUB ON-TIME'!D32</f>
        <v>COMPLETED</v>
      </c>
      <c r="F111" s="469" t="e">
        <f>'SALINTUBIG-2018 SWA SUB ON-TIME'!F32</f>
        <v>#REF!</v>
      </c>
      <c r="G111" s="1789" t="e">
        <f>'SALINTUBIG-2018 SWA SUB ON-TIME'!G32</f>
        <v>#REF!</v>
      </c>
      <c r="H111" s="2183"/>
      <c r="I111" s="1799" t="str">
        <f>'SALINTUBIG-2018 SWA SUB ON-TIME'!A1</f>
        <v>2018 SALINTUBIG</v>
      </c>
      <c r="J111" s="1769">
        <v>1</v>
      </c>
      <c r="K111" s="1769"/>
      <c r="L111" s="1769"/>
      <c r="M111" s="1769"/>
      <c r="N111" s="1769"/>
      <c r="O111" s="14"/>
      <c r="P111" s="14"/>
      <c r="Q111" s="14"/>
      <c r="R111" s="14"/>
      <c r="S111" s="14"/>
      <c r="T111" s="14"/>
      <c r="U111" s="14"/>
      <c r="V111" s="14"/>
      <c r="W111" s="14"/>
      <c r="X111" s="14"/>
      <c r="Y111" s="14"/>
      <c r="Z111" s="14"/>
    </row>
    <row r="112" spans="1:26" ht="19.5" customHeight="1">
      <c r="A112" s="1976"/>
      <c r="B112" s="1802" t="s">
        <v>241</v>
      </c>
      <c r="C112" s="409" t="str">
        <f>'AM-2018 others SWA SUB ON-TIME'!C87</f>
        <v>BOLINSONG</v>
      </c>
      <c r="D112" s="1976"/>
      <c r="E112" s="1798" t="str">
        <f>'AM-2018 others SWA SUB ON-TIME'!D87</f>
        <v>COMPLETED</v>
      </c>
      <c r="F112" s="469" t="str">
        <f>'AM-2018 others SWA SUB ON-TIME'!F87</f>
        <v>12/20/2018</v>
      </c>
      <c r="G112" s="1789" t="str">
        <f>'AM-2018 others SWA SUB ON-TIME'!G87</f>
        <v>-</v>
      </c>
      <c r="H112" s="1976"/>
      <c r="I112" s="1799" t="str">
        <f>'AM-2018 others SWA SUB ON-TIME'!B84</f>
        <v>2018 AM-LAR</v>
      </c>
      <c r="J112" s="1769">
        <v>1</v>
      </c>
      <c r="K112" s="1769"/>
      <c r="L112" s="1769"/>
      <c r="M112" s="1769"/>
      <c r="N112" s="1769"/>
      <c r="O112" s="14"/>
      <c r="P112" s="14"/>
      <c r="Q112" s="14"/>
      <c r="R112" s="14"/>
      <c r="S112" s="14"/>
      <c r="T112" s="14"/>
      <c r="U112" s="14"/>
      <c r="V112" s="14"/>
      <c r="W112" s="14"/>
      <c r="X112" s="14"/>
      <c r="Y112" s="14"/>
      <c r="Z112" s="14"/>
    </row>
    <row r="113" spans="1:26" ht="19.5" customHeight="1">
      <c r="A113" s="574">
        <v>4</v>
      </c>
      <c r="B113" s="1802" t="s">
        <v>447</v>
      </c>
      <c r="C113" s="409" t="str">
        <f>'AM-2018 others SWA SUB ON-TIME'!C88</f>
        <v>BARANGAY LIBERTAD</v>
      </c>
      <c r="D113" s="412">
        <v>1</v>
      </c>
      <c r="E113" s="1798" t="str">
        <f>'AM-2018 others SWA SUB ON-TIME'!D88</f>
        <v>COMPLETED</v>
      </c>
      <c r="F113" s="469">
        <f>'AM-2018 others SWA SUB ON-TIME'!F88</f>
        <v>43553</v>
      </c>
      <c r="G113" s="1789" t="str">
        <f>'AM-2018 others SWA SUB ON-TIME'!G88</f>
        <v>-</v>
      </c>
      <c r="H113" s="1790" t="str">
        <f t="shared" ref="H113:H118" si="7">G113</f>
        <v>-</v>
      </c>
      <c r="I113" s="1799" t="str">
        <f>'AM-2018 others SWA SUB ON-TIME'!B84</f>
        <v>2018 AM-LAR</v>
      </c>
      <c r="J113" s="1769">
        <v>1</v>
      </c>
      <c r="K113" s="1769"/>
      <c r="L113" s="1769"/>
      <c r="M113" s="1769"/>
      <c r="N113" s="1769"/>
      <c r="O113" s="14"/>
      <c r="P113" s="14"/>
      <c r="Q113" s="14"/>
      <c r="R113" s="14"/>
      <c r="S113" s="14"/>
      <c r="T113" s="14"/>
      <c r="U113" s="14"/>
      <c r="V113" s="14"/>
      <c r="W113" s="14"/>
      <c r="X113" s="14"/>
      <c r="Y113" s="14"/>
      <c r="Z113" s="14"/>
    </row>
    <row r="114" spans="1:26" ht="19.5" customHeight="1">
      <c r="A114" s="574">
        <v>5</v>
      </c>
      <c r="B114" s="1802" t="s">
        <v>292</v>
      </c>
      <c r="C114" s="409" t="str">
        <f>'AM-2018 others SWA SUB ON-TIME'!C89</f>
        <v>SEGATIC DAKU AND CABUNGA-AN</v>
      </c>
      <c r="D114" s="412">
        <v>1</v>
      </c>
      <c r="E114" s="1798" t="str">
        <f>'AM-2018 others SWA SUB ON-TIME'!D89</f>
        <v>COMPLETED</v>
      </c>
      <c r="F114" s="469" t="str">
        <f>'AM-2018 others SWA SUB ON-TIME'!F89</f>
        <v>2/18/019</v>
      </c>
      <c r="G114" s="1789" t="str">
        <f>'AM-2018 others SWA SUB ON-TIME'!G89</f>
        <v>-</v>
      </c>
      <c r="H114" s="1790" t="str">
        <f t="shared" si="7"/>
        <v>-</v>
      </c>
      <c r="I114" s="1799" t="str">
        <f>'AM-2018 others SWA SUB ON-TIME'!B84</f>
        <v>2018 AM-LAR</v>
      </c>
      <c r="J114" s="1769">
        <v>1</v>
      </c>
      <c r="K114" s="1769"/>
      <c r="L114" s="1769"/>
      <c r="M114" s="1769"/>
      <c r="N114" s="1769"/>
      <c r="O114" s="14"/>
      <c r="P114" s="14"/>
      <c r="Q114" s="14"/>
      <c r="R114" s="14"/>
      <c r="S114" s="14"/>
      <c r="T114" s="14"/>
      <c r="U114" s="14"/>
      <c r="V114" s="14"/>
      <c r="W114" s="14"/>
      <c r="X114" s="14"/>
      <c r="Y114" s="14"/>
      <c r="Z114" s="14"/>
    </row>
    <row r="115" spans="1:26" ht="19.5" customHeight="1">
      <c r="A115" s="574">
        <v>6</v>
      </c>
      <c r="B115" s="1802" t="s">
        <v>151</v>
      </c>
      <c r="C115" s="409" t="str">
        <f>'AM-2018 others SWA SUB ON-TIME'!C90</f>
        <v>BRGY. NEW CASUL</v>
      </c>
      <c r="D115" s="412">
        <v>1</v>
      </c>
      <c r="E115" s="1809" t="str">
        <f>'AM-2018 others SWA SUB ON-TIME'!D90</f>
        <v>CANCELLED</v>
      </c>
      <c r="F115" s="469">
        <f>'AM-2018 others SWA SUB ON-TIME'!F90</f>
        <v>43840</v>
      </c>
      <c r="G115" s="1789" t="str">
        <f>'AM-2018 others SWA SUB ON-TIME'!G90</f>
        <v>-</v>
      </c>
      <c r="H115" s="1790" t="str">
        <f t="shared" si="7"/>
        <v>-</v>
      </c>
      <c r="I115" s="1799" t="str">
        <f>'AM-2018 others SWA SUB ON-TIME'!B84</f>
        <v>2018 AM-LAR</v>
      </c>
      <c r="J115" s="1769"/>
      <c r="K115" s="1769"/>
      <c r="L115" s="1769"/>
      <c r="M115" s="1808"/>
      <c r="N115" s="1769">
        <v>1</v>
      </c>
      <c r="O115" s="14"/>
      <c r="P115" s="14"/>
      <c r="Q115" s="14"/>
      <c r="R115" s="14"/>
      <c r="S115" s="14"/>
      <c r="T115" s="14"/>
      <c r="U115" s="14"/>
      <c r="V115" s="14"/>
      <c r="W115" s="14"/>
      <c r="X115" s="14"/>
      <c r="Y115" s="14"/>
      <c r="Z115" s="14"/>
    </row>
    <row r="116" spans="1:26" ht="19.5" customHeight="1">
      <c r="A116" s="574">
        <v>7</v>
      </c>
      <c r="B116" s="1802" t="s">
        <v>448</v>
      </c>
      <c r="C116" s="409" t="str">
        <f>'AM-2018 others SWA SUB ON-TIME'!C91</f>
        <v>PUROK 5, LALUD</v>
      </c>
      <c r="D116" s="412">
        <v>1</v>
      </c>
      <c r="E116" s="1798" t="str">
        <f>'AM-2018 others SWA SUB ON-TIME'!D91</f>
        <v>COMPLETED</v>
      </c>
      <c r="F116" s="469">
        <f>'AM-2018 others SWA SUB ON-TIME'!F91</f>
        <v>43717</v>
      </c>
      <c r="G116" s="1789" t="str">
        <f>'AM-2018 others SWA SUB ON-TIME'!G91</f>
        <v>-</v>
      </c>
      <c r="H116" s="1790" t="str">
        <f t="shared" si="7"/>
        <v>-</v>
      </c>
      <c r="I116" s="1799" t="str">
        <f>'AM-2018 others SWA SUB ON-TIME'!B84</f>
        <v>2018 AM-LAR</v>
      </c>
      <c r="J116" s="1769">
        <v>1</v>
      </c>
      <c r="K116" s="1769"/>
      <c r="L116" s="1769"/>
      <c r="M116" s="1769"/>
      <c r="N116" s="1769"/>
      <c r="O116" s="14"/>
      <c r="P116" s="14"/>
      <c r="Q116" s="14"/>
      <c r="R116" s="14"/>
      <c r="S116" s="14"/>
      <c r="T116" s="14"/>
      <c r="U116" s="14"/>
      <c r="V116" s="14"/>
      <c r="W116" s="14"/>
      <c r="X116" s="14"/>
      <c r="Y116" s="14"/>
      <c r="Z116" s="14"/>
    </row>
    <row r="117" spans="1:26" ht="45" customHeight="1">
      <c r="A117" s="574">
        <v>8</v>
      </c>
      <c r="B117" s="1802" t="s">
        <v>450</v>
      </c>
      <c r="C117" s="409" t="str">
        <f>'AM WATER-2018 SWA SUB ON-TIME'!C33</f>
        <v>BRGY. CORRALES, TARAKA, NAGA, NACIONAL, STA. CRUZ, PALILAN, AND TABO-O</v>
      </c>
      <c r="D117" s="412">
        <v>1</v>
      </c>
      <c r="E117" s="1798" t="str">
        <f>'AM WATER-2018 SWA SUB ON-TIME'!D33</f>
        <v>COMPLETED</v>
      </c>
      <c r="F117" s="469">
        <f>'AM WATER-2018 SWA SUB ON-TIME'!F33</f>
        <v>43840</v>
      </c>
      <c r="G117" s="1789">
        <f>'AM WATER-2018 SWA SUB ON-TIME'!G33</f>
        <v>0</v>
      </c>
      <c r="H117" s="1790">
        <f t="shared" si="7"/>
        <v>0</v>
      </c>
      <c r="I117" s="1799" t="str">
        <f>'AM WATER-2018 SWA SUB ON-TIME'!A1</f>
        <v>2018 AM-WATER</v>
      </c>
      <c r="J117" s="1769">
        <v>1</v>
      </c>
      <c r="K117" s="1769"/>
      <c r="L117" s="1769"/>
      <c r="M117" s="1769"/>
      <c r="N117" s="1769"/>
      <c r="O117" s="14"/>
      <c r="P117" s="14"/>
      <c r="Q117" s="14"/>
      <c r="R117" s="14"/>
      <c r="S117" s="14"/>
      <c r="T117" s="14"/>
      <c r="U117" s="14"/>
      <c r="V117" s="14"/>
      <c r="W117" s="14"/>
      <c r="X117" s="14"/>
      <c r="Y117" s="14"/>
      <c r="Z117" s="14"/>
    </row>
    <row r="118" spans="1:26" ht="19.5" customHeight="1">
      <c r="A118" s="574">
        <v>9</v>
      </c>
      <c r="B118" s="1802" t="s">
        <v>254</v>
      </c>
      <c r="C118" s="409" t="str">
        <f>'AM-2018 others SWA SUB ON-TIME'!C92</f>
        <v>BRGY. RIZAL</v>
      </c>
      <c r="D118" s="412">
        <v>1</v>
      </c>
      <c r="E118" s="1798" t="str">
        <f>'AM-2018 others SWA SUB ON-TIME'!D92</f>
        <v>COMPLETED</v>
      </c>
      <c r="F118" s="469">
        <f>'AM-2018 others SWA SUB ON-TIME'!F92</f>
        <v>43640</v>
      </c>
      <c r="G118" s="1789" t="str">
        <f>'AM-2018 others SWA SUB ON-TIME'!G92</f>
        <v>-</v>
      </c>
      <c r="H118" s="1790" t="str">
        <f t="shared" si="7"/>
        <v>-</v>
      </c>
      <c r="I118" s="1799" t="str">
        <f>'AM-2018 others SWA SUB ON-TIME'!B84</f>
        <v>2018 AM-LAR</v>
      </c>
      <c r="J118" s="1769">
        <v>1</v>
      </c>
      <c r="K118" s="1769"/>
      <c r="L118" s="1769"/>
      <c r="M118" s="1769"/>
      <c r="N118" s="1769"/>
      <c r="O118" s="14"/>
      <c r="P118" s="14"/>
      <c r="Q118" s="14"/>
      <c r="R118" s="14"/>
      <c r="S118" s="14"/>
      <c r="T118" s="14"/>
      <c r="U118" s="14"/>
      <c r="V118" s="14"/>
      <c r="W118" s="14"/>
      <c r="X118" s="14"/>
      <c r="Y118" s="14"/>
      <c r="Z118" s="14"/>
    </row>
    <row r="119" spans="1:26" ht="19.5" customHeight="1">
      <c r="A119" s="574">
        <v>10</v>
      </c>
      <c r="B119" s="1802" t="s">
        <v>451</v>
      </c>
      <c r="C119" s="409"/>
      <c r="D119" s="412">
        <v>0</v>
      </c>
      <c r="E119" s="409"/>
      <c r="F119" s="574"/>
      <c r="G119" s="1789"/>
      <c r="H119" s="1790"/>
      <c r="I119" s="1799"/>
      <c r="J119" s="1769"/>
      <c r="K119" s="1769"/>
      <c r="L119" s="1769"/>
      <c r="M119" s="1769"/>
      <c r="N119" s="1769"/>
      <c r="O119" s="14"/>
      <c r="P119" s="14"/>
      <c r="Q119" s="14"/>
      <c r="R119" s="14"/>
      <c r="S119" s="14"/>
      <c r="T119" s="14"/>
      <c r="U119" s="14"/>
      <c r="V119" s="14"/>
      <c r="W119" s="14"/>
      <c r="X119" s="14"/>
      <c r="Y119" s="14"/>
      <c r="Z119" s="14"/>
    </row>
    <row r="120" spans="1:26" ht="19.5" customHeight="1">
      <c r="A120" s="574">
        <v>11</v>
      </c>
      <c r="B120" s="1802" t="s">
        <v>3169</v>
      </c>
      <c r="C120" s="409"/>
      <c r="D120" s="412">
        <v>0</v>
      </c>
      <c r="E120" s="409"/>
      <c r="F120" s="574"/>
      <c r="G120" s="1789"/>
      <c r="H120" s="1790"/>
      <c r="I120" s="1799"/>
      <c r="J120" s="1769"/>
      <c r="K120" s="1769"/>
      <c r="L120" s="1769"/>
      <c r="M120" s="1769"/>
      <c r="N120" s="1769"/>
      <c r="O120" s="14"/>
      <c r="P120" s="14"/>
      <c r="Q120" s="14"/>
      <c r="R120" s="14"/>
      <c r="S120" s="14"/>
      <c r="T120" s="14"/>
      <c r="U120" s="14"/>
      <c r="V120" s="14"/>
      <c r="W120" s="14"/>
      <c r="X120" s="14"/>
      <c r="Y120" s="14"/>
      <c r="Z120" s="14"/>
    </row>
    <row r="121" spans="1:26" ht="19.5" customHeight="1">
      <c r="A121" s="2068">
        <v>12</v>
      </c>
      <c r="B121" s="1802" t="s">
        <v>143</v>
      </c>
      <c r="C121" s="409" t="str">
        <f>'AM-2018 others SWA SUB ON-TIME'!C93</f>
        <v>BRGY. SAN ROQUE</v>
      </c>
      <c r="D121" s="2015">
        <v>2</v>
      </c>
      <c r="E121" s="1798" t="str">
        <f>'AM-2018 others SWA SUB ON-TIME'!D93</f>
        <v>COMPLETED</v>
      </c>
      <c r="F121" s="469">
        <f>'AM-2018 others SWA SUB ON-TIME'!F93</f>
        <v>43678</v>
      </c>
      <c r="G121" s="1789" t="str">
        <f>'AM-2018 others SWA SUB ON-TIME'!G93</f>
        <v>-</v>
      </c>
      <c r="H121" s="2183"/>
      <c r="I121" s="1799" t="str">
        <f>'AM-2018 others SWA SUB ON-TIME'!B84</f>
        <v>2018 AM-LAR</v>
      </c>
      <c r="J121" s="1769">
        <v>1</v>
      </c>
      <c r="K121" s="1769"/>
      <c r="L121" s="1769"/>
      <c r="M121" s="1769"/>
      <c r="N121" s="1769"/>
      <c r="O121" s="14"/>
      <c r="P121" s="14"/>
      <c r="Q121" s="14"/>
      <c r="R121" s="14"/>
      <c r="S121" s="14"/>
      <c r="T121" s="14"/>
      <c r="U121" s="14"/>
      <c r="V121" s="14"/>
      <c r="W121" s="14"/>
      <c r="X121" s="14"/>
      <c r="Y121" s="14"/>
      <c r="Z121" s="14"/>
    </row>
    <row r="122" spans="1:26" ht="19.5" customHeight="1">
      <c r="A122" s="1976"/>
      <c r="B122" s="1802" t="s">
        <v>143</v>
      </c>
      <c r="C122" s="409" t="str">
        <f>'AM-2018 others SWA SUB ON-TIME'!C94</f>
        <v>BRGY. PUNTA</v>
      </c>
      <c r="D122" s="1976"/>
      <c r="E122" s="1798" t="str">
        <f>'AM-2018 others SWA SUB ON-TIME'!D94</f>
        <v>COMPLETED</v>
      </c>
      <c r="F122" s="469">
        <f>'AM-2018 others SWA SUB ON-TIME'!F94</f>
        <v>43678</v>
      </c>
      <c r="G122" s="1789" t="str">
        <f>'AM-2018 others SWA SUB ON-TIME'!G94</f>
        <v>-</v>
      </c>
      <c r="H122" s="1976"/>
      <c r="I122" s="1799" t="str">
        <f>'AM-2018 others SWA SUB ON-TIME'!B84</f>
        <v>2018 AM-LAR</v>
      </c>
      <c r="J122" s="1769">
        <v>1</v>
      </c>
      <c r="K122" s="1769"/>
      <c r="L122" s="1769"/>
      <c r="M122" s="1769"/>
      <c r="N122" s="1769"/>
      <c r="O122" s="14"/>
      <c r="P122" s="14"/>
      <c r="Q122" s="14"/>
      <c r="R122" s="14"/>
      <c r="S122" s="14"/>
      <c r="T122" s="14"/>
      <c r="U122" s="14"/>
      <c r="V122" s="14"/>
      <c r="W122" s="14"/>
      <c r="X122" s="14"/>
      <c r="Y122" s="14"/>
      <c r="Z122" s="14"/>
    </row>
    <row r="123" spans="1:26" ht="28.5" customHeight="1">
      <c r="A123" s="2068">
        <v>13</v>
      </c>
      <c r="B123" s="1802" t="s">
        <v>255</v>
      </c>
      <c r="C123" s="409" t="str">
        <f>'AM-2018 others SWA SUB ON-TIME'!C95</f>
        <v>SITIO TAGAYTAY - BRGY. DIVISORIA</v>
      </c>
      <c r="D123" s="2015">
        <v>2</v>
      </c>
      <c r="E123" s="1798" t="str">
        <f>'AM-2018 others SWA SUB ON-TIME'!D95</f>
        <v>COMPLETED</v>
      </c>
      <c r="F123" s="469">
        <f>'AM-2018 others SWA SUB ON-TIME'!F95</f>
        <v>43514</v>
      </c>
      <c r="G123" s="1789" t="str">
        <f>'AM-2018 others SWA SUB ON-TIME'!G95</f>
        <v>-</v>
      </c>
      <c r="H123" s="2183"/>
      <c r="I123" s="1799" t="str">
        <f>'AM-2018 others SWA SUB ON-TIME'!B84</f>
        <v>2018 AM-LAR</v>
      </c>
      <c r="J123" s="1769">
        <v>1</v>
      </c>
      <c r="K123" s="1769"/>
      <c r="L123" s="1769"/>
      <c r="M123" s="1769"/>
      <c r="N123" s="1769"/>
      <c r="O123" s="14"/>
      <c r="P123" s="14"/>
      <c r="Q123" s="14"/>
      <c r="R123" s="14"/>
      <c r="S123" s="14"/>
      <c r="T123" s="14"/>
      <c r="U123" s="14"/>
      <c r="V123" s="14"/>
      <c r="W123" s="14"/>
      <c r="X123" s="14"/>
      <c r="Y123" s="14"/>
      <c r="Z123" s="14"/>
    </row>
    <row r="124" spans="1:26" ht="30" customHeight="1">
      <c r="A124" s="1976"/>
      <c r="B124" s="1802" t="s">
        <v>255</v>
      </c>
      <c r="C124" s="409" t="str">
        <f>'AM-2018 others SWA SUB ON-TIME'!C96</f>
        <v>PUROK PARPAGAYO - BRGY. LAO PROPER</v>
      </c>
      <c r="D124" s="1976"/>
      <c r="E124" s="1798" t="str">
        <f>'AM-2018 others SWA SUB ON-TIME'!D96</f>
        <v>COMPLETED</v>
      </c>
      <c r="F124" s="469">
        <f>'AM-2018 others SWA SUB ON-TIME'!F96</f>
        <v>43514</v>
      </c>
      <c r="G124" s="1789" t="str">
        <f>'AM-2018 others SWA SUB ON-TIME'!G96</f>
        <v>-</v>
      </c>
      <c r="H124" s="1976"/>
      <c r="I124" s="1799" t="str">
        <f>'AM-2018 others SWA SUB ON-TIME'!B84</f>
        <v>2018 AM-LAR</v>
      </c>
      <c r="J124" s="1769">
        <v>1</v>
      </c>
      <c r="K124" s="1769"/>
      <c r="L124" s="1769"/>
      <c r="M124" s="1769"/>
      <c r="N124" s="1769"/>
      <c r="O124" s="14"/>
      <c r="P124" s="14"/>
      <c r="Q124" s="14"/>
      <c r="R124" s="14"/>
      <c r="S124" s="14"/>
      <c r="T124" s="14"/>
      <c r="U124" s="14"/>
      <c r="V124" s="14"/>
      <c r="W124" s="14"/>
      <c r="X124" s="14"/>
      <c r="Y124" s="14"/>
      <c r="Z124" s="14"/>
    </row>
    <row r="125" spans="1:26" ht="30" customHeight="1">
      <c r="A125" s="574">
        <v>14</v>
      </c>
      <c r="B125" s="1802" t="s">
        <v>1342</v>
      </c>
      <c r="C125" s="409" t="str">
        <f>'AM-2018 others SWA SUB ON-TIME'!C97</f>
        <v>SALIMPUNO TO CAPUNDAG ROAD SECTION</v>
      </c>
      <c r="D125" s="412">
        <v>1</v>
      </c>
      <c r="E125" s="1798" t="str">
        <f>'AM-2018 others SWA SUB ON-TIME'!D97</f>
        <v>COMPLETED</v>
      </c>
      <c r="F125" s="469">
        <f>'AM-2018 others SWA SUB ON-TIME'!F97</f>
        <v>43643</v>
      </c>
      <c r="G125" s="1789" t="str">
        <f>'AM-2018 others SWA SUB ON-TIME'!G97</f>
        <v>-</v>
      </c>
      <c r="H125" s="1790" t="str">
        <f t="shared" ref="H125:H126" si="8">G125</f>
        <v>-</v>
      </c>
      <c r="I125" s="1799" t="str">
        <f>'AM-2018 others SWA SUB ON-TIME'!B84</f>
        <v>2018 AM-LAR</v>
      </c>
      <c r="J125" s="1769">
        <v>1</v>
      </c>
      <c r="K125" s="1769"/>
      <c r="L125" s="1769"/>
      <c r="M125" s="1769"/>
      <c r="N125" s="1769"/>
      <c r="O125" s="14"/>
      <c r="P125" s="14"/>
      <c r="Q125" s="14"/>
      <c r="R125" s="14"/>
      <c r="S125" s="14"/>
      <c r="T125" s="14"/>
      <c r="U125" s="14"/>
      <c r="V125" s="14"/>
      <c r="W125" s="14"/>
      <c r="X125" s="14"/>
      <c r="Y125" s="14"/>
      <c r="Z125" s="14"/>
    </row>
    <row r="126" spans="1:26" ht="19.5" customHeight="1">
      <c r="A126" s="574">
        <v>15</v>
      </c>
      <c r="B126" s="1802" t="s">
        <v>460</v>
      </c>
      <c r="C126" s="409" t="str">
        <f>'AM-2018 others SWA SUB ON-TIME'!C98</f>
        <v>LIBERTAD ALTO</v>
      </c>
      <c r="D126" s="412">
        <v>1</v>
      </c>
      <c r="E126" s="1798" t="str">
        <f>'AM-2018 others SWA SUB ON-TIME'!D98</f>
        <v>COMPLETED</v>
      </c>
      <c r="F126" s="469">
        <f>'AM-2018 others SWA SUB ON-TIME'!F98</f>
        <v>43518</v>
      </c>
      <c r="G126" s="1789" t="str">
        <f>'AM-2018 others SWA SUB ON-TIME'!G98</f>
        <v>-</v>
      </c>
      <c r="H126" s="1790" t="str">
        <f t="shared" si="8"/>
        <v>-</v>
      </c>
      <c r="I126" s="1799" t="str">
        <f>'AM-2018 others SWA SUB ON-TIME'!B84</f>
        <v>2018 AM-LAR</v>
      </c>
      <c r="J126" s="1769">
        <v>1</v>
      </c>
      <c r="K126" s="1769"/>
      <c r="L126" s="1769"/>
      <c r="M126" s="1769"/>
      <c r="N126" s="1769"/>
      <c r="O126" s="14"/>
      <c r="P126" s="14"/>
      <c r="Q126" s="14"/>
      <c r="R126" s="14"/>
      <c r="S126" s="14"/>
      <c r="T126" s="14"/>
      <c r="U126" s="14"/>
      <c r="V126" s="14"/>
      <c r="W126" s="14"/>
      <c r="X126" s="14"/>
      <c r="Y126" s="14"/>
      <c r="Z126" s="14"/>
    </row>
    <row r="127" spans="1:26" ht="19.5" customHeight="1">
      <c r="A127" s="574">
        <v>16</v>
      </c>
      <c r="B127" s="1802" t="s">
        <v>984</v>
      </c>
      <c r="C127" s="409"/>
      <c r="D127" s="412"/>
      <c r="E127" s="409"/>
      <c r="F127" s="574"/>
      <c r="G127" s="1789"/>
      <c r="H127" s="1790"/>
      <c r="I127" s="1799"/>
      <c r="J127" s="1769"/>
      <c r="K127" s="1769"/>
      <c r="L127" s="1769"/>
      <c r="M127" s="1769"/>
      <c r="N127" s="1769"/>
      <c r="O127" s="14"/>
      <c r="P127" s="14"/>
      <c r="Q127" s="14"/>
      <c r="R127" s="14"/>
      <c r="S127" s="14"/>
      <c r="T127" s="14"/>
      <c r="U127" s="14"/>
      <c r="V127" s="14"/>
      <c r="W127" s="14"/>
      <c r="X127" s="14"/>
      <c r="Y127" s="14"/>
      <c r="Z127" s="14"/>
    </row>
    <row r="128" spans="1:26" ht="33.75" customHeight="1">
      <c r="A128" s="2068">
        <v>17</v>
      </c>
      <c r="B128" s="1797" t="s">
        <v>256</v>
      </c>
      <c r="C128" s="1806" t="str">
        <f>'SALINTUBIG-2018 SWA SUB ON-TIME'!C33</f>
        <v>Gala</v>
      </c>
      <c r="D128" s="2015">
        <v>3</v>
      </c>
      <c r="E128" s="1798" t="str">
        <f>'SALINTUBIG-2018 SWA SUB ON-TIME'!D33</f>
        <v>COMPLETED</v>
      </c>
      <c r="F128" s="469" t="e">
        <f>'SALINTUBIG-2018 SWA SUB ON-TIME'!F33</f>
        <v>#REF!</v>
      </c>
      <c r="G128" s="1789" t="e">
        <f>'SALINTUBIG-2018 SWA SUB ON-TIME'!G33</f>
        <v>#REF!</v>
      </c>
      <c r="H128" s="2183"/>
      <c r="I128" s="1799" t="str">
        <f>'SALINTUBIG-2018 SWA SUB ON-TIME'!A1</f>
        <v>2018 SALINTUBIG</v>
      </c>
      <c r="J128" s="1769">
        <v>1</v>
      </c>
      <c r="K128" s="1769"/>
      <c r="L128" s="1769"/>
      <c r="M128" s="1769"/>
      <c r="N128" s="1769"/>
      <c r="O128" s="14"/>
      <c r="P128" s="14"/>
      <c r="Q128" s="14"/>
      <c r="R128" s="14"/>
      <c r="S128" s="14"/>
      <c r="T128" s="14"/>
      <c r="U128" s="14"/>
      <c r="V128" s="14"/>
      <c r="W128" s="14"/>
      <c r="X128" s="14"/>
      <c r="Y128" s="14"/>
      <c r="Z128" s="14"/>
    </row>
    <row r="129" spans="1:26" ht="33" customHeight="1">
      <c r="A129" s="1856"/>
      <c r="B129" s="1797" t="s">
        <v>256</v>
      </c>
      <c r="C129" s="1806" t="str">
        <f>'SALINTUBIG-2018 SWA SUB ON-TIME'!C34</f>
        <v>Yahong</v>
      </c>
      <c r="D129" s="1856"/>
      <c r="E129" s="1798" t="str">
        <f>'SALINTUBIG-2018 SWA SUB ON-TIME'!D34</f>
        <v>COMPLETED</v>
      </c>
      <c r="F129" s="796" t="e">
        <f>'SALINTUBIG-2018 SWA SUB ON-TIME'!F34</f>
        <v>#REF!</v>
      </c>
      <c r="G129" s="1789" t="e">
        <f>'SALINTUBIG-2018 SWA SUB ON-TIME'!G34</f>
        <v>#REF!</v>
      </c>
      <c r="H129" s="1856"/>
      <c r="I129" s="795" t="str">
        <f>'SALINTUBIG-2018 SWA SUB ON-TIME'!A1</f>
        <v>2018 SALINTUBIG</v>
      </c>
      <c r="J129" s="1769">
        <v>1</v>
      </c>
      <c r="K129" s="1769"/>
      <c r="L129" s="1769"/>
      <c r="M129" s="1769"/>
      <c r="N129" s="1769"/>
      <c r="O129" s="14"/>
      <c r="P129" s="14"/>
      <c r="Q129" s="14"/>
      <c r="R129" s="14"/>
      <c r="S129" s="14"/>
      <c r="T129" s="14"/>
      <c r="U129" s="14"/>
      <c r="V129" s="14"/>
      <c r="W129" s="14"/>
      <c r="X129" s="14"/>
      <c r="Y129" s="14"/>
      <c r="Z129" s="14"/>
    </row>
    <row r="130" spans="1:26" ht="21.75" customHeight="1">
      <c r="A130" s="1976"/>
      <c r="B130" s="1797" t="s">
        <v>256</v>
      </c>
      <c r="C130" s="1806" t="str">
        <f>'AM-2018 others SWA SUB ON-TIME'!C99</f>
        <v>YAHONG</v>
      </c>
      <c r="D130" s="1976"/>
      <c r="E130" s="1798" t="str">
        <f>'AM-2018 others SWA SUB ON-TIME'!D99</f>
        <v>COMPLETED</v>
      </c>
      <c r="F130" s="796">
        <f>'AM-2018 others SWA SUB ON-TIME'!F99</f>
        <v>43640</v>
      </c>
      <c r="G130" s="1789" t="str">
        <f>'AM-2018 others SWA SUB ON-TIME'!G99</f>
        <v>-</v>
      </c>
      <c r="H130" s="1976"/>
      <c r="I130" s="1799" t="str">
        <f>'AM-2018 others SWA SUB ON-TIME'!B84</f>
        <v>2018 AM-LAR</v>
      </c>
      <c r="J130" s="1769">
        <v>1</v>
      </c>
      <c r="K130" s="1769"/>
      <c r="L130" s="1769"/>
      <c r="M130" s="1769"/>
      <c r="N130" s="1769"/>
      <c r="O130" s="14"/>
      <c r="P130" s="14"/>
      <c r="Q130" s="14"/>
      <c r="R130" s="14"/>
      <c r="S130" s="14"/>
      <c r="T130" s="14"/>
      <c r="U130" s="14"/>
      <c r="V130" s="14"/>
      <c r="W130" s="14"/>
      <c r="X130" s="14"/>
      <c r="Y130" s="14"/>
      <c r="Z130" s="14"/>
    </row>
    <row r="131" spans="1:26" ht="19.5" customHeight="1">
      <c r="A131" s="1783"/>
      <c r="B131" s="1784" t="s">
        <v>19</v>
      </c>
      <c r="C131" s="1784"/>
      <c r="D131" s="1784"/>
      <c r="E131" s="1784"/>
      <c r="F131" s="1784"/>
      <c r="G131" s="1785"/>
      <c r="H131" s="1785"/>
      <c r="I131" s="1784"/>
      <c r="J131" s="1769"/>
      <c r="K131" s="1769"/>
      <c r="L131" s="1769"/>
      <c r="M131" s="1769"/>
      <c r="N131" s="1769"/>
      <c r="O131" s="14"/>
      <c r="P131" s="14"/>
      <c r="Q131" s="14"/>
      <c r="R131" s="14"/>
      <c r="S131" s="14"/>
      <c r="T131" s="14"/>
      <c r="U131" s="14"/>
      <c r="V131" s="14"/>
      <c r="W131" s="14"/>
      <c r="X131" s="14"/>
      <c r="Y131" s="14"/>
      <c r="Z131" s="14"/>
    </row>
    <row r="132" spans="1:26" ht="19.5" customHeight="1">
      <c r="A132" s="574">
        <v>1</v>
      </c>
      <c r="B132" s="1802" t="s">
        <v>573</v>
      </c>
      <c r="C132" s="409" t="str">
        <f>'AM-2018 others SWA SUB ON-TIME'!C103</f>
        <v>BARANGAY LOGUILO</v>
      </c>
      <c r="D132" s="412">
        <v>1</v>
      </c>
      <c r="E132" s="1798" t="str">
        <f>'AM-2018 others SWA SUB ON-TIME'!D103</f>
        <v>COMPLETED</v>
      </c>
      <c r="F132" s="469">
        <f>'AM-2018 others SWA SUB ON-TIME'!F103</f>
        <v>43823</v>
      </c>
      <c r="G132" s="1789" t="str">
        <f>'AM-2018 others SWA SUB ON-TIME'!G103</f>
        <v>-</v>
      </c>
      <c r="H132" s="1790" t="str">
        <f t="shared" ref="H132:H133" si="9">G132</f>
        <v>-</v>
      </c>
      <c r="I132" s="1799" t="str">
        <f>'AM-2018 others SWA SUB ON-TIME'!B102</f>
        <v>2018 AM-LAR</v>
      </c>
      <c r="J132" s="1769">
        <v>1</v>
      </c>
      <c r="K132" s="1769"/>
      <c r="L132" s="1769"/>
      <c r="M132" s="1769"/>
      <c r="N132" s="1769"/>
      <c r="O132" s="14"/>
      <c r="P132" s="14"/>
      <c r="Q132" s="14"/>
      <c r="R132" s="14"/>
      <c r="S132" s="14"/>
      <c r="T132" s="14"/>
      <c r="U132" s="14"/>
      <c r="V132" s="14"/>
      <c r="W132" s="14"/>
      <c r="X132" s="14"/>
      <c r="Y132" s="14"/>
      <c r="Z132" s="14"/>
    </row>
    <row r="133" spans="1:26" ht="30.75" customHeight="1">
      <c r="A133" s="574">
        <v>2</v>
      </c>
      <c r="B133" s="1778" t="s">
        <v>576</v>
      </c>
      <c r="C133" s="409" t="str">
        <f>'AM-2018 others SWA SUB ON-TIME'!C104</f>
        <v>SITIO VENCER, BARANGAY COGON</v>
      </c>
      <c r="D133" s="412">
        <v>1</v>
      </c>
      <c r="E133" s="1798" t="str">
        <f>'AM-2018 others SWA SUB ON-TIME'!D104</f>
        <v>COMPLETED</v>
      </c>
      <c r="F133" s="469">
        <f>'AM-2018 others SWA SUB ON-TIME'!F104</f>
        <v>43544</v>
      </c>
      <c r="G133" s="1789" t="str">
        <f>'AM-2018 others SWA SUB ON-TIME'!G104</f>
        <v>-</v>
      </c>
      <c r="H133" s="1790" t="str">
        <f t="shared" si="9"/>
        <v>-</v>
      </c>
      <c r="I133" s="1799" t="str">
        <f>'AM-2018 others SWA SUB ON-TIME'!B102</f>
        <v>2018 AM-LAR</v>
      </c>
      <c r="J133" s="1769">
        <v>1</v>
      </c>
      <c r="K133" s="1769"/>
      <c r="L133" s="1769"/>
      <c r="M133" s="1769"/>
      <c r="N133" s="1769"/>
      <c r="O133" s="564"/>
      <c r="P133" s="564"/>
      <c r="Q133" s="564"/>
      <c r="R133" s="564"/>
      <c r="S133" s="564"/>
      <c r="T133" s="564"/>
      <c r="U133" s="564"/>
      <c r="V133" s="564"/>
      <c r="W133" s="564"/>
      <c r="X133" s="564"/>
      <c r="Y133" s="564"/>
      <c r="Z133" s="564"/>
    </row>
    <row r="134" spans="1:26" ht="19.5" customHeight="1">
      <c r="A134" s="2068">
        <v>3</v>
      </c>
      <c r="B134" s="1802" t="s">
        <v>300</v>
      </c>
      <c r="C134" s="409" t="str">
        <f>'AM-2018 others SWA SUB ON-TIME'!C125</f>
        <v>MUNICIPAL WIDE</v>
      </c>
      <c r="D134" s="2015">
        <v>2</v>
      </c>
      <c r="E134" s="1807" t="str">
        <f>'AM-2018 others SWA SUB ON-TIME'!D125</f>
        <v>90.00% Physical Accompishment</v>
      </c>
      <c r="F134" s="469">
        <f>'AM-2018 others SWA SUB ON-TIME'!F125</f>
        <v>44005</v>
      </c>
      <c r="G134" s="1789">
        <f>'AM-2018 others SWA SUB ON-TIME'!G125</f>
        <v>0</v>
      </c>
      <c r="H134" s="2183">
        <f>G134+G135</f>
        <v>0</v>
      </c>
      <c r="I134" s="1799" t="str">
        <f>'AM-2018 others SWA SUB ON-TIME'!B124</f>
        <v>2018 AM-OTHERS</v>
      </c>
      <c r="J134" s="1769"/>
      <c r="K134" s="1769">
        <v>1</v>
      </c>
      <c r="L134" s="1808"/>
      <c r="M134" s="1769"/>
      <c r="N134" s="1769"/>
      <c r="O134" s="14"/>
      <c r="P134" s="14"/>
      <c r="Q134" s="14"/>
      <c r="R134" s="14"/>
      <c r="S134" s="14"/>
      <c r="T134" s="14"/>
      <c r="U134" s="14"/>
      <c r="V134" s="14"/>
      <c r="W134" s="14"/>
      <c r="X134" s="14"/>
      <c r="Y134" s="14"/>
      <c r="Z134" s="14"/>
    </row>
    <row r="135" spans="1:26" ht="33" customHeight="1">
      <c r="A135" s="1976"/>
      <c r="B135" s="1802" t="s">
        <v>300</v>
      </c>
      <c r="C135" s="409" t="str">
        <f>'AM-2018 others SWA SUB ON-TIME'!C126</f>
        <v>MUNICIPAL WIDE</v>
      </c>
      <c r="D135" s="1976"/>
      <c r="E135" s="1798" t="str">
        <f>'AM-2018 others SWA SUB ON-TIME'!D126</f>
        <v>COMPLETED</v>
      </c>
      <c r="F135" s="469">
        <f>'AM-2018 others SWA SUB ON-TIME'!F126</f>
        <v>43724</v>
      </c>
      <c r="G135" s="1789">
        <f>'AM-2018 others SWA SUB ON-TIME'!G126</f>
        <v>0</v>
      </c>
      <c r="H135" s="1976"/>
      <c r="I135" s="1799" t="str">
        <f>'AM-2018 others SWA SUB ON-TIME'!B124</f>
        <v>2018 AM-OTHERS</v>
      </c>
      <c r="J135" s="1769">
        <v>1</v>
      </c>
      <c r="K135" s="1769"/>
      <c r="L135" s="1769"/>
      <c r="M135" s="1769"/>
      <c r="N135" s="1769"/>
      <c r="O135" s="14"/>
      <c r="P135" s="14"/>
      <c r="Q135" s="14"/>
      <c r="R135" s="14"/>
      <c r="S135" s="14"/>
      <c r="T135" s="14"/>
      <c r="U135" s="14"/>
      <c r="V135" s="14"/>
      <c r="W135" s="14"/>
      <c r="X135" s="14"/>
      <c r="Y135" s="14"/>
      <c r="Z135" s="14"/>
    </row>
    <row r="136" spans="1:26" ht="47.25" customHeight="1">
      <c r="A136" s="574">
        <v>4</v>
      </c>
      <c r="B136" s="1802" t="s">
        <v>762</v>
      </c>
      <c r="C136" s="409" t="str">
        <f>'AM WATER-2018 SWA SUB ON-TIME'!C36</f>
        <v>BARANGAY DAMPIAS, MOSANGOT, POBLACION AND MABINI</v>
      </c>
      <c r="D136" s="412">
        <v>1</v>
      </c>
      <c r="E136" s="1807" t="str">
        <f>'AM WATER-2018 SWA SUB ON-TIME'!D36</f>
        <v>COMPLETED</v>
      </c>
      <c r="F136" s="469">
        <f>'AM WATER-2018 SWA SUB ON-TIME'!F36</f>
        <v>44005</v>
      </c>
      <c r="G136" s="1789">
        <f>'AM WATER-2018 SWA SUB ON-TIME'!G36</f>
        <v>0</v>
      </c>
      <c r="H136" s="1790">
        <f>G136</f>
        <v>0</v>
      </c>
      <c r="I136" s="1799" t="str">
        <f>'AM WATER-2018 SWA SUB ON-TIME'!A1</f>
        <v>2018 AM-WATER</v>
      </c>
      <c r="J136" s="1769"/>
      <c r="K136" s="1769">
        <v>1</v>
      </c>
      <c r="L136" s="1769"/>
      <c r="M136" s="1769"/>
      <c r="N136" s="1769"/>
      <c r="O136" s="14"/>
      <c r="P136" s="14"/>
      <c r="Q136" s="14"/>
      <c r="R136" s="14"/>
      <c r="S136" s="14"/>
      <c r="T136" s="14"/>
      <c r="U136" s="14"/>
      <c r="V136" s="14"/>
      <c r="W136" s="14"/>
      <c r="X136" s="14"/>
      <c r="Y136" s="14"/>
      <c r="Z136" s="14"/>
    </row>
    <row r="137" spans="1:26" ht="19.5" customHeight="1">
      <c r="A137" s="574">
        <v>5</v>
      </c>
      <c r="B137" s="1802" t="s">
        <v>464</v>
      </c>
      <c r="C137" s="409"/>
      <c r="D137" s="412">
        <v>1</v>
      </c>
      <c r="E137" s="409"/>
      <c r="F137" s="574"/>
      <c r="G137" s="1789"/>
      <c r="H137" s="1790"/>
      <c r="I137" s="1799"/>
      <c r="J137" s="1769"/>
      <c r="K137" s="1769"/>
      <c r="L137" s="1769"/>
      <c r="M137" s="1769"/>
      <c r="N137" s="1769"/>
      <c r="O137" s="14"/>
      <c r="P137" s="14"/>
      <c r="Q137" s="14"/>
      <c r="R137" s="14"/>
      <c r="S137" s="14"/>
      <c r="T137" s="14"/>
      <c r="U137" s="14"/>
      <c r="V137" s="14"/>
      <c r="W137" s="14"/>
      <c r="X137" s="14"/>
      <c r="Y137" s="14"/>
      <c r="Z137" s="14"/>
    </row>
    <row r="138" spans="1:26" ht="19.5" customHeight="1">
      <c r="A138" s="574">
        <v>6</v>
      </c>
      <c r="B138" s="1802" t="s">
        <v>466</v>
      </c>
      <c r="C138" s="409" t="str">
        <f>'AM-2018 others SWA SUB ON-TIME'!C105</f>
        <v>SITIO IMPAKIBIL, APOSKAHOY</v>
      </c>
      <c r="D138" s="412">
        <v>1</v>
      </c>
      <c r="E138" s="1798" t="str">
        <f>'AM-2018 others SWA SUB ON-TIME'!D105</f>
        <v>COMPLETED</v>
      </c>
      <c r="F138" s="469" t="str">
        <f>'AM-2018 others SWA SUB ON-TIME'!F105</f>
        <v>7/24/2019</v>
      </c>
      <c r="G138" s="1789" t="str">
        <f>'AM-2018 others SWA SUB ON-TIME'!G105</f>
        <v>-</v>
      </c>
      <c r="H138" s="1790" t="str">
        <f>G138</f>
        <v>-</v>
      </c>
      <c r="I138" s="1799" t="str">
        <f>'AM-2018 others SWA SUB ON-TIME'!B102</f>
        <v>2018 AM-LAR</v>
      </c>
      <c r="J138" s="1769">
        <v>1</v>
      </c>
      <c r="K138" s="1769"/>
      <c r="L138" s="1769"/>
      <c r="M138" s="1769"/>
      <c r="N138" s="1769"/>
      <c r="O138" s="14"/>
      <c r="P138" s="14"/>
      <c r="Q138" s="14"/>
      <c r="R138" s="14"/>
      <c r="S138" s="14"/>
      <c r="T138" s="14"/>
      <c r="U138" s="14"/>
      <c r="V138" s="14"/>
      <c r="W138" s="14"/>
      <c r="X138" s="14"/>
      <c r="Y138" s="14"/>
      <c r="Z138" s="14"/>
    </row>
    <row r="139" spans="1:26" ht="19.5" customHeight="1">
      <c r="A139" s="574">
        <v>7</v>
      </c>
      <c r="B139" s="1802" t="s">
        <v>3170</v>
      </c>
      <c r="C139" s="409"/>
      <c r="D139" s="412">
        <v>0</v>
      </c>
      <c r="E139" s="409"/>
      <c r="F139" s="574"/>
      <c r="G139" s="1789"/>
      <c r="H139" s="1790"/>
      <c r="I139" s="1799"/>
      <c r="J139" s="1769"/>
      <c r="K139" s="1769"/>
      <c r="L139" s="1769"/>
      <c r="M139" s="1769"/>
      <c r="N139" s="1769"/>
      <c r="O139" s="14"/>
      <c r="P139" s="14"/>
      <c r="Q139" s="14"/>
      <c r="R139" s="14"/>
      <c r="S139" s="14"/>
      <c r="T139" s="14"/>
      <c r="U139" s="14"/>
      <c r="V139" s="14"/>
      <c r="W139" s="14"/>
      <c r="X139" s="14"/>
      <c r="Y139" s="14"/>
      <c r="Z139" s="14"/>
    </row>
    <row r="140" spans="1:26" ht="19.5" customHeight="1">
      <c r="A140" s="574">
        <v>8</v>
      </c>
      <c r="B140" s="1802" t="s">
        <v>584</v>
      </c>
      <c r="C140" s="409"/>
      <c r="D140" s="412">
        <v>0</v>
      </c>
      <c r="E140" s="409"/>
      <c r="F140" s="574"/>
      <c r="G140" s="1789"/>
      <c r="H140" s="1790"/>
      <c r="I140" s="1799"/>
      <c r="J140" s="1769"/>
      <c r="K140" s="1769"/>
      <c r="L140" s="1769"/>
      <c r="M140" s="1769"/>
      <c r="N140" s="1769"/>
      <c r="O140" s="14"/>
      <c r="P140" s="14"/>
      <c r="Q140" s="14"/>
      <c r="R140" s="14"/>
      <c r="S140" s="14"/>
      <c r="T140" s="14"/>
      <c r="U140" s="14"/>
      <c r="V140" s="14"/>
      <c r="W140" s="14"/>
      <c r="X140" s="14"/>
      <c r="Y140" s="14"/>
      <c r="Z140" s="14"/>
    </row>
    <row r="141" spans="1:26" ht="19.5" customHeight="1">
      <c r="A141" s="574">
        <v>9</v>
      </c>
      <c r="B141" s="1802" t="s">
        <v>587</v>
      </c>
      <c r="C141" s="409" t="str">
        <f>'AM-2018 others SWA SUB ON-TIME'!C106</f>
        <v>PUROK 6, G.PELAEZ</v>
      </c>
      <c r="D141" s="412">
        <v>1</v>
      </c>
      <c r="E141" s="1798" t="str">
        <f>'AM-2018 others SWA SUB ON-TIME'!D106</f>
        <v>COMPLETED</v>
      </c>
      <c r="F141" s="469">
        <f>'AM-2018 others SWA SUB ON-TIME'!F106</f>
        <v>43502</v>
      </c>
      <c r="G141" s="1789" t="str">
        <f>'AM-2018 others SWA SUB ON-TIME'!G106</f>
        <v>-</v>
      </c>
      <c r="H141" s="1790" t="str">
        <f t="shared" ref="H141:H143" si="10">G141</f>
        <v>-</v>
      </c>
      <c r="I141" s="1799" t="str">
        <f>'AM-2018 others SWA SUB ON-TIME'!B102</f>
        <v>2018 AM-LAR</v>
      </c>
      <c r="J141" s="1769">
        <v>1</v>
      </c>
      <c r="K141" s="1769"/>
      <c r="L141" s="1769"/>
      <c r="M141" s="1769"/>
      <c r="N141" s="1769"/>
      <c r="O141" s="14"/>
      <c r="P141" s="14"/>
      <c r="Q141" s="14"/>
      <c r="R141" s="14"/>
      <c r="S141" s="14"/>
      <c r="T141" s="14"/>
      <c r="U141" s="14"/>
      <c r="V141" s="14"/>
      <c r="W141" s="14"/>
      <c r="X141" s="14"/>
      <c r="Y141" s="14"/>
      <c r="Z141" s="14"/>
    </row>
    <row r="142" spans="1:26" ht="19.5" customHeight="1">
      <c r="A142" s="574">
        <v>10</v>
      </c>
      <c r="B142" s="1802" t="s">
        <v>914</v>
      </c>
      <c r="C142" s="409" t="str">
        <f>'AM-2018 others SWA SUB ON-TIME'!C127</f>
        <v>APAS, INITAO</v>
      </c>
      <c r="D142" s="412">
        <v>1</v>
      </c>
      <c r="E142" s="1798" t="str">
        <f>'AM-2018 others SWA SUB ON-TIME'!D127</f>
        <v>COMPLETED</v>
      </c>
      <c r="F142" s="469">
        <f>'AM-2018 others SWA SUB ON-TIME'!F127</f>
        <v>44005</v>
      </c>
      <c r="G142" s="1789">
        <f>'AM-2018 others SWA SUB ON-TIME'!G127</f>
        <v>0</v>
      </c>
      <c r="H142" s="1790">
        <f t="shared" si="10"/>
        <v>0</v>
      </c>
      <c r="I142" s="1799" t="str">
        <f>'AM-2018 others SWA SUB ON-TIME'!B124</f>
        <v>2018 AM-OTHERS</v>
      </c>
      <c r="J142" s="1769">
        <v>1</v>
      </c>
      <c r="K142" s="1769"/>
      <c r="L142" s="1769"/>
      <c r="M142" s="1769"/>
      <c r="N142" s="1769"/>
      <c r="O142" s="14"/>
      <c r="P142" s="14"/>
      <c r="Q142" s="14"/>
      <c r="R142" s="14"/>
      <c r="S142" s="14"/>
      <c r="T142" s="14"/>
      <c r="U142" s="14"/>
      <c r="V142" s="14"/>
      <c r="W142" s="14"/>
      <c r="X142" s="14"/>
      <c r="Y142" s="14"/>
      <c r="Z142" s="14"/>
    </row>
    <row r="143" spans="1:26" ht="37.5" customHeight="1">
      <c r="A143" s="574">
        <v>11</v>
      </c>
      <c r="B143" s="1802" t="s">
        <v>588</v>
      </c>
      <c r="C143" s="409" t="str">
        <f>'AM WATER-2018 SWA SUB ON-TIME'!C37</f>
        <v>BARANGAY APLAYA</v>
      </c>
      <c r="D143" s="412">
        <v>1</v>
      </c>
      <c r="E143" s="1807" t="str">
        <f>'AM WATER-2018 SWA SUB ON-TIME'!D37</f>
        <v>COMPLETED</v>
      </c>
      <c r="F143" s="469">
        <f>'AM WATER-2018 SWA SUB ON-TIME'!F37</f>
        <v>43920</v>
      </c>
      <c r="G143" s="1789">
        <f>'AM WATER-2018 SWA SUB ON-TIME'!G37</f>
        <v>0</v>
      </c>
      <c r="H143" s="1790">
        <f t="shared" si="10"/>
        <v>0</v>
      </c>
      <c r="I143" s="1799" t="str">
        <f>'AM WATER-2018 SWA SUB ON-TIME'!A1</f>
        <v>2018 AM-WATER</v>
      </c>
      <c r="J143" s="1769"/>
      <c r="K143" s="1769">
        <v>1</v>
      </c>
      <c r="L143" s="1808"/>
      <c r="M143" s="1769"/>
      <c r="N143" s="1769"/>
      <c r="O143" s="14"/>
      <c r="P143" s="14"/>
      <c r="Q143" s="14"/>
      <c r="R143" s="14"/>
      <c r="S143" s="14"/>
      <c r="T143" s="14"/>
      <c r="U143" s="14"/>
      <c r="V143" s="14"/>
      <c r="W143" s="14"/>
      <c r="X143" s="14"/>
      <c r="Y143" s="14"/>
      <c r="Z143" s="14"/>
    </row>
    <row r="144" spans="1:26" ht="29.25" customHeight="1">
      <c r="A144" s="2068">
        <v>12</v>
      </c>
      <c r="B144" s="1802" t="s">
        <v>591</v>
      </c>
      <c r="C144" s="409" t="str">
        <f>'AM WATER-2018 SWA SUB ON-TIME'!C38</f>
        <v>MUNICIPAL WIDE, BARANGAY KAGUMAHAN</v>
      </c>
      <c r="D144" s="2015">
        <v>2</v>
      </c>
      <c r="E144" s="1807" t="str">
        <f>'AM WATER-2018 SWA SUB ON-TIME'!D38</f>
        <v>COMPLETED</v>
      </c>
      <c r="F144" s="469">
        <f>'AM WATER-2018 SWA SUB ON-TIME'!F38</f>
        <v>44005</v>
      </c>
      <c r="G144" s="1789">
        <f>'AM WATER-2018 SWA SUB ON-TIME'!G38</f>
        <v>0</v>
      </c>
      <c r="H144" s="2183">
        <f>G144+G145</f>
        <v>0</v>
      </c>
      <c r="I144" s="1799" t="str">
        <f>'AM WATER-2018 SWA SUB ON-TIME'!A1</f>
        <v>2018 AM-WATER</v>
      </c>
      <c r="J144" s="1769"/>
      <c r="K144" s="1769">
        <v>1</v>
      </c>
      <c r="L144" s="1808"/>
      <c r="M144" s="1769"/>
      <c r="N144" s="1769"/>
      <c r="O144" s="14"/>
      <c r="P144" s="14"/>
      <c r="Q144" s="14"/>
      <c r="R144" s="14"/>
      <c r="S144" s="14"/>
      <c r="T144" s="14"/>
      <c r="U144" s="14"/>
      <c r="V144" s="14"/>
      <c r="W144" s="14"/>
      <c r="X144" s="14"/>
      <c r="Y144" s="14"/>
      <c r="Z144" s="14"/>
    </row>
    <row r="145" spans="1:26" ht="29.25" customHeight="1">
      <c r="A145" s="1976"/>
      <c r="B145" s="1802" t="s">
        <v>591</v>
      </c>
      <c r="C145" s="409" t="str">
        <f>'AM-2018 others SWA SUB ON-TIME'!C107</f>
        <v>BRGY. CALUBO TO BRGY. KITOTOK ROAD</v>
      </c>
      <c r="D145" s="1976"/>
      <c r="E145" s="1807" t="str">
        <f>'AM-2018 others SWA SUB ON-TIME'!D107</f>
        <v>COMPLETED</v>
      </c>
      <c r="F145" s="469">
        <f>'AM-2018 others SWA SUB ON-TIME'!F107</f>
        <v>44005</v>
      </c>
      <c r="G145" s="1789">
        <f>'AM-2018 others SWA SUB ON-TIME'!G107</f>
        <v>0</v>
      </c>
      <c r="H145" s="1976"/>
      <c r="I145" s="1799" t="str">
        <f>'AM-2018 others SWA SUB ON-TIME'!B102</f>
        <v>2018 AM-LAR</v>
      </c>
      <c r="J145" s="1769"/>
      <c r="K145" s="1769">
        <v>1</v>
      </c>
      <c r="L145" s="1808"/>
      <c r="M145" s="1769"/>
      <c r="N145" s="1769"/>
      <c r="O145" s="14"/>
      <c r="P145" s="14"/>
      <c r="Q145" s="14"/>
      <c r="R145" s="14"/>
      <c r="S145" s="14"/>
      <c r="T145" s="14"/>
      <c r="U145" s="14"/>
      <c r="V145" s="14"/>
      <c r="W145" s="14"/>
      <c r="X145" s="14"/>
      <c r="Y145" s="14"/>
      <c r="Z145" s="14"/>
    </row>
    <row r="146" spans="1:26" ht="19.5" customHeight="1">
      <c r="A146" s="2068">
        <v>13</v>
      </c>
      <c r="B146" s="1802" t="s">
        <v>1395</v>
      </c>
      <c r="C146" s="409" t="str">
        <f>'AM-2018 others SWA SUB ON-TIME'!C108</f>
        <v>SAPONG-AGONG GAMAY TABOK</v>
      </c>
      <c r="D146" s="2015">
        <v>2</v>
      </c>
      <c r="E146" s="1798" t="str">
        <f>'AM-2018 others SWA SUB ON-TIME'!D108</f>
        <v>COMPLETED</v>
      </c>
      <c r="F146" s="469">
        <f>'AM-2018 others SWA SUB ON-TIME'!F108</f>
        <v>43558</v>
      </c>
      <c r="G146" s="1789" t="str">
        <f>'AM-2018 others SWA SUB ON-TIME'!G108</f>
        <v>-</v>
      </c>
      <c r="H146" s="2183"/>
      <c r="I146" s="1799" t="str">
        <f>'AM-2018 others SWA SUB ON-TIME'!B102</f>
        <v>2018 AM-LAR</v>
      </c>
      <c r="J146" s="1769">
        <v>1</v>
      </c>
      <c r="K146" s="1769"/>
      <c r="L146" s="1769"/>
      <c r="M146" s="1769"/>
      <c r="N146" s="1769"/>
      <c r="O146" s="14"/>
      <c r="P146" s="14"/>
      <c r="Q146" s="14"/>
      <c r="R146" s="14"/>
      <c r="S146" s="14"/>
      <c r="T146" s="14"/>
      <c r="U146" s="14"/>
      <c r="V146" s="14"/>
      <c r="W146" s="14"/>
      <c r="X146" s="14"/>
      <c r="Y146" s="14"/>
      <c r="Z146" s="14"/>
    </row>
    <row r="147" spans="1:26" ht="19.5" customHeight="1">
      <c r="A147" s="1976"/>
      <c r="B147" s="1802" t="s">
        <v>1395</v>
      </c>
      <c r="C147" s="409" t="str">
        <f>'AM-2018 others SWA SUB ON-TIME'!C109</f>
        <v>SAPONG, TABOK</v>
      </c>
      <c r="D147" s="1976"/>
      <c r="E147" s="1798" t="str">
        <f>'AM-2018 others SWA SUB ON-TIME'!D109</f>
        <v>COMPLETED</v>
      </c>
      <c r="F147" s="469">
        <f>'AM-2018 others SWA SUB ON-TIME'!F109</f>
        <v>43558</v>
      </c>
      <c r="G147" s="1789" t="str">
        <f>'AM-2018 others SWA SUB ON-TIME'!G109</f>
        <v>-</v>
      </c>
      <c r="H147" s="1976"/>
      <c r="I147" s="1799" t="str">
        <f>'AM-2018 others SWA SUB ON-TIME'!B102</f>
        <v>2018 AM-LAR</v>
      </c>
      <c r="J147" s="1769">
        <v>1</v>
      </c>
      <c r="K147" s="1769"/>
      <c r="L147" s="1769"/>
      <c r="M147" s="1769"/>
      <c r="N147" s="1769"/>
      <c r="O147" s="14"/>
      <c r="P147" s="14"/>
      <c r="Q147" s="14"/>
      <c r="R147" s="14"/>
      <c r="S147" s="14"/>
      <c r="T147" s="14"/>
      <c r="U147" s="14"/>
      <c r="V147" s="14"/>
      <c r="W147" s="14"/>
      <c r="X147" s="14"/>
      <c r="Y147" s="14"/>
      <c r="Z147" s="14"/>
    </row>
    <row r="148" spans="1:26" ht="19.5" customHeight="1">
      <c r="A148" s="574">
        <v>14</v>
      </c>
      <c r="B148" s="1802" t="s">
        <v>472</v>
      </c>
      <c r="C148" s="409" t="str">
        <f>'AM-2018 others SWA SUB ON-TIME'!C128</f>
        <v>BARANGAY TUBAJON</v>
      </c>
      <c r="D148" s="412">
        <v>1</v>
      </c>
      <c r="E148" s="1798" t="str">
        <f>'AM-2018 others SWA SUB ON-TIME'!D128</f>
        <v>COMPLETED</v>
      </c>
      <c r="F148" s="469">
        <f>'AM-2018 others SWA SUB ON-TIME'!F128</f>
        <v>43766</v>
      </c>
      <c r="G148" s="1789" t="str">
        <f>'AM-2018 others SWA SUB ON-TIME'!G128</f>
        <v>-</v>
      </c>
      <c r="H148" s="1790" t="str">
        <f t="shared" ref="H148:H152" si="11">G148</f>
        <v>-</v>
      </c>
      <c r="I148" s="1799" t="str">
        <f>'AM-2018 others SWA SUB ON-TIME'!B124</f>
        <v>2018 AM-OTHERS</v>
      </c>
      <c r="J148" s="1769">
        <v>1</v>
      </c>
      <c r="K148" s="1769"/>
      <c r="L148" s="1769"/>
      <c r="M148" s="1769"/>
      <c r="N148" s="1769"/>
      <c r="O148" s="14"/>
      <c r="P148" s="14"/>
      <c r="Q148" s="14"/>
      <c r="R148" s="14"/>
      <c r="S148" s="14"/>
      <c r="T148" s="14"/>
      <c r="U148" s="14"/>
      <c r="V148" s="14"/>
      <c r="W148" s="14"/>
      <c r="X148" s="14"/>
      <c r="Y148" s="14"/>
      <c r="Z148" s="14"/>
    </row>
    <row r="149" spans="1:26" ht="30.75" customHeight="1">
      <c r="A149" s="574">
        <v>15</v>
      </c>
      <c r="B149" s="1802" t="s">
        <v>473</v>
      </c>
      <c r="C149" s="409" t="str">
        <f>'AM-2018 others SWA SUB ON-TIME'!C110</f>
        <v>PUROK 10 (TAMBO), BRGY. POBLACION</v>
      </c>
      <c r="D149" s="412">
        <v>1</v>
      </c>
      <c r="E149" s="1798" t="str">
        <f>'AM-2018 others SWA SUB ON-TIME'!D110</f>
        <v>COMPLETED</v>
      </c>
      <c r="F149" s="469">
        <f>'AM-2018 others SWA SUB ON-TIME'!F110</f>
        <v>43689</v>
      </c>
      <c r="G149" s="1789" t="str">
        <f>'AM-2018 others SWA SUB ON-TIME'!G110</f>
        <v>-</v>
      </c>
      <c r="H149" s="1790" t="str">
        <f t="shared" si="11"/>
        <v>-</v>
      </c>
      <c r="I149" s="1799" t="str">
        <f>'AM-2018 others SWA SUB ON-TIME'!B102</f>
        <v>2018 AM-LAR</v>
      </c>
      <c r="J149" s="1769">
        <v>1</v>
      </c>
      <c r="K149" s="1769"/>
      <c r="L149" s="1769"/>
      <c r="M149" s="1769"/>
      <c r="N149" s="1769"/>
      <c r="O149" s="14"/>
      <c r="P149" s="14"/>
      <c r="Q149" s="14"/>
      <c r="R149" s="14"/>
      <c r="S149" s="14"/>
      <c r="T149" s="14"/>
      <c r="U149" s="14"/>
      <c r="V149" s="14"/>
      <c r="W149" s="14"/>
      <c r="X149" s="14"/>
      <c r="Y149" s="14"/>
      <c r="Z149" s="14"/>
    </row>
    <row r="150" spans="1:26" ht="19.5" customHeight="1">
      <c r="A150" s="574">
        <v>16</v>
      </c>
      <c r="B150" s="1802" t="s">
        <v>480</v>
      </c>
      <c r="C150" s="409" t="str">
        <f>'AM WATER-2018 SWA SUB ON-TIME'!C39</f>
        <v>POBLACION</v>
      </c>
      <c r="D150" s="412">
        <v>1</v>
      </c>
      <c r="E150" s="1807" t="str">
        <f>'AM WATER-2018 SWA SUB ON-TIME'!D39</f>
        <v>78.00% Physical Accomplishment</v>
      </c>
      <c r="F150" s="469">
        <f>'AM WATER-2018 SWA SUB ON-TIME'!F39</f>
        <v>43893</v>
      </c>
      <c r="G150" s="1789">
        <f>'AM WATER-2018 SWA SUB ON-TIME'!G39</f>
        <v>0</v>
      </c>
      <c r="H150" s="1790">
        <f t="shared" si="11"/>
        <v>0</v>
      </c>
      <c r="I150" s="1799" t="str">
        <f>'AM WATER-2018 SWA SUB ON-TIME'!A1</f>
        <v>2018 AM-WATER</v>
      </c>
      <c r="J150" s="1769"/>
      <c r="K150" s="1769">
        <v>1</v>
      </c>
      <c r="L150" s="1769"/>
      <c r="M150" s="1769"/>
      <c r="N150" s="1769"/>
      <c r="O150" s="14"/>
      <c r="P150" s="14"/>
      <c r="Q150" s="14"/>
      <c r="R150" s="14"/>
      <c r="S150" s="14"/>
      <c r="T150" s="14"/>
      <c r="U150" s="14"/>
      <c r="V150" s="14"/>
      <c r="W150" s="14"/>
      <c r="X150" s="14"/>
      <c r="Y150" s="14"/>
      <c r="Z150" s="14"/>
    </row>
    <row r="151" spans="1:26" ht="19.5" customHeight="1">
      <c r="A151" s="574">
        <v>17</v>
      </c>
      <c r="B151" s="1802" t="s">
        <v>232</v>
      </c>
      <c r="C151" s="409" t="str">
        <f>'AM-2018 others SWA SUB ON-TIME'!C111</f>
        <v>CABUBUHAN-KAUSWAGAN</v>
      </c>
      <c r="D151" s="412">
        <v>1</v>
      </c>
      <c r="E151" s="1798" t="str">
        <f>'AM-2018 others SWA SUB ON-TIME'!D111</f>
        <v>COMPLETED</v>
      </c>
      <c r="F151" s="469">
        <f>'AM-2018 others SWA SUB ON-TIME'!F111</f>
        <v>42561</v>
      </c>
      <c r="G151" s="1789" t="str">
        <f>'AM-2018 others SWA SUB ON-TIME'!G111</f>
        <v>-</v>
      </c>
      <c r="H151" s="1790" t="str">
        <f t="shared" si="11"/>
        <v>-</v>
      </c>
      <c r="I151" s="1799" t="str">
        <f>'AM-2018 others SWA SUB ON-TIME'!B102</f>
        <v>2018 AM-LAR</v>
      </c>
      <c r="J151" s="1769">
        <v>1</v>
      </c>
      <c r="K151" s="1769"/>
      <c r="L151" s="1769"/>
      <c r="M151" s="1769"/>
      <c r="N151" s="1769"/>
      <c r="O151" s="14"/>
      <c r="P151" s="14"/>
      <c r="Q151" s="14"/>
      <c r="R151" s="14"/>
      <c r="S151" s="14"/>
      <c r="T151" s="14"/>
      <c r="U151" s="14"/>
      <c r="V151" s="14"/>
      <c r="W151" s="14"/>
      <c r="X151" s="14"/>
      <c r="Y151" s="14"/>
      <c r="Z151" s="14"/>
    </row>
    <row r="152" spans="1:26" ht="30.75" customHeight="1">
      <c r="A152" s="574">
        <v>18</v>
      </c>
      <c r="B152" s="1802" t="s">
        <v>298</v>
      </c>
      <c r="C152" s="409" t="str">
        <f>'AM WATER-2018 SWA SUB ON-TIME'!C40</f>
        <v>PANIANGAN, POBLACION, PUNTA SILUM</v>
      </c>
      <c r="D152" s="412">
        <v>1</v>
      </c>
      <c r="E152" s="1815" t="str">
        <f>'AM WATER-2018 SWA SUB ON-TIME'!D40</f>
        <v>COMPLETED</v>
      </c>
      <c r="F152" s="469">
        <f>'AM WATER-2018 SWA SUB ON-TIME'!F40</f>
        <v>43840</v>
      </c>
      <c r="G152" s="1789">
        <f>'AM WATER-2018 SWA SUB ON-TIME'!G40</f>
        <v>0</v>
      </c>
      <c r="H152" s="1790">
        <f t="shared" si="11"/>
        <v>0</v>
      </c>
      <c r="I152" s="1799" t="str">
        <f>'AM WATER-2018 SWA SUB ON-TIME'!A1</f>
        <v>2018 AM-WATER</v>
      </c>
      <c r="J152" s="1769">
        <v>1</v>
      </c>
      <c r="K152" s="1769"/>
      <c r="L152" s="1769"/>
      <c r="M152" s="1769"/>
      <c r="N152" s="1769"/>
      <c r="O152" s="14"/>
      <c r="P152" s="14"/>
      <c r="Q152" s="14"/>
      <c r="R152" s="14"/>
      <c r="S152" s="14"/>
      <c r="T152" s="14"/>
      <c r="U152" s="14"/>
      <c r="V152" s="14"/>
      <c r="W152" s="14"/>
      <c r="X152" s="14"/>
      <c r="Y152" s="14"/>
      <c r="Z152" s="14"/>
    </row>
    <row r="153" spans="1:26" ht="19.5" customHeight="1">
      <c r="A153" s="2068">
        <v>19</v>
      </c>
      <c r="B153" s="1802" t="s">
        <v>482</v>
      </c>
      <c r="C153" s="409" t="str">
        <f>'AM-2018 others SWA SUB ON-TIME'!C112</f>
        <v>P-2 TO P-3, BRGY. ROAD, SAN JOSE</v>
      </c>
      <c r="D153" s="2015">
        <v>2</v>
      </c>
      <c r="E153" s="1798" t="str">
        <f>'AM-2018 others SWA SUB ON-TIME'!D112</f>
        <v>COMPLETED</v>
      </c>
      <c r="F153" s="469">
        <f>'AM-2018 others SWA SUB ON-TIME'!F112</f>
        <v>43613</v>
      </c>
      <c r="G153" s="1789" t="str">
        <f>'AM-2018 others SWA SUB ON-TIME'!G112</f>
        <v>-</v>
      </c>
      <c r="H153" s="2183"/>
      <c r="I153" s="1799" t="str">
        <f>'AM-2018 others SWA SUB ON-TIME'!B102</f>
        <v>2018 AM-LAR</v>
      </c>
      <c r="J153" s="1769">
        <v>1</v>
      </c>
      <c r="K153" s="1769"/>
      <c r="L153" s="1769"/>
      <c r="M153" s="1769"/>
      <c r="N153" s="1769"/>
      <c r="O153" s="14"/>
      <c r="P153" s="14"/>
      <c r="Q153" s="14"/>
      <c r="R153" s="14"/>
      <c r="S153" s="14"/>
      <c r="T153" s="14"/>
      <c r="U153" s="14"/>
      <c r="V153" s="14"/>
      <c r="W153" s="14"/>
      <c r="X153" s="14"/>
      <c r="Y153" s="14"/>
      <c r="Z153" s="14"/>
    </row>
    <row r="154" spans="1:26" ht="19.5" customHeight="1">
      <c r="A154" s="1976"/>
      <c r="B154" s="1802" t="s">
        <v>482</v>
      </c>
      <c r="C154" s="409" t="str">
        <f>'AM-2018 others SWA SUB ON-TIME'!C113</f>
        <v>P-6, PAHINDONG</v>
      </c>
      <c r="D154" s="1976"/>
      <c r="E154" s="1798" t="str">
        <f>'AM-2018 others SWA SUB ON-TIME'!D113</f>
        <v>COMPLETED</v>
      </c>
      <c r="F154" s="469">
        <f>'AM-2018 others SWA SUB ON-TIME'!F113</f>
        <v>43613</v>
      </c>
      <c r="G154" s="1789" t="str">
        <f>'AM-2018 others SWA SUB ON-TIME'!G113</f>
        <v>-</v>
      </c>
      <c r="H154" s="1976"/>
      <c r="I154" s="1799" t="str">
        <f>'AM-2018 others SWA SUB ON-TIME'!B102</f>
        <v>2018 AM-LAR</v>
      </c>
      <c r="J154" s="1769">
        <v>1</v>
      </c>
      <c r="K154" s="1769"/>
      <c r="L154" s="1769"/>
      <c r="M154" s="1769"/>
      <c r="N154" s="1769"/>
      <c r="O154" s="14"/>
      <c r="P154" s="14"/>
      <c r="Q154" s="14"/>
      <c r="R154" s="14"/>
      <c r="S154" s="14"/>
      <c r="T154" s="14"/>
      <c r="U154" s="14"/>
      <c r="V154" s="14"/>
      <c r="W154" s="14"/>
      <c r="X154" s="14"/>
      <c r="Y154" s="14"/>
      <c r="Z154" s="14"/>
    </row>
    <row r="155" spans="1:26" ht="19.5" customHeight="1">
      <c r="A155" s="574">
        <v>20</v>
      </c>
      <c r="B155" s="1802" t="s">
        <v>596</v>
      </c>
      <c r="C155" s="409" t="str">
        <f>'AM-2018 others SWA SUB ON-TIME'!C114</f>
        <v>BARANGAY MAPULOG</v>
      </c>
      <c r="D155" s="412">
        <v>1</v>
      </c>
      <c r="E155" s="1798" t="str">
        <f>'AM-2018 others SWA SUB ON-TIME'!D114</f>
        <v>COMPLETED</v>
      </c>
      <c r="F155" s="469">
        <f>'AM-2018 others SWA SUB ON-TIME'!F114</f>
        <v>43609</v>
      </c>
      <c r="G155" s="1789" t="str">
        <f>'AM-2018 others SWA SUB ON-TIME'!G114</f>
        <v>-</v>
      </c>
      <c r="H155" s="1790" t="str">
        <f t="shared" ref="H155:H158" si="12">G155</f>
        <v>-</v>
      </c>
      <c r="I155" s="1799" t="str">
        <f>'AM-2018 others SWA SUB ON-TIME'!B102</f>
        <v>2018 AM-LAR</v>
      </c>
      <c r="J155" s="1769">
        <v>1</v>
      </c>
      <c r="K155" s="1769"/>
      <c r="L155" s="1769"/>
      <c r="M155" s="1769"/>
      <c r="N155" s="1769"/>
      <c r="O155" s="14"/>
      <c r="P155" s="14"/>
      <c r="Q155" s="14"/>
      <c r="R155" s="14"/>
      <c r="S155" s="14"/>
      <c r="T155" s="14"/>
      <c r="U155" s="14"/>
      <c r="V155" s="14"/>
      <c r="W155" s="14"/>
      <c r="X155" s="14"/>
      <c r="Y155" s="14"/>
      <c r="Z155" s="14"/>
    </row>
    <row r="156" spans="1:26" ht="19.5" customHeight="1">
      <c r="A156" s="574">
        <v>21</v>
      </c>
      <c r="B156" s="1802" t="s">
        <v>486</v>
      </c>
      <c r="C156" s="409" t="str">
        <f>'AM-2018 others SWA SUB ON-TIME'!C115</f>
        <v>BARANGAY AWANG</v>
      </c>
      <c r="D156" s="412">
        <v>1</v>
      </c>
      <c r="E156" s="1798" t="str">
        <f>'AM-2018 others SWA SUB ON-TIME'!D115</f>
        <v>COMPLETED</v>
      </c>
      <c r="F156" s="469">
        <f>'AM-2018 others SWA SUB ON-TIME'!F115</f>
        <v>43613</v>
      </c>
      <c r="G156" s="1789" t="str">
        <f>'AM-2018 others SWA SUB ON-TIME'!G115</f>
        <v>-</v>
      </c>
      <c r="H156" s="1790" t="str">
        <f t="shared" si="12"/>
        <v>-</v>
      </c>
      <c r="I156" s="1799" t="str">
        <f>'AM-2018 others SWA SUB ON-TIME'!B102</f>
        <v>2018 AM-LAR</v>
      </c>
      <c r="J156" s="1769">
        <v>1</v>
      </c>
      <c r="K156" s="1769"/>
      <c r="L156" s="1769"/>
      <c r="M156" s="1769"/>
      <c r="N156" s="1769"/>
      <c r="O156" s="14"/>
      <c r="P156" s="14"/>
      <c r="Q156" s="14"/>
      <c r="R156" s="14"/>
      <c r="S156" s="14"/>
      <c r="T156" s="14"/>
      <c r="U156" s="14"/>
      <c r="V156" s="14"/>
      <c r="W156" s="14"/>
      <c r="X156" s="14"/>
      <c r="Y156" s="14"/>
      <c r="Z156" s="14"/>
    </row>
    <row r="157" spans="1:26" ht="19.5" customHeight="1">
      <c r="A157" s="574">
        <v>22</v>
      </c>
      <c r="B157" s="1802" t="s">
        <v>1443</v>
      </c>
      <c r="C157" s="409" t="str">
        <f>'AM-2018 others SWA SUB ON-TIME'!C116</f>
        <v>SITIO SALAHON, BRGY. ALIPUATON</v>
      </c>
      <c r="D157" s="412">
        <v>1</v>
      </c>
      <c r="E157" s="1798" t="str">
        <f>'AM-2018 others SWA SUB ON-TIME'!D116</f>
        <v>COMPLETED</v>
      </c>
      <c r="F157" s="469">
        <f>'AM-2018 others SWA SUB ON-TIME'!F116</f>
        <v>43570</v>
      </c>
      <c r="G157" s="1789" t="str">
        <f>'AM-2018 others SWA SUB ON-TIME'!G116</f>
        <v>-</v>
      </c>
      <c r="H157" s="1790" t="str">
        <f t="shared" si="12"/>
        <v>-</v>
      </c>
      <c r="I157" s="1799" t="str">
        <f>'AM-2018 others SWA SUB ON-TIME'!B102</f>
        <v>2018 AM-LAR</v>
      </c>
      <c r="J157" s="1769">
        <v>1</v>
      </c>
      <c r="K157" s="1769"/>
      <c r="L157" s="1769"/>
      <c r="M157" s="1769"/>
      <c r="N157" s="1769"/>
      <c r="O157" s="14"/>
      <c r="P157" s="14"/>
      <c r="Q157" s="14"/>
      <c r="R157" s="14"/>
      <c r="S157" s="14"/>
      <c r="T157" s="14"/>
      <c r="U157" s="14"/>
      <c r="V157" s="14"/>
      <c r="W157" s="14"/>
      <c r="X157" s="14"/>
      <c r="Y157" s="14"/>
      <c r="Z157" s="14"/>
    </row>
    <row r="158" spans="1:26" ht="19.5" customHeight="1">
      <c r="A158" s="574">
        <v>23</v>
      </c>
      <c r="B158" s="1802" t="s">
        <v>868</v>
      </c>
      <c r="C158" s="409" t="str">
        <f>'AM-2018 others SWA SUB ON-TIME'!C117</f>
        <v>BARANGAY MANGGA</v>
      </c>
      <c r="D158" s="412">
        <v>1</v>
      </c>
      <c r="E158" s="1798" t="str">
        <f>'AM-2018 others SWA SUB ON-TIME'!D117</f>
        <v>COMPLETED</v>
      </c>
      <c r="F158" s="469">
        <f>'AM-2018 others SWA SUB ON-TIME'!F117</f>
        <v>43563</v>
      </c>
      <c r="G158" s="1789" t="str">
        <f>'AM-2018 others SWA SUB ON-TIME'!G117</f>
        <v>-</v>
      </c>
      <c r="H158" s="1790" t="str">
        <f t="shared" si="12"/>
        <v>-</v>
      </c>
      <c r="I158" s="1799" t="str">
        <f>'AM-2018 others SWA SUB ON-TIME'!B102</f>
        <v>2018 AM-LAR</v>
      </c>
      <c r="J158" s="1769">
        <v>1</v>
      </c>
      <c r="K158" s="1769"/>
      <c r="L158" s="1769"/>
      <c r="M158" s="1769"/>
      <c r="N158" s="1769"/>
      <c r="O158" s="14"/>
      <c r="P158" s="14"/>
      <c r="Q158" s="14"/>
      <c r="R158" s="14"/>
      <c r="S158" s="14"/>
      <c r="T158" s="14"/>
      <c r="U158" s="14"/>
      <c r="V158" s="14"/>
      <c r="W158" s="14"/>
      <c r="X158" s="14"/>
      <c r="Y158" s="14"/>
      <c r="Z158" s="14"/>
    </row>
    <row r="159" spans="1:26" ht="30" customHeight="1">
      <c r="A159" s="2068">
        <v>24</v>
      </c>
      <c r="B159" s="1802" t="s">
        <v>165</v>
      </c>
      <c r="C159" s="409" t="str">
        <f>'AM WATER-2018 SWA SUB ON-TIME'!C41</f>
        <v>NATUMOLAN</v>
      </c>
      <c r="D159" s="2015">
        <v>2</v>
      </c>
      <c r="E159" s="1809" t="str">
        <f>'AM WATER-2018 SWA SUB ON-TIME'!D41</f>
        <v>CANCELLED</v>
      </c>
      <c r="F159" s="469">
        <f>'AM WATER-2018 SWA SUB ON-TIME'!F41</f>
        <v>43802</v>
      </c>
      <c r="G159" s="1789" t="str">
        <f>'AM WATER-2018 SWA SUB ON-TIME'!G41</f>
        <v>-</v>
      </c>
      <c r="H159" s="2183"/>
      <c r="I159" s="1799" t="str">
        <f>'AM WATER-2018 SWA SUB ON-TIME'!A1</f>
        <v>2018 AM-WATER</v>
      </c>
      <c r="J159" s="1769"/>
      <c r="K159" s="1769"/>
      <c r="L159" s="1769"/>
      <c r="M159" s="1808"/>
      <c r="N159" s="1769">
        <v>1</v>
      </c>
      <c r="O159" s="14"/>
      <c r="P159" s="14"/>
      <c r="Q159" s="14"/>
      <c r="R159" s="14"/>
      <c r="S159" s="14"/>
      <c r="T159" s="14"/>
      <c r="U159" s="14"/>
      <c r="V159" s="14"/>
      <c r="W159" s="14"/>
      <c r="X159" s="14"/>
      <c r="Y159" s="14"/>
      <c r="Z159" s="14"/>
    </row>
    <row r="160" spans="1:26" ht="19.5" customHeight="1">
      <c r="A160" s="1976"/>
      <c r="B160" s="1802" t="s">
        <v>165</v>
      </c>
      <c r="C160" s="409" t="str">
        <f>'AM-2018 others SWA SUB ON-TIME'!C119</f>
        <v>POBLACION</v>
      </c>
      <c r="D160" s="1976"/>
      <c r="E160" s="1809" t="str">
        <f>'AM-2018 others SWA SUB ON-TIME'!D119</f>
        <v>CANCELLED</v>
      </c>
      <c r="F160" s="469">
        <f>'AM-2018 others SWA SUB ON-TIME'!F119</f>
        <v>43840</v>
      </c>
      <c r="G160" s="1789" t="str">
        <f>'AM-2018 others SWA SUB ON-TIME'!G119</f>
        <v>-</v>
      </c>
      <c r="H160" s="1976"/>
      <c r="I160" s="1799" t="str">
        <f>'AM-2018 others SWA SUB ON-TIME'!B102</f>
        <v>2018 AM-LAR</v>
      </c>
      <c r="J160" s="1769"/>
      <c r="K160" s="1769"/>
      <c r="L160" s="1769"/>
      <c r="M160" s="1808"/>
      <c r="N160" s="1769">
        <v>1</v>
      </c>
      <c r="O160" s="14"/>
      <c r="P160" s="14"/>
      <c r="Q160" s="14"/>
      <c r="R160" s="14"/>
      <c r="S160" s="14"/>
      <c r="T160" s="14"/>
      <c r="U160" s="14"/>
      <c r="V160" s="14"/>
      <c r="W160" s="14"/>
      <c r="X160" s="14"/>
      <c r="Y160" s="14"/>
      <c r="Z160" s="14"/>
    </row>
    <row r="161" spans="1:26" ht="19.5" customHeight="1">
      <c r="A161" s="2068">
        <v>25</v>
      </c>
      <c r="B161" s="1802" t="s">
        <v>156</v>
      </c>
      <c r="C161" s="409" t="str">
        <f>'AM-2018 others SWA SUB ON-TIME'!C120</f>
        <v>BARANGAY BUGDANG</v>
      </c>
      <c r="D161" s="2015">
        <v>2</v>
      </c>
      <c r="E161" s="1807" t="str">
        <f>'AM-2018 others SWA SUB ON-TIME'!D120</f>
        <v>COMPLETED</v>
      </c>
      <c r="F161" s="591">
        <f>'AM-2018 others SWA SUB ON-TIME'!F120</f>
        <v>43987</v>
      </c>
      <c r="G161" s="1789">
        <f>'AM-2018 others SWA SUB ON-TIME'!G120</f>
        <v>0</v>
      </c>
      <c r="H161" s="2183">
        <f>G161+G162</f>
        <v>0</v>
      </c>
      <c r="I161" s="1799" t="str">
        <f>'AM-2018 others SWA SUB ON-TIME'!B102</f>
        <v>2018 AM-LAR</v>
      </c>
      <c r="J161" s="1769"/>
      <c r="K161" s="1769">
        <v>1</v>
      </c>
      <c r="L161" s="1769"/>
      <c r="M161" s="1769"/>
      <c r="N161" s="1769"/>
      <c r="O161" s="14"/>
      <c r="P161" s="14"/>
      <c r="Q161" s="14"/>
      <c r="R161" s="14"/>
      <c r="S161" s="14"/>
      <c r="T161" s="14"/>
      <c r="U161" s="14"/>
      <c r="V161" s="14"/>
      <c r="W161" s="14"/>
      <c r="X161" s="14"/>
      <c r="Y161" s="14"/>
      <c r="Z161" s="14"/>
    </row>
    <row r="162" spans="1:26" ht="19.5" customHeight="1">
      <c r="A162" s="1976"/>
      <c r="B162" s="1802" t="s">
        <v>156</v>
      </c>
      <c r="C162" s="409" t="str">
        <f>'AM-2018 others SWA SUB ON-TIME'!C121</f>
        <v>BARANGAY MAGKARILA</v>
      </c>
      <c r="D162" s="1976"/>
      <c r="E162" s="1807" t="str">
        <f>'AM-2018 others SWA SUB ON-TIME'!D121</f>
        <v>COMPLETED</v>
      </c>
      <c r="F162" s="591">
        <f>'AM-2018 others SWA SUB ON-TIME'!F121</f>
        <v>43987</v>
      </c>
      <c r="G162" s="1789">
        <f>'AM-2018 others SWA SUB ON-TIME'!G121</f>
        <v>0</v>
      </c>
      <c r="H162" s="1976"/>
      <c r="I162" s="1799" t="str">
        <f>'AM-2018 others SWA SUB ON-TIME'!B102</f>
        <v>2018 AM-LAR</v>
      </c>
      <c r="J162" s="1769"/>
      <c r="K162" s="1769">
        <v>1</v>
      </c>
      <c r="L162" s="1769"/>
      <c r="M162" s="1769"/>
      <c r="N162" s="1769"/>
      <c r="O162" s="14"/>
      <c r="P162" s="14"/>
      <c r="Q162" s="14"/>
      <c r="R162" s="14"/>
      <c r="S162" s="14"/>
      <c r="T162" s="14"/>
      <c r="U162" s="14"/>
      <c r="V162" s="14"/>
      <c r="W162" s="14"/>
      <c r="X162" s="14"/>
      <c r="Y162" s="14"/>
      <c r="Z162" s="14"/>
    </row>
    <row r="163" spans="1:26" ht="30" customHeight="1">
      <c r="A163" s="574">
        <v>26</v>
      </c>
      <c r="B163" s="1813" t="s">
        <v>168</v>
      </c>
      <c r="C163" s="409" t="str">
        <f>'AM-2018 others SWA SUB ON-TIME'!C122</f>
        <v>SITIO BANBAN TO SITIO MADRID, BRGY. LOOC</v>
      </c>
      <c r="D163" s="412">
        <v>1</v>
      </c>
      <c r="E163" s="1807" t="str">
        <f>'AM-2018 others SWA SUB ON-TIME'!D122</f>
        <v>COMPLETED</v>
      </c>
      <c r="F163" s="469">
        <f>'AM-2018 others SWA SUB ON-TIME'!F122</f>
        <v>44005</v>
      </c>
      <c r="G163" s="1789">
        <f>'AM-2018 others SWA SUB ON-TIME'!G122</f>
        <v>0</v>
      </c>
      <c r="H163" s="1790">
        <f>G163</f>
        <v>0</v>
      </c>
      <c r="I163" s="1799" t="str">
        <f>'AM-2018 others SWA SUB ON-TIME'!B102</f>
        <v>2018 AM-LAR</v>
      </c>
      <c r="J163" s="1769"/>
      <c r="K163" s="1769">
        <v>1</v>
      </c>
      <c r="L163" s="1769"/>
      <c r="M163" s="1769"/>
      <c r="N163" s="1769"/>
      <c r="O163" s="14"/>
      <c r="P163" s="14"/>
      <c r="Q163" s="14"/>
      <c r="R163" s="14"/>
      <c r="S163" s="14"/>
      <c r="T163" s="14"/>
      <c r="U163" s="14"/>
      <c r="V163" s="14"/>
      <c r="W163" s="14"/>
      <c r="X163" s="14"/>
      <c r="Y163" s="14"/>
      <c r="Z163" s="14"/>
    </row>
    <row r="164" spans="1:26" ht="15.75" customHeight="1">
      <c r="A164" s="458"/>
      <c r="B164" s="555"/>
      <c r="C164" s="220"/>
      <c r="D164" s="918"/>
      <c r="E164" s="220"/>
      <c r="F164" s="458"/>
      <c r="G164" s="1767"/>
      <c r="H164" s="1768"/>
      <c r="I164" s="456"/>
      <c r="J164" s="1769"/>
      <c r="K164" s="1769"/>
      <c r="L164" s="1769"/>
      <c r="M164" s="1769">
        <f>SUM(M9:M163)</f>
        <v>1</v>
      </c>
      <c r="N164" s="1769"/>
      <c r="O164" s="14"/>
      <c r="P164" s="14"/>
      <c r="Q164" s="14"/>
      <c r="R164" s="14"/>
      <c r="S164" s="14"/>
      <c r="T164" s="14"/>
      <c r="U164" s="14"/>
      <c r="V164" s="14"/>
      <c r="W164" s="14"/>
      <c r="X164" s="14"/>
      <c r="Y164" s="14"/>
      <c r="Z164" s="14"/>
    </row>
    <row r="165" spans="1:26" ht="30.75" customHeight="1">
      <c r="A165" s="458"/>
      <c r="B165" s="555"/>
      <c r="C165" s="1816" t="s">
        <v>3171</v>
      </c>
      <c r="D165" s="1817">
        <f>SUM(D11:D164)</f>
        <v>143</v>
      </c>
      <c r="E165" s="220"/>
      <c r="F165" s="458"/>
      <c r="G165" s="1767"/>
      <c r="H165" s="1768"/>
      <c r="I165" s="456"/>
      <c r="J165" s="1769" t="s">
        <v>3172</v>
      </c>
      <c r="K165" s="1769" t="s">
        <v>3173</v>
      </c>
      <c r="L165" s="1769" t="s">
        <v>3174</v>
      </c>
      <c r="M165" s="1769"/>
      <c r="N165" s="1769" t="s">
        <v>3175</v>
      </c>
      <c r="O165" s="14"/>
      <c r="P165" s="14"/>
      <c r="Q165" s="14"/>
      <c r="R165" s="14"/>
      <c r="S165" s="14"/>
      <c r="T165" s="14"/>
      <c r="U165" s="14"/>
      <c r="V165" s="14"/>
      <c r="W165" s="14"/>
      <c r="X165" s="14"/>
      <c r="Y165" s="14"/>
      <c r="Z165" s="14"/>
    </row>
    <row r="166" spans="1:26" ht="30.75" customHeight="1">
      <c r="A166" s="458"/>
      <c r="B166" s="555"/>
      <c r="C166" s="1818" t="s">
        <v>3176</v>
      </c>
      <c r="D166" s="1817" t="e">
        <f>SUM(H11:H164)</f>
        <v>#REF!</v>
      </c>
      <c r="E166" s="14"/>
      <c r="F166" s="458"/>
      <c r="G166" s="1767"/>
      <c r="H166" s="1768"/>
      <c r="I166" s="456"/>
      <c r="J166" s="1769"/>
      <c r="K166" s="1769"/>
      <c r="L166" s="1769"/>
      <c r="M166" s="1769"/>
      <c r="N166" s="1769"/>
      <c r="O166" s="14"/>
      <c r="P166" s="14"/>
      <c r="Q166" s="14"/>
      <c r="R166" s="14"/>
      <c r="S166" s="14"/>
      <c r="T166" s="14"/>
      <c r="U166" s="14"/>
      <c r="V166" s="14"/>
      <c r="W166" s="14"/>
      <c r="X166" s="14"/>
      <c r="Y166" s="14"/>
      <c r="Z166" s="14"/>
    </row>
    <row r="167" spans="1:26" ht="30.75" customHeight="1">
      <c r="A167" s="458"/>
      <c r="B167" s="555"/>
      <c r="C167" s="1819" t="s">
        <v>29</v>
      </c>
      <c r="D167" s="1820">
        <f>SUM(J11:J164)</f>
        <v>117</v>
      </c>
      <c r="E167" s="1821"/>
      <c r="F167" s="458"/>
      <c r="G167" s="1767"/>
      <c r="H167" s="1768"/>
      <c r="I167" s="456"/>
      <c r="J167" s="1769"/>
      <c r="K167" s="1769"/>
      <c r="L167" s="1769"/>
      <c r="M167" s="1769"/>
      <c r="N167" s="1769"/>
      <c r="O167" s="14"/>
      <c r="P167" s="14"/>
      <c r="Q167" s="14"/>
      <c r="R167" s="14"/>
      <c r="S167" s="14"/>
      <c r="T167" s="14"/>
      <c r="U167" s="14"/>
      <c r="V167" s="14"/>
      <c r="W167" s="14"/>
      <c r="X167" s="14"/>
      <c r="Y167" s="14"/>
      <c r="Z167" s="14"/>
    </row>
    <row r="168" spans="1:26" ht="30.75" customHeight="1">
      <c r="A168" s="458"/>
      <c r="B168" s="555"/>
      <c r="C168" s="1822" t="s">
        <v>30</v>
      </c>
      <c r="D168" s="1823">
        <f>SUM(K11:K164)</f>
        <v>19</v>
      </c>
      <c r="E168" s="220"/>
      <c r="F168" s="458"/>
      <c r="G168" s="1767"/>
      <c r="H168" s="1768"/>
      <c r="I168" s="456"/>
      <c r="J168" s="1769"/>
      <c r="K168" s="1769"/>
      <c r="L168" s="1769"/>
      <c r="M168" s="1769"/>
      <c r="N168" s="1769"/>
      <c r="O168" s="14"/>
      <c r="P168" s="14"/>
      <c r="Q168" s="14"/>
      <c r="R168" s="14"/>
      <c r="S168" s="14"/>
      <c r="T168" s="14"/>
      <c r="U168" s="14"/>
      <c r="V168" s="14"/>
      <c r="W168" s="14"/>
      <c r="X168" s="14"/>
      <c r="Y168" s="14"/>
      <c r="Z168" s="14"/>
    </row>
    <row r="169" spans="1:26" ht="30.75" customHeight="1">
      <c r="A169" s="458"/>
      <c r="B169" s="555"/>
      <c r="C169" s="1824" t="s">
        <v>2392</v>
      </c>
      <c r="D169" s="1825">
        <f>SUM(L9:L163)</f>
        <v>0</v>
      </c>
      <c r="E169" s="220"/>
      <c r="F169" s="458"/>
      <c r="G169" s="1767"/>
      <c r="H169" s="1768"/>
      <c r="I169" s="456"/>
      <c r="J169" s="1769"/>
      <c r="K169" s="1769"/>
      <c r="L169" s="1769"/>
      <c r="M169" s="1769"/>
      <c r="N169" s="1769"/>
      <c r="O169" s="14"/>
      <c r="P169" s="14"/>
      <c r="Q169" s="14"/>
      <c r="R169" s="14"/>
      <c r="S169" s="14"/>
      <c r="T169" s="14"/>
      <c r="U169" s="14"/>
      <c r="V169" s="14"/>
      <c r="W169" s="14"/>
      <c r="X169" s="14"/>
      <c r="Y169" s="14"/>
      <c r="Z169" s="14"/>
    </row>
    <row r="170" spans="1:26" ht="30.75" customHeight="1">
      <c r="A170" s="458"/>
      <c r="B170" s="555"/>
      <c r="C170" s="1826" t="s">
        <v>2941</v>
      </c>
      <c r="D170" s="1827">
        <f>SUM(N11:N164)</f>
        <v>5</v>
      </c>
      <c r="E170" s="220"/>
      <c r="F170" s="458"/>
      <c r="G170" s="1767"/>
      <c r="H170" s="1768"/>
      <c r="I170" s="456"/>
      <c r="J170" s="1769"/>
      <c r="K170" s="1769"/>
      <c r="L170" s="1769"/>
      <c r="M170" s="1769"/>
      <c r="N170" s="1769"/>
      <c r="O170" s="14"/>
      <c r="P170" s="14"/>
      <c r="Q170" s="14"/>
      <c r="R170" s="14"/>
      <c r="S170" s="14"/>
      <c r="T170" s="14"/>
      <c r="U170" s="14"/>
      <c r="V170" s="14"/>
      <c r="W170" s="14"/>
      <c r="X170" s="14"/>
      <c r="Y170" s="14"/>
      <c r="Z170" s="14"/>
    </row>
    <row r="171" spans="1:26" ht="15.75" customHeight="1">
      <c r="A171" s="458"/>
      <c r="B171" s="555"/>
      <c r="C171" s="220"/>
      <c r="D171" s="918"/>
      <c r="E171" s="220"/>
      <c r="F171" s="458"/>
      <c r="G171" s="1767"/>
      <c r="H171" s="1768"/>
      <c r="I171" s="456"/>
      <c r="J171" s="1769"/>
      <c r="K171" s="1769"/>
      <c r="L171" s="1769"/>
      <c r="M171" s="1769"/>
      <c r="N171" s="1769"/>
      <c r="O171" s="14"/>
      <c r="P171" s="14"/>
      <c r="Q171" s="14"/>
      <c r="R171" s="14"/>
      <c r="S171" s="14"/>
      <c r="T171" s="14"/>
      <c r="U171" s="14"/>
      <c r="V171" s="14"/>
      <c r="W171" s="14"/>
      <c r="X171" s="14"/>
      <c r="Y171" s="14"/>
      <c r="Z171" s="14"/>
    </row>
    <row r="172" spans="1:26" ht="15.75" customHeight="1">
      <c r="A172" s="458"/>
      <c r="B172" s="555"/>
      <c r="C172" s="220"/>
      <c r="D172" s="918"/>
      <c r="E172" s="220"/>
      <c r="F172" s="458"/>
      <c r="G172" s="1767"/>
      <c r="H172" s="1768"/>
      <c r="I172" s="456"/>
      <c r="J172" s="1769"/>
      <c r="K172" s="1769"/>
      <c r="L172" s="1769"/>
      <c r="M172" s="1769"/>
      <c r="N172" s="1769"/>
      <c r="O172" s="14"/>
      <c r="P172" s="14"/>
      <c r="Q172" s="14"/>
      <c r="R172" s="14"/>
      <c r="S172" s="14"/>
      <c r="T172" s="14"/>
      <c r="U172" s="14"/>
      <c r="V172" s="14"/>
      <c r="W172" s="14"/>
      <c r="X172" s="14"/>
      <c r="Y172" s="14"/>
      <c r="Z172" s="14"/>
    </row>
    <row r="173" spans="1:26" ht="15.75" customHeight="1">
      <c r="A173" s="458"/>
      <c r="B173" s="555"/>
      <c r="C173" s="220"/>
      <c r="D173" s="918"/>
      <c r="E173" s="220"/>
      <c r="F173" s="458"/>
      <c r="G173" s="1767"/>
      <c r="H173" s="1768"/>
      <c r="I173" s="456"/>
      <c r="J173" s="1769"/>
      <c r="K173" s="1769"/>
      <c r="L173" s="1769"/>
      <c r="M173" s="1769"/>
      <c r="N173" s="1769"/>
      <c r="O173" s="14"/>
      <c r="P173" s="14"/>
      <c r="Q173" s="14"/>
      <c r="R173" s="14"/>
      <c r="S173" s="14"/>
      <c r="T173" s="14"/>
      <c r="U173" s="14"/>
      <c r="V173" s="14"/>
      <c r="W173" s="14"/>
      <c r="X173" s="14"/>
      <c r="Y173" s="14"/>
      <c r="Z173" s="14"/>
    </row>
    <row r="174" spans="1:26" ht="15.75" customHeight="1">
      <c r="A174" s="458"/>
      <c r="B174" s="555"/>
      <c r="C174" s="220"/>
      <c r="D174" s="918"/>
      <c r="E174" s="220"/>
      <c r="F174" s="458"/>
      <c r="G174" s="1767"/>
      <c r="H174" s="1768"/>
      <c r="I174" s="456"/>
      <c r="J174" s="1769"/>
      <c r="K174" s="1769"/>
      <c r="L174" s="1769"/>
      <c r="M174" s="1769"/>
      <c r="N174" s="1769"/>
      <c r="O174" s="14"/>
      <c r="P174" s="14"/>
      <c r="Q174" s="14"/>
      <c r="R174" s="14"/>
      <c r="S174" s="14"/>
      <c r="T174" s="14"/>
      <c r="U174" s="14"/>
      <c r="V174" s="14"/>
      <c r="W174" s="14"/>
      <c r="X174" s="14"/>
      <c r="Y174" s="14"/>
      <c r="Z174" s="14"/>
    </row>
    <row r="175" spans="1:26" ht="15.75" customHeight="1">
      <c r="A175" s="458"/>
      <c r="B175" s="555"/>
      <c r="C175" s="220"/>
      <c r="D175" s="918"/>
      <c r="E175" s="220"/>
      <c r="F175" s="458"/>
      <c r="G175" s="1767"/>
      <c r="H175" s="1768"/>
      <c r="I175" s="456"/>
      <c r="J175" s="1769"/>
      <c r="K175" s="1769"/>
      <c r="L175" s="1769"/>
      <c r="M175" s="1769"/>
      <c r="N175" s="1769"/>
      <c r="O175" s="14"/>
      <c r="P175" s="14"/>
      <c r="Q175" s="14"/>
      <c r="R175" s="14"/>
      <c r="S175" s="14"/>
      <c r="T175" s="14"/>
      <c r="U175" s="14"/>
      <c r="V175" s="14"/>
      <c r="W175" s="14"/>
      <c r="X175" s="14"/>
      <c r="Y175" s="14"/>
      <c r="Z175" s="14"/>
    </row>
    <row r="176" spans="1:26" ht="15.75" customHeight="1">
      <c r="A176" s="458"/>
      <c r="B176" s="555"/>
      <c r="C176" s="220"/>
      <c r="D176" s="918"/>
      <c r="E176" s="220"/>
      <c r="F176" s="458"/>
      <c r="G176" s="1767"/>
      <c r="H176" s="1768"/>
      <c r="I176" s="456"/>
      <c r="J176" s="1769"/>
      <c r="K176" s="1769"/>
      <c r="L176" s="1769"/>
      <c r="M176" s="1769"/>
      <c r="N176" s="1769"/>
      <c r="O176" s="14"/>
      <c r="P176" s="14"/>
      <c r="Q176" s="14"/>
      <c r="R176" s="14"/>
      <c r="S176" s="14"/>
      <c r="T176" s="14"/>
      <c r="U176" s="14"/>
      <c r="V176" s="14"/>
      <c r="W176" s="14"/>
      <c r="X176" s="14"/>
      <c r="Y176" s="14"/>
      <c r="Z176" s="14"/>
    </row>
    <row r="177" spans="1:26" ht="15.75" customHeight="1">
      <c r="A177" s="458"/>
      <c r="B177" s="555"/>
      <c r="C177" s="220"/>
      <c r="D177" s="918"/>
      <c r="E177" s="220"/>
      <c r="F177" s="458"/>
      <c r="G177" s="1767"/>
      <c r="H177" s="1768"/>
      <c r="I177" s="456"/>
      <c r="J177" s="1769"/>
      <c r="K177" s="1769"/>
      <c r="L177" s="1769"/>
      <c r="M177" s="1769"/>
      <c r="N177" s="1769"/>
      <c r="O177" s="14"/>
      <c r="P177" s="14"/>
      <c r="Q177" s="14"/>
      <c r="R177" s="14"/>
      <c r="S177" s="14"/>
      <c r="T177" s="14"/>
      <c r="U177" s="14"/>
      <c r="V177" s="14"/>
      <c r="W177" s="14"/>
      <c r="X177" s="14"/>
      <c r="Y177" s="14"/>
      <c r="Z177" s="14"/>
    </row>
    <row r="178" spans="1:26" ht="15.75" customHeight="1">
      <c r="A178" s="458"/>
      <c r="B178" s="555"/>
      <c r="C178" s="220"/>
      <c r="D178" s="918"/>
      <c r="E178" s="220"/>
      <c r="F178" s="458"/>
      <c r="G178" s="1767"/>
      <c r="H178" s="1768"/>
      <c r="I178" s="456"/>
      <c r="J178" s="1769"/>
      <c r="K178" s="1769"/>
      <c r="L178" s="1769"/>
      <c r="M178" s="1769"/>
      <c r="N178" s="1769"/>
      <c r="O178" s="14"/>
      <c r="P178" s="14"/>
      <c r="Q178" s="14"/>
      <c r="R178" s="14"/>
      <c r="S178" s="14"/>
      <c r="T178" s="14"/>
      <c r="U178" s="14"/>
      <c r="V178" s="14"/>
      <c r="W178" s="14"/>
      <c r="X178" s="14"/>
      <c r="Y178" s="14"/>
      <c r="Z178" s="14"/>
    </row>
    <row r="179" spans="1:26" ht="15.75" customHeight="1">
      <c r="A179" s="458"/>
      <c r="B179" s="555"/>
      <c r="C179" s="220"/>
      <c r="D179" s="918"/>
      <c r="E179" s="220"/>
      <c r="F179" s="458"/>
      <c r="G179" s="1767"/>
      <c r="H179" s="1768"/>
      <c r="I179" s="456"/>
      <c r="J179" s="1769"/>
      <c r="K179" s="1769"/>
      <c r="L179" s="1769"/>
      <c r="M179" s="1769"/>
      <c r="N179" s="1769"/>
      <c r="O179" s="14"/>
      <c r="P179" s="14"/>
      <c r="Q179" s="14"/>
      <c r="R179" s="14"/>
      <c r="S179" s="14"/>
      <c r="T179" s="14"/>
      <c r="U179" s="14"/>
      <c r="V179" s="14"/>
      <c r="W179" s="14"/>
      <c r="X179" s="14"/>
      <c r="Y179" s="14"/>
      <c r="Z179" s="14"/>
    </row>
    <row r="180" spans="1:26" ht="15.75" customHeight="1">
      <c r="A180" s="458"/>
      <c r="B180" s="555"/>
      <c r="C180" s="220"/>
      <c r="D180" s="918"/>
      <c r="E180" s="220"/>
      <c r="F180" s="458"/>
      <c r="G180" s="1767"/>
      <c r="H180" s="1768"/>
      <c r="I180" s="456"/>
      <c r="J180" s="1769"/>
      <c r="K180" s="1769"/>
      <c r="L180" s="1769"/>
      <c r="M180" s="1769"/>
      <c r="N180" s="1769"/>
      <c r="O180" s="14"/>
      <c r="P180" s="14"/>
      <c r="Q180" s="14"/>
      <c r="R180" s="14"/>
      <c r="S180" s="14"/>
      <c r="T180" s="14"/>
      <c r="U180" s="14"/>
      <c r="V180" s="14"/>
      <c r="W180" s="14"/>
      <c r="X180" s="14"/>
      <c r="Y180" s="14"/>
      <c r="Z180" s="14"/>
    </row>
    <row r="181" spans="1:26" ht="15.75" customHeight="1">
      <c r="A181" s="458"/>
      <c r="B181" s="555"/>
      <c r="C181" s="220"/>
      <c r="D181" s="918"/>
      <c r="E181" s="220"/>
      <c r="F181" s="458"/>
      <c r="G181" s="1767"/>
      <c r="H181" s="1768"/>
      <c r="I181" s="456"/>
      <c r="J181" s="1769"/>
      <c r="K181" s="1769"/>
      <c r="L181" s="1769"/>
      <c r="M181" s="1769"/>
      <c r="N181" s="1769"/>
      <c r="O181" s="14"/>
      <c r="P181" s="14"/>
      <c r="Q181" s="14"/>
      <c r="R181" s="14"/>
      <c r="S181" s="14"/>
      <c r="T181" s="14"/>
      <c r="U181" s="14"/>
      <c r="V181" s="14"/>
      <c r="W181" s="14"/>
      <c r="X181" s="14"/>
      <c r="Y181" s="14"/>
      <c r="Z181" s="14"/>
    </row>
    <row r="182" spans="1:26" ht="15.75" customHeight="1">
      <c r="A182" s="458"/>
      <c r="B182" s="555"/>
      <c r="C182" s="220"/>
      <c r="D182" s="918"/>
      <c r="E182" s="220"/>
      <c r="F182" s="458"/>
      <c r="G182" s="1767"/>
      <c r="H182" s="1768"/>
      <c r="I182" s="456"/>
      <c r="J182" s="1769"/>
      <c r="K182" s="1769"/>
      <c r="L182" s="1769"/>
      <c r="M182" s="1769"/>
      <c r="N182" s="1769"/>
      <c r="O182" s="14"/>
      <c r="P182" s="14"/>
      <c r="Q182" s="14"/>
      <c r="R182" s="14"/>
      <c r="S182" s="14"/>
      <c r="T182" s="14"/>
      <c r="U182" s="14"/>
      <c r="V182" s="14"/>
      <c r="W182" s="14"/>
      <c r="X182" s="14"/>
      <c r="Y182" s="14"/>
      <c r="Z182" s="14"/>
    </row>
    <row r="183" spans="1:26" ht="15.75" customHeight="1">
      <c r="A183" s="458"/>
      <c r="B183" s="555"/>
      <c r="C183" s="220"/>
      <c r="D183" s="918"/>
      <c r="E183" s="220"/>
      <c r="F183" s="458"/>
      <c r="G183" s="1767"/>
      <c r="H183" s="1768"/>
      <c r="I183" s="456"/>
      <c r="J183" s="1769"/>
      <c r="K183" s="1769"/>
      <c r="L183" s="1769"/>
      <c r="M183" s="1769"/>
      <c r="N183" s="1769"/>
      <c r="O183" s="14"/>
      <c r="P183" s="14"/>
      <c r="Q183" s="14"/>
      <c r="R183" s="14"/>
      <c r="S183" s="14"/>
      <c r="T183" s="14"/>
      <c r="U183" s="14"/>
      <c r="V183" s="14"/>
      <c r="W183" s="14"/>
      <c r="X183" s="14"/>
      <c r="Y183" s="14"/>
      <c r="Z183" s="14"/>
    </row>
    <row r="184" spans="1:26" ht="15.75" customHeight="1">
      <c r="A184" s="458"/>
      <c r="B184" s="555"/>
      <c r="C184" s="220"/>
      <c r="D184" s="918"/>
      <c r="E184" s="220"/>
      <c r="F184" s="458"/>
      <c r="G184" s="1767"/>
      <c r="H184" s="1768"/>
      <c r="I184" s="456"/>
      <c r="J184" s="1769"/>
      <c r="K184" s="1769"/>
      <c r="L184" s="1769"/>
      <c r="M184" s="1769"/>
      <c r="N184" s="1769"/>
      <c r="O184" s="14"/>
      <c r="P184" s="14"/>
      <c r="Q184" s="14"/>
      <c r="R184" s="14"/>
      <c r="S184" s="14"/>
      <c r="T184" s="14"/>
      <c r="U184" s="14"/>
      <c r="V184" s="14"/>
      <c r="W184" s="14"/>
      <c r="X184" s="14"/>
      <c r="Y184" s="14"/>
      <c r="Z184" s="14"/>
    </row>
    <row r="185" spans="1:26" ht="15.75" customHeight="1">
      <c r="A185" s="458"/>
      <c r="B185" s="555"/>
      <c r="C185" s="220"/>
      <c r="D185" s="918"/>
      <c r="E185" s="220"/>
      <c r="F185" s="458"/>
      <c r="G185" s="1767"/>
      <c r="H185" s="1768"/>
      <c r="I185" s="456"/>
      <c r="J185" s="1769"/>
      <c r="K185" s="1769"/>
      <c r="L185" s="1769"/>
      <c r="M185" s="1769"/>
      <c r="N185" s="1769"/>
      <c r="O185" s="14"/>
      <c r="P185" s="14"/>
      <c r="Q185" s="14"/>
      <c r="R185" s="14"/>
      <c r="S185" s="14"/>
      <c r="T185" s="14"/>
      <c r="U185" s="14"/>
      <c r="V185" s="14"/>
      <c r="W185" s="14"/>
      <c r="X185" s="14"/>
      <c r="Y185" s="14"/>
      <c r="Z185" s="14"/>
    </row>
    <row r="186" spans="1:26" ht="15.75" customHeight="1">
      <c r="A186" s="458"/>
      <c r="B186" s="555"/>
      <c r="C186" s="220"/>
      <c r="D186" s="918"/>
      <c r="E186" s="220"/>
      <c r="F186" s="458"/>
      <c r="G186" s="1767"/>
      <c r="H186" s="1768"/>
      <c r="I186" s="456"/>
      <c r="J186" s="1769"/>
      <c r="K186" s="1769"/>
      <c r="L186" s="1769"/>
      <c r="M186" s="1769"/>
      <c r="N186" s="1769"/>
      <c r="O186" s="14"/>
      <c r="P186" s="14"/>
      <c r="Q186" s="14"/>
      <c r="R186" s="14"/>
      <c r="S186" s="14"/>
      <c r="T186" s="14"/>
      <c r="U186" s="14"/>
      <c r="V186" s="14"/>
      <c r="W186" s="14"/>
      <c r="X186" s="14"/>
      <c r="Y186" s="14"/>
      <c r="Z186" s="14"/>
    </row>
    <row r="187" spans="1:26" ht="15.75" customHeight="1">
      <c r="A187" s="458"/>
      <c r="B187" s="555"/>
      <c r="C187" s="220"/>
      <c r="D187" s="918"/>
      <c r="E187" s="220"/>
      <c r="F187" s="458"/>
      <c r="G187" s="1767"/>
      <c r="H187" s="1768"/>
      <c r="I187" s="456"/>
      <c r="J187" s="1769"/>
      <c r="K187" s="1769"/>
      <c r="L187" s="1769"/>
      <c r="M187" s="1769"/>
      <c r="N187" s="1769"/>
      <c r="O187" s="14"/>
      <c r="P187" s="14"/>
      <c r="Q187" s="14"/>
      <c r="R187" s="14"/>
      <c r="S187" s="14"/>
      <c r="T187" s="14"/>
      <c r="U187" s="14"/>
      <c r="V187" s="14"/>
      <c r="W187" s="14"/>
      <c r="X187" s="14"/>
      <c r="Y187" s="14"/>
      <c r="Z187" s="14"/>
    </row>
    <row r="188" spans="1:26" ht="15.75" customHeight="1">
      <c r="A188" s="458"/>
      <c r="B188" s="555"/>
      <c r="C188" s="220"/>
      <c r="D188" s="918"/>
      <c r="E188" s="220"/>
      <c r="F188" s="458"/>
      <c r="G188" s="1767"/>
      <c r="H188" s="1768"/>
      <c r="I188" s="456"/>
      <c r="J188" s="1769"/>
      <c r="K188" s="1769"/>
      <c r="L188" s="1769"/>
      <c r="M188" s="1769"/>
      <c r="N188" s="1769"/>
      <c r="O188" s="14"/>
      <c r="P188" s="14"/>
      <c r="Q188" s="14"/>
      <c r="R188" s="14"/>
      <c r="S188" s="14"/>
      <c r="T188" s="14"/>
      <c r="U188" s="14"/>
      <c r="V188" s="14"/>
      <c r="W188" s="14"/>
      <c r="X188" s="14"/>
      <c r="Y188" s="14"/>
      <c r="Z188" s="14"/>
    </row>
    <row r="189" spans="1:26" ht="15.75" customHeight="1">
      <c r="A189" s="458"/>
      <c r="B189" s="555"/>
      <c r="C189" s="220"/>
      <c r="D189" s="918"/>
      <c r="E189" s="220"/>
      <c r="F189" s="458"/>
      <c r="G189" s="1767"/>
      <c r="H189" s="1768"/>
      <c r="I189" s="456"/>
      <c r="J189" s="1769"/>
      <c r="K189" s="1769"/>
      <c r="L189" s="1769"/>
      <c r="M189" s="1769"/>
      <c r="N189" s="1769"/>
      <c r="O189" s="14"/>
      <c r="P189" s="14"/>
      <c r="Q189" s="14"/>
      <c r="R189" s="14"/>
      <c r="S189" s="14"/>
      <c r="T189" s="14"/>
      <c r="U189" s="14"/>
      <c r="V189" s="14"/>
      <c r="W189" s="14"/>
      <c r="X189" s="14"/>
      <c r="Y189" s="14"/>
      <c r="Z189" s="14"/>
    </row>
    <row r="190" spans="1:26" ht="15.75" customHeight="1">
      <c r="A190" s="458"/>
      <c r="B190" s="555"/>
      <c r="C190" s="220"/>
      <c r="D190" s="918"/>
      <c r="E190" s="220"/>
      <c r="F190" s="458"/>
      <c r="G190" s="1767"/>
      <c r="H190" s="1768"/>
      <c r="I190" s="456"/>
      <c r="J190" s="1769"/>
      <c r="K190" s="1769"/>
      <c r="L190" s="1769"/>
      <c r="M190" s="1769"/>
      <c r="N190" s="1769"/>
      <c r="O190" s="14"/>
      <c r="P190" s="14"/>
      <c r="Q190" s="14"/>
      <c r="R190" s="14"/>
      <c r="S190" s="14"/>
      <c r="T190" s="14"/>
      <c r="U190" s="14"/>
      <c r="V190" s="14"/>
      <c r="W190" s="14"/>
      <c r="X190" s="14"/>
      <c r="Y190" s="14"/>
      <c r="Z190" s="14"/>
    </row>
    <row r="191" spans="1:26" ht="15.75" customHeight="1">
      <c r="A191" s="458"/>
      <c r="B191" s="555"/>
      <c r="C191" s="220"/>
      <c r="D191" s="918"/>
      <c r="E191" s="220"/>
      <c r="F191" s="458"/>
      <c r="G191" s="1767"/>
      <c r="H191" s="1768"/>
      <c r="I191" s="456"/>
      <c r="J191" s="1769"/>
      <c r="K191" s="1769"/>
      <c r="L191" s="1769"/>
      <c r="M191" s="1769"/>
      <c r="N191" s="1769"/>
      <c r="O191" s="14"/>
      <c r="P191" s="14"/>
      <c r="Q191" s="14"/>
      <c r="R191" s="14"/>
      <c r="S191" s="14"/>
      <c r="T191" s="14"/>
      <c r="U191" s="14"/>
      <c r="V191" s="14"/>
      <c r="W191" s="14"/>
      <c r="X191" s="14"/>
      <c r="Y191" s="14"/>
      <c r="Z191" s="14"/>
    </row>
    <row r="192" spans="1:26" ht="15.75" customHeight="1">
      <c r="A192" s="458"/>
      <c r="B192" s="555"/>
      <c r="C192" s="220"/>
      <c r="D192" s="918"/>
      <c r="E192" s="220"/>
      <c r="F192" s="458"/>
      <c r="G192" s="1767"/>
      <c r="H192" s="1768"/>
      <c r="I192" s="456"/>
      <c r="J192" s="1769"/>
      <c r="K192" s="1769"/>
      <c r="L192" s="1769"/>
      <c r="M192" s="1769"/>
      <c r="N192" s="1769"/>
      <c r="O192" s="14"/>
      <c r="P192" s="14"/>
      <c r="Q192" s="14"/>
      <c r="R192" s="14"/>
      <c r="S192" s="14"/>
      <c r="T192" s="14"/>
      <c r="U192" s="14"/>
      <c r="V192" s="14"/>
      <c r="W192" s="14"/>
      <c r="X192" s="14"/>
      <c r="Y192" s="14"/>
      <c r="Z192" s="14"/>
    </row>
    <row r="193" spans="1:26" ht="15.75" customHeight="1">
      <c r="A193" s="458"/>
      <c r="B193" s="555"/>
      <c r="C193" s="220"/>
      <c r="D193" s="918"/>
      <c r="E193" s="220"/>
      <c r="F193" s="458"/>
      <c r="G193" s="1767"/>
      <c r="H193" s="1768"/>
      <c r="I193" s="456"/>
      <c r="J193" s="1769"/>
      <c r="K193" s="1769"/>
      <c r="L193" s="1769"/>
      <c r="M193" s="1769"/>
      <c r="N193" s="1769"/>
      <c r="O193" s="14"/>
      <c r="P193" s="14"/>
      <c r="Q193" s="14"/>
      <c r="R193" s="14"/>
      <c r="S193" s="14"/>
      <c r="T193" s="14"/>
      <c r="U193" s="14"/>
      <c r="V193" s="14"/>
      <c r="W193" s="14"/>
      <c r="X193" s="14"/>
      <c r="Y193" s="14"/>
      <c r="Z193" s="14"/>
    </row>
    <row r="194" spans="1:26" ht="15.75" customHeight="1">
      <c r="A194" s="458"/>
      <c r="B194" s="555"/>
      <c r="C194" s="220"/>
      <c r="D194" s="918"/>
      <c r="E194" s="220"/>
      <c r="F194" s="458"/>
      <c r="G194" s="1767"/>
      <c r="H194" s="1768"/>
      <c r="I194" s="456"/>
      <c r="J194" s="1769"/>
      <c r="K194" s="1769"/>
      <c r="L194" s="1769"/>
      <c r="M194" s="1769"/>
      <c r="N194" s="1769"/>
      <c r="O194" s="14"/>
      <c r="P194" s="14"/>
      <c r="Q194" s="14"/>
      <c r="R194" s="14"/>
      <c r="S194" s="14"/>
      <c r="T194" s="14"/>
      <c r="U194" s="14"/>
      <c r="V194" s="14"/>
      <c r="W194" s="14"/>
      <c r="X194" s="14"/>
      <c r="Y194" s="14"/>
      <c r="Z194" s="14"/>
    </row>
    <row r="195" spans="1:26" ht="15.75" customHeight="1">
      <c r="A195" s="458"/>
      <c r="B195" s="555"/>
      <c r="C195" s="220"/>
      <c r="D195" s="918"/>
      <c r="E195" s="220"/>
      <c r="F195" s="458"/>
      <c r="G195" s="1767"/>
      <c r="H195" s="1768"/>
      <c r="I195" s="456"/>
      <c r="J195" s="1769"/>
      <c r="K195" s="1769"/>
      <c r="L195" s="1769"/>
      <c r="M195" s="1769"/>
      <c r="N195" s="1769"/>
      <c r="O195" s="14"/>
      <c r="P195" s="14"/>
      <c r="Q195" s="14"/>
      <c r="R195" s="14"/>
      <c r="S195" s="14"/>
      <c r="T195" s="14"/>
      <c r="U195" s="14"/>
      <c r="V195" s="14"/>
      <c r="W195" s="14"/>
      <c r="X195" s="14"/>
      <c r="Y195" s="14"/>
      <c r="Z195" s="14"/>
    </row>
    <row r="196" spans="1:26" ht="15.75" customHeight="1">
      <c r="A196" s="458"/>
      <c r="B196" s="555"/>
      <c r="C196" s="220"/>
      <c r="D196" s="918"/>
      <c r="E196" s="220"/>
      <c r="F196" s="458"/>
      <c r="G196" s="1767"/>
      <c r="H196" s="1768"/>
      <c r="I196" s="456"/>
      <c r="J196" s="1769"/>
      <c r="K196" s="1769"/>
      <c r="L196" s="1769"/>
      <c r="M196" s="1769"/>
      <c r="N196" s="1769"/>
      <c r="O196" s="14"/>
      <c r="P196" s="14"/>
      <c r="Q196" s="14"/>
      <c r="R196" s="14"/>
      <c r="S196" s="14"/>
      <c r="T196" s="14"/>
      <c r="U196" s="14"/>
      <c r="V196" s="14"/>
      <c r="W196" s="14"/>
      <c r="X196" s="14"/>
      <c r="Y196" s="14"/>
      <c r="Z196" s="14"/>
    </row>
    <row r="197" spans="1:26" ht="15.75" customHeight="1">
      <c r="A197" s="458"/>
      <c r="B197" s="555"/>
      <c r="C197" s="220"/>
      <c r="D197" s="918"/>
      <c r="E197" s="220"/>
      <c r="F197" s="458"/>
      <c r="G197" s="1767"/>
      <c r="H197" s="1768"/>
      <c r="I197" s="456"/>
      <c r="J197" s="1769"/>
      <c r="K197" s="1769"/>
      <c r="L197" s="1769"/>
      <c r="M197" s="1769"/>
      <c r="N197" s="1769"/>
      <c r="O197" s="14"/>
      <c r="P197" s="14"/>
      <c r="Q197" s="14"/>
      <c r="R197" s="14"/>
      <c r="S197" s="14"/>
      <c r="T197" s="14"/>
      <c r="U197" s="14"/>
      <c r="V197" s="14"/>
      <c r="W197" s="14"/>
      <c r="X197" s="14"/>
      <c r="Y197" s="14"/>
      <c r="Z197" s="14"/>
    </row>
    <row r="198" spans="1:26" ht="15.75" customHeight="1">
      <c r="A198" s="458"/>
      <c r="B198" s="555"/>
      <c r="C198" s="220"/>
      <c r="D198" s="918"/>
      <c r="E198" s="220"/>
      <c r="F198" s="458"/>
      <c r="G198" s="1767"/>
      <c r="H198" s="1768"/>
      <c r="I198" s="456"/>
      <c r="J198" s="1769"/>
      <c r="K198" s="1769"/>
      <c r="L198" s="1769"/>
      <c r="M198" s="1769"/>
      <c r="N198" s="1769"/>
      <c r="O198" s="14"/>
      <c r="P198" s="14"/>
      <c r="Q198" s="14"/>
      <c r="R198" s="14"/>
      <c r="S198" s="14"/>
      <c r="T198" s="14"/>
      <c r="U198" s="14"/>
      <c r="V198" s="14"/>
      <c r="W198" s="14"/>
      <c r="X198" s="14"/>
      <c r="Y198" s="14"/>
      <c r="Z198" s="14"/>
    </row>
    <row r="199" spans="1:26" ht="15.75" customHeight="1">
      <c r="A199" s="458"/>
      <c r="B199" s="555"/>
      <c r="C199" s="220"/>
      <c r="D199" s="918"/>
      <c r="E199" s="220"/>
      <c r="F199" s="458"/>
      <c r="G199" s="1767"/>
      <c r="H199" s="1768"/>
      <c r="I199" s="456"/>
      <c r="J199" s="1769"/>
      <c r="K199" s="1769"/>
      <c r="L199" s="1769"/>
      <c r="M199" s="1769"/>
      <c r="N199" s="1769"/>
      <c r="O199" s="14"/>
      <c r="P199" s="14"/>
      <c r="Q199" s="14"/>
      <c r="R199" s="14"/>
      <c r="S199" s="14"/>
      <c r="T199" s="14"/>
      <c r="U199" s="14"/>
      <c r="V199" s="14"/>
      <c r="W199" s="14"/>
      <c r="X199" s="14"/>
      <c r="Y199" s="14"/>
      <c r="Z199" s="14"/>
    </row>
    <row r="200" spans="1:26" ht="15.75" customHeight="1">
      <c r="A200" s="458"/>
      <c r="B200" s="555"/>
      <c r="C200" s="220"/>
      <c r="D200" s="918"/>
      <c r="E200" s="220"/>
      <c r="F200" s="458"/>
      <c r="G200" s="1767"/>
      <c r="H200" s="1768"/>
      <c r="I200" s="456"/>
      <c r="J200" s="1769"/>
      <c r="K200" s="1769"/>
      <c r="L200" s="1769"/>
      <c r="M200" s="1769"/>
      <c r="N200" s="1769"/>
      <c r="O200" s="14"/>
      <c r="P200" s="14"/>
      <c r="Q200" s="14"/>
      <c r="R200" s="14"/>
      <c r="S200" s="14"/>
      <c r="T200" s="14"/>
      <c r="U200" s="14"/>
      <c r="V200" s="14"/>
      <c r="W200" s="14"/>
      <c r="X200" s="14"/>
      <c r="Y200" s="14"/>
      <c r="Z200" s="14"/>
    </row>
    <row r="201" spans="1:26" ht="15.75" customHeight="1">
      <c r="A201" s="458"/>
      <c r="B201" s="555"/>
      <c r="C201" s="220"/>
      <c r="D201" s="918"/>
      <c r="E201" s="220"/>
      <c r="F201" s="458"/>
      <c r="G201" s="1767"/>
      <c r="H201" s="1768"/>
      <c r="I201" s="456"/>
      <c r="J201" s="1769"/>
      <c r="K201" s="1769"/>
      <c r="L201" s="1769"/>
      <c r="M201" s="1769"/>
      <c r="N201" s="1769"/>
      <c r="O201" s="14"/>
      <c r="P201" s="14"/>
      <c r="Q201" s="14"/>
      <c r="R201" s="14"/>
      <c r="S201" s="14"/>
      <c r="T201" s="14"/>
      <c r="U201" s="14"/>
      <c r="V201" s="14"/>
      <c r="W201" s="14"/>
      <c r="X201" s="14"/>
      <c r="Y201" s="14"/>
      <c r="Z201" s="14"/>
    </row>
    <row r="202" spans="1:26" ht="15.75" customHeight="1">
      <c r="A202" s="458"/>
      <c r="B202" s="555"/>
      <c r="C202" s="220"/>
      <c r="D202" s="918"/>
      <c r="E202" s="220"/>
      <c r="F202" s="458"/>
      <c r="G202" s="1767"/>
      <c r="H202" s="1768"/>
      <c r="I202" s="456"/>
      <c r="J202" s="1769"/>
      <c r="K202" s="1769"/>
      <c r="L202" s="1769"/>
      <c r="M202" s="1769"/>
      <c r="N202" s="1769"/>
      <c r="O202" s="14"/>
      <c r="P202" s="14"/>
      <c r="Q202" s="14"/>
      <c r="R202" s="14"/>
      <c r="S202" s="14"/>
      <c r="T202" s="14"/>
      <c r="U202" s="14"/>
      <c r="V202" s="14"/>
      <c r="W202" s="14"/>
      <c r="X202" s="14"/>
      <c r="Y202" s="14"/>
      <c r="Z202" s="14"/>
    </row>
    <row r="203" spans="1:26" ht="15.75" customHeight="1">
      <c r="A203" s="458"/>
      <c r="B203" s="555"/>
      <c r="C203" s="220"/>
      <c r="D203" s="918"/>
      <c r="E203" s="220"/>
      <c r="F203" s="458"/>
      <c r="G203" s="1767"/>
      <c r="H203" s="1768"/>
      <c r="I203" s="456"/>
      <c r="J203" s="1769"/>
      <c r="K203" s="1769"/>
      <c r="L203" s="1769"/>
      <c r="M203" s="1769"/>
      <c r="N203" s="1769"/>
      <c r="O203" s="14"/>
      <c r="P203" s="14"/>
      <c r="Q203" s="14"/>
      <c r="R203" s="14"/>
      <c r="S203" s="14"/>
      <c r="T203" s="14"/>
      <c r="U203" s="14"/>
      <c r="V203" s="14"/>
      <c r="W203" s="14"/>
      <c r="X203" s="14"/>
      <c r="Y203" s="14"/>
      <c r="Z203" s="14"/>
    </row>
    <row r="204" spans="1:26" ht="15.75" customHeight="1">
      <c r="A204" s="458"/>
      <c r="B204" s="555"/>
      <c r="C204" s="220"/>
      <c r="D204" s="918"/>
      <c r="E204" s="220"/>
      <c r="F204" s="458"/>
      <c r="G204" s="1767"/>
      <c r="H204" s="1768"/>
      <c r="I204" s="456"/>
      <c r="J204" s="1769"/>
      <c r="K204" s="1769"/>
      <c r="L204" s="1769"/>
      <c r="M204" s="1769"/>
      <c r="N204" s="1769"/>
      <c r="O204" s="14"/>
      <c r="P204" s="14"/>
      <c r="Q204" s="14"/>
      <c r="R204" s="14"/>
      <c r="S204" s="14"/>
      <c r="T204" s="14"/>
      <c r="U204" s="14"/>
      <c r="V204" s="14"/>
      <c r="W204" s="14"/>
      <c r="X204" s="14"/>
      <c r="Y204" s="14"/>
      <c r="Z204" s="14"/>
    </row>
    <row r="205" spans="1:26" ht="15.75" customHeight="1">
      <c r="A205" s="458"/>
      <c r="B205" s="555"/>
      <c r="C205" s="220"/>
      <c r="D205" s="918"/>
      <c r="E205" s="220"/>
      <c r="F205" s="458"/>
      <c r="G205" s="1767"/>
      <c r="H205" s="1768"/>
      <c r="I205" s="456"/>
      <c r="J205" s="1769"/>
      <c r="K205" s="1769"/>
      <c r="L205" s="1769"/>
      <c r="M205" s="1769"/>
      <c r="N205" s="1769"/>
      <c r="O205" s="14"/>
      <c r="P205" s="14"/>
      <c r="Q205" s="14"/>
      <c r="R205" s="14"/>
      <c r="S205" s="14"/>
      <c r="T205" s="14"/>
      <c r="U205" s="14"/>
      <c r="V205" s="14"/>
      <c r="W205" s="14"/>
      <c r="X205" s="14"/>
      <c r="Y205" s="14"/>
      <c r="Z205" s="14"/>
    </row>
    <row r="206" spans="1:26" ht="15.75" customHeight="1">
      <c r="A206" s="458"/>
      <c r="B206" s="555"/>
      <c r="C206" s="220"/>
      <c r="D206" s="918"/>
      <c r="E206" s="220"/>
      <c r="F206" s="458"/>
      <c r="G206" s="1767"/>
      <c r="H206" s="1768"/>
      <c r="I206" s="456"/>
      <c r="J206" s="1769"/>
      <c r="K206" s="1769"/>
      <c r="L206" s="1769"/>
      <c r="M206" s="1769"/>
      <c r="N206" s="1769"/>
      <c r="O206" s="14"/>
      <c r="P206" s="14"/>
      <c r="Q206" s="14"/>
      <c r="R206" s="14"/>
      <c r="S206" s="14"/>
      <c r="T206" s="14"/>
      <c r="U206" s="14"/>
      <c r="V206" s="14"/>
      <c r="W206" s="14"/>
      <c r="X206" s="14"/>
      <c r="Y206" s="14"/>
      <c r="Z206" s="14"/>
    </row>
    <row r="207" spans="1:26" ht="15.75" customHeight="1">
      <c r="A207" s="458"/>
      <c r="B207" s="555"/>
      <c r="C207" s="220"/>
      <c r="D207" s="918"/>
      <c r="E207" s="220"/>
      <c r="F207" s="458"/>
      <c r="G207" s="1767"/>
      <c r="H207" s="1768"/>
      <c r="I207" s="456"/>
      <c r="J207" s="1769"/>
      <c r="K207" s="1769"/>
      <c r="L207" s="1769"/>
      <c r="M207" s="1769"/>
      <c r="N207" s="1769"/>
      <c r="O207" s="14"/>
      <c r="P207" s="14"/>
      <c r="Q207" s="14"/>
      <c r="R207" s="14"/>
      <c r="S207" s="14"/>
      <c r="T207" s="14"/>
      <c r="U207" s="14"/>
      <c r="V207" s="14"/>
      <c r="W207" s="14"/>
      <c r="X207" s="14"/>
      <c r="Y207" s="14"/>
      <c r="Z207" s="14"/>
    </row>
    <row r="208" spans="1:26" ht="15.75" customHeight="1">
      <c r="A208" s="458"/>
      <c r="B208" s="555"/>
      <c r="C208" s="220"/>
      <c r="D208" s="918"/>
      <c r="E208" s="220"/>
      <c r="F208" s="458"/>
      <c r="G208" s="1767"/>
      <c r="H208" s="1768"/>
      <c r="I208" s="456"/>
      <c r="J208" s="1769"/>
      <c r="K208" s="1769"/>
      <c r="L208" s="1769"/>
      <c r="M208" s="1769"/>
      <c r="N208" s="1769"/>
      <c r="O208" s="14"/>
      <c r="P208" s="14"/>
      <c r="Q208" s="14"/>
      <c r="R208" s="14"/>
      <c r="S208" s="14"/>
      <c r="T208" s="14"/>
      <c r="U208" s="14"/>
      <c r="V208" s="14"/>
      <c r="W208" s="14"/>
      <c r="X208" s="14"/>
      <c r="Y208" s="14"/>
      <c r="Z208" s="14"/>
    </row>
    <row r="209" spans="1:26" ht="15.75" customHeight="1">
      <c r="A209" s="458"/>
      <c r="B209" s="555"/>
      <c r="C209" s="220"/>
      <c r="D209" s="918"/>
      <c r="E209" s="220"/>
      <c r="F209" s="458"/>
      <c r="G209" s="1767"/>
      <c r="H209" s="1768"/>
      <c r="I209" s="456"/>
      <c r="J209" s="1769"/>
      <c r="K209" s="1769"/>
      <c r="L209" s="1769"/>
      <c r="M209" s="1769"/>
      <c r="N209" s="1769"/>
      <c r="O209" s="14"/>
      <c r="P209" s="14"/>
      <c r="Q209" s="14"/>
      <c r="R209" s="14"/>
      <c r="S209" s="14"/>
      <c r="T209" s="14"/>
      <c r="U209" s="14"/>
      <c r="V209" s="14"/>
      <c r="W209" s="14"/>
      <c r="X209" s="14"/>
      <c r="Y209" s="14"/>
      <c r="Z209" s="14"/>
    </row>
    <row r="210" spans="1:26" ht="15.75" customHeight="1">
      <c r="A210" s="458"/>
      <c r="B210" s="555"/>
      <c r="C210" s="220"/>
      <c r="D210" s="918"/>
      <c r="E210" s="220"/>
      <c r="F210" s="458"/>
      <c r="G210" s="1767"/>
      <c r="H210" s="1768"/>
      <c r="I210" s="456"/>
      <c r="J210" s="1769"/>
      <c r="K210" s="1769"/>
      <c r="L210" s="1769"/>
      <c r="M210" s="1769"/>
      <c r="N210" s="1769"/>
      <c r="O210" s="14"/>
      <c r="P210" s="14"/>
      <c r="Q210" s="14"/>
      <c r="R210" s="14"/>
      <c r="S210" s="14"/>
      <c r="T210" s="14"/>
      <c r="U210" s="14"/>
      <c r="V210" s="14"/>
      <c r="W210" s="14"/>
      <c r="X210" s="14"/>
      <c r="Y210" s="14"/>
      <c r="Z210" s="14"/>
    </row>
    <row r="211" spans="1:26" ht="15.75" customHeight="1">
      <c r="A211" s="458"/>
      <c r="B211" s="555"/>
      <c r="C211" s="220"/>
      <c r="D211" s="918"/>
      <c r="E211" s="220"/>
      <c r="F211" s="458"/>
      <c r="G211" s="1767"/>
      <c r="H211" s="1768"/>
      <c r="I211" s="456"/>
      <c r="J211" s="1769"/>
      <c r="K211" s="1769"/>
      <c r="L211" s="1769"/>
      <c r="M211" s="1769"/>
      <c r="N211" s="1769"/>
      <c r="O211" s="14"/>
      <c r="P211" s="14"/>
      <c r="Q211" s="14"/>
      <c r="R211" s="14"/>
      <c r="S211" s="14"/>
      <c r="T211" s="14"/>
      <c r="U211" s="14"/>
      <c r="V211" s="14"/>
      <c r="W211" s="14"/>
      <c r="X211" s="14"/>
      <c r="Y211" s="14"/>
      <c r="Z211" s="14"/>
    </row>
    <row r="212" spans="1:26" ht="15.75" customHeight="1">
      <c r="A212" s="458"/>
      <c r="B212" s="555"/>
      <c r="C212" s="220"/>
      <c r="D212" s="918"/>
      <c r="E212" s="220"/>
      <c r="F212" s="458"/>
      <c r="G212" s="1767"/>
      <c r="H212" s="1768"/>
      <c r="I212" s="456"/>
      <c r="J212" s="1769"/>
      <c r="K212" s="1769"/>
      <c r="L212" s="1769"/>
      <c r="M212" s="1769"/>
      <c r="N212" s="1769"/>
      <c r="O212" s="14"/>
      <c r="P212" s="14"/>
      <c r="Q212" s="14"/>
      <c r="R212" s="14"/>
      <c r="S212" s="14"/>
      <c r="T212" s="14"/>
      <c r="U212" s="14"/>
      <c r="V212" s="14"/>
      <c r="W212" s="14"/>
      <c r="X212" s="14"/>
      <c r="Y212" s="14"/>
      <c r="Z212" s="14"/>
    </row>
    <row r="213" spans="1:26" ht="15.75" customHeight="1">
      <c r="A213" s="458"/>
      <c r="B213" s="555"/>
      <c r="C213" s="220"/>
      <c r="D213" s="918"/>
      <c r="E213" s="220"/>
      <c r="F213" s="458"/>
      <c r="G213" s="1767"/>
      <c r="H213" s="1768"/>
      <c r="I213" s="456"/>
      <c r="J213" s="1769"/>
      <c r="K213" s="1769"/>
      <c r="L213" s="1769"/>
      <c r="M213" s="1769"/>
      <c r="N213" s="1769"/>
      <c r="O213" s="14"/>
      <c r="P213" s="14"/>
      <c r="Q213" s="14"/>
      <c r="R213" s="14"/>
      <c r="S213" s="14"/>
      <c r="T213" s="14"/>
      <c r="U213" s="14"/>
      <c r="V213" s="14"/>
      <c r="W213" s="14"/>
      <c r="X213" s="14"/>
      <c r="Y213" s="14"/>
      <c r="Z213" s="14"/>
    </row>
    <row r="214" spans="1:26" ht="15.75" customHeight="1">
      <c r="A214" s="458"/>
      <c r="B214" s="555"/>
      <c r="C214" s="220"/>
      <c r="D214" s="918"/>
      <c r="E214" s="220"/>
      <c r="F214" s="458"/>
      <c r="G214" s="1767"/>
      <c r="H214" s="1768"/>
      <c r="I214" s="456"/>
      <c r="J214" s="1769"/>
      <c r="K214" s="1769"/>
      <c r="L214" s="1769"/>
      <c r="M214" s="1769"/>
      <c r="N214" s="1769"/>
      <c r="O214" s="14"/>
      <c r="P214" s="14"/>
      <c r="Q214" s="14"/>
      <c r="R214" s="14"/>
      <c r="S214" s="14"/>
      <c r="T214" s="14"/>
      <c r="U214" s="14"/>
      <c r="V214" s="14"/>
      <c r="W214" s="14"/>
      <c r="X214" s="14"/>
      <c r="Y214" s="14"/>
      <c r="Z214" s="14"/>
    </row>
    <row r="215" spans="1:26" ht="15.75" customHeight="1">
      <c r="A215" s="458"/>
      <c r="B215" s="555"/>
      <c r="C215" s="220"/>
      <c r="D215" s="918"/>
      <c r="E215" s="220"/>
      <c r="F215" s="458"/>
      <c r="G215" s="1767"/>
      <c r="H215" s="1768"/>
      <c r="I215" s="456"/>
      <c r="J215" s="1769"/>
      <c r="K215" s="1769"/>
      <c r="L215" s="1769"/>
      <c r="M215" s="1769"/>
      <c r="N215" s="1769"/>
      <c r="O215" s="14"/>
      <c r="P215" s="14"/>
      <c r="Q215" s="14"/>
      <c r="R215" s="14"/>
      <c r="S215" s="14"/>
      <c r="T215" s="14"/>
      <c r="U215" s="14"/>
      <c r="V215" s="14"/>
      <c r="W215" s="14"/>
      <c r="X215" s="14"/>
      <c r="Y215" s="14"/>
      <c r="Z215" s="14"/>
    </row>
    <row r="216" spans="1:26" ht="15.75" customHeight="1">
      <c r="A216" s="458"/>
      <c r="B216" s="555"/>
      <c r="C216" s="220"/>
      <c r="D216" s="918"/>
      <c r="E216" s="220"/>
      <c r="F216" s="458"/>
      <c r="G216" s="1767"/>
      <c r="H216" s="1768"/>
      <c r="I216" s="456"/>
      <c r="J216" s="1769"/>
      <c r="K216" s="1769"/>
      <c r="L216" s="1769"/>
      <c r="M216" s="1769"/>
      <c r="N216" s="1769"/>
      <c r="O216" s="14"/>
      <c r="P216" s="14"/>
      <c r="Q216" s="14"/>
      <c r="R216" s="14"/>
      <c r="S216" s="14"/>
      <c r="T216" s="14"/>
      <c r="U216" s="14"/>
      <c r="V216" s="14"/>
      <c r="W216" s="14"/>
      <c r="X216" s="14"/>
      <c r="Y216" s="14"/>
      <c r="Z216" s="14"/>
    </row>
    <row r="217" spans="1:26" ht="15.75" customHeight="1">
      <c r="A217" s="458"/>
      <c r="B217" s="555"/>
      <c r="C217" s="220"/>
      <c r="D217" s="918"/>
      <c r="E217" s="220"/>
      <c r="F217" s="458"/>
      <c r="G217" s="1767"/>
      <c r="H217" s="1768"/>
      <c r="I217" s="456"/>
      <c r="J217" s="1769"/>
      <c r="K217" s="1769"/>
      <c r="L217" s="1769"/>
      <c r="M217" s="1769"/>
      <c r="N217" s="1769"/>
      <c r="O217" s="14"/>
      <c r="P217" s="14"/>
      <c r="Q217" s="14"/>
      <c r="R217" s="14"/>
      <c r="S217" s="14"/>
      <c r="T217" s="14"/>
      <c r="U217" s="14"/>
      <c r="V217" s="14"/>
      <c r="W217" s="14"/>
      <c r="X217" s="14"/>
      <c r="Y217" s="14"/>
      <c r="Z217" s="14"/>
    </row>
    <row r="218" spans="1:26" ht="15.75" customHeight="1">
      <c r="A218" s="458"/>
      <c r="B218" s="555"/>
      <c r="C218" s="220"/>
      <c r="D218" s="918"/>
      <c r="E218" s="220"/>
      <c r="F218" s="458"/>
      <c r="G218" s="1767"/>
      <c r="H218" s="1768"/>
      <c r="I218" s="456"/>
      <c r="J218" s="1769"/>
      <c r="K218" s="1769"/>
      <c r="L218" s="1769"/>
      <c r="M218" s="1769"/>
      <c r="N218" s="1769"/>
      <c r="O218" s="14"/>
      <c r="P218" s="14"/>
      <c r="Q218" s="14"/>
      <c r="R218" s="14"/>
      <c r="S218" s="14"/>
      <c r="T218" s="14"/>
      <c r="U218" s="14"/>
      <c r="V218" s="14"/>
      <c r="W218" s="14"/>
      <c r="X218" s="14"/>
      <c r="Y218" s="14"/>
      <c r="Z218" s="14"/>
    </row>
    <row r="219" spans="1:26" ht="15.75" customHeight="1">
      <c r="A219" s="458"/>
      <c r="B219" s="555"/>
      <c r="C219" s="220"/>
      <c r="D219" s="918"/>
      <c r="E219" s="220"/>
      <c r="F219" s="458"/>
      <c r="G219" s="1767"/>
      <c r="H219" s="1768"/>
      <c r="I219" s="456"/>
      <c r="J219" s="1769"/>
      <c r="K219" s="1769"/>
      <c r="L219" s="1769"/>
      <c r="M219" s="1769"/>
      <c r="N219" s="1769"/>
      <c r="O219" s="14"/>
      <c r="P219" s="14"/>
      <c r="Q219" s="14"/>
      <c r="R219" s="14"/>
      <c r="S219" s="14"/>
      <c r="T219" s="14"/>
      <c r="U219" s="14"/>
      <c r="V219" s="14"/>
      <c r="W219" s="14"/>
      <c r="X219" s="14"/>
      <c r="Y219" s="14"/>
      <c r="Z219" s="14"/>
    </row>
    <row r="220" spans="1:26" ht="15.75" customHeight="1">
      <c r="A220" s="458"/>
      <c r="B220" s="555"/>
      <c r="C220" s="220"/>
      <c r="D220" s="918"/>
      <c r="E220" s="220"/>
      <c r="F220" s="458"/>
      <c r="G220" s="1767"/>
      <c r="H220" s="1768"/>
      <c r="I220" s="456"/>
      <c r="J220" s="1769"/>
      <c r="K220" s="1769"/>
      <c r="L220" s="1769"/>
      <c r="M220" s="1769"/>
      <c r="N220" s="1769"/>
      <c r="O220" s="14"/>
      <c r="P220" s="14"/>
      <c r="Q220" s="14"/>
      <c r="R220" s="14"/>
      <c r="S220" s="14"/>
      <c r="T220" s="14"/>
      <c r="U220" s="14"/>
      <c r="V220" s="14"/>
      <c r="W220" s="14"/>
      <c r="X220" s="14"/>
      <c r="Y220" s="14"/>
      <c r="Z220" s="14"/>
    </row>
    <row r="221" spans="1:26" ht="15.75" customHeight="1">
      <c r="A221" s="458"/>
      <c r="B221" s="555"/>
      <c r="C221" s="220"/>
      <c r="D221" s="918"/>
      <c r="E221" s="220"/>
      <c r="F221" s="458"/>
      <c r="G221" s="1767"/>
      <c r="H221" s="1768"/>
      <c r="I221" s="456"/>
      <c r="J221" s="1769"/>
      <c r="K221" s="1769"/>
      <c r="L221" s="1769"/>
      <c r="M221" s="1769"/>
      <c r="N221" s="1769"/>
      <c r="O221" s="14"/>
      <c r="P221" s="14"/>
      <c r="Q221" s="14"/>
      <c r="R221" s="14"/>
      <c r="S221" s="14"/>
      <c r="T221" s="14"/>
      <c r="U221" s="14"/>
      <c r="V221" s="14"/>
      <c r="W221" s="14"/>
      <c r="X221" s="14"/>
      <c r="Y221" s="14"/>
      <c r="Z221" s="14"/>
    </row>
    <row r="222" spans="1:26" ht="15.75" customHeight="1">
      <c r="A222" s="458"/>
      <c r="B222" s="555"/>
      <c r="C222" s="220"/>
      <c r="D222" s="918"/>
      <c r="E222" s="220"/>
      <c r="F222" s="458"/>
      <c r="G222" s="1767"/>
      <c r="H222" s="1768"/>
      <c r="I222" s="456"/>
      <c r="J222" s="1769"/>
      <c r="K222" s="1769"/>
      <c r="L222" s="1769"/>
      <c r="M222" s="1769"/>
      <c r="N222" s="1769"/>
      <c r="O222" s="14"/>
      <c r="P222" s="14"/>
      <c r="Q222" s="14"/>
      <c r="R222" s="14"/>
      <c r="S222" s="14"/>
      <c r="T222" s="14"/>
      <c r="U222" s="14"/>
      <c r="V222" s="14"/>
      <c r="W222" s="14"/>
      <c r="X222" s="14"/>
      <c r="Y222" s="14"/>
      <c r="Z222" s="14"/>
    </row>
    <row r="223" spans="1:26" ht="15.75" customHeight="1">
      <c r="A223" s="458"/>
      <c r="B223" s="555"/>
      <c r="C223" s="220"/>
      <c r="D223" s="918"/>
      <c r="E223" s="220"/>
      <c r="F223" s="458"/>
      <c r="G223" s="1767"/>
      <c r="H223" s="1768"/>
      <c r="I223" s="456"/>
      <c r="J223" s="1769"/>
      <c r="K223" s="1769"/>
      <c r="L223" s="1769"/>
      <c r="M223" s="1769"/>
      <c r="N223" s="1769"/>
      <c r="O223" s="14"/>
      <c r="P223" s="14"/>
      <c r="Q223" s="14"/>
      <c r="R223" s="14"/>
      <c r="S223" s="14"/>
      <c r="T223" s="14"/>
      <c r="U223" s="14"/>
      <c r="V223" s="14"/>
      <c r="W223" s="14"/>
      <c r="X223" s="14"/>
      <c r="Y223" s="14"/>
      <c r="Z223" s="14"/>
    </row>
    <row r="224" spans="1:26" ht="15.75" customHeight="1">
      <c r="A224" s="458"/>
      <c r="B224" s="555"/>
      <c r="C224" s="220"/>
      <c r="D224" s="918"/>
      <c r="E224" s="220"/>
      <c r="F224" s="458"/>
      <c r="G224" s="1767"/>
      <c r="H224" s="1768"/>
      <c r="I224" s="456"/>
      <c r="J224" s="1769"/>
      <c r="K224" s="1769"/>
      <c r="L224" s="1769"/>
      <c r="M224" s="1769"/>
      <c r="N224" s="1769"/>
      <c r="O224" s="14"/>
      <c r="P224" s="14"/>
      <c r="Q224" s="14"/>
      <c r="R224" s="14"/>
      <c r="S224" s="14"/>
      <c r="T224" s="14"/>
      <c r="U224" s="14"/>
      <c r="V224" s="14"/>
      <c r="W224" s="14"/>
      <c r="X224" s="14"/>
      <c r="Y224" s="14"/>
      <c r="Z224" s="14"/>
    </row>
    <row r="225" spans="1:26" ht="15.75" customHeight="1">
      <c r="A225" s="458"/>
      <c r="B225" s="555"/>
      <c r="C225" s="220"/>
      <c r="D225" s="918"/>
      <c r="E225" s="220"/>
      <c r="F225" s="458"/>
      <c r="G225" s="1767"/>
      <c r="H225" s="1768"/>
      <c r="I225" s="456"/>
      <c r="J225" s="1769"/>
      <c r="K225" s="1769"/>
      <c r="L225" s="1769"/>
      <c r="M225" s="1769"/>
      <c r="N225" s="1769"/>
      <c r="O225" s="14"/>
      <c r="P225" s="14"/>
      <c r="Q225" s="14"/>
      <c r="R225" s="14"/>
      <c r="S225" s="14"/>
      <c r="T225" s="14"/>
      <c r="U225" s="14"/>
      <c r="V225" s="14"/>
      <c r="W225" s="14"/>
      <c r="X225" s="14"/>
      <c r="Y225" s="14"/>
      <c r="Z225" s="14"/>
    </row>
    <row r="226" spans="1:26" ht="15.75" customHeight="1">
      <c r="A226" s="458"/>
      <c r="B226" s="555"/>
      <c r="C226" s="220"/>
      <c r="D226" s="918"/>
      <c r="E226" s="220"/>
      <c r="F226" s="458"/>
      <c r="G226" s="1767"/>
      <c r="H226" s="1768"/>
      <c r="I226" s="456"/>
      <c r="J226" s="1769"/>
      <c r="K226" s="1769"/>
      <c r="L226" s="1769"/>
      <c r="M226" s="1769"/>
      <c r="N226" s="1769"/>
      <c r="O226" s="14"/>
      <c r="P226" s="14"/>
      <c r="Q226" s="14"/>
      <c r="R226" s="14"/>
      <c r="S226" s="14"/>
      <c r="T226" s="14"/>
      <c r="U226" s="14"/>
      <c r="V226" s="14"/>
      <c r="W226" s="14"/>
      <c r="X226" s="14"/>
      <c r="Y226" s="14"/>
      <c r="Z226" s="14"/>
    </row>
    <row r="227" spans="1:26" ht="15.75" customHeight="1">
      <c r="A227" s="458"/>
      <c r="B227" s="555"/>
      <c r="C227" s="220"/>
      <c r="D227" s="918"/>
      <c r="E227" s="220"/>
      <c r="F227" s="458"/>
      <c r="G227" s="1767"/>
      <c r="H227" s="1768"/>
      <c r="I227" s="456"/>
      <c r="J227" s="1769"/>
      <c r="K227" s="1769"/>
      <c r="L227" s="1769"/>
      <c r="M227" s="1769"/>
      <c r="N227" s="1769"/>
      <c r="O227" s="14"/>
      <c r="P227" s="14"/>
      <c r="Q227" s="14"/>
      <c r="R227" s="14"/>
      <c r="S227" s="14"/>
      <c r="T227" s="14"/>
      <c r="U227" s="14"/>
      <c r="V227" s="14"/>
      <c r="W227" s="14"/>
      <c r="X227" s="14"/>
      <c r="Y227" s="14"/>
      <c r="Z227" s="14"/>
    </row>
    <row r="228" spans="1:26" ht="15.75" customHeight="1">
      <c r="A228" s="458"/>
      <c r="B228" s="555"/>
      <c r="C228" s="220"/>
      <c r="D228" s="918"/>
      <c r="E228" s="220"/>
      <c r="F228" s="458"/>
      <c r="G228" s="1767"/>
      <c r="H228" s="1768"/>
      <c r="I228" s="456"/>
      <c r="J228" s="1769"/>
      <c r="K228" s="1769"/>
      <c r="L228" s="1769"/>
      <c r="M228" s="1769"/>
      <c r="N228" s="1769"/>
      <c r="O228" s="14"/>
      <c r="P228" s="14"/>
      <c r="Q228" s="14"/>
      <c r="R228" s="14"/>
      <c r="S228" s="14"/>
      <c r="T228" s="14"/>
      <c r="U228" s="14"/>
      <c r="V228" s="14"/>
      <c r="W228" s="14"/>
      <c r="X228" s="14"/>
      <c r="Y228" s="14"/>
      <c r="Z228" s="14"/>
    </row>
    <row r="229" spans="1:26" ht="15.75" customHeight="1">
      <c r="A229" s="458"/>
      <c r="B229" s="555"/>
      <c r="C229" s="220"/>
      <c r="D229" s="918"/>
      <c r="E229" s="220"/>
      <c r="F229" s="458"/>
      <c r="G229" s="1767"/>
      <c r="H229" s="1768"/>
      <c r="I229" s="456"/>
      <c r="J229" s="1769"/>
      <c r="K229" s="1769"/>
      <c r="L229" s="1769"/>
      <c r="M229" s="1769"/>
      <c r="N229" s="1769"/>
      <c r="O229" s="14"/>
      <c r="P229" s="14"/>
      <c r="Q229" s="14"/>
      <c r="R229" s="14"/>
      <c r="S229" s="14"/>
      <c r="T229" s="14"/>
      <c r="U229" s="14"/>
      <c r="V229" s="14"/>
      <c r="W229" s="14"/>
      <c r="X229" s="14"/>
      <c r="Y229" s="14"/>
      <c r="Z229" s="14"/>
    </row>
    <row r="230" spans="1:26" ht="15.75" customHeight="1">
      <c r="A230" s="458"/>
      <c r="B230" s="555"/>
      <c r="C230" s="220"/>
      <c r="D230" s="918"/>
      <c r="E230" s="220"/>
      <c r="F230" s="458"/>
      <c r="G230" s="1767"/>
      <c r="H230" s="1768"/>
      <c r="I230" s="456"/>
      <c r="J230" s="1769"/>
      <c r="K230" s="1769"/>
      <c r="L230" s="1769"/>
      <c r="M230" s="1769"/>
      <c r="N230" s="1769"/>
      <c r="O230" s="14"/>
      <c r="P230" s="14"/>
      <c r="Q230" s="14"/>
      <c r="R230" s="14"/>
      <c r="S230" s="14"/>
      <c r="T230" s="14"/>
      <c r="U230" s="14"/>
      <c r="V230" s="14"/>
      <c r="W230" s="14"/>
      <c r="X230" s="14"/>
      <c r="Y230" s="14"/>
      <c r="Z230" s="14"/>
    </row>
    <row r="231" spans="1:26" ht="15.75" customHeight="1">
      <c r="A231" s="458"/>
      <c r="B231" s="555"/>
      <c r="C231" s="220"/>
      <c r="D231" s="918"/>
      <c r="E231" s="220"/>
      <c r="F231" s="458"/>
      <c r="G231" s="1767"/>
      <c r="H231" s="1768"/>
      <c r="I231" s="456"/>
      <c r="J231" s="1769"/>
      <c r="K231" s="1769"/>
      <c r="L231" s="1769"/>
      <c r="M231" s="1769"/>
      <c r="N231" s="1769"/>
      <c r="O231" s="14"/>
      <c r="P231" s="14"/>
      <c r="Q231" s="14"/>
      <c r="R231" s="14"/>
      <c r="S231" s="14"/>
      <c r="T231" s="14"/>
      <c r="U231" s="14"/>
      <c r="V231" s="14"/>
      <c r="W231" s="14"/>
      <c r="X231" s="14"/>
      <c r="Y231" s="14"/>
      <c r="Z231" s="14"/>
    </row>
    <row r="232" spans="1:26" ht="15.75" customHeight="1">
      <c r="A232" s="458"/>
      <c r="B232" s="555"/>
      <c r="C232" s="220"/>
      <c r="D232" s="918"/>
      <c r="E232" s="220"/>
      <c r="F232" s="458"/>
      <c r="G232" s="1767"/>
      <c r="H232" s="1768"/>
      <c r="I232" s="456"/>
      <c r="J232" s="1769"/>
      <c r="K232" s="1769"/>
      <c r="L232" s="1769"/>
      <c r="M232" s="1769"/>
      <c r="N232" s="1769"/>
      <c r="O232" s="14"/>
      <c r="P232" s="14"/>
      <c r="Q232" s="14"/>
      <c r="R232" s="14"/>
      <c r="S232" s="14"/>
      <c r="T232" s="14"/>
      <c r="U232" s="14"/>
      <c r="V232" s="14"/>
      <c r="W232" s="14"/>
      <c r="X232" s="14"/>
      <c r="Y232" s="14"/>
      <c r="Z232" s="14"/>
    </row>
    <row r="233" spans="1:26" ht="15.75" customHeight="1">
      <c r="A233" s="458"/>
      <c r="B233" s="555"/>
      <c r="C233" s="220"/>
      <c r="D233" s="918"/>
      <c r="E233" s="220"/>
      <c r="F233" s="458"/>
      <c r="G233" s="1767"/>
      <c r="H233" s="1768"/>
      <c r="I233" s="456"/>
      <c r="J233" s="1769"/>
      <c r="K233" s="1769"/>
      <c r="L233" s="1769"/>
      <c r="M233" s="1769"/>
      <c r="N233" s="1769"/>
      <c r="O233" s="14"/>
      <c r="P233" s="14"/>
      <c r="Q233" s="14"/>
      <c r="R233" s="14"/>
      <c r="S233" s="14"/>
      <c r="T233" s="14"/>
      <c r="U233" s="14"/>
      <c r="V233" s="14"/>
      <c r="W233" s="14"/>
      <c r="X233" s="14"/>
      <c r="Y233" s="14"/>
      <c r="Z233" s="14"/>
    </row>
    <row r="234" spans="1:26" ht="15.75" customHeight="1">
      <c r="A234" s="458"/>
      <c r="B234" s="555"/>
      <c r="C234" s="220"/>
      <c r="D234" s="918"/>
      <c r="E234" s="220"/>
      <c r="F234" s="458"/>
      <c r="G234" s="1767"/>
      <c r="H234" s="1768"/>
      <c r="I234" s="456"/>
      <c r="J234" s="1769"/>
      <c r="K234" s="1769"/>
      <c r="L234" s="1769"/>
      <c r="M234" s="1769"/>
      <c r="N234" s="1769"/>
      <c r="O234" s="14"/>
      <c r="P234" s="14"/>
      <c r="Q234" s="14"/>
      <c r="R234" s="14"/>
      <c r="S234" s="14"/>
      <c r="T234" s="14"/>
      <c r="U234" s="14"/>
      <c r="V234" s="14"/>
      <c r="W234" s="14"/>
      <c r="X234" s="14"/>
      <c r="Y234" s="14"/>
      <c r="Z234" s="14"/>
    </row>
    <row r="235" spans="1:26" ht="15.75" customHeight="1">
      <c r="A235" s="458"/>
      <c r="B235" s="555"/>
      <c r="C235" s="220"/>
      <c r="D235" s="918"/>
      <c r="E235" s="220"/>
      <c r="F235" s="458"/>
      <c r="G235" s="1767"/>
      <c r="H235" s="1768"/>
      <c r="I235" s="456"/>
      <c r="J235" s="1769"/>
      <c r="K235" s="1769"/>
      <c r="L235" s="1769"/>
      <c r="M235" s="1769"/>
      <c r="N235" s="1769"/>
      <c r="O235" s="14"/>
      <c r="P235" s="14"/>
      <c r="Q235" s="14"/>
      <c r="R235" s="14"/>
      <c r="S235" s="14"/>
      <c r="T235" s="14"/>
      <c r="U235" s="14"/>
      <c r="V235" s="14"/>
      <c r="W235" s="14"/>
      <c r="X235" s="14"/>
      <c r="Y235" s="14"/>
      <c r="Z235" s="14"/>
    </row>
    <row r="236" spans="1:26" ht="15.75" customHeight="1">
      <c r="A236" s="458"/>
      <c r="B236" s="555"/>
      <c r="C236" s="220"/>
      <c r="D236" s="918"/>
      <c r="E236" s="220"/>
      <c r="F236" s="458"/>
      <c r="G236" s="1767"/>
      <c r="H236" s="1768"/>
      <c r="I236" s="456"/>
      <c r="J236" s="1769"/>
      <c r="K236" s="1769"/>
      <c r="L236" s="1769"/>
      <c r="M236" s="1769"/>
      <c r="N236" s="1769"/>
      <c r="O236" s="14"/>
      <c r="P236" s="14"/>
      <c r="Q236" s="14"/>
      <c r="R236" s="14"/>
      <c r="S236" s="14"/>
      <c r="T236" s="14"/>
      <c r="U236" s="14"/>
      <c r="V236" s="14"/>
      <c r="W236" s="14"/>
      <c r="X236" s="14"/>
      <c r="Y236" s="14"/>
      <c r="Z236" s="14"/>
    </row>
    <row r="237" spans="1:26" ht="15.75" customHeight="1">
      <c r="A237" s="458"/>
      <c r="B237" s="555"/>
      <c r="C237" s="220"/>
      <c r="D237" s="918"/>
      <c r="E237" s="220"/>
      <c r="F237" s="458"/>
      <c r="G237" s="1767"/>
      <c r="H237" s="1768"/>
      <c r="I237" s="456"/>
      <c r="J237" s="1769"/>
      <c r="K237" s="1769"/>
      <c r="L237" s="1769"/>
      <c r="M237" s="1769"/>
      <c r="N237" s="1769"/>
      <c r="O237" s="14"/>
      <c r="P237" s="14"/>
      <c r="Q237" s="14"/>
      <c r="R237" s="14"/>
      <c r="S237" s="14"/>
      <c r="T237" s="14"/>
      <c r="U237" s="14"/>
      <c r="V237" s="14"/>
      <c r="W237" s="14"/>
      <c r="X237" s="14"/>
      <c r="Y237" s="14"/>
      <c r="Z237" s="14"/>
    </row>
    <row r="238" spans="1:26" ht="15.75" customHeight="1">
      <c r="A238" s="458"/>
      <c r="B238" s="555"/>
      <c r="C238" s="220"/>
      <c r="D238" s="918"/>
      <c r="E238" s="220"/>
      <c r="F238" s="458"/>
      <c r="G238" s="1767"/>
      <c r="H238" s="1768"/>
      <c r="I238" s="456"/>
      <c r="J238" s="1769"/>
      <c r="K238" s="1769"/>
      <c r="L238" s="1769"/>
      <c r="M238" s="1769"/>
      <c r="N238" s="1769"/>
      <c r="O238" s="14"/>
      <c r="P238" s="14"/>
      <c r="Q238" s="14"/>
      <c r="R238" s="14"/>
      <c r="S238" s="14"/>
      <c r="T238" s="14"/>
      <c r="U238" s="14"/>
      <c r="V238" s="14"/>
      <c r="W238" s="14"/>
      <c r="X238" s="14"/>
      <c r="Y238" s="14"/>
      <c r="Z238" s="14"/>
    </row>
    <row r="239" spans="1:26" ht="15.75" customHeight="1">
      <c r="A239" s="458"/>
      <c r="B239" s="555"/>
      <c r="C239" s="220"/>
      <c r="D239" s="918"/>
      <c r="E239" s="220"/>
      <c r="F239" s="458"/>
      <c r="G239" s="1767"/>
      <c r="H239" s="1768"/>
      <c r="I239" s="456"/>
      <c r="J239" s="1769"/>
      <c r="K239" s="1769"/>
      <c r="L239" s="1769"/>
      <c r="M239" s="1769"/>
      <c r="N239" s="1769"/>
      <c r="O239" s="14"/>
      <c r="P239" s="14"/>
      <c r="Q239" s="14"/>
      <c r="R239" s="14"/>
      <c r="S239" s="14"/>
      <c r="T239" s="14"/>
      <c r="U239" s="14"/>
      <c r="V239" s="14"/>
      <c r="W239" s="14"/>
      <c r="X239" s="14"/>
      <c r="Y239" s="14"/>
      <c r="Z239" s="14"/>
    </row>
    <row r="240" spans="1:26" ht="15.75" customHeight="1">
      <c r="A240" s="458"/>
      <c r="B240" s="555"/>
      <c r="C240" s="220"/>
      <c r="D240" s="918"/>
      <c r="E240" s="220"/>
      <c r="F240" s="458"/>
      <c r="G240" s="1767"/>
      <c r="H240" s="1768"/>
      <c r="I240" s="456"/>
      <c r="J240" s="1769"/>
      <c r="K240" s="1769"/>
      <c r="L240" s="1769"/>
      <c r="M240" s="1769"/>
      <c r="N240" s="1769"/>
      <c r="O240" s="14"/>
      <c r="P240" s="14"/>
      <c r="Q240" s="14"/>
      <c r="R240" s="14"/>
      <c r="S240" s="14"/>
      <c r="T240" s="14"/>
      <c r="U240" s="14"/>
      <c r="V240" s="14"/>
      <c r="W240" s="14"/>
      <c r="X240" s="14"/>
      <c r="Y240" s="14"/>
      <c r="Z240" s="14"/>
    </row>
    <row r="241" spans="1:26" ht="15.75" customHeight="1">
      <c r="A241" s="458"/>
      <c r="B241" s="555"/>
      <c r="C241" s="220"/>
      <c r="D241" s="918"/>
      <c r="E241" s="220"/>
      <c r="F241" s="458"/>
      <c r="G241" s="1767"/>
      <c r="H241" s="1768"/>
      <c r="I241" s="456"/>
      <c r="J241" s="1769"/>
      <c r="K241" s="1769"/>
      <c r="L241" s="1769"/>
      <c r="M241" s="1769"/>
      <c r="N241" s="1769"/>
      <c r="O241" s="14"/>
      <c r="P241" s="14"/>
      <c r="Q241" s="14"/>
      <c r="R241" s="14"/>
      <c r="S241" s="14"/>
      <c r="T241" s="14"/>
      <c r="U241" s="14"/>
      <c r="V241" s="14"/>
      <c r="W241" s="14"/>
      <c r="X241" s="14"/>
      <c r="Y241" s="14"/>
      <c r="Z241" s="14"/>
    </row>
    <row r="242" spans="1:26" ht="15.75" customHeight="1">
      <c r="A242" s="458"/>
      <c r="B242" s="555"/>
      <c r="C242" s="220"/>
      <c r="D242" s="918"/>
      <c r="E242" s="220"/>
      <c r="F242" s="458"/>
      <c r="G242" s="1767"/>
      <c r="H242" s="1768"/>
      <c r="I242" s="456"/>
      <c r="J242" s="1769"/>
      <c r="K242" s="1769"/>
      <c r="L242" s="1769"/>
      <c r="M242" s="1769"/>
      <c r="N242" s="1769"/>
      <c r="O242" s="14"/>
      <c r="P242" s="14"/>
      <c r="Q242" s="14"/>
      <c r="R242" s="14"/>
      <c r="S242" s="14"/>
      <c r="T242" s="14"/>
      <c r="U242" s="14"/>
      <c r="V242" s="14"/>
      <c r="W242" s="14"/>
      <c r="X242" s="14"/>
      <c r="Y242" s="14"/>
      <c r="Z242" s="14"/>
    </row>
    <row r="243" spans="1:26" ht="15.75" customHeight="1">
      <c r="A243" s="458"/>
      <c r="B243" s="555"/>
      <c r="C243" s="220"/>
      <c r="D243" s="918"/>
      <c r="E243" s="220"/>
      <c r="F243" s="458"/>
      <c r="G243" s="1767"/>
      <c r="H243" s="1768"/>
      <c r="I243" s="456"/>
      <c r="J243" s="1769"/>
      <c r="K243" s="1769"/>
      <c r="L243" s="1769"/>
      <c r="M243" s="1769"/>
      <c r="N243" s="1769"/>
      <c r="O243" s="14"/>
      <c r="P243" s="14"/>
      <c r="Q243" s="14"/>
      <c r="R243" s="14"/>
      <c r="S243" s="14"/>
      <c r="T243" s="14"/>
      <c r="U243" s="14"/>
      <c r="V243" s="14"/>
      <c r="W243" s="14"/>
      <c r="X243" s="14"/>
      <c r="Y243" s="14"/>
      <c r="Z243" s="14"/>
    </row>
    <row r="244" spans="1:26" ht="15.75" customHeight="1">
      <c r="A244" s="458"/>
      <c r="B244" s="555"/>
      <c r="C244" s="220"/>
      <c r="D244" s="918"/>
      <c r="E244" s="220"/>
      <c r="F244" s="458"/>
      <c r="G244" s="1767"/>
      <c r="H244" s="1768"/>
      <c r="I244" s="456"/>
      <c r="J244" s="1769"/>
      <c r="K244" s="1769"/>
      <c r="L244" s="1769"/>
      <c r="M244" s="1769"/>
      <c r="N244" s="1769"/>
      <c r="O244" s="14"/>
      <c r="P244" s="14"/>
      <c r="Q244" s="14"/>
      <c r="R244" s="14"/>
      <c r="S244" s="14"/>
      <c r="T244" s="14"/>
      <c r="U244" s="14"/>
      <c r="V244" s="14"/>
      <c r="W244" s="14"/>
      <c r="X244" s="14"/>
      <c r="Y244" s="14"/>
      <c r="Z244" s="14"/>
    </row>
    <row r="245" spans="1:26" ht="15.75" customHeight="1">
      <c r="A245" s="458"/>
      <c r="B245" s="555"/>
      <c r="C245" s="220"/>
      <c r="D245" s="918"/>
      <c r="E245" s="220"/>
      <c r="F245" s="458"/>
      <c r="G245" s="1767"/>
      <c r="H245" s="1768"/>
      <c r="I245" s="456"/>
      <c r="J245" s="1769"/>
      <c r="K245" s="1769"/>
      <c r="L245" s="1769"/>
      <c r="M245" s="1769"/>
      <c r="N245" s="1769"/>
      <c r="O245" s="14"/>
      <c r="P245" s="14"/>
      <c r="Q245" s="14"/>
      <c r="R245" s="14"/>
      <c r="S245" s="14"/>
      <c r="T245" s="14"/>
      <c r="U245" s="14"/>
      <c r="V245" s="14"/>
      <c r="W245" s="14"/>
      <c r="X245" s="14"/>
      <c r="Y245" s="14"/>
      <c r="Z245" s="14"/>
    </row>
    <row r="246" spans="1:26" ht="15.75" customHeight="1">
      <c r="A246" s="458"/>
      <c r="B246" s="555"/>
      <c r="C246" s="220"/>
      <c r="D246" s="918"/>
      <c r="E246" s="220"/>
      <c r="F246" s="458"/>
      <c r="G246" s="1767"/>
      <c r="H246" s="1768"/>
      <c r="I246" s="456"/>
      <c r="J246" s="1769"/>
      <c r="K246" s="1769"/>
      <c r="L246" s="1769"/>
      <c r="M246" s="1769"/>
      <c r="N246" s="1769"/>
      <c r="O246" s="14"/>
      <c r="P246" s="14"/>
      <c r="Q246" s="14"/>
      <c r="R246" s="14"/>
      <c r="S246" s="14"/>
      <c r="T246" s="14"/>
      <c r="U246" s="14"/>
      <c r="V246" s="14"/>
      <c r="W246" s="14"/>
      <c r="X246" s="14"/>
      <c r="Y246" s="14"/>
      <c r="Z246" s="14"/>
    </row>
    <row r="247" spans="1:26" ht="15.75" customHeight="1">
      <c r="A247" s="458"/>
      <c r="B247" s="555"/>
      <c r="C247" s="220"/>
      <c r="D247" s="918"/>
      <c r="E247" s="220"/>
      <c r="F247" s="458"/>
      <c r="G247" s="1767"/>
      <c r="H247" s="1768"/>
      <c r="I247" s="456"/>
      <c r="J247" s="1769"/>
      <c r="K247" s="1769"/>
      <c r="L247" s="1769"/>
      <c r="M247" s="1769"/>
      <c r="N247" s="1769"/>
      <c r="O247" s="14"/>
      <c r="P247" s="14"/>
      <c r="Q247" s="14"/>
      <c r="R247" s="14"/>
      <c r="S247" s="14"/>
      <c r="T247" s="14"/>
      <c r="U247" s="14"/>
      <c r="V247" s="14"/>
      <c r="W247" s="14"/>
      <c r="X247" s="14"/>
      <c r="Y247" s="14"/>
      <c r="Z247" s="14"/>
    </row>
    <row r="248" spans="1:26" ht="15.75" customHeight="1">
      <c r="A248" s="458"/>
      <c r="B248" s="555"/>
      <c r="C248" s="220"/>
      <c r="D248" s="918"/>
      <c r="E248" s="220"/>
      <c r="F248" s="458"/>
      <c r="G248" s="1767"/>
      <c r="H248" s="1768"/>
      <c r="I248" s="456"/>
      <c r="J248" s="1769"/>
      <c r="K248" s="1769"/>
      <c r="L248" s="1769"/>
      <c r="M248" s="1769"/>
      <c r="N248" s="1769"/>
      <c r="O248" s="14"/>
      <c r="P248" s="14"/>
      <c r="Q248" s="14"/>
      <c r="R248" s="14"/>
      <c r="S248" s="14"/>
      <c r="T248" s="14"/>
      <c r="U248" s="14"/>
      <c r="V248" s="14"/>
      <c r="W248" s="14"/>
      <c r="X248" s="14"/>
      <c r="Y248" s="14"/>
      <c r="Z248" s="14"/>
    </row>
    <row r="249" spans="1:26" ht="15.75" customHeight="1">
      <c r="A249" s="458"/>
      <c r="B249" s="555"/>
      <c r="C249" s="220"/>
      <c r="D249" s="918"/>
      <c r="E249" s="220"/>
      <c r="F249" s="458"/>
      <c r="G249" s="1767"/>
      <c r="H249" s="1768"/>
      <c r="I249" s="456"/>
      <c r="J249" s="1769"/>
      <c r="K249" s="1769"/>
      <c r="L249" s="1769"/>
      <c r="M249" s="1769"/>
      <c r="N249" s="1769"/>
      <c r="O249" s="14"/>
      <c r="P249" s="14"/>
      <c r="Q249" s="14"/>
      <c r="R249" s="14"/>
      <c r="S249" s="14"/>
      <c r="T249" s="14"/>
      <c r="U249" s="14"/>
      <c r="V249" s="14"/>
      <c r="W249" s="14"/>
      <c r="X249" s="14"/>
      <c r="Y249" s="14"/>
      <c r="Z249" s="14"/>
    </row>
    <row r="250" spans="1:26" ht="15.75" customHeight="1">
      <c r="A250" s="458"/>
      <c r="B250" s="555"/>
      <c r="C250" s="220"/>
      <c r="D250" s="918"/>
      <c r="E250" s="220"/>
      <c r="F250" s="458"/>
      <c r="G250" s="1767"/>
      <c r="H250" s="1768"/>
      <c r="I250" s="456"/>
      <c r="J250" s="1769"/>
      <c r="K250" s="1769"/>
      <c r="L250" s="1769"/>
      <c r="M250" s="1769"/>
      <c r="N250" s="1769"/>
      <c r="O250" s="14"/>
      <c r="P250" s="14"/>
      <c r="Q250" s="14"/>
      <c r="R250" s="14"/>
      <c r="S250" s="14"/>
      <c r="T250" s="14"/>
      <c r="U250" s="14"/>
      <c r="V250" s="14"/>
      <c r="W250" s="14"/>
      <c r="X250" s="14"/>
      <c r="Y250" s="14"/>
      <c r="Z250" s="14"/>
    </row>
    <row r="251" spans="1:26" ht="15.75" customHeight="1">
      <c r="A251" s="458"/>
      <c r="B251" s="555"/>
      <c r="C251" s="220"/>
      <c r="D251" s="918"/>
      <c r="E251" s="220"/>
      <c r="F251" s="458"/>
      <c r="G251" s="1767"/>
      <c r="H251" s="1768"/>
      <c r="I251" s="456"/>
      <c r="J251" s="1769"/>
      <c r="K251" s="1769"/>
      <c r="L251" s="1769"/>
      <c r="M251" s="1769"/>
      <c r="N251" s="1769"/>
      <c r="O251" s="14"/>
      <c r="P251" s="14"/>
      <c r="Q251" s="14"/>
      <c r="R251" s="14"/>
      <c r="S251" s="14"/>
      <c r="T251" s="14"/>
      <c r="U251" s="14"/>
      <c r="V251" s="14"/>
      <c r="W251" s="14"/>
      <c r="X251" s="14"/>
      <c r="Y251" s="14"/>
      <c r="Z251" s="14"/>
    </row>
    <row r="252" spans="1:26" ht="15.75" customHeight="1">
      <c r="A252" s="458"/>
      <c r="B252" s="555"/>
      <c r="C252" s="220"/>
      <c r="D252" s="918"/>
      <c r="E252" s="220"/>
      <c r="F252" s="458"/>
      <c r="G252" s="1767"/>
      <c r="H252" s="1768"/>
      <c r="I252" s="456"/>
      <c r="J252" s="1769"/>
      <c r="K252" s="1769"/>
      <c r="L252" s="1769"/>
      <c r="M252" s="1769"/>
      <c r="N252" s="1769"/>
      <c r="O252" s="14"/>
      <c r="P252" s="14"/>
      <c r="Q252" s="14"/>
      <c r="R252" s="14"/>
      <c r="S252" s="14"/>
      <c r="T252" s="14"/>
      <c r="U252" s="14"/>
      <c r="V252" s="14"/>
      <c r="W252" s="14"/>
      <c r="X252" s="14"/>
      <c r="Y252" s="14"/>
      <c r="Z252" s="14"/>
    </row>
    <row r="253" spans="1:26" ht="15.75" customHeight="1">
      <c r="A253" s="458"/>
      <c r="B253" s="555"/>
      <c r="C253" s="220"/>
      <c r="D253" s="918"/>
      <c r="E253" s="220"/>
      <c r="F253" s="458"/>
      <c r="G253" s="1767"/>
      <c r="H253" s="1768"/>
      <c r="I253" s="456"/>
      <c r="J253" s="1769"/>
      <c r="K253" s="1769"/>
      <c r="L253" s="1769"/>
      <c r="M253" s="1769"/>
      <c r="N253" s="1769"/>
      <c r="O253" s="14"/>
      <c r="P253" s="14"/>
      <c r="Q253" s="14"/>
      <c r="R253" s="14"/>
      <c r="S253" s="14"/>
      <c r="T253" s="14"/>
      <c r="U253" s="14"/>
      <c r="V253" s="14"/>
      <c r="W253" s="14"/>
      <c r="X253" s="14"/>
      <c r="Y253" s="14"/>
      <c r="Z253" s="14"/>
    </row>
    <row r="254" spans="1:26" ht="15.75" customHeight="1">
      <c r="A254" s="458"/>
      <c r="B254" s="555"/>
      <c r="C254" s="220"/>
      <c r="D254" s="918"/>
      <c r="E254" s="220"/>
      <c r="F254" s="458"/>
      <c r="G254" s="1767"/>
      <c r="H254" s="1768"/>
      <c r="I254" s="456"/>
      <c r="J254" s="1769"/>
      <c r="K254" s="1769"/>
      <c r="L254" s="1769"/>
      <c r="M254" s="1769"/>
      <c r="N254" s="1769"/>
      <c r="O254" s="14"/>
      <c r="P254" s="14"/>
      <c r="Q254" s="14"/>
      <c r="R254" s="14"/>
      <c r="S254" s="14"/>
      <c r="T254" s="14"/>
      <c r="U254" s="14"/>
      <c r="V254" s="14"/>
      <c r="W254" s="14"/>
      <c r="X254" s="14"/>
      <c r="Y254" s="14"/>
      <c r="Z254" s="14"/>
    </row>
    <row r="255" spans="1:26" ht="15.75" customHeight="1">
      <c r="A255" s="458"/>
      <c r="B255" s="555"/>
      <c r="C255" s="220"/>
      <c r="D255" s="918"/>
      <c r="E255" s="220"/>
      <c r="F255" s="458"/>
      <c r="G255" s="1767"/>
      <c r="H255" s="1768"/>
      <c r="I255" s="456"/>
      <c r="J255" s="1769"/>
      <c r="K255" s="1769"/>
      <c r="L255" s="1769"/>
      <c r="M255" s="1769"/>
      <c r="N255" s="1769"/>
      <c r="O255" s="14"/>
      <c r="P255" s="14"/>
      <c r="Q255" s="14"/>
      <c r="R255" s="14"/>
      <c r="S255" s="14"/>
      <c r="T255" s="14"/>
      <c r="U255" s="14"/>
      <c r="V255" s="14"/>
      <c r="W255" s="14"/>
      <c r="X255" s="14"/>
      <c r="Y255" s="14"/>
      <c r="Z255" s="14"/>
    </row>
    <row r="256" spans="1:26" ht="15.75" customHeight="1">
      <c r="A256" s="458"/>
      <c r="B256" s="555"/>
      <c r="C256" s="220"/>
      <c r="D256" s="918"/>
      <c r="E256" s="220"/>
      <c r="F256" s="458"/>
      <c r="G256" s="1767"/>
      <c r="H256" s="1768"/>
      <c r="I256" s="456"/>
      <c r="J256" s="1769"/>
      <c r="K256" s="1769"/>
      <c r="L256" s="1769"/>
      <c r="M256" s="1769"/>
      <c r="N256" s="1769"/>
      <c r="O256" s="14"/>
      <c r="P256" s="14"/>
      <c r="Q256" s="14"/>
      <c r="R256" s="14"/>
      <c r="S256" s="14"/>
      <c r="T256" s="14"/>
      <c r="U256" s="14"/>
      <c r="V256" s="14"/>
      <c r="W256" s="14"/>
      <c r="X256" s="14"/>
      <c r="Y256" s="14"/>
      <c r="Z256" s="14"/>
    </row>
    <row r="257" spans="1:26" ht="15.75" customHeight="1">
      <c r="A257" s="458"/>
      <c r="B257" s="555"/>
      <c r="C257" s="220"/>
      <c r="D257" s="918"/>
      <c r="E257" s="220"/>
      <c r="F257" s="458"/>
      <c r="G257" s="1767"/>
      <c r="H257" s="1768"/>
      <c r="I257" s="456"/>
      <c r="J257" s="1769"/>
      <c r="K257" s="1769"/>
      <c r="L257" s="1769"/>
      <c r="M257" s="1769"/>
      <c r="N257" s="1769"/>
      <c r="O257" s="14"/>
      <c r="P257" s="14"/>
      <c r="Q257" s="14"/>
      <c r="R257" s="14"/>
      <c r="S257" s="14"/>
      <c r="T257" s="14"/>
      <c r="U257" s="14"/>
      <c r="V257" s="14"/>
      <c r="W257" s="14"/>
      <c r="X257" s="14"/>
      <c r="Y257" s="14"/>
      <c r="Z257" s="14"/>
    </row>
    <row r="258" spans="1:26" ht="15.75" customHeight="1">
      <c r="A258" s="458"/>
      <c r="B258" s="555"/>
      <c r="C258" s="220"/>
      <c r="D258" s="918"/>
      <c r="E258" s="220"/>
      <c r="F258" s="458"/>
      <c r="G258" s="1767"/>
      <c r="H258" s="1768"/>
      <c r="I258" s="456"/>
      <c r="J258" s="1769"/>
      <c r="K258" s="1769"/>
      <c r="L258" s="1769"/>
      <c r="M258" s="1769"/>
      <c r="N258" s="1769"/>
      <c r="O258" s="14"/>
      <c r="P258" s="14"/>
      <c r="Q258" s="14"/>
      <c r="R258" s="14"/>
      <c r="S258" s="14"/>
      <c r="T258" s="14"/>
      <c r="U258" s="14"/>
      <c r="V258" s="14"/>
      <c r="W258" s="14"/>
      <c r="X258" s="14"/>
      <c r="Y258" s="14"/>
      <c r="Z258" s="14"/>
    </row>
    <row r="259" spans="1:26" ht="15.75" customHeight="1">
      <c r="A259" s="458"/>
      <c r="B259" s="555"/>
      <c r="C259" s="220"/>
      <c r="D259" s="918"/>
      <c r="E259" s="220"/>
      <c r="F259" s="458"/>
      <c r="G259" s="1767"/>
      <c r="H259" s="1768"/>
      <c r="I259" s="456"/>
      <c r="J259" s="1769"/>
      <c r="K259" s="1769"/>
      <c r="L259" s="1769"/>
      <c r="M259" s="1769"/>
      <c r="N259" s="1769"/>
      <c r="O259" s="14"/>
      <c r="P259" s="14"/>
      <c r="Q259" s="14"/>
      <c r="R259" s="14"/>
      <c r="S259" s="14"/>
      <c r="T259" s="14"/>
      <c r="U259" s="14"/>
      <c r="V259" s="14"/>
      <c r="W259" s="14"/>
      <c r="X259" s="14"/>
      <c r="Y259" s="14"/>
      <c r="Z259" s="14"/>
    </row>
    <row r="260" spans="1:26" ht="15.75" customHeight="1">
      <c r="A260" s="458"/>
      <c r="B260" s="555"/>
      <c r="C260" s="220"/>
      <c r="D260" s="918"/>
      <c r="E260" s="220"/>
      <c r="F260" s="458"/>
      <c r="G260" s="1767"/>
      <c r="H260" s="1768"/>
      <c r="I260" s="456"/>
      <c r="J260" s="1769"/>
      <c r="K260" s="1769"/>
      <c r="L260" s="1769"/>
      <c r="M260" s="1769"/>
      <c r="N260" s="1769"/>
      <c r="O260" s="14"/>
      <c r="P260" s="14"/>
      <c r="Q260" s="14"/>
      <c r="R260" s="14"/>
      <c r="S260" s="14"/>
      <c r="T260" s="14"/>
      <c r="U260" s="14"/>
      <c r="V260" s="14"/>
      <c r="W260" s="14"/>
      <c r="X260" s="14"/>
      <c r="Y260" s="14"/>
      <c r="Z260" s="14"/>
    </row>
    <row r="261" spans="1:26" ht="15.75" customHeight="1">
      <c r="A261" s="458"/>
      <c r="B261" s="555"/>
      <c r="C261" s="220"/>
      <c r="D261" s="918"/>
      <c r="E261" s="220"/>
      <c r="F261" s="458"/>
      <c r="G261" s="1767"/>
      <c r="H261" s="1768"/>
      <c r="I261" s="456"/>
      <c r="J261" s="1769"/>
      <c r="K261" s="1769"/>
      <c r="L261" s="1769"/>
      <c r="M261" s="1769"/>
      <c r="N261" s="1769"/>
      <c r="O261" s="14"/>
      <c r="P261" s="14"/>
      <c r="Q261" s="14"/>
      <c r="R261" s="14"/>
      <c r="S261" s="14"/>
      <c r="T261" s="14"/>
      <c r="U261" s="14"/>
      <c r="V261" s="14"/>
      <c r="W261" s="14"/>
      <c r="X261" s="14"/>
      <c r="Y261" s="14"/>
      <c r="Z261" s="14"/>
    </row>
    <row r="262" spans="1:26" ht="15.75" customHeight="1">
      <c r="A262" s="458"/>
      <c r="B262" s="555"/>
      <c r="C262" s="220"/>
      <c r="D262" s="918"/>
      <c r="E262" s="220"/>
      <c r="F262" s="458"/>
      <c r="G262" s="1767"/>
      <c r="H262" s="1768"/>
      <c r="I262" s="456"/>
      <c r="J262" s="1769"/>
      <c r="K262" s="1769"/>
      <c r="L262" s="1769"/>
      <c r="M262" s="1769"/>
      <c r="N262" s="1769"/>
      <c r="O262" s="14"/>
      <c r="P262" s="14"/>
      <c r="Q262" s="14"/>
      <c r="R262" s="14"/>
      <c r="S262" s="14"/>
      <c r="T262" s="14"/>
      <c r="U262" s="14"/>
      <c r="V262" s="14"/>
      <c r="W262" s="14"/>
      <c r="X262" s="14"/>
      <c r="Y262" s="14"/>
      <c r="Z262" s="14"/>
    </row>
    <row r="263" spans="1:26" ht="15.75" customHeight="1">
      <c r="A263" s="458"/>
      <c r="B263" s="555"/>
      <c r="C263" s="220"/>
      <c r="D263" s="918"/>
      <c r="E263" s="220"/>
      <c r="F263" s="458"/>
      <c r="G263" s="1767"/>
      <c r="H263" s="1768"/>
      <c r="I263" s="456"/>
      <c r="J263" s="1769"/>
      <c r="K263" s="1769"/>
      <c r="L263" s="1769"/>
      <c r="M263" s="1769"/>
      <c r="N263" s="1769"/>
      <c r="O263" s="14"/>
      <c r="P263" s="14"/>
      <c r="Q263" s="14"/>
      <c r="R263" s="14"/>
      <c r="S263" s="14"/>
      <c r="T263" s="14"/>
      <c r="U263" s="14"/>
      <c r="V263" s="14"/>
      <c r="W263" s="14"/>
      <c r="X263" s="14"/>
      <c r="Y263" s="14"/>
      <c r="Z263" s="14"/>
    </row>
    <row r="264" spans="1:26" ht="15.75" customHeight="1">
      <c r="A264" s="458"/>
      <c r="B264" s="555"/>
      <c r="C264" s="220"/>
      <c r="D264" s="918"/>
      <c r="E264" s="220"/>
      <c r="F264" s="458"/>
      <c r="G264" s="1767"/>
      <c r="H264" s="1768"/>
      <c r="I264" s="456"/>
      <c r="J264" s="1769"/>
      <c r="K264" s="1769"/>
      <c r="L264" s="1769"/>
      <c r="M264" s="1769"/>
      <c r="N264" s="1769"/>
      <c r="O264" s="14"/>
      <c r="P264" s="14"/>
      <c r="Q264" s="14"/>
      <c r="R264" s="14"/>
      <c r="S264" s="14"/>
      <c r="T264" s="14"/>
      <c r="U264" s="14"/>
      <c r="V264" s="14"/>
      <c r="W264" s="14"/>
      <c r="X264" s="14"/>
      <c r="Y264" s="14"/>
      <c r="Z264" s="14"/>
    </row>
    <row r="265" spans="1:26" ht="15.75" customHeight="1">
      <c r="A265" s="458"/>
      <c r="B265" s="555"/>
      <c r="C265" s="220"/>
      <c r="D265" s="918"/>
      <c r="E265" s="220"/>
      <c r="F265" s="458"/>
      <c r="G265" s="1767"/>
      <c r="H265" s="1768"/>
      <c r="I265" s="456"/>
      <c r="J265" s="1769"/>
      <c r="K265" s="1769"/>
      <c r="L265" s="1769"/>
      <c r="M265" s="1769"/>
      <c r="N265" s="1769"/>
      <c r="O265" s="14"/>
      <c r="P265" s="14"/>
      <c r="Q265" s="14"/>
      <c r="R265" s="14"/>
      <c r="S265" s="14"/>
      <c r="T265" s="14"/>
      <c r="U265" s="14"/>
      <c r="V265" s="14"/>
      <c r="W265" s="14"/>
      <c r="X265" s="14"/>
      <c r="Y265" s="14"/>
      <c r="Z265" s="14"/>
    </row>
    <row r="266" spans="1:26" ht="15.75" customHeight="1">
      <c r="A266" s="458"/>
      <c r="B266" s="555"/>
      <c r="C266" s="220"/>
      <c r="D266" s="918"/>
      <c r="E266" s="220"/>
      <c r="F266" s="458"/>
      <c r="G266" s="1767"/>
      <c r="H266" s="1768"/>
      <c r="I266" s="456"/>
      <c r="J266" s="1769"/>
      <c r="K266" s="1769"/>
      <c r="L266" s="1769"/>
      <c r="M266" s="1769"/>
      <c r="N266" s="1769"/>
      <c r="O266" s="14"/>
      <c r="P266" s="14"/>
      <c r="Q266" s="14"/>
      <c r="R266" s="14"/>
      <c r="S266" s="14"/>
      <c r="T266" s="14"/>
      <c r="U266" s="14"/>
      <c r="V266" s="14"/>
      <c r="W266" s="14"/>
      <c r="X266" s="14"/>
      <c r="Y266" s="14"/>
      <c r="Z266" s="14"/>
    </row>
    <row r="267" spans="1:26" ht="15.75" customHeight="1">
      <c r="A267" s="458"/>
      <c r="B267" s="555"/>
      <c r="C267" s="220"/>
      <c r="D267" s="918"/>
      <c r="E267" s="220"/>
      <c r="F267" s="458"/>
      <c r="G267" s="1767"/>
      <c r="H267" s="1768"/>
      <c r="I267" s="456"/>
      <c r="J267" s="1769"/>
      <c r="K267" s="1769"/>
      <c r="L267" s="1769"/>
      <c r="M267" s="1769"/>
      <c r="N267" s="1769"/>
      <c r="O267" s="14"/>
      <c r="P267" s="14"/>
      <c r="Q267" s="14"/>
      <c r="R267" s="14"/>
      <c r="S267" s="14"/>
      <c r="T267" s="14"/>
      <c r="U267" s="14"/>
      <c r="V267" s="14"/>
      <c r="W267" s="14"/>
      <c r="X267" s="14"/>
      <c r="Y267" s="14"/>
      <c r="Z267" s="14"/>
    </row>
    <row r="268" spans="1:26" ht="15.75" customHeight="1">
      <c r="A268" s="458"/>
      <c r="B268" s="555"/>
      <c r="C268" s="220"/>
      <c r="D268" s="918"/>
      <c r="E268" s="220"/>
      <c r="F268" s="458"/>
      <c r="G268" s="1767"/>
      <c r="H268" s="1768"/>
      <c r="I268" s="456"/>
      <c r="J268" s="1769"/>
      <c r="K268" s="1769"/>
      <c r="L268" s="1769"/>
      <c r="M268" s="1769"/>
      <c r="N268" s="1769"/>
      <c r="O268" s="14"/>
      <c r="P268" s="14"/>
      <c r="Q268" s="14"/>
      <c r="R268" s="14"/>
      <c r="S268" s="14"/>
      <c r="T268" s="14"/>
      <c r="U268" s="14"/>
      <c r="V268" s="14"/>
      <c r="W268" s="14"/>
      <c r="X268" s="14"/>
      <c r="Y268" s="14"/>
      <c r="Z268" s="14"/>
    </row>
    <row r="269" spans="1:26" ht="15.75" customHeight="1">
      <c r="A269" s="458"/>
      <c r="B269" s="555"/>
      <c r="C269" s="220"/>
      <c r="D269" s="918"/>
      <c r="E269" s="220"/>
      <c r="F269" s="458"/>
      <c r="G269" s="1767"/>
      <c r="H269" s="1768"/>
      <c r="I269" s="456"/>
      <c r="J269" s="1769"/>
      <c r="K269" s="1769"/>
      <c r="L269" s="1769"/>
      <c r="M269" s="1769"/>
      <c r="N269" s="1769"/>
      <c r="O269" s="14"/>
      <c r="P269" s="14"/>
      <c r="Q269" s="14"/>
      <c r="R269" s="14"/>
      <c r="S269" s="14"/>
      <c r="T269" s="14"/>
      <c r="U269" s="14"/>
      <c r="V269" s="14"/>
      <c r="W269" s="14"/>
      <c r="X269" s="14"/>
      <c r="Y269" s="14"/>
      <c r="Z269" s="14"/>
    </row>
    <row r="270" spans="1:26" ht="15.75" customHeight="1">
      <c r="A270" s="458"/>
      <c r="B270" s="555"/>
      <c r="C270" s="220"/>
      <c r="D270" s="918"/>
      <c r="E270" s="220"/>
      <c r="F270" s="458"/>
      <c r="G270" s="1767"/>
      <c r="H270" s="1768"/>
      <c r="I270" s="456"/>
      <c r="J270" s="1769"/>
      <c r="K270" s="1769"/>
      <c r="L270" s="1769"/>
      <c r="M270" s="1769"/>
      <c r="N270" s="1769"/>
      <c r="O270" s="14"/>
      <c r="P270" s="14"/>
      <c r="Q270" s="14"/>
      <c r="R270" s="14"/>
      <c r="S270" s="14"/>
      <c r="T270" s="14"/>
      <c r="U270" s="14"/>
      <c r="V270" s="14"/>
      <c r="W270" s="14"/>
      <c r="X270" s="14"/>
      <c r="Y270" s="14"/>
      <c r="Z270" s="14"/>
    </row>
    <row r="271" spans="1:26" ht="15.75" customHeight="1">
      <c r="A271" s="458"/>
      <c r="B271" s="555"/>
      <c r="C271" s="220"/>
      <c r="D271" s="918"/>
      <c r="E271" s="220"/>
      <c r="F271" s="458"/>
      <c r="G271" s="1767"/>
      <c r="H271" s="1768"/>
      <c r="I271" s="456"/>
      <c r="J271" s="1769"/>
      <c r="K271" s="1769"/>
      <c r="L271" s="1769"/>
      <c r="M271" s="1769"/>
      <c r="N271" s="1769"/>
      <c r="O271" s="14"/>
      <c r="P271" s="14"/>
      <c r="Q271" s="14"/>
      <c r="R271" s="14"/>
      <c r="S271" s="14"/>
      <c r="T271" s="14"/>
      <c r="U271" s="14"/>
      <c r="V271" s="14"/>
      <c r="W271" s="14"/>
      <c r="X271" s="14"/>
      <c r="Y271" s="14"/>
      <c r="Z271" s="14"/>
    </row>
    <row r="272" spans="1:26" ht="15.75" customHeight="1">
      <c r="A272" s="458"/>
      <c r="B272" s="555"/>
      <c r="C272" s="220"/>
      <c r="D272" s="918"/>
      <c r="E272" s="220"/>
      <c r="F272" s="458"/>
      <c r="G272" s="1767"/>
      <c r="H272" s="1768"/>
      <c r="I272" s="456"/>
      <c r="J272" s="1769"/>
      <c r="K272" s="1769"/>
      <c r="L272" s="1769"/>
      <c r="M272" s="1769"/>
      <c r="N272" s="1769"/>
      <c r="O272" s="14"/>
      <c r="P272" s="14"/>
      <c r="Q272" s="14"/>
      <c r="R272" s="14"/>
      <c r="S272" s="14"/>
      <c r="T272" s="14"/>
      <c r="U272" s="14"/>
      <c r="V272" s="14"/>
      <c r="W272" s="14"/>
      <c r="X272" s="14"/>
      <c r="Y272" s="14"/>
      <c r="Z272" s="14"/>
    </row>
    <row r="273" spans="1:26" ht="15.75" customHeight="1">
      <c r="A273" s="458"/>
      <c r="B273" s="555"/>
      <c r="C273" s="220"/>
      <c r="D273" s="918"/>
      <c r="E273" s="220"/>
      <c r="F273" s="458"/>
      <c r="G273" s="1767"/>
      <c r="H273" s="1768"/>
      <c r="I273" s="456"/>
      <c r="J273" s="1769"/>
      <c r="K273" s="1769"/>
      <c r="L273" s="1769"/>
      <c r="M273" s="1769"/>
      <c r="N273" s="1769"/>
      <c r="O273" s="14"/>
      <c r="P273" s="14"/>
      <c r="Q273" s="14"/>
      <c r="R273" s="14"/>
      <c r="S273" s="14"/>
      <c r="T273" s="14"/>
      <c r="U273" s="14"/>
      <c r="V273" s="14"/>
      <c r="W273" s="14"/>
      <c r="X273" s="14"/>
      <c r="Y273" s="14"/>
      <c r="Z273" s="14"/>
    </row>
    <row r="274" spans="1:26" ht="15.75" customHeight="1">
      <c r="A274" s="458"/>
      <c r="B274" s="555"/>
      <c r="C274" s="220"/>
      <c r="D274" s="918"/>
      <c r="E274" s="220"/>
      <c r="F274" s="458"/>
      <c r="G274" s="1767"/>
      <c r="H274" s="1768"/>
      <c r="I274" s="456"/>
      <c r="J274" s="1769"/>
      <c r="K274" s="1769"/>
      <c r="L274" s="1769"/>
      <c r="M274" s="1769"/>
      <c r="N274" s="1769"/>
      <c r="O274" s="14"/>
      <c r="P274" s="14"/>
      <c r="Q274" s="14"/>
      <c r="R274" s="14"/>
      <c r="S274" s="14"/>
      <c r="T274" s="14"/>
      <c r="U274" s="14"/>
      <c r="V274" s="14"/>
      <c r="W274" s="14"/>
      <c r="X274" s="14"/>
      <c r="Y274" s="14"/>
      <c r="Z274" s="14"/>
    </row>
    <row r="275" spans="1:26" ht="15.75" customHeight="1">
      <c r="A275" s="458"/>
      <c r="B275" s="555"/>
      <c r="C275" s="220"/>
      <c r="D275" s="918"/>
      <c r="E275" s="220"/>
      <c r="F275" s="458"/>
      <c r="G275" s="1767"/>
      <c r="H275" s="1768"/>
      <c r="I275" s="456"/>
      <c r="J275" s="1769"/>
      <c r="K275" s="1769"/>
      <c r="L275" s="1769"/>
      <c r="M275" s="1769"/>
      <c r="N275" s="1769"/>
      <c r="O275" s="14"/>
      <c r="P275" s="14"/>
      <c r="Q275" s="14"/>
      <c r="R275" s="14"/>
      <c r="S275" s="14"/>
      <c r="T275" s="14"/>
      <c r="U275" s="14"/>
      <c r="V275" s="14"/>
      <c r="W275" s="14"/>
      <c r="X275" s="14"/>
      <c r="Y275" s="14"/>
      <c r="Z275" s="14"/>
    </row>
    <row r="276" spans="1:26" ht="15.75" customHeight="1">
      <c r="A276" s="458"/>
      <c r="B276" s="555"/>
      <c r="C276" s="220"/>
      <c r="D276" s="918"/>
      <c r="E276" s="220"/>
      <c r="F276" s="458"/>
      <c r="G276" s="1767"/>
      <c r="H276" s="1768"/>
      <c r="I276" s="456"/>
      <c r="J276" s="1769"/>
      <c r="K276" s="1769"/>
      <c r="L276" s="1769"/>
      <c r="M276" s="1769"/>
      <c r="N276" s="1769"/>
      <c r="O276" s="14"/>
      <c r="P276" s="14"/>
      <c r="Q276" s="14"/>
      <c r="R276" s="14"/>
      <c r="S276" s="14"/>
      <c r="T276" s="14"/>
      <c r="U276" s="14"/>
      <c r="V276" s="14"/>
      <c r="W276" s="14"/>
      <c r="X276" s="14"/>
      <c r="Y276" s="14"/>
      <c r="Z276" s="14"/>
    </row>
    <row r="277" spans="1:26" ht="15.75" customHeight="1">
      <c r="A277" s="458"/>
      <c r="B277" s="555"/>
      <c r="C277" s="220"/>
      <c r="D277" s="918"/>
      <c r="E277" s="220"/>
      <c r="F277" s="458"/>
      <c r="G277" s="1767"/>
      <c r="H277" s="1768"/>
      <c r="I277" s="456"/>
      <c r="J277" s="1769"/>
      <c r="K277" s="1769"/>
      <c r="L277" s="1769"/>
      <c r="M277" s="1769"/>
      <c r="N277" s="1769"/>
      <c r="O277" s="14"/>
      <c r="P277" s="14"/>
      <c r="Q277" s="14"/>
      <c r="R277" s="14"/>
      <c r="S277" s="14"/>
      <c r="T277" s="14"/>
      <c r="U277" s="14"/>
      <c r="V277" s="14"/>
      <c r="W277" s="14"/>
      <c r="X277" s="14"/>
      <c r="Y277" s="14"/>
      <c r="Z277" s="14"/>
    </row>
    <row r="278" spans="1:26" ht="15.75" customHeight="1">
      <c r="A278" s="458"/>
      <c r="B278" s="555"/>
      <c r="C278" s="220"/>
      <c r="D278" s="918"/>
      <c r="E278" s="220"/>
      <c r="F278" s="458"/>
      <c r="G278" s="1767"/>
      <c r="H278" s="1768"/>
      <c r="I278" s="456"/>
      <c r="J278" s="1769"/>
      <c r="K278" s="1769"/>
      <c r="L278" s="1769"/>
      <c r="M278" s="1769"/>
      <c r="N278" s="1769"/>
      <c r="O278" s="14"/>
      <c r="P278" s="14"/>
      <c r="Q278" s="14"/>
      <c r="R278" s="14"/>
      <c r="S278" s="14"/>
      <c r="T278" s="14"/>
      <c r="U278" s="14"/>
      <c r="V278" s="14"/>
      <c r="W278" s="14"/>
      <c r="X278" s="14"/>
      <c r="Y278" s="14"/>
      <c r="Z278" s="14"/>
    </row>
    <row r="279" spans="1:26" ht="15.75" customHeight="1">
      <c r="A279" s="458"/>
      <c r="B279" s="555"/>
      <c r="C279" s="220"/>
      <c r="D279" s="918"/>
      <c r="E279" s="220"/>
      <c r="F279" s="458"/>
      <c r="G279" s="1767"/>
      <c r="H279" s="1768"/>
      <c r="I279" s="456"/>
      <c r="J279" s="1769"/>
      <c r="K279" s="1769"/>
      <c r="L279" s="1769"/>
      <c r="M279" s="1769"/>
      <c r="N279" s="1769"/>
      <c r="O279" s="14"/>
      <c r="P279" s="14"/>
      <c r="Q279" s="14"/>
      <c r="R279" s="14"/>
      <c r="S279" s="14"/>
      <c r="T279" s="14"/>
      <c r="U279" s="14"/>
      <c r="V279" s="14"/>
      <c r="W279" s="14"/>
      <c r="X279" s="14"/>
      <c r="Y279" s="14"/>
      <c r="Z279" s="14"/>
    </row>
    <row r="280" spans="1:26" ht="15.75" customHeight="1">
      <c r="A280" s="458"/>
      <c r="B280" s="555"/>
      <c r="C280" s="220"/>
      <c r="D280" s="918"/>
      <c r="E280" s="220"/>
      <c r="F280" s="458"/>
      <c r="G280" s="1767"/>
      <c r="H280" s="1768"/>
      <c r="I280" s="456"/>
      <c r="J280" s="1769"/>
      <c r="K280" s="1769"/>
      <c r="L280" s="1769"/>
      <c r="M280" s="1769"/>
      <c r="N280" s="1769"/>
      <c r="O280" s="14"/>
      <c r="P280" s="14"/>
      <c r="Q280" s="14"/>
      <c r="R280" s="14"/>
      <c r="S280" s="14"/>
      <c r="T280" s="14"/>
      <c r="U280" s="14"/>
      <c r="V280" s="14"/>
      <c r="W280" s="14"/>
      <c r="X280" s="14"/>
      <c r="Y280" s="14"/>
      <c r="Z280" s="14"/>
    </row>
    <row r="281" spans="1:26" ht="15.75" customHeight="1">
      <c r="A281" s="458"/>
      <c r="B281" s="555"/>
      <c r="C281" s="220"/>
      <c r="D281" s="918"/>
      <c r="E281" s="220"/>
      <c r="F281" s="458"/>
      <c r="G281" s="1767"/>
      <c r="H281" s="1768"/>
      <c r="I281" s="456"/>
      <c r="J281" s="1769"/>
      <c r="K281" s="1769"/>
      <c r="L281" s="1769"/>
      <c r="M281" s="1769"/>
      <c r="N281" s="1769"/>
      <c r="O281" s="14"/>
      <c r="P281" s="14"/>
      <c r="Q281" s="14"/>
      <c r="R281" s="14"/>
      <c r="S281" s="14"/>
      <c r="T281" s="14"/>
      <c r="U281" s="14"/>
      <c r="V281" s="14"/>
      <c r="W281" s="14"/>
      <c r="X281" s="14"/>
      <c r="Y281" s="14"/>
      <c r="Z281" s="14"/>
    </row>
    <row r="282" spans="1:26" ht="15.75" customHeight="1">
      <c r="A282" s="458"/>
      <c r="B282" s="555"/>
      <c r="C282" s="220"/>
      <c r="D282" s="918"/>
      <c r="E282" s="220"/>
      <c r="F282" s="458"/>
      <c r="G282" s="1767"/>
      <c r="H282" s="1768"/>
      <c r="I282" s="456"/>
      <c r="J282" s="1769"/>
      <c r="K282" s="1769"/>
      <c r="L282" s="1769"/>
      <c r="M282" s="1769"/>
      <c r="N282" s="1769"/>
      <c r="O282" s="14"/>
      <c r="P282" s="14"/>
      <c r="Q282" s="14"/>
      <c r="R282" s="14"/>
      <c r="S282" s="14"/>
      <c r="T282" s="14"/>
      <c r="U282" s="14"/>
      <c r="V282" s="14"/>
      <c r="W282" s="14"/>
      <c r="X282" s="14"/>
      <c r="Y282" s="14"/>
      <c r="Z282" s="14"/>
    </row>
    <row r="283" spans="1:26" ht="15.75" customHeight="1">
      <c r="A283" s="458"/>
      <c r="B283" s="555"/>
      <c r="C283" s="220"/>
      <c r="D283" s="918"/>
      <c r="E283" s="220"/>
      <c r="F283" s="458"/>
      <c r="G283" s="1767"/>
      <c r="H283" s="1768"/>
      <c r="I283" s="456"/>
      <c r="J283" s="1769"/>
      <c r="K283" s="1769"/>
      <c r="L283" s="1769"/>
      <c r="M283" s="1769"/>
      <c r="N283" s="1769"/>
      <c r="O283" s="14"/>
      <c r="P283" s="14"/>
      <c r="Q283" s="14"/>
      <c r="R283" s="14"/>
      <c r="S283" s="14"/>
      <c r="T283" s="14"/>
      <c r="U283" s="14"/>
      <c r="V283" s="14"/>
      <c r="W283" s="14"/>
      <c r="X283" s="14"/>
      <c r="Y283" s="14"/>
      <c r="Z283" s="14"/>
    </row>
    <row r="284" spans="1:26" ht="15.75" customHeight="1">
      <c r="A284" s="458"/>
      <c r="B284" s="555"/>
      <c r="C284" s="220"/>
      <c r="D284" s="918"/>
      <c r="E284" s="220"/>
      <c r="F284" s="458"/>
      <c r="G284" s="1767"/>
      <c r="H284" s="1768"/>
      <c r="I284" s="456"/>
      <c r="J284" s="1769"/>
      <c r="K284" s="1769"/>
      <c r="L284" s="1769"/>
      <c r="M284" s="1769"/>
      <c r="N284" s="1769"/>
      <c r="O284" s="14"/>
      <c r="P284" s="14"/>
      <c r="Q284" s="14"/>
      <c r="R284" s="14"/>
      <c r="S284" s="14"/>
      <c r="T284" s="14"/>
      <c r="U284" s="14"/>
      <c r="V284" s="14"/>
      <c r="W284" s="14"/>
      <c r="X284" s="14"/>
      <c r="Y284" s="14"/>
      <c r="Z284" s="14"/>
    </row>
    <row r="285" spans="1:26" ht="15.75" customHeight="1">
      <c r="A285" s="458"/>
      <c r="B285" s="555"/>
      <c r="C285" s="220"/>
      <c r="D285" s="918"/>
      <c r="E285" s="220"/>
      <c r="F285" s="458"/>
      <c r="G285" s="1767"/>
      <c r="H285" s="1768"/>
      <c r="I285" s="456"/>
      <c r="J285" s="1769"/>
      <c r="K285" s="1769"/>
      <c r="L285" s="1769"/>
      <c r="M285" s="1769"/>
      <c r="N285" s="1769"/>
      <c r="O285" s="14"/>
      <c r="P285" s="14"/>
      <c r="Q285" s="14"/>
      <c r="R285" s="14"/>
      <c r="S285" s="14"/>
      <c r="T285" s="14"/>
      <c r="U285" s="14"/>
      <c r="V285" s="14"/>
      <c r="W285" s="14"/>
      <c r="X285" s="14"/>
      <c r="Y285" s="14"/>
      <c r="Z285" s="14"/>
    </row>
    <row r="286" spans="1:26" ht="15.75" customHeight="1">
      <c r="A286" s="458"/>
      <c r="B286" s="555"/>
      <c r="C286" s="220"/>
      <c r="D286" s="918"/>
      <c r="E286" s="220"/>
      <c r="F286" s="458"/>
      <c r="G286" s="1767"/>
      <c r="H286" s="1768"/>
      <c r="I286" s="456"/>
      <c r="J286" s="1769"/>
      <c r="K286" s="1769"/>
      <c r="L286" s="1769"/>
      <c r="M286" s="1769"/>
      <c r="N286" s="1769"/>
      <c r="O286" s="14"/>
      <c r="P286" s="14"/>
      <c r="Q286" s="14"/>
      <c r="R286" s="14"/>
      <c r="S286" s="14"/>
      <c r="T286" s="14"/>
      <c r="U286" s="14"/>
      <c r="V286" s="14"/>
      <c r="W286" s="14"/>
      <c r="X286" s="14"/>
      <c r="Y286" s="14"/>
      <c r="Z286" s="14"/>
    </row>
    <row r="287" spans="1:26" ht="15.75" customHeight="1">
      <c r="A287" s="458"/>
      <c r="B287" s="555"/>
      <c r="C287" s="220"/>
      <c r="D287" s="918"/>
      <c r="E287" s="220"/>
      <c r="F287" s="458"/>
      <c r="G287" s="1767"/>
      <c r="H287" s="1768"/>
      <c r="I287" s="456"/>
      <c r="J287" s="1769"/>
      <c r="K287" s="1769"/>
      <c r="L287" s="1769"/>
      <c r="M287" s="1769"/>
      <c r="N287" s="1769"/>
      <c r="O287" s="14"/>
      <c r="P287" s="14"/>
      <c r="Q287" s="14"/>
      <c r="R287" s="14"/>
      <c r="S287" s="14"/>
      <c r="T287" s="14"/>
      <c r="U287" s="14"/>
      <c r="V287" s="14"/>
      <c r="W287" s="14"/>
      <c r="X287" s="14"/>
      <c r="Y287" s="14"/>
      <c r="Z287" s="14"/>
    </row>
    <row r="288" spans="1:26" ht="15.75" customHeight="1">
      <c r="A288" s="458"/>
      <c r="B288" s="555"/>
      <c r="C288" s="220"/>
      <c r="D288" s="918"/>
      <c r="E288" s="220"/>
      <c r="F288" s="458"/>
      <c r="G288" s="1767"/>
      <c r="H288" s="1768"/>
      <c r="I288" s="456"/>
      <c r="J288" s="1769"/>
      <c r="K288" s="1769"/>
      <c r="L288" s="1769"/>
      <c r="M288" s="1769"/>
      <c r="N288" s="1769"/>
      <c r="O288" s="14"/>
      <c r="P288" s="14"/>
      <c r="Q288" s="14"/>
      <c r="R288" s="14"/>
      <c r="S288" s="14"/>
      <c r="T288" s="14"/>
      <c r="U288" s="14"/>
      <c r="V288" s="14"/>
      <c r="W288" s="14"/>
      <c r="X288" s="14"/>
      <c r="Y288" s="14"/>
      <c r="Z288" s="14"/>
    </row>
    <row r="289" spans="1:26" ht="15.75" customHeight="1">
      <c r="A289" s="458"/>
      <c r="B289" s="555"/>
      <c r="C289" s="220"/>
      <c r="D289" s="918"/>
      <c r="E289" s="220"/>
      <c r="F289" s="458"/>
      <c r="G289" s="1767"/>
      <c r="H289" s="1768"/>
      <c r="I289" s="456"/>
      <c r="J289" s="1769"/>
      <c r="K289" s="1769"/>
      <c r="L289" s="1769"/>
      <c r="M289" s="1769"/>
      <c r="N289" s="1769"/>
      <c r="O289" s="14"/>
      <c r="P289" s="14"/>
      <c r="Q289" s="14"/>
      <c r="R289" s="14"/>
      <c r="S289" s="14"/>
      <c r="T289" s="14"/>
      <c r="U289" s="14"/>
      <c r="V289" s="14"/>
      <c r="W289" s="14"/>
      <c r="X289" s="14"/>
      <c r="Y289" s="14"/>
      <c r="Z289" s="14"/>
    </row>
    <row r="290" spans="1:26" ht="15.75" customHeight="1">
      <c r="A290" s="458"/>
      <c r="B290" s="555"/>
      <c r="C290" s="220"/>
      <c r="D290" s="918"/>
      <c r="E290" s="220"/>
      <c r="F290" s="458"/>
      <c r="G290" s="1767"/>
      <c r="H290" s="1768"/>
      <c r="I290" s="456"/>
      <c r="J290" s="1769"/>
      <c r="K290" s="1769"/>
      <c r="L290" s="1769"/>
      <c r="M290" s="1769"/>
      <c r="N290" s="1769"/>
      <c r="O290" s="14"/>
      <c r="P290" s="14"/>
      <c r="Q290" s="14"/>
      <c r="R290" s="14"/>
      <c r="S290" s="14"/>
      <c r="T290" s="14"/>
      <c r="U290" s="14"/>
      <c r="V290" s="14"/>
      <c r="W290" s="14"/>
      <c r="X290" s="14"/>
      <c r="Y290" s="14"/>
      <c r="Z290" s="14"/>
    </row>
    <row r="291" spans="1:26" ht="15.75" customHeight="1">
      <c r="A291" s="458"/>
      <c r="B291" s="555"/>
      <c r="C291" s="220"/>
      <c r="D291" s="918"/>
      <c r="E291" s="220"/>
      <c r="F291" s="458"/>
      <c r="G291" s="1767"/>
      <c r="H291" s="1768"/>
      <c r="I291" s="456"/>
      <c r="J291" s="1769"/>
      <c r="K291" s="1769"/>
      <c r="L291" s="1769"/>
      <c r="M291" s="1769"/>
      <c r="N291" s="1769"/>
      <c r="O291" s="14"/>
      <c r="P291" s="14"/>
      <c r="Q291" s="14"/>
      <c r="R291" s="14"/>
      <c r="S291" s="14"/>
      <c r="T291" s="14"/>
      <c r="U291" s="14"/>
      <c r="V291" s="14"/>
      <c r="W291" s="14"/>
      <c r="X291" s="14"/>
      <c r="Y291" s="14"/>
      <c r="Z291" s="14"/>
    </row>
    <row r="292" spans="1:26" ht="15.75" customHeight="1">
      <c r="A292" s="458"/>
      <c r="B292" s="555"/>
      <c r="C292" s="220"/>
      <c r="D292" s="918"/>
      <c r="E292" s="220"/>
      <c r="F292" s="458"/>
      <c r="G292" s="1767"/>
      <c r="H292" s="1768"/>
      <c r="I292" s="456"/>
      <c r="J292" s="1769"/>
      <c r="K292" s="1769"/>
      <c r="L292" s="1769"/>
      <c r="M292" s="1769"/>
      <c r="N292" s="1769"/>
      <c r="O292" s="14"/>
      <c r="P292" s="14"/>
      <c r="Q292" s="14"/>
      <c r="R292" s="14"/>
      <c r="S292" s="14"/>
      <c r="T292" s="14"/>
      <c r="U292" s="14"/>
      <c r="V292" s="14"/>
      <c r="W292" s="14"/>
      <c r="X292" s="14"/>
      <c r="Y292" s="14"/>
      <c r="Z292" s="14"/>
    </row>
    <row r="293" spans="1:26" ht="15.75" customHeight="1">
      <c r="A293" s="458"/>
      <c r="B293" s="555"/>
      <c r="C293" s="220"/>
      <c r="D293" s="918"/>
      <c r="E293" s="220"/>
      <c r="F293" s="458"/>
      <c r="G293" s="1767"/>
      <c r="H293" s="1768"/>
      <c r="I293" s="456"/>
      <c r="J293" s="1769"/>
      <c r="K293" s="1769"/>
      <c r="L293" s="1769"/>
      <c r="M293" s="1769"/>
      <c r="N293" s="1769"/>
      <c r="O293" s="14"/>
      <c r="P293" s="14"/>
      <c r="Q293" s="14"/>
      <c r="R293" s="14"/>
      <c r="S293" s="14"/>
      <c r="T293" s="14"/>
      <c r="U293" s="14"/>
      <c r="V293" s="14"/>
      <c r="W293" s="14"/>
      <c r="X293" s="14"/>
      <c r="Y293" s="14"/>
      <c r="Z293" s="14"/>
    </row>
    <row r="294" spans="1:26" ht="15.75" customHeight="1">
      <c r="A294" s="458"/>
      <c r="B294" s="555"/>
      <c r="C294" s="220"/>
      <c r="D294" s="918"/>
      <c r="E294" s="220"/>
      <c r="F294" s="458"/>
      <c r="G294" s="1767"/>
      <c r="H294" s="1768"/>
      <c r="I294" s="456"/>
      <c r="J294" s="1769"/>
      <c r="K294" s="1769"/>
      <c r="L294" s="1769"/>
      <c r="M294" s="1769"/>
      <c r="N294" s="1769"/>
      <c r="O294" s="14"/>
      <c r="P294" s="14"/>
      <c r="Q294" s="14"/>
      <c r="R294" s="14"/>
      <c r="S294" s="14"/>
      <c r="T294" s="14"/>
      <c r="U294" s="14"/>
      <c r="V294" s="14"/>
      <c r="W294" s="14"/>
      <c r="X294" s="14"/>
      <c r="Y294" s="14"/>
      <c r="Z294" s="14"/>
    </row>
    <row r="295" spans="1:26" ht="15.75" customHeight="1">
      <c r="A295" s="458"/>
      <c r="B295" s="555"/>
      <c r="C295" s="220"/>
      <c r="D295" s="918"/>
      <c r="E295" s="220"/>
      <c r="F295" s="458"/>
      <c r="G295" s="1767"/>
      <c r="H295" s="1768"/>
      <c r="I295" s="456"/>
      <c r="J295" s="1769"/>
      <c r="K295" s="1769"/>
      <c r="L295" s="1769"/>
      <c r="M295" s="1769"/>
      <c r="N295" s="1769"/>
      <c r="O295" s="14"/>
      <c r="P295" s="14"/>
      <c r="Q295" s="14"/>
      <c r="R295" s="14"/>
      <c r="S295" s="14"/>
      <c r="T295" s="14"/>
      <c r="U295" s="14"/>
      <c r="V295" s="14"/>
      <c r="W295" s="14"/>
      <c r="X295" s="14"/>
      <c r="Y295" s="14"/>
      <c r="Z295" s="14"/>
    </row>
    <row r="296" spans="1:26" ht="15.75" customHeight="1">
      <c r="A296" s="458"/>
      <c r="B296" s="555"/>
      <c r="C296" s="220"/>
      <c r="D296" s="918"/>
      <c r="E296" s="220"/>
      <c r="F296" s="458"/>
      <c r="G296" s="1767"/>
      <c r="H296" s="1768"/>
      <c r="I296" s="456"/>
      <c r="J296" s="1769"/>
      <c r="K296" s="1769"/>
      <c r="L296" s="1769"/>
      <c r="M296" s="1769"/>
      <c r="N296" s="1769"/>
      <c r="O296" s="14"/>
      <c r="P296" s="14"/>
      <c r="Q296" s="14"/>
      <c r="R296" s="14"/>
      <c r="S296" s="14"/>
      <c r="T296" s="14"/>
      <c r="U296" s="14"/>
      <c r="V296" s="14"/>
      <c r="W296" s="14"/>
      <c r="X296" s="14"/>
      <c r="Y296" s="14"/>
      <c r="Z296" s="14"/>
    </row>
    <row r="297" spans="1:26" ht="15.75" customHeight="1">
      <c r="A297" s="458"/>
      <c r="B297" s="555"/>
      <c r="C297" s="220"/>
      <c r="D297" s="918"/>
      <c r="E297" s="220"/>
      <c r="F297" s="458"/>
      <c r="G297" s="1767"/>
      <c r="H297" s="1768"/>
      <c r="I297" s="456"/>
      <c r="J297" s="1769"/>
      <c r="K297" s="1769"/>
      <c r="L297" s="1769"/>
      <c r="M297" s="1769"/>
      <c r="N297" s="1769"/>
      <c r="O297" s="14"/>
      <c r="P297" s="14"/>
      <c r="Q297" s="14"/>
      <c r="R297" s="14"/>
      <c r="S297" s="14"/>
      <c r="T297" s="14"/>
      <c r="U297" s="14"/>
      <c r="V297" s="14"/>
      <c r="W297" s="14"/>
      <c r="X297" s="14"/>
      <c r="Y297" s="14"/>
      <c r="Z297" s="14"/>
    </row>
    <row r="298" spans="1:26" ht="15.75" customHeight="1">
      <c r="A298" s="458"/>
      <c r="B298" s="555"/>
      <c r="C298" s="220"/>
      <c r="D298" s="918"/>
      <c r="E298" s="220"/>
      <c r="F298" s="458"/>
      <c r="G298" s="1767"/>
      <c r="H298" s="1768"/>
      <c r="I298" s="456"/>
      <c r="J298" s="1769"/>
      <c r="K298" s="1769"/>
      <c r="L298" s="1769"/>
      <c r="M298" s="1769"/>
      <c r="N298" s="1769"/>
      <c r="O298" s="14"/>
      <c r="P298" s="14"/>
      <c r="Q298" s="14"/>
      <c r="R298" s="14"/>
      <c r="S298" s="14"/>
      <c r="T298" s="14"/>
      <c r="U298" s="14"/>
      <c r="V298" s="14"/>
      <c r="W298" s="14"/>
      <c r="X298" s="14"/>
      <c r="Y298" s="14"/>
      <c r="Z298" s="14"/>
    </row>
    <row r="299" spans="1:26" ht="15.75" customHeight="1">
      <c r="A299" s="458"/>
      <c r="B299" s="555"/>
      <c r="C299" s="220"/>
      <c r="D299" s="918"/>
      <c r="E299" s="220"/>
      <c r="F299" s="458"/>
      <c r="G299" s="1767"/>
      <c r="H299" s="1768"/>
      <c r="I299" s="456"/>
      <c r="J299" s="1769"/>
      <c r="K299" s="1769"/>
      <c r="L299" s="1769"/>
      <c r="M299" s="1769"/>
      <c r="N299" s="1769"/>
      <c r="O299" s="14"/>
      <c r="P299" s="14"/>
      <c r="Q299" s="14"/>
      <c r="R299" s="14"/>
      <c r="S299" s="14"/>
      <c r="T299" s="14"/>
      <c r="U299" s="14"/>
      <c r="V299" s="14"/>
      <c r="W299" s="14"/>
      <c r="X299" s="14"/>
      <c r="Y299" s="14"/>
      <c r="Z299" s="14"/>
    </row>
    <row r="300" spans="1:26" ht="15.75" customHeight="1">
      <c r="A300" s="458"/>
      <c r="B300" s="555"/>
      <c r="C300" s="220"/>
      <c r="D300" s="918"/>
      <c r="E300" s="220"/>
      <c r="F300" s="458"/>
      <c r="G300" s="1767"/>
      <c r="H300" s="1768"/>
      <c r="I300" s="456"/>
      <c r="J300" s="1769"/>
      <c r="K300" s="1769"/>
      <c r="L300" s="1769"/>
      <c r="M300" s="1769"/>
      <c r="N300" s="1769"/>
      <c r="O300" s="14"/>
      <c r="P300" s="14"/>
      <c r="Q300" s="14"/>
      <c r="R300" s="14"/>
      <c r="S300" s="14"/>
      <c r="T300" s="14"/>
      <c r="U300" s="14"/>
      <c r="V300" s="14"/>
      <c r="W300" s="14"/>
      <c r="X300" s="14"/>
      <c r="Y300" s="14"/>
      <c r="Z300" s="14"/>
    </row>
    <row r="301" spans="1:26" ht="15.75" customHeight="1">
      <c r="A301" s="458"/>
      <c r="B301" s="555"/>
      <c r="C301" s="220"/>
      <c r="D301" s="918"/>
      <c r="E301" s="220"/>
      <c r="F301" s="458"/>
      <c r="G301" s="1767"/>
      <c r="H301" s="1768"/>
      <c r="I301" s="456"/>
      <c r="J301" s="1769"/>
      <c r="K301" s="1769"/>
      <c r="L301" s="1769"/>
      <c r="M301" s="1769"/>
      <c r="N301" s="1769"/>
      <c r="O301" s="14"/>
      <c r="P301" s="14"/>
      <c r="Q301" s="14"/>
      <c r="R301" s="14"/>
      <c r="S301" s="14"/>
      <c r="T301" s="14"/>
      <c r="U301" s="14"/>
      <c r="V301" s="14"/>
      <c r="W301" s="14"/>
      <c r="X301" s="14"/>
      <c r="Y301" s="14"/>
      <c r="Z301" s="14"/>
    </row>
    <row r="302" spans="1:26" ht="15.75" customHeight="1">
      <c r="A302" s="458"/>
      <c r="B302" s="555"/>
      <c r="C302" s="220"/>
      <c r="D302" s="918"/>
      <c r="E302" s="220"/>
      <c r="F302" s="458"/>
      <c r="G302" s="1767"/>
      <c r="H302" s="1768"/>
      <c r="I302" s="456"/>
      <c r="J302" s="1769"/>
      <c r="K302" s="1769"/>
      <c r="L302" s="1769"/>
      <c r="M302" s="1769"/>
      <c r="N302" s="1769"/>
      <c r="O302" s="14"/>
      <c r="P302" s="14"/>
      <c r="Q302" s="14"/>
      <c r="R302" s="14"/>
      <c r="S302" s="14"/>
      <c r="T302" s="14"/>
      <c r="U302" s="14"/>
      <c r="V302" s="14"/>
      <c r="W302" s="14"/>
      <c r="X302" s="14"/>
      <c r="Y302" s="14"/>
      <c r="Z302" s="14"/>
    </row>
    <row r="303" spans="1:26" ht="15.75" customHeight="1">
      <c r="A303" s="458"/>
      <c r="B303" s="555"/>
      <c r="C303" s="220"/>
      <c r="D303" s="918"/>
      <c r="E303" s="220"/>
      <c r="F303" s="458"/>
      <c r="G303" s="1767"/>
      <c r="H303" s="1768"/>
      <c r="I303" s="456"/>
      <c r="J303" s="1769"/>
      <c r="K303" s="1769"/>
      <c r="L303" s="1769"/>
      <c r="M303" s="1769"/>
      <c r="N303" s="1769"/>
      <c r="O303" s="14"/>
      <c r="P303" s="14"/>
      <c r="Q303" s="14"/>
      <c r="R303" s="14"/>
      <c r="S303" s="14"/>
      <c r="T303" s="14"/>
      <c r="U303" s="14"/>
      <c r="V303" s="14"/>
      <c r="W303" s="14"/>
      <c r="X303" s="14"/>
      <c r="Y303" s="14"/>
      <c r="Z303" s="14"/>
    </row>
    <row r="304" spans="1:26" ht="15.75" customHeight="1">
      <c r="A304" s="458"/>
      <c r="B304" s="555"/>
      <c r="C304" s="220"/>
      <c r="D304" s="918"/>
      <c r="E304" s="220"/>
      <c r="F304" s="458"/>
      <c r="G304" s="1767"/>
      <c r="H304" s="1768"/>
      <c r="I304" s="456"/>
      <c r="J304" s="1769"/>
      <c r="K304" s="1769"/>
      <c r="L304" s="1769"/>
      <c r="M304" s="1769"/>
      <c r="N304" s="1769"/>
      <c r="O304" s="14"/>
      <c r="P304" s="14"/>
      <c r="Q304" s="14"/>
      <c r="R304" s="14"/>
      <c r="S304" s="14"/>
      <c r="T304" s="14"/>
      <c r="U304" s="14"/>
      <c r="V304" s="14"/>
      <c r="W304" s="14"/>
      <c r="X304" s="14"/>
      <c r="Y304" s="14"/>
      <c r="Z304" s="14"/>
    </row>
    <row r="305" spans="1:26" ht="15.75" customHeight="1">
      <c r="A305" s="458"/>
      <c r="B305" s="555"/>
      <c r="C305" s="220"/>
      <c r="D305" s="918"/>
      <c r="E305" s="220"/>
      <c r="F305" s="458"/>
      <c r="G305" s="1767"/>
      <c r="H305" s="1768"/>
      <c r="I305" s="456"/>
      <c r="J305" s="1769"/>
      <c r="K305" s="1769"/>
      <c r="L305" s="1769"/>
      <c r="M305" s="1769"/>
      <c r="N305" s="1769"/>
      <c r="O305" s="14"/>
      <c r="P305" s="14"/>
      <c r="Q305" s="14"/>
      <c r="R305" s="14"/>
      <c r="S305" s="14"/>
      <c r="T305" s="14"/>
      <c r="U305" s="14"/>
      <c r="V305" s="14"/>
      <c r="W305" s="14"/>
      <c r="X305" s="14"/>
      <c r="Y305" s="14"/>
      <c r="Z305" s="14"/>
    </row>
    <row r="306" spans="1:26" ht="15.75" customHeight="1">
      <c r="A306" s="458"/>
      <c r="B306" s="555"/>
      <c r="C306" s="220"/>
      <c r="D306" s="918"/>
      <c r="E306" s="220"/>
      <c r="F306" s="458"/>
      <c r="G306" s="1767"/>
      <c r="H306" s="1768"/>
      <c r="I306" s="456"/>
      <c r="J306" s="1769"/>
      <c r="K306" s="1769"/>
      <c r="L306" s="1769"/>
      <c r="M306" s="1769"/>
      <c r="N306" s="1769"/>
      <c r="O306" s="14"/>
      <c r="P306" s="14"/>
      <c r="Q306" s="14"/>
      <c r="R306" s="14"/>
      <c r="S306" s="14"/>
      <c r="T306" s="14"/>
      <c r="U306" s="14"/>
      <c r="V306" s="14"/>
      <c r="W306" s="14"/>
      <c r="X306" s="14"/>
      <c r="Y306" s="14"/>
      <c r="Z306" s="14"/>
    </row>
    <row r="307" spans="1:26" ht="15.75" customHeight="1">
      <c r="A307" s="458"/>
      <c r="B307" s="555"/>
      <c r="C307" s="220"/>
      <c r="D307" s="918"/>
      <c r="E307" s="220"/>
      <c r="F307" s="458"/>
      <c r="G307" s="1767"/>
      <c r="H307" s="1768"/>
      <c r="I307" s="456"/>
      <c r="J307" s="1769"/>
      <c r="K307" s="1769"/>
      <c r="L307" s="1769"/>
      <c r="M307" s="1769"/>
      <c r="N307" s="1769"/>
      <c r="O307" s="14"/>
      <c r="P307" s="14"/>
      <c r="Q307" s="14"/>
      <c r="R307" s="14"/>
      <c r="S307" s="14"/>
      <c r="T307" s="14"/>
      <c r="U307" s="14"/>
      <c r="V307" s="14"/>
      <c r="W307" s="14"/>
      <c r="X307" s="14"/>
      <c r="Y307" s="14"/>
      <c r="Z307" s="14"/>
    </row>
    <row r="308" spans="1:26" ht="15.75" customHeight="1">
      <c r="A308" s="458"/>
      <c r="B308" s="555"/>
      <c r="C308" s="220"/>
      <c r="D308" s="918"/>
      <c r="E308" s="220"/>
      <c r="F308" s="458"/>
      <c r="G308" s="1767"/>
      <c r="H308" s="1768"/>
      <c r="I308" s="456"/>
      <c r="J308" s="1769"/>
      <c r="K308" s="1769"/>
      <c r="L308" s="1769"/>
      <c r="M308" s="1769"/>
      <c r="N308" s="1769"/>
      <c r="O308" s="14"/>
      <c r="P308" s="14"/>
      <c r="Q308" s="14"/>
      <c r="R308" s="14"/>
      <c r="S308" s="14"/>
      <c r="T308" s="14"/>
      <c r="U308" s="14"/>
      <c r="V308" s="14"/>
      <c r="W308" s="14"/>
      <c r="X308" s="14"/>
      <c r="Y308" s="14"/>
      <c r="Z308" s="14"/>
    </row>
    <row r="309" spans="1:26" ht="15.75" customHeight="1">
      <c r="A309" s="458"/>
      <c r="B309" s="555"/>
      <c r="C309" s="220"/>
      <c r="D309" s="918"/>
      <c r="E309" s="220"/>
      <c r="F309" s="458"/>
      <c r="G309" s="1767"/>
      <c r="H309" s="1768"/>
      <c r="I309" s="456"/>
      <c r="J309" s="1769"/>
      <c r="K309" s="1769"/>
      <c r="L309" s="1769"/>
      <c r="M309" s="1769"/>
      <c r="N309" s="1769"/>
      <c r="O309" s="14"/>
      <c r="P309" s="14"/>
      <c r="Q309" s="14"/>
      <c r="R309" s="14"/>
      <c r="S309" s="14"/>
      <c r="T309" s="14"/>
      <c r="U309" s="14"/>
      <c r="V309" s="14"/>
      <c r="W309" s="14"/>
      <c r="X309" s="14"/>
      <c r="Y309" s="14"/>
      <c r="Z309" s="14"/>
    </row>
    <row r="310" spans="1:26" ht="15.75" customHeight="1">
      <c r="A310" s="458"/>
      <c r="B310" s="555"/>
      <c r="C310" s="220"/>
      <c r="D310" s="918"/>
      <c r="E310" s="220"/>
      <c r="F310" s="458"/>
      <c r="G310" s="1767"/>
      <c r="H310" s="1768"/>
      <c r="I310" s="456"/>
      <c r="J310" s="1769"/>
      <c r="K310" s="1769"/>
      <c r="L310" s="1769"/>
      <c r="M310" s="1769"/>
      <c r="N310" s="1769"/>
      <c r="O310" s="14"/>
      <c r="P310" s="14"/>
      <c r="Q310" s="14"/>
      <c r="R310" s="14"/>
      <c r="S310" s="14"/>
      <c r="T310" s="14"/>
      <c r="U310" s="14"/>
      <c r="V310" s="14"/>
      <c r="W310" s="14"/>
      <c r="X310" s="14"/>
      <c r="Y310" s="14"/>
      <c r="Z310" s="14"/>
    </row>
    <row r="311" spans="1:26" ht="15.75" customHeight="1">
      <c r="A311" s="458"/>
      <c r="B311" s="555"/>
      <c r="C311" s="220"/>
      <c r="D311" s="918"/>
      <c r="E311" s="220"/>
      <c r="F311" s="458"/>
      <c r="G311" s="1767"/>
      <c r="H311" s="1768"/>
      <c r="I311" s="456"/>
      <c r="J311" s="1769"/>
      <c r="K311" s="1769"/>
      <c r="L311" s="1769"/>
      <c r="M311" s="1769"/>
      <c r="N311" s="1769"/>
      <c r="O311" s="14"/>
      <c r="P311" s="14"/>
      <c r="Q311" s="14"/>
      <c r="R311" s="14"/>
      <c r="S311" s="14"/>
      <c r="T311" s="14"/>
      <c r="U311" s="14"/>
      <c r="V311" s="14"/>
      <c r="W311" s="14"/>
      <c r="X311" s="14"/>
      <c r="Y311" s="14"/>
      <c r="Z311" s="14"/>
    </row>
    <row r="312" spans="1:26" ht="15.75" customHeight="1">
      <c r="A312" s="458"/>
      <c r="B312" s="555"/>
      <c r="C312" s="220"/>
      <c r="D312" s="918"/>
      <c r="E312" s="220"/>
      <c r="F312" s="458"/>
      <c r="G312" s="1767"/>
      <c r="H312" s="1768"/>
      <c r="I312" s="456"/>
      <c r="J312" s="1769"/>
      <c r="K312" s="1769"/>
      <c r="L312" s="1769"/>
      <c r="M312" s="1769"/>
      <c r="N312" s="1769"/>
      <c r="O312" s="14"/>
      <c r="P312" s="14"/>
      <c r="Q312" s="14"/>
      <c r="R312" s="14"/>
      <c r="S312" s="14"/>
      <c r="T312" s="14"/>
      <c r="U312" s="14"/>
      <c r="V312" s="14"/>
      <c r="W312" s="14"/>
      <c r="X312" s="14"/>
      <c r="Y312" s="14"/>
      <c r="Z312" s="14"/>
    </row>
    <row r="313" spans="1:26" ht="15.75" customHeight="1">
      <c r="A313" s="458"/>
      <c r="B313" s="555"/>
      <c r="C313" s="220"/>
      <c r="D313" s="918"/>
      <c r="E313" s="220"/>
      <c r="F313" s="458"/>
      <c r="G313" s="1767"/>
      <c r="H313" s="1768"/>
      <c r="I313" s="456"/>
      <c r="J313" s="1769"/>
      <c r="K313" s="1769"/>
      <c r="L313" s="1769"/>
      <c r="M313" s="1769"/>
      <c r="N313" s="1769"/>
      <c r="O313" s="14"/>
      <c r="P313" s="14"/>
      <c r="Q313" s="14"/>
      <c r="R313" s="14"/>
      <c r="S313" s="14"/>
      <c r="T313" s="14"/>
      <c r="U313" s="14"/>
      <c r="V313" s="14"/>
      <c r="W313" s="14"/>
      <c r="X313" s="14"/>
      <c r="Y313" s="14"/>
      <c r="Z313" s="14"/>
    </row>
    <row r="314" spans="1:26" ht="15.75" customHeight="1">
      <c r="A314" s="458"/>
      <c r="B314" s="555"/>
      <c r="C314" s="220"/>
      <c r="D314" s="918"/>
      <c r="E314" s="220"/>
      <c r="F314" s="458"/>
      <c r="G314" s="1767"/>
      <c r="H314" s="1768"/>
      <c r="I314" s="456"/>
      <c r="J314" s="1769"/>
      <c r="K314" s="1769"/>
      <c r="L314" s="1769"/>
      <c r="M314" s="1769"/>
      <c r="N314" s="1769"/>
      <c r="O314" s="14"/>
      <c r="P314" s="14"/>
      <c r="Q314" s="14"/>
      <c r="R314" s="14"/>
      <c r="S314" s="14"/>
      <c r="T314" s="14"/>
      <c r="U314" s="14"/>
      <c r="V314" s="14"/>
      <c r="W314" s="14"/>
      <c r="X314" s="14"/>
      <c r="Y314" s="14"/>
      <c r="Z314" s="14"/>
    </row>
    <row r="315" spans="1:26" ht="15.75" customHeight="1">
      <c r="A315" s="458"/>
      <c r="B315" s="555"/>
      <c r="C315" s="220"/>
      <c r="D315" s="918"/>
      <c r="E315" s="220"/>
      <c r="F315" s="458"/>
      <c r="G315" s="1767"/>
      <c r="H315" s="1768"/>
      <c r="I315" s="456"/>
      <c r="J315" s="1769"/>
      <c r="K315" s="1769"/>
      <c r="L315" s="1769"/>
      <c r="M315" s="1769"/>
      <c r="N315" s="1769"/>
      <c r="O315" s="14"/>
      <c r="P315" s="14"/>
      <c r="Q315" s="14"/>
      <c r="R315" s="14"/>
      <c r="S315" s="14"/>
      <c r="T315" s="14"/>
      <c r="U315" s="14"/>
      <c r="V315" s="14"/>
      <c r="W315" s="14"/>
      <c r="X315" s="14"/>
      <c r="Y315" s="14"/>
      <c r="Z315" s="14"/>
    </row>
    <row r="316" spans="1:26" ht="15.75" customHeight="1">
      <c r="A316" s="458"/>
      <c r="B316" s="555"/>
      <c r="C316" s="220"/>
      <c r="D316" s="918"/>
      <c r="E316" s="220"/>
      <c r="F316" s="458"/>
      <c r="G316" s="1767"/>
      <c r="H316" s="1768"/>
      <c r="I316" s="456"/>
      <c r="J316" s="1769"/>
      <c r="K316" s="1769"/>
      <c r="L316" s="1769"/>
      <c r="M316" s="1769"/>
      <c r="N316" s="1769"/>
      <c r="O316" s="14"/>
      <c r="P316" s="14"/>
      <c r="Q316" s="14"/>
      <c r="R316" s="14"/>
      <c r="S316" s="14"/>
      <c r="T316" s="14"/>
      <c r="U316" s="14"/>
      <c r="V316" s="14"/>
      <c r="W316" s="14"/>
      <c r="X316" s="14"/>
      <c r="Y316" s="14"/>
      <c r="Z316" s="14"/>
    </row>
    <row r="317" spans="1:26" ht="15.75" customHeight="1">
      <c r="A317" s="458"/>
      <c r="B317" s="555"/>
      <c r="C317" s="220"/>
      <c r="D317" s="918"/>
      <c r="E317" s="220"/>
      <c r="F317" s="458"/>
      <c r="G317" s="1767"/>
      <c r="H317" s="1768"/>
      <c r="I317" s="456"/>
      <c r="J317" s="1769"/>
      <c r="K317" s="1769"/>
      <c r="L317" s="1769"/>
      <c r="M317" s="1769"/>
      <c r="N317" s="1769"/>
      <c r="O317" s="14"/>
      <c r="P317" s="14"/>
      <c r="Q317" s="14"/>
      <c r="R317" s="14"/>
      <c r="S317" s="14"/>
      <c r="T317" s="14"/>
      <c r="U317" s="14"/>
      <c r="V317" s="14"/>
      <c r="W317" s="14"/>
      <c r="X317" s="14"/>
      <c r="Y317" s="14"/>
      <c r="Z317" s="14"/>
    </row>
    <row r="318" spans="1:26" ht="15.75" customHeight="1">
      <c r="A318" s="458"/>
      <c r="B318" s="555"/>
      <c r="C318" s="220"/>
      <c r="D318" s="918"/>
      <c r="E318" s="220"/>
      <c r="F318" s="458"/>
      <c r="G318" s="1767"/>
      <c r="H318" s="1768"/>
      <c r="I318" s="456"/>
      <c r="J318" s="1769"/>
      <c r="K318" s="1769"/>
      <c r="L318" s="1769"/>
      <c r="M318" s="1769"/>
      <c r="N318" s="1769"/>
      <c r="O318" s="14"/>
      <c r="P318" s="14"/>
      <c r="Q318" s="14"/>
      <c r="R318" s="14"/>
      <c r="S318" s="14"/>
      <c r="T318" s="14"/>
      <c r="U318" s="14"/>
      <c r="V318" s="14"/>
      <c r="W318" s="14"/>
      <c r="X318" s="14"/>
      <c r="Y318" s="14"/>
      <c r="Z318" s="14"/>
    </row>
    <row r="319" spans="1:26" ht="15.75" customHeight="1">
      <c r="A319" s="458"/>
      <c r="B319" s="555"/>
      <c r="C319" s="220"/>
      <c r="D319" s="918"/>
      <c r="E319" s="220"/>
      <c r="F319" s="458"/>
      <c r="G319" s="1767"/>
      <c r="H319" s="1768"/>
      <c r="I319" s="456"/>
      <c r="J319" s="1769"/>
      <c r="K319" s="1769"/>
      <c r="L319" s="1769"/>
      <c r="M319" s="1769"/>
      <c r="N319" s="1769"/>
      <c r="O319" s="14"/>
      <c r="P319" s="14"/>
      <c r="Q319" s="14"/>
      <c r="R319" s="14"/>
      <c r="S319" s="14"/>
      <c r="T319" s="14"/>
      <c r="U319" s="14"/>
      <c r="V319" s="14"/>
      <c r="W319" s="14"/>
      <c r="X319" s="14"/>
      <c r="Y319" s="14"/>
      <c r="Z319" s="14"/>
    </row>
    <row r="320" spans="1:26" ht="15.75" customHeight="1">
      <c r="A320" s="458"/>
      <c r="B320" s="555"/>
      <c r="C320" s="220"/>
      <c r="D320" s="918"/>
      <c r="E320" s="220"/>
      <c r="F320" s="458"/>
      <c r="G320" s="1767"/>
      <c r="H320" s="1768"/>
      <c r="I320" s="456"/>
      <c r="J320" s="1769"/>
      <c r="K320" s="1769"/>
      <c r="L320" s="1769"/>
      <c r="M320" s="1769"/>
      <c r="N320" s="1769"/>
      <c r="O320" s="14"/>
      <c r="P320" s="14"/>
      <c r="Q320" s="14"/>
      <c r="R320" s="14"/>
      <c r="S320" s="14"/>
      <c r="T320" s="14"/>
      <c r="U320" s="14"/>
      <c r="V320" s="14"/>
      <c r="W320" s="14"/>
      <c r="X320" s="14"/>
      <c r="Y320" s="14"/>
      <c r="Z320" s="14"/>
    </row>
    <row r="321" spans="1:26" ht="15.75" customHeight="1">
      <c r="A321" s="458"/>
      <c r="B321" s="555"/>
      <c r="C321" s="220"/>
      <c r="D321" s="918"/>
      <c r="E321" s="220"/>
      <c r="F321" s="458"/>
      <c r="G321" s="1767"/>
      <c r="H321" s="1768"/>
      <c r="I321" s="456"/>
      <c r="J321" s="1769"/>
      <c r="K321" s="1769"/>
      <c r="L321" s="1769"/>
      <c r="M321" s="1769"/>
      <c r="N321" s="1769"/>
      <c r="O321" s="14"/>
      <c r="P321" s="14"/>
      <c r="Q321" s="14"/>
      <c r="R321" s="14"/>
      <c r="S321" s="14"/>
      <c r="T321" s="14"/>
      <c r="U321" s="14"/>
      <c r="V321" s="14"/>
      <c r="W321" s="14"/>
      <c r="X321" s="14"/>
      <c r="Y321" s="14"/>
      <c r="Z321" s="14"/>
    </row>
    <row r="322" spans="1:26" ht="15.75" customHeight="1">
      <c r="A322" s="458"/>
      <c r="B322" s="555"/>
      <c r="C322" s="220"/>
      <c r="D322" s="918"/>
      <c r="E322" s="220"/>
      <c r="F322" s="458"/>
      <c r="G322" s="1767"/>
      <c r="H322" s="1768"/>
      <c r="I322" s="456"/>
      <c r="J322" s="1769"/>
      <c r="K322" s="1769"/>
      <c r="L322" s="1769"/>
      <c r="M322" s="1769"/>
      <c r="N322" s="1769"/>
      <c r="O322" s="14"/>
      <c r="P322" s="14"/>
      <c r="Q322" s="14"/>
      <c r="R322" s="14"/>
      <c r="S322" s="14"/>
      <c r="T322" s="14"/>
      <c r="U322" s="14"/>
      <c r="V322" s="14"/>
      <c r="W322" s="14"/>
      <c r="X322" s="14"/>
      <c r="Y322" s="14"/>
      <c r="Z322" s="14"/>
    </row>
    <row r="323" spans="1:26" ht="15.75" customHeight="1">
      <c r="A323" s="458"/>
      <c r="B323" s="555"/>
      <c r="C323" s="220"/>
      <c r="D323" s="918"/>
      <c r="E323" s="220"/>
      <c r="F323" s="458"/>
      <c r="G323" s="1767"/>
      <c r="H323" s="1768"/>
      <c r="I323" s="456"/>
      <c r="J323" s="1769"/>
      <c r="K323" s="1769"/>
      <c r="L323" s="1769"/>
      <c r="M323" s="1769"/>
      <c r="N323" s="1769"/>
      <c r="O323" s="14"/>
      <c r="P323" s="14"/>
      <c r="Q323" s="14"/>
      <c r="R323" s="14"/>
      <c r="S323" s="14"/>
      <c r="T323" s="14"/>
      <c r="U323" s="14"/>
      <c r="V323" s="14"/>
      <c r="W323" s="14"/>
      <c r="X323" s="14"/>
      <c r="Y323" s="14"/>
      <c r="Z323" s="14"/>
    </row>
    <row r="324" spans="1:26" ht="15.75" customHeight="1">
      <c r="A324" s="458"/>
      <c r="B324" s="555"/>
      <c r="C324" s="220"/>
      <c r="D324" s="918"/>
      <c r="E324" s="220"/>
      <c r="F324" s="458"/>
      <c r="G324" s="1767"/>
      <c r="H324" s="1768"/>
      <c r="I324" s="456"/>
      <c r="J324" s="1769"/>
      <c r="K324" s="1769"/>
      <c r="L324" s="1769"/>
      <c r="M324" s="1769"/>
      <c r="N324" s="1769"/>
      <c r="O324" s="14"/>
      <c r="P324" s="14"/>
      <c r="Q324" s="14"/>
      <c r="R324" s="14"/>
      <c r="S324" s="14"/>
      <c r="T324" s="14"/>
      <c r="U324" s="14"/>
      <c r="V324" s="14"/>
      <c r="W324" s="14"/>
      <c r="X324" s="14"/>
      <c r="Y324" s="14"/>
      <c r="Z324" s="14"/>
    </row>
    <row r="325" spans="1:26" ht="15.75" customHeight="1">
      <c r="A325" s="458"/>
      <c r="B325" s="555"/>
      <c r="C325" s="220"/>
      <c r="D325" s="918"/>
      <c r="E325" s="220"/>
      <c r="F325" s="458"/>
      <c r="G325" s="1767"/>
      <c r="H325" s="1768"/>
      <c r="I325" s="456"/>
      <c r="J325" s="1769"/>
      <c r="K325" s="1769"/>
      <c r="L325" s="1769"/>
      <c r="M325" s="1769"/>
      <c r="N325" s="1769"/>
      <c r="O325" s="14"/>
      <c r="P325" s="14"/>
      <c r="Q325" s="14"/>
      <c r="R325" s="14"/>
      <c r="S325" s="14"/>
      <c r="T325" s="14"/>
      <c r="U325" s="14"/>
      <c r="V325" s="14"/>
      <c r="W325" s="14"/>
      <c r="X325" s="14"/>
      <c r="Y325" s="14"/>
      <c r="Z325" s="14"/>
    </row>
    <row r="326" spans="1:26" ht="15.75" customHeight="1">
      <c r="A326" s="458"/>
      <c r="B326" s="555"/>
      <c r="C326" s="220"/>
      <c r="D326" s="918"/>
      <c r="E326" s="220"/>
      <c r="F326" s="458"/>
      <c r="G326" s="1767"/>
      <c r="H326" s="1768"/>
      <c r="I326" s="456"/>
      <c r="J326" s="1769"/>
      <c r="K326" s="1769"/>
      <c r="L326" s="1769"/>
      <c r="M326" s="1769"/>
      <c r="N326" s="1769"/>
      <c r="O326" s="14"/>
      <c r="P326" s="14"/>
      <c r="Q326" s="14"/>
      <c r="R326" s="14"/>
      <c r="S326" s="14"/>
      <c r="T326" s="14"/>
      <c r="U326" s="14"/>
      <c r="V326" s="14"/>
      <c r="W326" s="14"/>
      <c r="X326" s="14"/>
      <c r="Y326" s="14"/>
      <c r="Z326" s="14"/>
    </row>
    <row r="327" spans="1:26" ht="15.75" customHeight="1">
      <c r="A327" s="458"/>
      <c r="B327" s="555"/>
      <c r="C327" s="220"/>
      <c r="D327" s="918"/>
      <c r="E327" s="220"/>
      <c r="F327" s="458"/>
      <c r="G327" s="1767"/>
      <c r="H327" s="1768"/>
      <c r="I327" s="456"/>
      <c r="J327" s="1769"/>
      <c r="K327" s="1769"/>
      <c r="L327" s="1769"/>
      <c r="M327" s="1769"/>
      <c r="N327" s="1769"/>
      <c r="O327" s="14"/>
      <c r="P327" s="14"/>
      <c r="Q327" s="14"/>
      <c r="R327" s="14"/>
      <c r="S327" s="14"/>
      <c r="T327" s="14"/>
      <c r="U327" s="14"/>
      <c r="V327" s="14"/>
      <c r="W327" s="14"/>
      <c r="X327" s="14"/>
      <c r="Y327" s="14"/>
      <c r="Z327" s="14"/>
    </row>
    <row r="328" spans="1:26" ht="15.75" customHeight="1">
      <c r="A328" s="458"/>
      <c r="B328" s="555"/>
      <c r="C328" s="220"/>
      <c r="D328" s="918"/>
      <c r="E328" s="220"/>
      <c r="F328" s="458"/>
      <c r="G328" s="1767"/>
      <c r="H328" s="1768"/>
      <c r="I328" s="456"/>
      <c r="J328" s="1769"/>
      <c r="K328" s="1769"/>
      <c r="L328" s="1769"/>
      <c r="M328" s="1769"/>
      <c r="N328" s="1769"/>
      <c r="O328" s="14"/>
      <c r="P328" s="14"/>
      <c r="Q328" s="14"/>
      <c r="R328" s="14"/>
      <c r="S328" s="14"/>
      <c r="T328" s="14"/>
      <c r="U328" s="14"/>
      <c r="V328" s="14"/>
      <c r="W328" s="14"/>
      <c r="X328" s="14"/>
      <c r="Y328" s="14"/>
      <c r="Z328" s="14"/>
    </row>
    <row r="329" spans="1:26" ht="15.75" customHeight="1">
      <c r="A329" s="458"/>
      <c r="B329" s="555"/>
      <c r="C329" s="220"/>
      <c r="D329" s="918"/>
      <c r="E329" s="220"/>
      <c r="F329" s="458"/>
      <c r="G329" s="1767"/>
      <c r="H329" s="1768"/>
      <c r="I329" s="456"/>
      <c r="J329" s="1769"/>
      <c r="K329" s="1769"/>
      <c r="L329" s="1769"/>
      <c r="M329" s="1769"/>
      <c r="N329" s="1769"/>
      <c r="O329" s="14"/>
      <c r="P329" s="14"/>
      <c r="Q329" s="14"/>
      <c r="R329" s="14"/>
      <c r="S329" s="14"/>
      <c r="T329" s="14"/>
      <c r="U329" s="14"/>
      <c r="V329" s="14"/>
      <c r="W329" s="14"/>
      <c r="X329" s="14"/>
      <c r="Y329" s="14"/>
      <c r="Z329" s="14"/>
    </row>
    <row r="330" spans="1:26" ht="15.75" customHeight="1">
      <c r="A330" s="458"/>
      <c r="B330" s="555"/>
      <c r="C330" s="220"/>
      <c r="D330" s="918"/>
      <c r="E330" s="220"/>
      <c r="F330" s="458"/>
      <c r="G330" s="1767"/>
      <c r="H330" s="1768"/>
      <c r="I330" s="456"/>
      <c r="J330" s="1769"/>
      <c r="K330" s="1769"/>
      <c r="L330" s="1769"/>
      <c r="M330" s="1769"/>
      <c r="N330" s="1769"/>
      <c r="O330" s="14"/>
      <c r="P330" s="14"/>
      <c r="Q330" s="14"/>
      <c r="R330" s="14"/>
      <c r="S330" s="14"/>
      <c r="T330" s="14"/>
      <c r="U330" s="14"/>
      <c r="V330" s="14"/>
      <c r="W330" s="14"/>
      <c r="X330" s="14"/>
      <c r="Y330" s="14"/>
      <c r="Z330" s="14"/>
    </row>
    <row r="331" spans="1:26" ht="15.75" customHeight="1">
      <c r="A331" s="458"/>
      <c r="B331" s="555"/>
      <c r="C331" s="220"/>
      <c r="D331" s="918"/>
      <c r="E331" s="220"/>
      <c r="F331" s="458"/>
      <c r="G331" s="1767"/>
      <c r="H331" s="1768"/>
      <c r="I331" s="456"/>
      <c r="J331" s="1769"/>
      <c r="K331" s="1769"/>
      <c r="L331" s="1769"/>
      <c r="M331" s="1769"/>
      <c r="N331" s="1769"/>
      <c r="O331" s="14"/>
      <c r="P331" s="14"/>
      <c r="Q331" s="14"/>
      <c r="R331" s="14"/>
      <c r="S331" s="14"/>
      <c r="T331" s="14"/>
      <c r="U331" s="14"/>
      <c r="V331" s="14"/>
      <c r="W331" s="14"/>
      <c r="X331" s="14"/>
      <c r="Y331" s="14"/>
      <c r="Z331" s="14"/>
    </row>
    <row r="332" spans="1:26" ht="15.75" customHeight="1">
      <c r="A332" s="458"/>
      <c r="B332" s="555"/>
      <c r="C332" s="220"/>
      <c r="D332" s="918"/>
      <c r="E332" s="220"/>
      <c r="F332" s="458"/>
      <c r="G332" s="1767"/>
      <c r="H332" s="1768"/>
      <c r="I332" s="456"/>
      <c r="J332" s="1769"/>
      <c r="K332" s="1769"/>
      <c r="L332" s="1769"/>
      <c r="M332" s="1769"/>
      <c r="N332" s="1769"/>
      <c r="O332" s="14"/>
      <c r="P332" s="14"/>
      <c r="Q332" s="14"/>
      <c r="R332" s="14"/>
      <c r="S332" s="14"/>
      <c r="T332" s="14"/>
      <c r="U332" s="14"/>
      <c r="V332" s="14"/>
      <c r="W332" s="14"/>
      <c r="X332" s="14"/>
      <c r="Y332" s="14"/>
      <c r="Z332" s="14"/>
    </row>
    <row r="333" spans="1:26" ht="15.75" customHeight="1">
      <c r="A333" s="458"/>
      <c r="B333" s="555"/>
      <c r="C333" s="220"/>
      <c r="D333" s="918"/>
      <c r="E333" s="220"/>
      <c r="F333" s="458"/>
      <c r="G333" s="1767"/>
      <c r="H333" s="1768"/>
      <c r="I333" s="456"/>
      <c r="J333" s="1769"/>
      <c r="K333" s="1769"/>
      <c r="L333" s="1769"/>
      <c r="M333" s="1769"/>
      <c r="N333" s="1769"/>
      <c r="O333" s="14"/>
      <c r="P333" s="14"/>
      <c r="Q333" s="14"/>
      <c r="R333" s="14"/>
      <c r="S333" s="14"/>
      <c r="T333" s="14"/>
      <c r="U333" s="14"/>
      <c r="V333" s="14"/>
      <c r="W333" s="14"/>
      <c r="X333" s="14"/>
      <c r="Y333" s="14"/>
      <c r="Z333" s="14"/>
    </row>
    <row r="334" spans="1:26" ht="15.75" customHeight="1">
      <c r="A334" s="458"/>
      <c r="B334" s="555"/>
      <c r="C334" s="220"/>
      <c r="D334" s="918"/>
      <c r="E334" s="220"/>
      <c r="F334" s="458"/>
      <c r="G334" s="1767"/>
      <c r="H334" s="1768"/>
      <c r="I334" s="456"/>
      <c r="J334" s="1769"/>
      <c r="K334" s="1769"/>
      <c r="L334" s="1769"/>
      <c r="M334" s="1769"/>
      <c r="N334" s="1769"/>
      <c r="O334" s="14"/>
      <c r="P334" s="14"/>
      <c r="Q334" s="14"/>
      <c r="R334" s="14"/>
      <c r="S334" s="14"/>
      <c r="T334" s="14"/>
      <c r="U334" s="14"/>
      <c r="V334" s="14"/>
      <c r="W334" s="14"/>
      <c r="X334" s="14"/>
      <c r="Y334" s="14"/>
      <c r="Z334" s="14"/>
    </row>
    <row r="335" spans="1:26" ht="15.75" customHeight="1">
      <c r="A335" s="458"/>
      <c r="B335" s="555"/>
      <c r="C335" s="220"/>
      <c r="D335" s="918"/>
      <c r="E335" s="220"/>
      <c r="F335" s="458"/>
      <c r="G335" s="1767"/>
      <c r="H335" s="1768"/>
      <c r="I335" s="456"/>
      <c r="J335" s="1769"/>
      <c r="K335" s="1769"/>
      <c r="L335" s="1769"/>
      <c r="M335" s="1769"/>
      <c r="N335" s="1769"/>
      <c r="O335" s="14"/>
      <c r="P335" s="14"/>
      <c r="Q335" s="14"/>
      <c r="R335" s="14"/>
      <c r="S335" s="14"/>
      <c r="T335" s="14"/>
      <c r="U335" s="14"/>
      <c r="V335" s="14"/>
      <c r="W335" s="14"/>
      <c r="X335" s="14"/>
      <c r="Y335" s="14"/>
      <c r="Z335" s="14"/>
    </row>
    <row r="336" spans="1:26" ht="15.75" customHeight="1">
      <c r="A336" s="458"/>
      <c r="B336" s="555"/>
      <c r="C336" s="220"/>
      <c r="D336" s="918"/>
      <c r="E336" s="220"/>
      <c r="F336" s="458"/>
      <c r="G336" s="1767"/>
      <c r="H336" s="1768"/>
      <c r="I336" s="456"/>
      <c r="J336" s="1769"/>
      <c r="K336" s="1769"/>
      <c r="L336" s="1769"/>
      <c r="M336" s="1769"/>
      <c r="N336" s="1769"/>
      <c r="O336" s="14"/>
      <c r="P336" s="14"/>
      <c r="Q336" s="14"/>
      <c r="R336" s="14"/>
      <c r="S336" s="14"/>
      <c r="T336" s="14"/>
      <c r="U336" s="14"/>
      <c r="V336" s="14"/>
      <c r="W336" s="14"/>
      <c r="X336" s="14"/>
      <c r="Y336" s="14"/>
      <c r="Z336" s="14"/>
    </row>
    <row r="337" spans="1:26" ht="15.75" customHeight="1">
      <c r="A337" s="458"/>
      <c r="B337" s="555"/>
      <c r="C337" s="220"/>
      <c r="D337" s="918"/>
      <c r="E337" s="220"/>
      <c r="F337" s="458"/>
      <c r="G337" s="1767"/>
      <c r="H337" s="1768"/>
      <c r="I337" s="456"/>
      <c r="J337" s="1769"/>
      <c r="K337" s="1769"/>
      <c r="L337" s="1769"/>
      <c r="M337" s="1769"/>
      <c r="N337" s="1769"/>
      <c r="O337" s="14"/>
      <c r="P337" s="14"/>
      <c r="Q337" s="14"/>
      <c r="R337" s="14"/>
      <c r="S337" s="14"/>
      <c r="T337" s="14"/>
      <c r="U337" s="14"/>
      <c r="V337" s="14"/>
      <c r="W337" s="14"/>
      <c r="X337" s="14"/>
      <c r="Y337" s="14"/>
      <c r="Z337" s="14"/>
    </row>
    <row r="338" spans="1:26" ht="15.75" customHeight="1">
      <c r="A338" s="458"/>
      <c r="B338" s="555"/>
      <c r="C338" s="220"/>
      <c r="D338" s="918"/>
      <c r="E338" s="220"/>
      <c r="F338" s="458"/>
      <c r="G338" s="1767"/>
      <c r="H338" s="1768"/>
      <c r="I338" s="456"/>
      <c r="J338" s="1769"/>
      <c r="K338" s="1769"/>
      <c r="L338" s="1769"/>
      <c r="M338" s="1769"/>
      <c r="N338" s="1769"/>
      <c r="O338" s="14"/>
      <c r="P338" s="14"/>
      <c r="Q338" s="14"/>
      <c r="R338" s="14"/>
      <c r="S338" s="14"/>
      <c r="T338" s="14"/>
      <c r="U338" s="14"/>
      <c r="V338" s="14"/>
      <c r="W338" s="14"/>
      <c r="X338" s="14"/>
      <c r="Y338" s="14"/>
      <c r="Z338" s="14"/>
    </row>
    <row r="339" spans="1:26" ht="15.75" customHeight="1">
      <c r="A339" s="458"/>
      <c r="B339" s="555"/>
      <c r="C339" s="220"/>
      <c r="D339" s="918"/>
      <c r="E339" s="220"/>
      <c r="F339" s="458"/>
      <c r="G339" s="1767"/>
      <c r="H339" s="1768"/>
      <c r="I339" s="456"/>
      <c r="J339" s="1769"/>
      <c r="K339" s="1769"/>
      <c r="L339" s="1769"/>
      <c r="M339" s="1769"/>
      <c r="N339" s="1769"/>
      <c r="O339" s="14"/>
      <c r="P339" s="14"/>
      <c r="Q339" s="14"/>
      <c r="R339" s="14"/>
      <c r="S339" s="14"/>
      <c r="T339" s="14"/>
      <c r="U339" s="14"/>
      <c r="V339" s="14"/>
      <c r="W339" s="14"/>
      <c r="X339" s="14"/>
      <c r="Y339" s="14"/>
      <c r="Z339" s="14"/>
    </row>
    <row r="340" spans="1:26" ht="15.75" customHeight="1">
      <c r="A340" s="458"/>
      <c r="B340" s="555"/>
      <c r="C340" s="220"/>
      <c r="D340" s="918"/>
      <c r="E340" s="220"/>
      <c r="F340" s="458"/>
      <c r="G340" s="1767"/>
      <c r="H340" s="1768"/>
      <c r="I340" s="456"/>
      <c r="J340" s="1769"/>
      <c r="K340" s="1769"/>
      <c r="L340" s="1769"/>
      <c r="M340" s="1769"/>
      <c r="N340" s="1769"/>
      <c r="O340" s="14"/>
      <c r="P340" s="14"/>
      <c r="Q340" s="14"/>
      <c r="R340" s="14"/>
      <c r="S340" s="14"/>
      <c r="T340" s="14"/>
      <c r="U340" s="14"/>
      <c r="V340" s="14"/>
      <c r="W340" s="14"/>
      <c r="X340" s="14"/>
      <c r="Y340" s="14"/>
      <c r="Z340" s="14"/>
    </row>
    <row r="341" spans="1:26" ht="15.75" customHeight="1">
      <c r="A341" s="458"/>
      <c r="B341" s="555"/>
      <c r="C341" s="220"/>
      <c r="D341" s="918"/>
      <c r="E341" s="220"/>
      <c r="F341" s="458"/>
      <c r="G341" s="1767"/>
      <c r="H341" s="1768"/>
      <c r="I341" s="456"/>
      <c r="J341" s="1769"/>
      <c r="K341" s="1769"/>
      <c r="L341" s="1769"/>
      <c r="M341" s="1769"/>
      <c r="N341" s="1769"/>
      <c r="O341" s="14"/>
      <c r="P341" s="14"/>
      <c r="Q341" s="14"/>
      <c r="R341" s="14"/>
      <c r="S341" s="14"/>
      <c r="T341" s="14"/>
      <c r="U341" s="14"/>
      <c r="V341" s="14"/>
      <c r="W341" s="14"/>
      <c r="X341" s="14"/>
      <c r="Y341" s="14"/>
      <c r="Z341" s="14"/>
    </row>
    <row r="342" spans="1:26" ht="15.75" customHeight="1">
      <c r="A342" s="458"/>
      <c r="B342" s="555"/>
      <c r="C342" s="220"/>
      <c r="D342" s="918"/>
      <c r="E342" s="220"/>
      <c r="F342" s="458"/>
      <c r="G342" s="1767"/>
      <c r="H342" s="1768"/>
      <c r="I342" s="456"/>
      <c r="J342" s="1769"/>
      <c r="K342" s="1769"/>
      <c r="L342" s="1769"/>
      <c r="M342" s="1769"/>
      <c r="N342" s="1769"/>
      <c r="O342" s="14"/>
      <c r="P342" s="14"/>
      <c r="Q342" s="14"/>
      <c r="R342" s="14"/>
      <c r="S342" s="14"/>
      <c r="T342" s="14"/>
      <c r="U342" s="14"/>
      <c r="V342" s="14"/>
      <c r="W342" s="14"/>
      <c r="X342" s="14"/>
      <c r="Y342" s="14"/>
      <c r="Z342" s="14"/>
    </row>
    <row r="343" spans="1:26" ht="15.75" customHeight="1">
      <c r="A343" s="458"/>
      <c r="B343" s="555"/>
      <c r="C343" s="220"/>
      <c r="D343" s="918"/>
      <c r="E343" s="220"/>
      <c r="F343" s="458"/>
      <c r="G343" s="1767"/>
      <c r="H343" s="1768"/>
      <c r="I343" s="456"/>
      <c r="J343" s="1769"/>
      <c r="K343" s="1769"/>
      <c r="L343" s="1769"/>
      <c r="M343" s="1769"/>
      <c r="N343" s="1769"/>
      <c r="O343" s="14"/>
      <c r="P343" s="14"/>
      <c r="Q343" s="14"/>
      <c r="R343" s="14"/>
      <c r="S343" s="14"/>
      <c r="T343" s="14"/>
      <c r="U343" s="14"/>
      <c r="V343" s="14"/>
      <c r="W343" s="14"/>
      <c r="X343" s="14"/>
      <c r="Y343" s="14"/>
      <c r="Z343" s="14"/>
    </row>
    <row r="344" spans="1:26" ht="15.75" customHeight="1">
      <c r="A344" s="458"/>
      <c r="B344" s="555"/>
      <c r="C344" s="220"/>
      <c r="D344" s="918"/>
      <c r="E344" s="220"/>
      <c r="F344" s="458"/>
      <c r="G344" s="1767"/>
      <c r="H344" s="1768"/>
      <c r="I344" s="456"/>
      <c r="J344" s="1769"/>
      <c r="K344" s="1769"/>
      <c r="L344" s="1769"/>
      <c r="M344" s="1769"/>
      <c r="N344" s="1769"/>
      <c r="O344" s="14"/>
      <c r="P344" s="14"/>
      <c r="Q344" s="14"/>
      <c r="R344" s="14"/>
      <c r="S344" s="14"/>
      <c r="T344" s="14"/>
      <c r="U344" s="14"/>
      <c r="V344" s="14"/>
      <c r="W344" s="14"/>
      <c r="X344" s="14"/>
      <c r="Y344" s="14"/>
      <c r="Z344" s="14"/>
    </row>
    <row r="345" spans="1:26" ht="15.75" customHeight="1">
      <c r="A345" s="458"/>
      <c r="B345" s="555"/>
      <c r="C345" s="220"/>
      <c r="D345" s="918"/>
      <c r="E345" s="220"/>
      <c r="F345" s="458"/>
      <c r="G345" s="1767"/>
      <c r="H345" s="1768"/>
      <c r="I345" s="456"/>
      <c r="J345" s="1769"/>
      <c r="K345" s="1769"/>
      <c r="L345" s="1769"/>
      <c r="M345" s="1769"/>
      <c r="N345" s="1769"/>
      <c r="O345" s="14"/>
      <c r="P345" s="14"/>
      <c r="Q345" s="14"/>
      <c r="R345" s="14"/>
      <c r="S345" s="14"/>
      <c r="T345" s="14"/>
      <c r="U345" s="14"/>
      <c r="V345" s="14"/>
      <c r="W345" s="14"/>
      <c r="X345" s="14"/>
      <c r="Y345" s="14"/>
      <c r="Z345" s="14"/>
    </row>
    <row r="346" spans="1:26" ht="15.75" customHeight="1">
      <c r="A346" s="458"/>
      <c r="B346" s="555"/>
      <c r="C346" s="220"/>
      <c r="D346" s="918"/>
      <c r="E346" s="220"/>
      <c r="F346" s="458"/>
      <c r="G346" s="1767"/>
      <c r="H346" s="1768"/>
      <c r="I346" s="456"/>
      <c r="J346" s="1769"/>
      <c r="K346" s="1769"/>
      <c r="L346" s="1769"/>
      <c r="M346" s="1769"/>
      <c r="N346" s="1769"/>
      <c r="O346" s="14"/>
      <c r="P346" s="14"/>
      <c r="Q346" s="14"/>
      <c r="R346" s="14"/>
      <c r="S346" s="14"/>
      <c r="T346" s="14"/>
      <c r="U346" s="14"/>
      <c r="V346" s="14"/>
      <c r="W346" s="14"/>
      <c r="X346" s="14"/>
      <c r="Y346" s="14"/>
      <c r="Z346" s="14"/>
    </row>
    <row r="347" spans="1:26" ht="15.75" customHeight="1">
      <c r="A347" s="458"/>
      <c r="B347" s="555"/>
      <c r="C347" s="220"/>
      <c r="D347" s="918"/>
      <c r="E347" s="220"/>
      <c r="F347" s="458"/>
      <c r="G347" s="1767"/>
      <c r="H347" s="1768"/>
      <c r="I347" s="456"/>
      <c r="J347" s="1769"/>
      <c r="K347" s="1769"/>
      <c r="L347" s="1769"/>
      <c r="M347" s="1769"/>
      <c r="N347" s="1769"/>
      <c r="O347" s="14"/>
      <c r="P347" s="14"/>
      <c r="Q347" s="14"/>
      <c r="R347" s="14"/>
      <c r="S347" s="14"/>
      <c r="T347" s="14"/>
      <c r="U347" s="14"/>
      <c r="V347" s="14"/>
      <c r="W347" s="14"/>
      <c r="X347" s="14"/>
      <c r="Y347" s="14"/>
      <c r="Z347" s="14"/>
    </row>
    <row r="348" spans="1:26" ht="15.75" customHeight="1">
      <c r="A348" s="458"/>
      <c r="B348" s="555"/>
      <c r="C348" s="220"/>
      <c r="D348" s="918"/>
      <c r="E348" s="220"/>
      <c r="F348" s="458"/>
      <c r="G348" s="1767"/>
      <c r="H348" s="1768"/>
      <c r="I348" s="456"/>
      <c r="J348" s="1769"/>
      <c r="K348" s="1769"/>
      <c r="L348" s="1769"/>
      <c r="M348" s="1769"/>
      <c r="N348" s="1769"/>
      <c r="O348" s="14"/>
      <c r="P348" s="14"/>
      <c r="Q348" s="14"/>
      <c r="R348" s="14"/>
      <c r="S348" s="14"/>
      <c r="T348" s="14"/>
      <c r="U348" s="14"/>
      <c r="V348" s="14"/>
      <c r="W348" s="14"/>
      <c r="X348" s="14"/>
      <c r="Y348" s="14"/>
      <c r="Z348" s="14"/>
    </row>
    <row r="349" spans="1:26" ht="15.75" customHeight="1">
      <c r="A349" s="458"/>
      <c r="B349" s="555"/>
      <c r="C349" s="220"/>
      <c r="D349" s="918"/>
      <c r="E349" s="220"/>
      <c r="F349" s="458"/>
      <c r="G349" s="1767"/>
      <c r="H349" s="1768"/>
      <c r="I349" s="456"/>
      <c r="J349" s="1769"/>
      <c r="K349" s="1769"/>
      <c r="L349" s="1769"/>
      <c r="M349" s="1769"/>
      <c r="N349" s="1769"/>
      <c r="O349" s="14"/>
      <c r="P349" s="14"/>
      <c r="Q349" s="14"/>
      <c r="R349" s="14"/>
      <c r="S349" s="14"/>
      <c r="T349" s="14"/>
      <c r="U349" s="14"/>
      <c r="V349" s="14"/>
      <c r="W349" s="14"/>
      <c r="X349" s="14"/>
      <c r="Y349" s="14"/>
      <c r="Z349" s="14"/>
    </row>
    <row r="350" spans="1:26" ht="15.75" customHeight="1">
      <c r="A350" s="458"/>
      <c r="B350" s="555"/>
      <c r="C350" s="220"/>
      <c r="D350" s="918"/>
      <c r="E350" s="220"/>
      <c r="F350" s="458"/>
      <c r="G350" s="1767"/>
      <c r="H350" s="1768"/>
      <c r="I350" s="456"/>
      <c r="J350" s="1769"/>
      <c r="K350" s="1769"/>
      <c r="L350" s="1769"/>
      <c r="M350" s="1769"/>
      <c r="N350" s="1769"/>
      <c r="O350" s="14"/>
      <c r="P350" s="14"/>
      <c r="Q350" s="14"/>
      <c r="R350" s="14"/>
      <c r="S350" s="14"/>
      <c r="T350" s="14"/>
      <c r="U350" s="14"/>
      <c r="V350" s="14"/>
      <c r="W350" s="14"/>
      <c r="X350" s="14"/>
      <c r="Y350" s="14"/>
      <c r="Z350" s="14"/>
    </row>
    <row r="351" spans="1:26" ht="15.75" customHeight="1">
      <c r="A351" s="458"/>
      <c r="B351" s="555"/>
      <c r="C351" s="220"/>
      <c r="D351" s="918"/>
      <c r="E351" s="220"/>
      <c r="F351" s="458"/>
      <c r="G351" s="1767"/>
      <c r="H351" s="1768"/>
      <c r="I351" s="456"/>
      <c r="J351" s="1769"/>
      <c r="K351" s="1769"/>
      <c r="L351" s="1769"/>
      <c r="M351" s="1769"/>
      <c r="N351" s="1769"/>
      <c r="O351" s="14"/>
      <c r="P351" s="14"/>
      <c r="Q351" s="14"/>
      <c r="R351" s="14"/>
      <c r="S351" s="14"/>
      <c r="T351" s="14"/>
      <c r="U351" s="14"/>
      <c r="V351" s="14"/>
      <c r="W351" s="14"/>
      <c r="X351" s="14"/>
      <c r="Y351" s="14"/>
      <c r="Z351" s="14"/>
    </row>
    <row r="352" spans="1:26" ht="15.75" customHeight="1">
      <c r="A352" s="458"/>
      <c r="B352" s="555"/>
      <c r="C352" s="220"/>
      <c r="D352" s="918"/>
      <c r="E352" s="220"/>
      <c r="F352" s="458"/>
      <c r="G352" s="1767"/>
      <c r="H352" s="1768"/>
      <c r="I352" s="456"/>
      <c r="J352" s="1769"/>
      <c r="K352" s="1769"/>
      <c r="L352" s="1769"/>
      <c r="M352" s="1769"/>
      <c r="N352" s="1769"/>
      <c r="O352" s="14"/>
      <c r="P352" s="14"/>
      <c r="Q352" s="14"/>
      <c r="R352" s="14"/>
      <c r="S352" s="14"/>
      <c r="T352" s="14"/>
      <c r="U352" s="14"/>
      <c r="V352" s="14"/>
      <c r="W352" s="14"/>
      <c r="X352" s="14"/>
      <c r="Y352" s="14"/>
      <c r="Z352" s="14"/>
    </row>
    <row r="353" spans="1:26" ht="15.75" customHeight="1">
      <c r="A353" s="458"/>
      <c r="B353" s="555"/>
      <c r="C353" s="220"/>
      <c r="D353" s="918"/>
      <c r="E353" s="220"/>
      <c r="F353" s="458"/>
      <c r="G353" s="1767"/>
      <c r="H353" s="1768"/>
      <c r="I353" s="456"/>
      <c r="J353" s="1769"/>
      <c r="K353" s="1769"/>
      <c r="L353" s="1769"/>
      <c r="M353" s="1769"/>
      <c r="N353" s="1769"/>
      <c r="O353" s="14"/>
      <c r="P353" s="14"/>
      <c r="Q353" s="14"/>
      <c r="R353" s="14"/>
      <c r="S353" s="14"/>
      <c r="T353" s="14"/>
      <c r="U353" s="14"/>
      <c r="V353" s="14"/>
      <c r="W353" s="14"/>
      <c r="X353" s="14"/>
      <c r="Y353" s="14"/>
      <c r="Z353" s="14"/>
    </row>
    <row r="354" spans="1:26" ht="15.75" customHeight="1">
      <c r="A354" s="458"/>
      <c r="B354" s="555"/>
      <c r="C354" s="220"/>
      <c r="D354" s="918"/>
      <c r="E354" s="220"/>
      <c r="F354" s="458"/>
      <c r="G354" s="1767"/>
      <c r="H354" s="1768"/>
      <c r="I354" s="456"/>
      <c r="J354" s="1769"/>
      <c r="K354" s="1769"/>
      <c r="L354" s="1769"/>
      <c r="M354" s="1769"/>
      <c r="N354" s="1769"/>
      <c r="O354" s="14"/>
      <c r="P354" s="14"/>
      <c r="Q354" s="14"/>
      <c r="R354" s="14"/>
      <c r="S354" s="14"/>
      <c r="T354" s="14"/>
      <c r="U354" s="14"/>
      <c r="V354" s="14"/>
      <c r="W354" s="14"/>
      <c r="X354" s="14"/>
      <c r="Y354" s="14"/>
      <c r="Z354" s="14"/>
    </row>
    <row r="355" spans="1:26" ht="15.75" customHeight="1">
      <c r="A355" s="458"/>
      <c r="B355" s="555"/>
      <c r="C355" s="220"/>
      <c r="D355" s="918"/>
      <c r="E355" s="220"/>
      <c r="F355" s="458"/>
      <c r="G355" s="1767"/>
      <c r="H355" s="1768"/>
      <c r="I355" s="456"/>
      <c r="J355" s="1769"/>
      <c r="K355" s="1769"/>
      <c r="L355" s="1769"/>
      <c r="M355" s="1769"/>
      <c r="N355" s="1769"/>
      <c r="O355" s="14"/>
      <c r="P355" s="14"/>
      <c r="Q355" s="14"/>
      <c r="R355" s="14"/>
      <c r="S355" s="14"/>
      <c r="T355" s="14"/>
      <c r="U355" s="14"/>
      <c r="V355" s="14"/>
      <c r="W355" s="14"/>
      <c r="X355" s="14"/>
      <c r="Y355" s="14"/>
      <c r="Z355" s="14"/>
    </row>
    <row r="356" spans="1:26" ht="15.75" customHeight="1">
      <c r="A356" s="458"/>
      <c r="B356" s="555"/>
      <c r="C356" s="220"/>
      <c r="D356" s="918"/>
      <c r="E356" s="220"/>
      <c r="F356" s="458"/>
      <c r="G356" s="1767"/>
      <c r="H356" s="1768"/>
      <c r="I356" s="456"/>
      <c r="J356" s="1769"/>
      <c r="K356" s="1769"/>
      <c r="L356" s="1769"/>
      <c r="M356" s="1769"/>
      <c r="N356" s="1769"/>
      <c r="O356" s="14"/>
      <c r="P356" s="14"/>
      <c r="Q356" s="14"/>
      <c r="R356" s="14"/>
      <c r="S356" s="14"/>
      <c r="T356" s="14"/>
      <c r="U356" s="14"/>
      <c r="V356" s="14"/>
      <c r="W356" s="14"/>
      <c r="X356" s="14"/>
      <c r="Y356" s="14"/>
      <c r="Z356" s="14"/>
    </row>
    <row r="357" spans="1:26" ht="15.75" customHeight="1">
      <c r="A357" s="458"/>
      <c r="B357" s="555"/>
      <c r="C357" s="220"/>
      <c r="D357" s="918"/>
      <c r="E357" s="220"/>
      <c r="F357" s="458"/>
      <c r="G357" s="1767"/>
      <c r="H357" s="1768"/>
      <c r="I357" s="456"/>
      <c r="J357" s="1769"/>
      <c r="K357" s="1769"/>
      <c r="L357" s="1769"/>
      <c r="M357" s="1769"/>
      <c r="N357" s="1769"/>
      <c r="O357" s="14"/>
      <c r="P357" s="14"/>
      <c r="Q357" s="14"/>
      <c r="R357" s="14"/>
      <c r="S357" s="14"/>
      <c r="T357" s="14"/>
      <c r="U357" s="14"/>
      <c r="V357" s="14"/>
      <c r="W357" s="14"/>
      <c r="X357" s="14"/>
      <c r="Y357" s="14"/>
      <c r="Z357" s="14"/>
    </row>
    <row r="358" spans="1:26" ht="15.75" customHeight="1">
      <c r="A358" s="458"/>
      <c r="B358" s="555"/>
      <c r="C358" s="220"/>
      <c r="D358" s="918"/>
      <c r="E358" s="220"/>
      <c r="F358" s="458"/>
      <c r="G358" s="1767"/>
      <c r="H358" s="1768"/>
      <c r="I358" s="456"/>
      <c r="J358" s="1769"/>
      <c r="K358" s="1769"/>
      <c r="L358" s="1769"/>
      <c r="M358" s="1769"/>
      <c r="N358" s="1769"/>
      <c r="O358" s="14"/>
      <c r="P358" s="14"/>
      <c r="Q358" s="14"/>
      <c r="R358" s="14"/>
      <c r="S358" s="14"/>
      <c r="T358" s="14"/>
      <c r="U358" s="14"/>
      <c r="V358" s="14"/>
      <c r="W358" s="14"/>
      <c r="X358" s="14"/>
      <c r="Y358" s="14"/>
      <c r="Z358" s="14"/>
    </row>
    <row r="359" spans="1:26" ht="15.75" customHeight="1">
      <c r="A359" s="458"/>
      <c r="B359" s="555"/>
      <c r="C359" s="220"/>
      <c r="D359" s="918"/>
      <c r="E359" s="220"/>
      <c r="F359" s="458"/>
      <c r="G359" s="1767"/>
      <c r="H359" s="1768"/>
      <c r="I359" s="456"/>
      <c r="J359" s="1769"/>
      <c r="K359" s="1769"/>
      <c r="L359" s="1769"/>
      <c r="M359" s="1769"/>
      <c r="N359" s="1769"/>
      <c r="O359" s="14"/>
      <c r="P359" s="14"/>
      <c r="Q359" s="14"/>
      <c r="R359" s="14"/>
      <c r="S359" s="14"/>
      <c r="T359" s="14"/>
      <c r="U359" s="14"/>
      <c r="V359" s="14"/>
      <c r="W359" s="14"/>
      <c r="X359" s="14"/>
      <c r="Y359" s="14"/>
      <c r="Z359" s="14"/>
    </row>
    <row r="360" spans="1:26" ht="15.75" customHeight="1">
      <c r="A360" s="458"/>
      <c r="B360" s="555"/>
      <c r="C360" s="220"/>
      <c r="D360" s="918"/>
      <c r="E360" s="220"/>
      <c r="F360" s="458"/>
      <c r="G360" s="1767"/>
      <c r="H360" s="1768"/>
      <c r="I360" s="456"/>
      <c r="J360" s="1769"/>
      <c r="K360" s="1769"/>
      <c r="L360" s="1769"/>
      <c r="M360" s="1769"/>
      <c r="N360" s="1769"/>
      <c r="O360" s="14"/>
      <c r="P360" s="14"/>
      <c r="Q360" s="14"/>
      <c r="R360" s="14"/>
      <c r="S360" s="14"/>
      <c r="T360" s="14"/>
      <c r="U360" s="14"/>
      <c r="V360" s="14"/>
      <c r="W360" s="14"/>
      <c r="X360" s="14"/>
      <c r="Y360" s="14"/>
      <c r="Z360" s="14"/>
    </row>
    <row r="361" spans="1:26" ht="15.75" customHeight="1">
      <c r="A361" s="458"/>
      <c r="B361" s="555"/>
      <c r="C361" s="220"/>
      <c r="D361" s="918"/>
      <c r="E361" s="220"/>
      <c r="F361" s="458"/>
      <c r="G361" s="1767"/>
      <c r="H361" s="1768"/>
      <c r="I361" s="456"/>
      <c r="J361" s="1769"/>
      <c r="K361" s="1769"/>
      <c r="L361" s="1769"/>
      <c r="M361" s="1769"/>
      <c r="N361" s="1769"/>
      <c r="O361" s="14"/>
      <c r="P361" s="14"/>
      <c r="Q361" s="14"/>
      <c r="R361" s="14"/>
      <c r="S361" s="14"/>
      <c r="T361" s="14"/>
      <c r="U361" s="14"/>
      <c r="V361" s="14"/>
      <c r="W361" s="14"/>
      <c r="X361" s="14"/>
      <c r="Y361" s="14"/>
      <c r="Z361" s="14"/>
    </row>
    <row r="362" spans="1:26" ht="15.75" customHeight="1">
      <c r="A362" s="458"/>
      <c r="B362" s="555"/>
      <c r="C362" s="220"/>
      <c r="D362" s="918"/>
      <c r="E362" s="220"/>
      <c r="F362" s="458"/>
      <c r="G362" s="1767"/>
      <c r="H362" s="1768"/>
      <c r="I362" s="456"/>
      <c r="J362" s="1769"/>
      <c r="K362" s="1769"/>
      <c r="L362" s="1769"/>
      <c r="M362" s="1769"/>
      <c r="N362" s="1769"/>
      <c r="O362" s="14"/>
      <c r="P362" s="14"/>
      <c r="Q362" s="14"/>
      <c r="R362" s="14"/>
      <c r="S362" s="14"/>
      <c r="T362" s="14"/>
      <c r="U362" s="14"/>
      <c r="V362" s="14"/>
      <c r="W362" s="14"/>
      <c r="X362" s="14"/>
      <c r="Y362" s="14"/>
      <c r="Z362" s="14"/>
    </row>
    <row r="363" spans="1:26" ht="15.75" customHeight="1">
      <c r="A363" s="458"/>
      <c r="B363" s="555"/>
      <c r="C363" s="220"/>
      <c r="D363" s="918"/>
      <c r="E363" s="220"/>
      <c r="F363" s="458"/>
      <c r="G363" s="1767"/>
      <c r="H363" s="1768"/>
      <c r="I363" s="456"/>
      <c r="J363" s="1769"/>
      <c r="K363" s="1769"/>
      <c r="L363" s="1769"/>
      <c r="M363" s="1769"/>
      <c r="N363" s="1769"/>
      <c r="O363" s="14"/>
      <c r="P363" s="14"/>
      <c r="Q363" s="14"/>
      <c r="R363" s="14"/>
      <c r="S363" s="14"/>
      <c r="T363" s="14"/>
      <c r="U363" s="14"/>
      <c r="V363" s="14"/>
      <c r="W363" s="14"/>
      <c r="X363" s="14"/>
      <c r="Y363" s="14"/>
      <c r="Z363" s="14"/>
    </row>
    <row r="364" spans="1:26" ht="15.75" customHeight="1">
      <c r="A364" s="458"/>
      <c r="B364" s="555"/>
      <c r="C364" s="220"/>
      <c r="D364" s="918"/>
      <c r="E364" s="220"/>
      <c r="F364" s="458"/>
      <c r="G364" s="1767"/>
      <c r="H364" s="1768"/>
      <c r="I364" s="456"/>
      <c r="J364" s="1769"/>
      <c r="K364" s="1769"/>
      <c r="L364" s="1769"/>
      <c r="M364" s="1769"/>
      <c r="N364" s="1769"/>
      <c r="O364" s="14"/>
      <c r="P364" s="14"/>
      <c r="Q364" s="14"/>
      <c r="R364" s="14"/>
      <c r="S364" s="14"/>
      <c r="T364" s="14"/>
      <c r="U364" s="14"/>
      <c r="V364" s="14"/>
      <c r="W364" s="14"/>
      <c r="X364" s="14"/>
      <c r="Y364" s="14"/>
      <c r="Z364" s="14"/>
    </row>
    <row r="365" spans="1:26" ht="15.75" customHeight="1">
      <c r="A365" s="458"/>
      <c r="B365" s="555"/>
      <c r="C365" s="220"/>
      <c r="D365" s="918"/>
      <c r="E365" s="220"/>
      <c r="F365" s="458"/>
      <c r="G365" s="1767"/>
      <c r="H365" s="1768"/>
      <c r="I365" s="456"/>
      <c r="J365" s="1769"/>
      <c r="K365" s="1769"/>
      <c r="L365" s="1769"/>
      <c r="M365" s="1769"/>
      <c r="N365" s="1769"/>
      <c r="O365" s="14"/>
      <c r="P365" s="14"/>
      <c r="Q365" s="14"/>
      <c r="R365" s="14"/>
      <c r="S365" s="14"/>
      <c r="T365" s="14"/>
      <c r="U365" s="14"/>
      <c r="V365" s="14"/>
      <c r="W365" s="14"/>
      <c r="X365" s="14"/>
      <c r="Y365" s="14"/>
      <c r="Z365" s="14"/>
    </row>
    <row r="366" spans="1:26" ht="15.75" customHeight="1">
      <c r="A366" s="458"/>
      <c r="B366" s="555"/>
      <c r="C366" s="220"/>
      <c r="D366" s="918"/>
      <c r="E366" s="220"/>
      <c r="F366" s="458"/>
      <c r="G366" s="1767"/>
      <c r="H366" s="1768"/>
      <c r="I366" s="456"/>
      <c r="J366" s="1769"/>
      <c r="K366" s="1769"/>
      <c r="L366" s="1769"/>
      <c r="M366" s="1769"/>
      <c r="N366" s="1769"/>
      <c r="O366" s="14"/>
      <c r="P366" s="14"/>
      <c r="Q366" s="14"/>
      <c r="R366" s="14"/>
      <c r="S366" s="14"/>
      <c r="T366" s="14"/>
      <c r="U366" s="14"/>
      <c r="V366" s="14"/>
      <c r="W366" s="14"/>
      <c r="X366" s="14"/>
      <c r="Y366" s="14"/>
      <c r="Z366" s="14"/>
    </row>
    <row r="367" spans="1:26" ht="15.75" customHeight="1">
      <c r="A367" s="458"/>
      <c r="B367" s="555"/>
      <c r="C367" s="220"/>
      <c r="D367" s="918"/>
      <c r="E367" s="220"/>
      <c r="F367" s="458"/>
      <c r="G367" s="1767"/>
      <c r="H367" s="1768"/>
      <c r="I367" s="456"/>
      <c r="J367" s="1769"/>
      <c r="K367" s="1769"/>
      <c r="L367" s="1769"/>
      <c r="M367" s="1769"/>
      <c r="N367" s="1769"/>
      <c r="O367" s="14"/>
      <c r="P367" s="14"/>
      <c r="Q367" s="14"/>
      <c r="R367" s="14"/>
      <c r="S367" s="14"/>
      <c r="T367" s="14"/>
      <c r="U367" s="14"/>
      <c r="V367" s="14"/>
      <c r="W367" s="14"/>
      <c r="X367" s="14"/>
      <c r="Y367" s="14"/>
      <c r="Z367" s="14"/>
    </row>
    <row r="368" spans="1:26" ht="15.75" customHeight="1">
      <c r="A368" s="458"/>
      <c r="B368" s="555"/>
      <c r="C368" s="220"/>
      <c r="D368" s="918"/>
      <c r="E368" s="220"/>
      <c r="F368" s="458"/>
      <c r="G368" s="1767"/>
      <c r="H368" s="1768"/>
      <c r="I368" s="456"/>
      <c r="J368" s="1769"/>
      <c r="K368" s="1769"/>
      <c r="L368" s="1769"/>
      <c r="M368" s="1769"/>
      <c r="N368" s="1769"/>
      <c r="O368" s="14"/>
      <c r="P368" s="14"/>
      <c r="Q368" s="14"/>
      <c r="R368" s="14"/>
      <c r="S368" s="14"/>
      <c r="T368" s="14"/>
      <c r="U368" s="14"/>
      <c r="V368" s="14"/>
      <c r="W368" s="14"/>
      <c r="X368" s="14"/>
      <c r="Y368" s="14"/>
      <c r="Z368" s="14"/>
    </row>
    <row r="369" spans="1:26" ht="15.75" customHeight="1">
      <c r="A369" s="458"/>
      <c r="B369" s="555"/>
      <c r="C369" s="220"/>
      <c r="D369" s="918"/>
      <c r="E369" s="220"/>
      <c r="F369" s="458"/>
      <c r="G369" s="1767"/>
      <c r="H369" s="1768"/>
      <c r="I369" s="456"/>
      <c r="J369" s="1769"/>
      <c r="K369" s="1769"/>
      <c r="L369" s="1769"/>
      <c r="M369" s="1769"/>
      <c r="N369" s="1769"/>
      <c r="O369" s="14"/>
      <c r="P369" s="14"/>
      <c r="Q369" s="14"/>
      <c r="R369" s="14"/>
      <c r="S369" s="14"/>
      <c r="T369" s="14"/>
      <c r="U369" s="14"/>
      <c r="V369" s="14"/>
      <c r="W369" s="14"/>
      <c r="X369" s="14"/>
      <c r="Y369" s="14"/>
      <c r="Z369" s="14"/>
    </row>
    <row r="370" spans="1:26" ht="15.75" customHeight="1">
      <c r="A370" s="458"/>
      <c r="B370" s="555"/>
      <c r="C370" s="220"/>
      <c r="D370" s="918"/>
      <c r="E370" s="220"/>
      <c r="F370" s="458"/>
      <c r="G370" s="1767"/>
      <c r="H370" s="1768"/>
      <c r="I370" s="456"/>
      <c r="J370" s="1769"/>
      <c r="K370" s="1769"/>
      <c r="L370" s="1769"/>
      <c r="M370" s="1769"/>
      <c r="N370" s="1769"/>
      <c r="O370" s="14"/>
      <c r="P370" s="14"/>
      <c r="Q370" s="14"/>
      <c r="R370" s="14"/>
      <c r="S370" s="14"/>
      <c r="T370" s="14"/>
      <c r="U370" s="14"/>
      <c r="V370" s="14"/>
      <c r="W370" s="14"/>
      <c r="X370" s="14"/>
      <c r="Y370" s="14"/>
      <c r="Z370" s="14"/>
    </row>
    <row r="371" spans="1:26" ht="15.75" customHeight="1"/>
    <row r="372" spans="1:26" ht="15.75" customHeight="1"/>
    <row r="373" spans="1:26" ht="15.75" customHeight="1"/>
    <row r="374" spans="1:26" ht="15.75" customHeight="1"/>
    <row r="375" spans="1:26" ht="15.75" customHeight="1"/>
    <row r="376" spans="1:26" ht="15.75" customHeight="1"/>
    <row r="377" spans="1:26" ht="15.75" customHeight="1"/>
    <row r="378" spans="1:26" ht="15.75" customHeight="1"/>
    <row r="379" spans="1:26" ht="15.75" customHeight="1"/>
    <row r="380" spans="1:26" ht="15.75" customHeight="1"/>
    <row r="381" spans="1:26" ht="15.75" customHeight="1"/>
    <row r="382" spans="1:26" ht="15.75" customHeight="1"/>
    <row r="383" spans="1:26" ht="15.75" customHeight="1"/>
    <row r="384" spans="1:26"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B3:B163" xr:uid="{00000000-0009-0000-0000-000021000000}"/>
  <mergeCells count="100">
    <mergeCell ref="D73:D74"/>
    <mergeCell ref="D75:D79"/>
    <mergeCell ref="D80:D81"/>
    <mergeCell ref="H94:H98"/>
    <mergeCell ref="H101:H104"/>
    <mergeCell ref="H73:H74"/>
    <mergeCell ref="H75:H79"/>
    <mergeCell ref="H80:H81"/>
    <mergeCell ref="H85:H86"/>
    <mergeCell ref="H88:H90"/>
    <mergeCell ref="A52:A55"/>
    <mergeCell ref="D52:D55"/>
    <mergeCell ref="D57:D58"/>
    <mergeCell ref="D59:D60"/>
    <mergeCell ref="D64:D71"/>
    <mergeCell ref="A33:A34"/>
    <mergeCell ref="A35:A36"/>
    <mergeCell ref="A40:A41"/>
    <mergeCell ref="A45:A49"/>
    <mergeCell ref="A50:A51"/>
    <mergeCell ref="D33:D34"/>
    <mergeCell ref="D35:D36"/>
    <mergeCell ref="D40:D41"/>
    <mergeCell ref="D45:D49"/>
    <mergeCell ref="D50:D51"/>
    <mergeCell ref="A14:A15"/>
    <mergeCell ref="D14:D15"/>
    <mergeCell ref="A16:A18"/>
    <mergeCell ref="H28:H32"/>
    <mergeCell ref="D16:D18"/>
    <mergeCell ref="D28:D32"/>
    <mergeCell ref="A28:A32"/>
    <mergeCell ref="H14:H15"/>
    <mergeCell ref="H16:H18"/>
    <mergeCell ref="H4:H6"/>
    <mergeCell ref="I4:I6"/>
    <mergeCell ref="A12:A13"/>
    <mergeCell ref="D12:D13"/>
    <mergeCell ref="H12:H13"/>
    <mergeCell ref="C4:C6"/>
    <mergeCell ref="D4:D6"/>
    <mergeCell ref="E4:E6"/>
    <mergeCell ref="F4:F6"/>
    <mergeCell ref="G4:G6"/>
    <mergeCell ref="D153:D154"/>
    <mergeCell ref="D159:D160"/>
    <mergeCell ref="D161:D162"/>
    <mergeCell ref="D85:D86"/>
    <mergeCell ref="D88:D90"/>
    <mergeCell ref="D94:D98"/>
    <mergeCell ref="D101:D104"/>
    <mergeCell ref="D106:D109"/>
    <mergeCell ref="D111:D112"/>
    <mergeCell ref="D121:D122"/>
    <mergeCell ref="D123:D124"/>
    <mergeCell ref="D128:D130"/>
    <mergeCell ref="D134:D135"/>
    <mergeCell ref="D144:D145"/>
    <mergeCell ref="D146:D147"/>
    <mergeCell ref="A146:A147"/>
    <mergeCell ref="A153:A154"/>
    <mergeCell ref="A159:A160"/>
    <mergeCell ref="A161:A162"/>
    <mergeCell ref="A88:A90"/>
    <mergeCell ref="A94:A98"/>
    <mergeCell ref="A101:A104"/>
    <mergeCell ref="A106:A109"/>
    <mergeCell ref="A111:A112"/>
    <mergeCell ref="A121:A122"/>
    <mergeCell ref="A123:A124"/>
    <mergeCell ref="A80:A81"/>
    <mergeCell ref="A85:A86"/>
    <mergeCell ref="A128:A130"/>
    <mergeCell ref="A134:A135"/>
    <mergeCell ref="A144:A145"/>
    <mergeCell ref="A57:A58"/>
    <mergeCell ref="A59:A60"/>
    <mergeCell ref="A64:A71"/>
    <mergeCell ref="A73:A74"/>
    <mergeCell ref="A75:A79"/>
    <mergeCell ref="H159:H160"/>
    <mergeCell ref="H161:H162"/>
    <mergeCell ref="H33:H34"/>
    <mergeCell ref="H35:H36"/>
    <mergeCell ref="H40:H41"/>
    <mergeCell ref="H45:H49"/>
    <mergeCell ref="H50:H51"/>
    <mergeCell ref="H52:H55"/>
    <mergeCell ref="H57:H58"/>
    <mergeCell ref="H106:H109"/>
    <mergeCell ref="H111:H112"/>
    <mergeCell ref="H121:H122"/>
    <mergeCell ref="H123:H124"/>
    <mergeCell ref="H128:H130"/>
    <mergeCell ref="H134:H135"/>
    <mergeCell ref="H59:H60"/>
    <mergeCell ref="H64:H71"/>
    <mergeCell ref="H144:H145"/>
    <mergeCell ref="H146:H147"/>
    <mergeCell ref="H153:H154"/>
  </mergeCells>
  <printOptions horizontalCentered="1"/>
  <pageMargins left="0.2" right="0.2" top="0.75" bottom="0.5" header="0" footer="0"/>
  <pageSetup scale="64"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CC"/>
  </sheetPr>
  <dimension ref="A1:Z979"/>
  <sheetViews>
    <sheetView workbookViewId="0">
      <pane xSplit="6" ySplit="6" topLeftCell="G7" activePane="bottomRight" state="frozen"/>
      <selection pane="topRight" activeCell="G1" sqref="G1"/>
      <selection pane="bottomLeft" activeCell="A7" sqref="A7"/>
      <selection pane="bottomRight" activeCell="G7" sqref="G7"/>
    </sheetView>
  </sheetViews>
  <sheetFormatPr defaultColWidth="12.625" defaultRowHeight="15" customHeight="1"/>
  <cols>
    <col min="1" max="1" width="9" customWidth="1"/>
    <col min="2" max="2" width="13.625" customWidth="1"/>
    <col min="3" max="3" width="8.5" customWidth="1"/>
    <col min="4" max="4" width="21.75" customWidth="1"/>
    <col min="5" max="5" width="22.125" customWidth="1"/>
    <col min="6" max="6" width="38.375" customWidth="1"/>
    <col min="7" max="7" width="34.25" customWidth="1"/>
    <col min="8" max="8" width="16.25" customWidth="1"/>
    <col min="9" max="9" width="13.875" hidden="1" customWidth="1"/>
    <col min="10" max="10" width="35.375" customWidth="1"/>
    <col min="11" max="11" width="38.375" customWidth="1"/>
    <col min="12" max="12" width="17.5" customWidth="1"/>
    <col min="13" max="13" width="17.25" customWidth="1"/>
    <col min="14" max="14" width="13.25" customWidth="1"/>
    <col min="15" max="15" width="13" customWidth="1"/>
    <col min="16" max="16" width="16.125" customWidth="1"/>
    <col min="17" max="17" width="20.5" customWidth="1"/>
    <col min="18" max="18" width="15.625" customWidth="1"/>
    <col min="19" max="23" width="9" customWidth="1"/>
    <col min="24" max="24" width="16.375" customWidth="1"/>
    <col min="25" max="25" width="22" customWidth="1"/>
    <col min="26" max="26" width="12" customWidth="1"/>
  </cols>
  <sheetData>
    <row r="1" spans="1:26" ht="18.75" customHeight="1">
      <c r="A1" s="302"/>
      <c r="B1" s="303" t="s">
        <v>119</v>
      </c>
      <c r="C1" s="304"/>
      <c r="D1" s="303"/>
      <c r="E1" s="303"/>
      <c r="F1" s="305"/>
      <c r="G1" s="306"/>
      <c r="H1" s="307"/>
      <c r="I1" s="308"/>
      <c r="J1" s="306"/>
      <c r="K1" s="309"/>
      <c r="L1" s="310"/>
      <c r="M1" s="311"/>
      <c r="N1" s="302"/>
      <c r="O1" s="302"/>
      <c r="P1" s="302"/>
      <c r="Q1" s="302"/>
      <c r="R1" s="302"/>
      <c r="S1" s="302"/>
      <c r="T1" s="302"/>
      <c r="U1" s="302"/>
      <c r="V1" s="302"/>
      <c r="W1" s="302"/>
      <c r="X1" s="302"/>
      <c r="Y1" s="302"/>
      <c r="Z1" s="302"/>
    </row>
    <row r="2" spans="1:26" ht="21" customHeight="1">
      <c r="A2" s="302"/>
      <c r="B2" s="2001" t="s">
        <v>120</v>
      </c>
      <c r="C2" s="1874"/>
      <c r="D2" s="1874"/>
      <c r="E2" s="1874"/>
      <c r="F2" s="305"/>
      <c r="G2" s="306"/>
      <c r="H2" s="307"/>
      <c r="I2" s="308"/>
      <c r="J2" s="306"/>
      <c r="K2" s="309"/>
      <c r="L2" s="310"/>
      <c r="M2" s="311"/>
      <c r="N2" s="302"/>
      <c r="O2" s="302"/>
      <c r="P2" s="302"/>
      <c r="Q2" s="302"/>
      <c r="R2" s="302"/>
      <c r="S2" s="302"/>
      <c r="T2" s="302"/>
      <c r="U2" s="302"/>
      <c r="V2" s="302"/>
      <c r="W2" s="302"/>
      <c r="X2" s="302"/>
      <c r="Y2" s="302"/>
      <c r="Z2" s="302"/>
    </row>
    <row r="3" spans="1:26" ht="21" customHeight="1">
      <c r="A3" s="302"/>
      <c r="B3" s="313" t="s">
        <v>121</v>
      </c>
      <c r="C3" s="312"/>
      <c r="D3" s="312"/>
      <c r="E3" s="312"/>
      <c r="F3" s="305"/>
      <c r="G3" s="306"/>
      <c r="H3" s="307"/>
      <c r="I3" s="308"/>
      <c r="J3" s="306"/>
      <c r="K3" s="309"/>
      <c r="L3" s="310"/>
      <c r="M3" s="311"/>
      <c r="N3" s="302"/>
      <c r="O3" s="302"/>
      <c r="P3" s="302"/>
      <c r="Q3" s="302"/>
      <c r="R3" s="302"/>
      <c r="S3" s="302"/>
      <c r="T3" s="302"/>
      <c r="U3" s="302"/>
      <c r="V3" s="302"/>
      <c r="W3" s="302"/>
      <c r="X3" s="302"/>
      <c r="Y3" s="302"/>
      <c r="Z3" s="302"/>
    </row>
    <row r="4" spans="1:26" ht="27" customHeight="1">
      <c r="A4" s="305"/>
      <c r="B4" s="2002" t="str">
        <f>'By Year'!B4</f>
        <v>as of June 26, 2020</v>
      </c>
      <c r="C4" s="1874"/>
      <c r="D4" s="1874"/>
      <c r="E4" s="303"/>
      <c r="F4" s="305"/>
      <c r="G4" s="306"/>
      <c r="H4" s="306"/>
      <c r="I4" s="308"/>
      <c r="J4" s="306"/>
      <c r="K4" s="307"/>
      <c r="L4" s="310"/>
      <c r="M4" s="311"/>
      <c r="N4" s="305"/>
      <c r="O4" s="305"/>
      <c r="P4" s="305"/>
      <c r="Q4" s="305"/>
      <c r="R4" s="305"/>
      <c r="S4" s="314"/>
      <c r="T4" s="314"/>
      <c r="U4" s="314"/>
      <c r="V4" s="314"/>
      <c r="W4" s="314"/>
      <c r="X4" s="314"/>
      <c r="Y4" s="315"/>
      <c r="Z4" s="315"/>
    </row>
    <row r="5" spans="1:26" ht="28.5" customHeight="1">
      <c r="A5" s="305"/>
      <c r="B5" s="316"/>
      <c r="C5" s="316"/>
      <c r="D5" s="316"/>
      <c r="E5" s="317"/>
      <c r="F5" s="305"/>
      <c r="G5" s="306"/>
      <c r="H5" s="306"/>
      <c r="I5" s="308"/>
      <c r="J5" s="306"/>
      <c r="K5" s="307"/>
      <c r="L5" s="310"/>
      <c r="M5" s="311"/>
      <c r="N5" s="305"/>
      <c r="O5" s="305"/>
      <c r="P5" s="305"/>
      <c r="Q5" s="305"/>
      <c r="R5" s="305"/>
      <c r="S5" s="314"/>
      <c r="T5" s="314"/>
      <c r="U5" s="314"/>
      <c r="V5" s="314"/>
      <c r="W5" s="314"/>
      <c r="X5" s="314"/>
      <c r="Y5" s="315"/>
      <c r="Z5" s="315"/>
    </row>
    <row r="6" spans="1:26" ht="40.5" customHeight="1">
      <c r="A6" s="305"/>
      <c r="B6" s="318" t="s">
        <v>122</v>
      </c>
      <c r="C6" s="318" t="s">
        <v>123</v>
      </c>
      <c r="D6" s="319" t="s">
        <v>124</v>
      </c>
      <c r="E6" s="320" t="s">
        <v>125</v>
      </c>
      <c r="F6" s="320" t="s">
        <v>126</v>
      </c>
      <c r="G6" s="320" t="s">
        <v>127</v>
      </c>
      <c r="H6" s="320" t="s">
        <v>128</v>
      </c>
      <c r="I6" s="321" t="s">
        <v>129</v>
      </c>
      <c r="J6" s="318" t="s">
        <v>130</v>
      </c>
      <c r="K6" s="318" t="s">
        <v>131</v>
      </c>
      <c r="L6" s="318" t="s">
        <v>132</v>
      </c>
      <c r="M6" s="322" t="s">
        <v>133</v>
      </c>
      <c r="N6" s="323"/>
      <c r="O6" s="323"/>
      <c r="P6" s="323"/>
      <c r="Q6" s="323"/>
      <c r="R6" s="315"/>
      <c r="S6" s="315"/>
      <c r="T6" s="305"/>
      <c r="U6" s="305"/>
      <c r="V6" s="305"/>
      <c r="W6" s="305"/>
      <c r="X6" s="305"/>
      <c r="Y6" s="305"/>
      <c r="Z6" s="305"/>
    </row>
    <row r="7" spans="1:26" ht="45" customHeight="1">
      <c r="A7" s="305"/>
      <c r="B7" s="1985" t="s">
        <v>134</v>
      </c>
      <c r="C7" s="1995">
        <v>2015</v>
      </c>
      <c r="D7" s="1984" t="s">
        <v>15</v>
      </c>
      <c r="E7" s="1984" t="s">
        <v>67</v>
      </c>
      <c r="F7" s="2003" t="s">
        <v>135</v>
      </c>
      <c r="G7" s="1998"/>
      <c r="H7" s="1999"/>
      <c r="I7" s="1986">
        <v>3.78</v>
      </c>
      <c r="J7" s="1987" t="str">
        <f>'2015 BUB-WATER(DONCARLOS)'!P14</f>
        <v>90.25% Physical Accomplishment</v>
      </c>
      <c r="K7" s="325" t="str">
        <f>'2015 BUB-WATER(DONCARLOS)'!Q14</f>
        <v>FOR CANCELLATION PER ENGR.ALAMBAN</v>
      </c>
      <c r="L7" s="2000">
        <f>'2015 BUB-WATER(DONCARLOS)'!R14</f>
        <v>43987</v>
      </c>
      <c r="M7" s="326"/>
      <c r="N7" s="315"/>
      <c r="O7" s="315"/>
      <c r="P7" s="315"/>
      <c r="Q7" s="315"/>
      <c r="R7" s="315"/>
      <c r="S7" s="315"/>
      <c r="T7" s="305"/>
      <c r="U7" s="305"/>
      <c r="V7" s="305"/>
      <c r="W7" s="305"/>
      <c r="X7" s="305"/>
      <c r="Y7" s="305"/>
      <c r="Z7" s="305"/>
    </row>
    <row r="8" spans="1:26" ht="94.5" customHeight="1">
      <c r="A8" s="305"/>
      <c r="B8" s="1976"/>
      <c r="C8" s="1976"/>
      <c r="D8" s="1976"/>
      <c r="E8" s="1976"/>
      <c r="F8" s="1939"/>
      <c r="G8" s="1856"/>
      <c r="H8" s="1856"/>
      <c r="I8" s="1856"/>
      <c r="J8" s="1856"/>
      <c r="K8" s="327" t="s">
        <v>136</v>
      </c>
      <c r="L8" s="1979"/>
      <c r="M8" s="326"/>
      <c r="N8" s="315"/>
      <c r="O8" s="315"/>
      <c r="P8" s="315"/>
      <c r="Q8" s="315"/>
      <c r="R8" s="315"/>
      <c r="S8" s="315"/>
      <c r="T8" s="305"/>
      <c r="U8" s="305"/>
      <c r="V8" s="305"/>
      <c r="W8" s="305"/>
      <c r="X8" s="305"/>
      <c r="Y8" s="305"/>
      <c r="Z8" s="305"/>
    </row>
    <row r="9" spans="1:26" ht="45.75" customHeight="1">
      <c r="A9" s="305"/>
      <c r="B9" s="322" t="s">
        <v>66</v>
      </c>
      <c r="C9" s="328">
        <v>2016</v>
      </c>
      <c r="D9" s="329" t="s">
        <v>15</v>
      </c>
      <c r="E9" s="329" t="s">
        <v>137</v>
      </c>
      <c r="F9" s="330" t="s">
        <v>138</v>
      </c>
      <c r="G9" s="331"/>
      <c r="H9" s="332"/>
      <c r="I9" s="333">
        <v>8</v>
      </c>
      <c r="J9" s="334" t="str">
        <f>'2016 BUB-WATER'!P22</f>
        <v>90.15% Physical Accomplishment</v>
      </c>
      <c r="K9" s="335" t="s">
        <v>139</v>
      </c>
      <c r="L9" s="336">
        <f>'2016 BUB-WATER'!R22</f>
        <v>43860</v>
      </c>
      <c r="M9" s="335" t="str">
        <f>'2016 BUB-WATER'!S22</f>
        <v>MONTHLY MEETING</v>
      </c>
      <c r="N9" s="315"/>
      <c r="O9" s="315"/>
      <c r="P9" s="315"/>
      <c r="Q9" s="315"/>
      <c r="R9" s="315"/>
      <c r="S9" s="305"/>
      <c r="T9" s="305"/>
      <c r="U9" s="305"/>
      <c r="V9" s="305"/>
      <c r="W9" s="305"/>
      <c r="X9" s="305"/>
      <c r="Y9" s="305"/>
      <c r="Z9" s="305"/>
    </row>
    <row r="10" spans="1:26" ht="35.25" customHeight="1">
      <c r="A10" s="305"/>
      <c r="B10" s="1997" t="s">
        <v>66</v>
      </c>
      <c r="C10" s="1995">
        <v>2016</v>
      </c>
      <c r="D10" s="1984" t="s">
        <v>18</v>
      </c>
      <c r="E10" s="1984" t="s">
        <v>140</v>
      </c>
      <c r="F10" s="1984" t="s">
        <v>141</v>
      </c>
      <c r="G10" s="1998"/>
      <c r="H10" s="2005"/>
      <c r="I10" s="1986">
        <v>9</v>
      </c>
      <c r="J10" s="1987" t="str">
        <f>'2016 BUB-WATER'!P77</f>
        <v>90.04% Physical Accomplishment</v>
      </c>
      <c r="K10" s="324" t="str">
        <f>'2016 BUB-WATER'!Q77</f>
        <v>LGU COUNTERPART ISSUE</v>
      </c>
      <c r="L10" s="2004">
        <f>'2016 BUB-WATER'!R77</f>
        <v>43853</v>
      </c>
      <c r="M10" s="337"/>
      <c r="N10" s="315"/>
      <c r="O10" s="315"/>
      <c r="P10" s="315"/>
      <c r="Q10" s="315"/>
      <c r="R10" s="315"/>
      <c r="S10" s="305"/>
      <c r="T10" s="305"/>
      <c r="U10" s="305"/>
      <c r="V10" s="305"/>
      <c r="W10" s="305"/>
      <c r="X10" s="305"/>
      <c r="Y10" s="305"/>
      <c r="Z10" s="305"/>
    </row>
    <row r="11" spans="1:26" ht="36.75" customHeight="1">
      <c r="A11" s="305"/>
      <c r="B11" s="1976"/>
      <c r="C11" s="1976"/>
      <c r="D11" s="1976"/>
      <c r="E11" s="1976"/>
      <c r="F11" s="1976"/>
      <c r="G11" s="1976"/>
      <c r="H11" s="1976"/>
      <c r="I11" s="1976"/>
      <c r="J11" s="1976"/>
      <c r="K11" s="338" t="s">
        <v>142</v>
      </c>
      <c r="L11" s="1943"/>
      <c r="M11" s="337"/>
      <c r="N11" s="315"/>
      <c r="O11" s="315"/>
      <c r="P11" s="315"/>
      <c r="Q11" s="315"/>
      <c r="R11" s="315"/>
      <c r="S11" s="305"/>
      <c r="T11" s="305"/>
      <c r="U11" s="305"/>
      <c r="V11" s="305"/>
      <c r="W11" s="305"/>
      <c r="X11" s="305"/>
      <c r="Y11" s="305"/>
      <c r="Z11" s="305"/>
    </row>
    <row r="12" spans="1:26" ht="31.5" customHeight="1">
      <c r="A12" s="305"/>
      <c r="B12" s="2009" t="s">
        <v>66</v>
      </c>
      <c r="C12" s="2010">
        <v>2016</v>
      </c>
      <c r="D12" s="2011" t="s">
        <v>18</v>
      </c>
      <c r="E12" s="2011" t="s">
        <v>143</v>
      </c>
      <c r="F12" s="2012" t="s">
        <v>144</v>
      </c>
      <c r="G12" s="2013"/>
      <c r="H12" s="2014"/>
      <c r="I12" s="2006">
        <v>6.5</v>
      </c>
      <c r="J12" s="2007" t="str">
        <f>'2016 BUB-WATER'!P87</f>
        <v>80% Physical Accomplishment</v>
      </c>
      <c r="K12" s="339" t="str">
        <f>'2016 BUB-WATER'!Q87</f>
        <v>AS OF 12/18/2019 SWA</v>
      </c>
      <c r="L12" s="2008">
        <f>'2016 BUB-WATER'!R87</f>
        <v>43832</v>
      </c>
      <c r="M12" s="337"/>
      <c r="N12" s="315"/>
      <c r="O12" s="315"/>
      <c r="P12" s="315"/>
      <c r="Q12" s="315"/>
      <c r="R12" s="315"/>
      <c r="S12" s="305"/>
      <c r="T12" s="305"/>
      <c r="U12" s="305"/>
      <c r="V12" s="305"/>
      <c r="W12" s="305"/>
      <c r="X12" s="305"/>
      <c r="Y12" s="305"/>
      <c r="Z12" s="305"/>
    </row>
    <row r="13" spans="1:26" ht="36.75" customHeight="1">
      <c r="A13" s="305"/>
      <c r="B13" s="1976"/>
      <c r="C13" s="1976"/>
      <c r="D13" s="1976"/>
      <c r="E13" s="1976"/>
      <c r="F13" s="1976"/>
      <c r="G13" s="1976"/>
      <c r="H13" s="1976"/>
      <c r="I13" s="1976"/>
      <c r="J13" s="1976"/>
      <c r="K13" s="338" t="s">
        <v>145</v>
      </c>
      <c r="L13" s="1943"/>
      <c r="M13" s="337"/>
      <c r="N13" s="315"/>
      <c r="O13" s="315"/>
      <c r="P13" s="315"/>
      <c r="Q13" s="315"/>
      <c r="R13" s="315"/>
      <c r="S13" s="305"/>
      <c r="T13" s="305"/>
      <c r="U13" s="305"/>
      <c r="V13" s="305"/>
      <c r="W13" s="305"/>
      <c r="X13" s="305"/>
      <c r="Y13" s="305"/>
      <c r="Z13" s="305"/>
    </row>
    <row r="14" spans="1:26" ht="22.5" customHeight="1">
      <c r="A14" s="305"/>
      <c r="B14" s="1980" t="s">
        <v>146</v>
      </c>
      <c r="C14" s="1980">
        <v>2016</v>
      </c>
      <c r="D14" s="1981" t="s">
        <v>16</v>
      </c>
      <c r="E14" s="1981" t="s">
        <v>147</v>
      </c>
      <c r="F14" s="1981" t="s">
        <v>148</v>
      </c>
      <c r="G14" s="1982" t="s">
        <v>149</v>
      </c>
      <c r="H14" s="1983" t="s">
        <v>25</v>
      </c>
      <c r="I14" s="1975">
        <v>2000000</v>
      </c>
      <c r="J14" s="1977" t="str">
        <f>'2016 LGSF-Others'!T78</f>
        <v>COMPLETED</v>
      </c>
      <c r="K14" s="341">
        <f>'2016 LGSF-Others'!U78</f>
        <v>0</v>
      </c>
      <c r="L14" s="1978">
        <f>'2016 LGSF-Others'!V78</f>
        <v>44008</v>
      </c>
      <c r="M14" s="342"/>
      <c r="N14" s="343"/>
      <c r="O14" s="315"/>
      <c r="P14" s="305"/>
      <c r="Q14" s="305"/>
      <c r="R14" s="305"/>
      <c r="S14" s="305"/>
      <c r="T14" s="305"/>
      <c r="U14" s="305"/>
      <c r="V14" s="305"/>
      <c r="W14" s="305"/>
      <c r="X14" s="305"/>
      <c r="Y14" s="305"/>
      <c r="Z14" s="305"/>
    </row>
    <row r="15" spans="1:26" ht="37.5" customHeight="1">
      <c r="A15" s="305"/>
      <c r="B15" s="1976"/>
      <c r="C15" s="1976"/>
      <c r="D15" s="1976"/>
      <c r="E15" s="1976"/>
      <c r="F15" s="1976"/>
      <c r="G15" s="1976"/>
      <c r="H15" s="1976"/>
      <c r="I15" s="1976"/>
      <c r="J15" s="1976"/>
      <c r="K15" s="338" t="s">
        <v>150</v>
      </c>
      <c r="L15" s="1979"/>
      <c r="M15" s="342"/>
      <c r="N15" s="343"/>
      <c r="O15" s="315"/>
      <c r="P15" s="305"/>
      <c r="Q15" s="305"/>
      <c r="R15" s="305"/>
      <c r="S15" s="305"/>
      <c r="T15" s="305"/>
      <c r="U15" s="305"/>
      <c r="V15" s="305"/>
      <c r="W15" s="305"/>
      <c r="X15" s="305"/>
      <c r="Y15" s="305"/>
      <c r="Z15" s="305"/>
    </row>
    <row r="16" spans="1:26" ht="54.75" customHeight="1">
      <c r="A16" s="305"/>
      <c r="B16" s="344" t="s">
        <v>146</v>
      </c>
      <c r="C16" s="344">
        <v>2016</v>
      </c>
      <c r="D16" s="345" t="s">
        <v>18</v>
      </c>
      <c r="E16" s="345" t="s">
        <v>151</v>
      </c>
      <c r="F16" s="345"/>
      <c r="G16" s="346" t="s">
        <v>152</v>
      </c>
      <c r="H16" s="347" t="s">
        <v>153</v>
      </c>
      <c r="I16" s="348">
        <v>15000000</v>
      </c>
      <c r="J16" s="349" t="str">
        <f>'2016 LGSF-Others'!T145</f>
        <v>40.17% PHYSICAL ACCOMPLISHMENT</v>
      </c>
      <c r="K16" s="350" t="s">
        <v>154</v>
      </c>
      <c r="L16" s="351">
        <f>'2016 LGSF-Others'!V145</f>
        <v>44008</v>
      </c>
      <c r="M16" s="342" t="str">
        <f>'2016 LGSF-Others'!W145</f>
        <v>K.E</v>
      </c>
      <c r="N16" s="315"/>
      <c r="O16" s="315"/>
      <c r="P16" s="305"/>
      <c r="Q16" s="305"/>
      <c r="R16" s="305"/>
      <c r="S16" s="305"/>
      <c r="T16" s="305"/>
      <c r="U16" s="305"/>
      <c r="V16" s="305"/>
      <c r="W16" s="305"/>
      <c r="X16" s="305"/>
      <c r="Y16" s="305"/>
      <c r="Z16" s="305"/>
    </row>
    <row r="17" spans="1:26" ht="30" customHeight="1">
      <c r="A17" s="305"/>
      <c r="B17" s="352" t="s">
        <v>155</v>
      </c>
      <c r="C17" s="353">
        <v>2017</v>
      </c>
      <c r="D17" s="354" t="s">
        <v>19</v>
      </c>
      <c r="E17" s="354" t="s">
        <v>156</v>
      </c>
      <c r="F17" s="1989" t="s">
        <v>157</v>
      </c>
      <c r="G17" s="1990" t="s">
        <v>158</v>
      </c>
      <c r="H17" s="355"/>
      <c r="I17" s="1993">
        <v>3274000</v>
      </c>
      <c r="J17" s="1987" t="str">
        <f>'2017 ADM-Others'!N187</f>
        <v>On-going cancellation</v>
      </c>
      <c r="K17" s="340" t="str">
        <f>'2017 ADM-Others'!O187</f>
        <v>Poblacion - 89.48% SWA AS OF MAY 2020</v>
      </c>
      <c r="L17" s="356">
        <f>'2017 ADM-Others'!P187</f>
        <v>43888</v>
      </c>
      <c r="M17" s="1994"/>
      <c r="N17" s="357"/>
      <c r="O17" s="357"/>
      <c r="P17" s="357"/>
      <c r="Q17" s="357"/>
      <c r="R17" s="357"/>
      <c r="S17" s="357"/>
      <c r="T17" s="357"/>
      <c r="U17" s="357"/>
      <c r="V17" s="357"/>
      <c r="W17" s="357"/>
      <c r="X17" s="357"/>
      <c r="Y17" s="357"/>
      <c r="Z17" s="357"/>
    </row>
    <row r="18" spans="1:26" ht="30" customHeight="1">
      <c r="A18" s="305"/>
      <c r="B18" s="358"/>
      <c r="C18" s="359"/>
      <c r="D18" s="360"/>
      <c r="E18" s="360"/>
      <c r="F18" s="1856"/>
      <c r="G18" s="1991"/>
      <c r="H18" s="361"/>
      <c r="I18" s="1939"/>
      <c r="J18" s="1856"/>
      <c r="K18" s="362" t="str">
        <f>'2017 ADM-Others'!O188</f>
        <v>San Jose - 91.79%  (SWA) AS OF MAY 2020</v>
      </c>
      <c r="L18" s="363">
        <f>'2017 ADM-Others'!P188</f>
        <v>43888</v>
      </c>
      <c r="M18" s="1856"/>
      <c r="N18" s="357"/>
      <c r="O18" s="357"/>
      <c r="P18" s="357"/>
      <c r="Q18" s="357"/>
      <c r="R18" s="357"/>
      <c r="S18" s="357"/>
      <c r="T18" s="357"/>
      <c r="U18" s="357"/>
      <c r="V18" s="357"/>
      <c r="W18" s="357"/>
      <c r="X18" s="357"/>
      <c r="Y18" s="357"/>
      <c r="Z18" s="357"/>
    </row>
    <row r="19" spans="1:26" ht="30" customHeight="1">
      <c r="A19" s="305"/>
      <c r="B19" s="364"/>
      <c r="C19" s="365"/>
      <c r="D19" s="366"/>
      <c r="E19" s="366"/>
      <c r="F19" s="1976"/>
      <c r="G19" s="1992"/>
      <c r="H19" s="367"/>
      <c r="I19" s="1944"/>
      <c r="J19" s="1976"/>
      <c r="K19" s="368" t="str">
        <f>'2017 ADM-Others'!O189</f>
        <v>Sta. Ines -  75.65%  (SWA) AS OF MAY 2020</v>
      </c>
      <c r="L19" s="369">
        <f>'2017 ADM-Others'!P189</f>
        <v>43888</v>
      </c>
      <c r="M19" s="1976"/>
      <c r="N19" s="357"/>
      <c r="O19" s="357"/>
      <c r="P19" s="357"/>
      <c r="Q19" s="357"/>
      <c r="R19" s="357"/>
      <c r="S19" s="357"/>
      <c r="T19" s="357"/>
      <c r="U19" s="357"/>
      <c r="V19" s="357"/>
      <c r="W19" s="357"/>
      <c r="X19" s="357"/>
      <c r="Y19" s="357"/>
      <c r="Z19" s="357"/>
    </row>
    <row r="20" spans="1:26" ht="38.25" customHeight="1">
      <c r="A20" s="305"/>
      <c r="B20" s="1985" t="s">
        <v>79</v>
      </c>
      <c r="C20" s="1995">
        <v>2017</v>
      </c>
      <c r="D20" s="1984" t="s">
        <v>15</v>
      </c>
      <c r="E20" s="1984" t="s">
        <v>159</v>
      </c>
      <c r="F20" s="1984" t="s">
        <v>160</v>
      </c>
      <c r="G20" s="1985" t="s">
        <v>161</v>
      </c>
      <c r="H20" s="1985"/>
      <c r="I20" s="1986">
        <v>13025000</v>
      </c>
      <c r="J20" s="1987" t="str">
        <f>'2017 ADM-WATER'!N24</f>
        <v>93.32% Physical Accomplishment</v>
      </c>
      <c r="K20" s="340" t="str">
        <f>'2017 ADM-WATER'!O24</f>
        <v>Ongoing cancellation</v>
      </c>
      <c r="L20" s="1988">
        <f>'2017 ADM-WATER'!P24</f>
        <v>43860</v>
      </c>
      <c r="M20" s="370"/>
      <c r="N20" s="371"/>
      <c r="O20" s="323"/>
      <c r="P20" s="323"/>
      <c r="Q20" s="323"/>
      <c r="R20" s="323"/>
      <c r="S20" s="323"/>
      <c r="T20" s="323"/>
      <c r="U20" s="323"/>
      <c r="V20" s="323"/>
      <c r="W20" s="323"/>
      <c r="X20" s="323"/>
      <c r="Y20" s="323"/>
      <c r="Z20" s="323"/>
    </row>
    <row r="21" spans="1:26" ht="87" customHeight="1">
      <c r="A21" s="305"/>
      <c r="B21" s="1976"/>
      <c r="C21" s="1976"/>
      <c r="D21" s="1976"/>
      <c r="E21" s="1976"/>
      <c r="F21" s="1976"/>
      <c r="G21" s="1976"/>
      <c r="H21" s="1976"/>
      <c r="I21" s="1976"/>
      <c r="J21" s="1976"/>
      <c r="K21" s="368" t="s">
        <v>162</v>
      </c>
      <c r="L21" s="1943"/>
      <c r="M21" s="370"/>
      <c r="N21" s="357" t="s">
        <v>163</v>
      </c>
      <c r="O21" s="323"/>
      <c r="P21" s="323"/>
      <c r="Q21" s="323"/>
      <c r="R21" s="323"/>
      <c r="S21" s="323"/>
      <c r="T21" s="323"/>
      <c r="U21" s="323"/>
      <c r="V21" s="323"/>
      <c r="W21" s="323"/>
      <c r="X21" s="323"/>
      <c r="Y21" s="323"/>
      <c r="Z21" s="323"/>
    </row>
    <row r="22" spans="1:26" ht="21.75" customHeight="1">
      <c r="A22" s="305"/>
      <c r="B22" s="1985" t="s">
        <v>79</v>
      </c>
      <c r="C22" s="1995">
        <v>2017</v>
      </c>
      <c r="D22" s="1984" t="s">
        <v>16</v>
      </c>
      <c r="E22" s="1984" t="s">
        <v>147</v>
      </c>
      <c r="F22" s="1984" t="s">
        <v>164</v>
      </c>
      <c r="G22" s="1985" t="s">
        <v>161</v>
      </c>
      <c r="H22" s="1985"/>
      <c r="I22" s="1986">
        <v>14001000</v>
      </c>
      <c r="J22" s="1987" t="str">
        <f>'2017 ADM-WATER'!N26</f>
        <v>Completed</v>
      </c>
      <c r="K22" s="372">
        <f>'2017 ADM-WATER'!O26</f>
        <v>0</v>
      </c>
      <c r="L22" s="1988">
        <f>'2017 ADM-WATER'!P26</f>
        <v>44008</v>
      </c>
      <c r="M22" s="373"/>
      <c r="N22" s="371"/>
      <c r="O22" s="323"/>
      <c r="P22" s="323"/>
      <c r="Q22" s="323"/>
      <c r="R22" s="323"/>
      <c r="S22" s="323"/>
      <c r="T22" s="323"/>
      <c r="U22" s="323"/>
      <c r="V22" s="323"/>
      <c r="W22" s="323"/>
      <c r="X22" s="323"/>
      <c r="Y22" s="323"/>
      <c r="Z22" s="323"/>
    </row>
    <row r="23" spans="1:26" ht="21" customHeight="1">
      <c r="A23" s="305"/>
      <c r="B23" s="1976"/>
      <c r="C23" s="1976"/>
      <c r="D23" s="1976"/>
      <c r="E23" s="1976"/>
      <c r="F23" s="1976"/>
      <c r="G23" s="1976"/>
      <c r="H23" s="1976"/>
      <c r="I23" s="1976"/>
      <c r="J23" s="1976"/>
      <c r="K23" s="374"/>
      <c r="L23" s="1943"/>
      <c r="M23" s="373"/>
      <c r="N23" s="371"/>
      <c r="O23" s="323"/>
      <c r="P23" s="323"/>
      <c r="Q23" s="323"/>
      <c r="R23" s="323"/>
      <c r="S23" s="323"/>
      <c r="T23" s="323"/>
      <c r="U23" s="323"/>
      <c r="V23" s="323"/>
      <c r="W23" s="323"/>
      <c r="X23" s="323"/>
      <c r="Y23" s="323"/>
      <c r="Z23" s="323"/>
    </row>
    <row r="24" spans="1:26" ht="29.25" customHeight="1">
      <c r="A24" s="305"/>
      <c r="B24" s="1997" t="s">
        <v>79</v>
      </c>
      <c r="C24" s="1995">
        <v>2017</v>
      </c>
      <c r="D24" s="1984" t="s">
        <v>19</v>
      </c>
      <c r="E24" s="1984" t="s">
        <v>165</v>
      </c>
      <c r="F24" s="1984" t="s">
        <v>166</v>
      </c>
      <c r="G24" s="1985" t="s">
        <v>161</v>
      </c>
      <c r="H24" s="1985"/>
      <c r="I24" s="1986">
        <v>8190000</v>
      </c>
      <c r="J24" s="1987" t="str">
        <f>'2017 ADM-WATER'!N107</f>
        <v>90% Physical Accomplishment</v>
      </c>
      <c r="K24" s="341" t="str">
        <f>'2017 ADM-WATER'!O107</f>
        <v>on going implementation</v>
      </c>
      <c r="L24" s="1996">
        <f>'2017 ADM-WATER'!P107</f>
        <v>43805</v>
      </c>
      <c r="M24" s="373">
        <f>'2017 ADM-WATER'!Q108</f>
        <v>0</v>
      </c>
      <c r="N24" s="371"/>
      <c r="O24" s="323"/>
      <c r="P24" s="323"/>
      <c r="Q24" s="323"/>
      <c r="R24" s="323"/>
      <c r="S24" s="323"/>
      <c r="T24" s="323"/>
      <c r="U24" s="323"/>
      <c r="V24" s="323"/>
      <c r="W24" s="323"/>
      <c r="X24" s="323"/>
      <c r="Y24" s="323"/>
      <c r="Z24" s="323"/>
    </row>
    <row r="25" spans="1:26" ht="27.75" customHeight="1">
      <c r="A25" s="305"/>
      <c r="B25" s="1856"/>
      <c r="C25" s="1856"/>
      <c r="D25" s="1856"/>
      <c r="E25" s="1856"/>
      <c r="F25" s="1856"/>
      <c r="G25" s="1856"/>
      <c r="H25" s="1856"/>
      <c r="I25" s="1856"/>
      <c r="J25" s="1856"/>
      <c r="K25" s="339" t="s">
        <v>167</v>
      </c>
      <c r="L25" s="1943"/>
      <c r="M25" s="373"/>
      <c r="N25" s="371"/>
      <c r="O25" s="323"/>
      <c r="P25" s="323"/>
      <c r="Q25" s="323"/>
      <c r="R25" s="323"/>
      <c r="S25" s="323"/>
      <c r="T25" s="323"/>
      <c r="U25" s="323"/>
      <c r="V25" s="323"/>
      <c r="W25" s="323"/>
      <c r="X25" s="323"/>
      <c r="Y25" s="323"/>
      <c r="Z25" s="323"/>
    </row>
    <row r="26" spans="1:26" ht="63.75" customHeight="1">
      <c r="A26" s="305"/>
      <c r="B26" s="322" t="s">
        <v>79</v>
      </c>
      <c r="C26" s="328">
        <v>2017</v>
      </c>
      <c r="D26" s="329" t="s">
        <v>19</v>
      </c>
      <c r="E26" s="329" t="s">
        <v>168</v>
      </c>
      <c r="F26" s="329" t="s">
        <v>169</v>
      </c>
      <c r="G26" s="337" t="s">
        <v>161</v>
      </c>
      <c r="H26" s="337"/>
      <c r="I26" s="333">
        <v>13898000</v>
      </c>
      <c r="J26" s="334" t="str">
        <f>'2017 ADM-WATER'!N110</f>
        <v>COMPLETED</v>
      </c>
      <c r="K26" s="375" t="str">
        <f>'2017 ADM-WATER'!O110</f>
        <v>PER ENGR. PUIG</v>
      </c>
      <c r="L26" s="376">
        <f>'2017 ADM-WATER'!P110</f>
        <v>44005</v>
      </c>
      <c r="M26" s="373"/>
      <c r="N26" s="371"/>
      <c r="O26" s="323"/>
      <c r="P26" s="323"/>
      <c r="Q26" s="323"/>
      <c r="R26" s="323"/>
      <c r="S26" s="323"/>
      <c r="T26" s="323"/>
      <c r="U26" s="323"/>
      <c r="V26" s="323"/>
      <c r="W26" s="323"/>
      <c r="X26" s="323"/>
      <c r="Y26" s="323"/>
      <c r="Z26" s="323"/>
    </row>
    <row r="27" spans="1:26" ht="34.5" customHeight="1">
      <c r="A27" s="305"/>
      <c r="B27" s="322" t="s">
        <v>68</v>
      </c>
      <c r="C27" s="328">
        <v>2018</v>
      </c>
      <c r="D27" s="329" t="str">
        <f>'2018 AM-Others'!C29</f>
        <v>CAMIGUIN</v>
      </c>
      <c r="E27" s="329" t="str">
        <f>'2018 AM-Others'!D29</f>
        <v>GUINSILIBAN</v>
      </c>
      <c r="F27" s="329" t="str">
        <f>'2018 AM-Others'!G29</f>
        <v>NATIONAL HIGHWAY, SOUTH POBLACION TO KIWAKAT</v>
      </c>
      <c r="G27" s="337" t="str">
        <f>'2018 AM-Others'!E29</f>
        <v>LOCAL ACCESS ROAD</v>
      </c>
      <c r="H27" s="337"/>
      <c r="I27" s="333"/>
      <c r="J27" s="334" t="str">
        <f>'2018 AM-Others'!N29</f>
        <v>COMPLETED</v>
      </c>
      <c r="K27" s="375">
        <f>'2018 AM-Others'!O29</f>
        <v>0</v>
      </c>
      <c r="L27" s="376">
        <f>'2018 AM-Others'!P29</f>
        <v>44008</v>
      </c>
      <c r="M27" s="373" t="str">
        <f>'2018 AM-Others'!Q29</f>
        <v>engr.alpas</v>
      </c>
      <c r="N27" s="371"/>
      <c r="O27" s="323"/>
      <c r="P27" s="323"/>
      <c r="Q27" s="323"/>
      <c r="R27" s="323"/>
      <c r="S27" s="323"/>
      <c r="T27" s="323"/>
      <c r="U27" s="323"/>
      <c r="V27" s="323"/>
      <c r="W27" s="323"/>
      <c r="X27" s="323"/>
      <c r="Y27" s="323"/>
      <c r="Z27" s="323"/>
    </row>
    <row r="28" spans="1:26" ht="37.5" customHeight="1">
      <c r="A28" s="305"/>
      <c r="B28" s="322" t="s">
        <v>68</v>
      </c>
      <c r="C28" s="328">
        <v>2018</v>
      </c>
      <c r="D28" s="329" t="str">
        <f>'2018 AM-Others'!C57</f>
        <v>LANAO DEL NORTE</v>
      </c>
      <c r="E28" s="329" t="str">
        <f>'2018 AM-Others'!D57</f>
        <v>MUNAI</v>
      </c>
      <c r="F28" s="329" t="str">
        <f>'2018 AM-Others'!G57</f>
        <v>PANGGAO-TAMPARAN</v>
      </c>
      <c r="G28" s="337" t="str">
        <f>'2018 AM-Others'!E57</f>
        <v>LOCAL ACCESS ROAD</v>
      </c>
      <c r="H28" s="337"/>
      <c r="I28" s="333"/>
      <c r="J28" s="334" t="str">
        <f>'2018 AM-Others'!N57</f>
        <v>23.91% Physical Accomplishment</v>
      </c>
      <c r="K28" s="375" t="str">
        <f>'2018 AM-Others'!O57</f>
        <v>AS OF 04/15/2020 SWA
ongoing implementation</v>
      </c>
      <c r="L28" s="376">
        <f>'2018 AM-Others'!P57</f>
        <v>43956</v>
      </c>
      <c r="M28" s="373">
        <f>'2018 AM-Others'!Q57</f>
        <v>0</v>
      </c>
      <c r="N28" s="371"/>
      <c r="O28" s="323"/>
      <c r="P28" s="323"/>
      <c r="Q28" s="323"/>
      <c r="R28" s="323"/>
      <c r="S28" s="323"/>
      <c r="T28" s="323"/>
      <c r="U28" s="323"/>
      <c r="V28" s="323"/>
      <c r="W28" s="323"/>
      <c r="X28" s="323"/>
      <c r="Y28" s="323"/>
      <c r="Z28" s="323"/>
    </row>
    <row r="29" spans="1:26" ht="42.75" customHeight="1">
      <c r="A29" s="305"/>
      <c r="B29" s="322" t="s">
        <v>68</v>
      </c>
      <c r="C29" s="328">
        <v>2018</v>
      </c>
      <c r="D29" s="329" t="str">
        <f>'2018 AM-Others'!C60</f>
        <v>LANAO DEL NORTE</v>
      </c>
      <c r="E29" s="329" t="str">
        <f>'2018 AM-Others'!D60</f>
        <v>POONA PIAGAPO</v>
      </c>
      <c r="F29" s="329" t="str">
        <f>'2018 AM-Others'!G60</f>
        <v>BRGY. NUNANG TO BRGY. POBLACION</v>
      </c>
      <c r="G29" s="337" t="str">
        <f>'2018 AM-Others'!E60</f>
        <v>LOCAL ACCESS ROAD</v>
      </c>
      <c r="H29" s="337"/>
      <c r="I29" s="333"/>
      <c r="J29" s="334" t="str">
        <f>'2018 AM-Others'!N60</f>
        <v>37.76% Physical Accomplishment</v>
      </c>
      <c r="K29" s="375" t="str">
        <f>'2018 AM-Others'!O60</f>
        <v>AS OF 1/15/2020 SWA 
ongoing cancellation</v>
      </c>
      <c r="L29" s="376">
        <f>'2018 AM-Others'!P60</f>
        <v>44008</v>
      </c>
      <c r="M29" s="373">
        <f>'2018 AM-Others'!Q60</f>
        <v>0</v>
      </c>
      <c r="N29" s="371"/>
      <c r="O29" s="323"/>
      <c r="P29" s="323"/>
      <c r="Q29" s="323"/>
      <c r="R29" s="323"/>
      <c r="S29" s="323"/>
      <c r="T29" s="323"/>
      <c r="U29" s="323"/>
      <c r="V29" s="323"/>
      <c r="W29" s="323"/>
      <c r="X29" s="323"/>
      <c r="Y29" s="323"/>
      <c r="Z29" s="323"/>
    </row>
    <row r="30" spans="1:26" ht="37.5" customHeight="1">
      <c r="A30" s="305"/>
      <c r="B30" s="322" t="s">
        <v>68</v>
      </c>
      <c r="C30" s="328">
        <v>2018</v>
      </c>
      <c r="D30" s="329" t="str">
        <f>'2018 AM-Others'!C94</f>
        <v>MISAMIS ORIENTAL</v>
      </c>
      <c r="E30" s="329" t="str">
        <f>'2018 AM-Others'!D94</f>
        <v>KINOGUITAN</v>
      </c>
      <c r="F30" s="329" t="str">
        <f>'2018 AM-Others'!G94</f>
        <v>BRGY. CALUBO TO BRGY. KITOTOK ROAD</v>
      </c>
      <c r="G30" s="337" t="str">
        <f>'2018 AM-Others'!E94</f>
        <v>LOCAL ACCESS ROAD</v>
      </c>
      <c r="H30" s="337"/>
      <c r="I30" s="333"/>
      <c r="J30" s="334" t="str">
        <f>'2018 AM-Others'!N94</f>
        <v>COMPLETED</v>
      </c>
      <c r="K30" s="375" t="str">
        <f>'2018 AM-Others'!O94</f>
        <v>PER ENGR. PUIG</v>
      </c>
      <c r="L30" s="376">
        <f>'2018 AM-Others'!P94</f>
        <v>44005</v>
      </c>
      <c r="M30" s="373" t="str">
        <f>'2018 AM-Others'!Q94</f>
        <v>npj</v>
      </c>
      <c r="N30" s="371"/>
      <c r="O30" s="323"/>
      <c r="P30" s="323"/>
      <c r="Q30" s="323"/>
      <c r="R30" s="323"/>
      <c r="S30" s="323"/>
      <c r="T30" s="323"/>
      <c r="U30" s="323"/>
      <c r="V30" s="323"/>
      <c r="W30" s="323"/>
      <c r="X30" s="323"/>
      <c r="Y30" s="323"/>
      <c r="Z30" s="323"/>
    </row>
    <row r="31" spans="1:26" ht="39" customHeight="1">
      <c r="A31" s="305"/>
      <c r="B31" s="322" t="s">
        <v>68</v>
      </c>
      <c r="C31" s="328">
        <v>2018</v>
      </c>
      <c r="D31" s="329" t="str">
        <f>'2018 AM-Others'!C109</f>
        <v>MISAMIS ORIENTAL</v>
      </c>
      <c r="E31" s="329" t="str">
        <f>'2018 AM-Others'!D109</f>
        <v>VILLANUEVA</v>
      </c>
      <c r="F31" s="329" t="str">
        <f>'2018 AM-Others'!G109</f>
        <v>SITIO BANBAN TO SITIO MADRID, BRGY. LOOC</v>
      </c>
      <c r="G31" s="337" t="str">
        <f>'2018 AM-Others'!E109</f>
        <v>LOCAL ACCESS ROAD</v>
      </c>
      <c r="H31" s="337"/>
      <c r="I31" s="333"/>
      <c r="J31" s="334" t="str">
        <f>'2018 AM-Others'!N109</f>
        <v>COMPLETED</v>
      </c>
      <c r="K31" s="375" t="str">
        <f>'2018 AM-Others'!O109</f>
        <v>PER ENGR. PUIG BUT HAS DEFFECTS</v>
      </c>
      <c r="L31" s="376">
        <f>'2018 AM-Others'!P109</f>
        <v>44005</v>
      </c>
      <c r="M31" s="373" t="str">
        <f>'2018 AM-Others'!Q109</f>
        <v>npj</v>
      </c>
      <c r="N31" s="371"/>
      <c r="O31" s="323"/>
      <c r="P31" s="323"/>
      <c r="Q31" s="323"/>
      <c r="R31" s="323"/>
      <c r="S31" s="323"/>
      <c r="T31" s="323"/>
      <c r="U31" s="323"/>
      <c r="V31" s="323"/>
      <c r="W31" s="323"/>
      <c r="X31" s="323"/>
      <c r="Y31" s="323"/>
      <c r="Z31" s="323"/>
    </row>
    <row r="32" spans="1:26" ht="37.5" customHeight="1">
      <c r="A32" s="305"/>
      <c r="B32" s="322" t="s">
        <v>68</v>
      </c>
      <c r="C32" s="328">
        <v>2018</v>
      </c>
      <c r="D32" s="329" t="str">
        <f>'2018 AM-Others'!C111</f>
        <v>MISAMIS ORIENTAL</v>
      </c>
      <c r="E32" s="329" t="str">
        <f>'2018 AM-Others'!D111</f>
        <v>BALINGOAN</v>
      </c>
      <c r="F32" s="329" t="str">
        <f>'2018 AM-Others'!G111</f>
        <v>MUNICIPAL WIDE</v>
      </c>
      <c r="G32" s="337" t="str">
        <f>'2018 AM-Others'!E111</f>
        <v>PROVISION OF SANITARY TOILET AND HYGIENE FACILITIES</v>
      </c>
      <c r="H32" s="337"/>
      <c r="I32" s="333"/>
      <c r="J32" s="334" t="str">
        <f>'2018 AM-Others'!N111</f>
        <v>90.00% Physical Accompishment</v>
      </c>
      <c r="K32" s="375" t="str">
        <f>'2018 AM-Others'!O111</f>
        <v>ongoing implementation</v>
      </c>
      <c r="L32" s="376">
        <f>'2018 AM-Others'!P111</f>
        <v>44005</v>
      </c>
      <c r="M32" s="373" t="str">
        <f>'2018 AM-Others'!Q111</f>
        <v>engr. puig</v>
      </c>
      <c r="N32" s="371"/>
      <c r="O32" s="323"/>
      <c r="P32" s="323"/>
      <c r="Q32" s="323"/>
      <c r="R32" s="323"/>
      <c r="S32" s="323"/>
      <c r="T32" s="323"/>
      <c r="U32" s="323"/>
      <c r="V32" s="323"/>
      <c r="W32" s="323"/>
      <c r="X32" s="323"/>
      <c r="Y32" s="323"/>
      <c r="Z32" s="323"/>
    </row>
    <row r="33" spans="1:26" ht="37.5" customHeight="1">
      <c r="A33" s="305"/>
      <c r="B33" s="322" t="s">
        <v>68</v>
      </c>
      <c r="C33" s="328">
        <v>2018</v>
      </c>
      <c r="D33" s="329" t="str">
        <f>'2018 AM-Others'!C113</f>
        <v>MISAMIS ORIENTAL</v>
      </c>
      <c r="E33" s="329" t="str">
        <f>'2018 AM-Others'!D113</f>
        <v>INITAO</v>
      </c>
      <c r="F33" s="329" t="str">
        <f>'2018 AM-Others'!G113</f>
        <v>APAS, INITAO</v>
      </c>
      <c r="G33" s="337" t="str">
        <f>'2018 AM-Others'!E113</f>
        <v>LOCAL BRIDGES</v>
      </c>
      <c r="H33" s="337"/>
      <c r="I33" s="333"/>
      <c r="J33" s="334" t="str">
        <f>'2018 AM-Others'!N113</f>
        <v>COMPLETED</v>
      </c>
      <c r="K33" s="375" t="str">
        <f>'2018 AM-Others'!O113</f>
        <v>UPDATE PER ENGR.PUIG</v>
      </c>
      <c r="L33" s="376">
        <f>'2018 AM-Others'!P113</f>
        <v>44005</v>
      </c>
      <c r="M33" s="373">
        <f>'2018 AM-Others'!Q113</f>
        <v>0</v>
      </c>
      <c r="N33" s="371"/>
      <c r="O33" s="323"/>
      <c r="P33" s="323"/>
      <c r="Q33" s="323"/>
      <c r="R33" s="323"/>
      <c r="S33" s="323"/>
      <c r="T33" s="323"/>
      <c r="U33" s="323"/>
      <c r="V33" s="323"/>
      <c r="W33" s="323"/>
      <c r="X33" s="323"/>
      <c r="Y33" s="323"/>
      <c r="Z33" s="323"/>
    </row>
    <row r="34" spans="1:26" ht="42.75" customHeight="1">
      <c r="A34" s="305"/>
      <c r="B34" s="322" t="s">
        <v>72</v>
      </c>
      <c r="C34" s="328">
        <v>2018</v>
      </c>
      <c r="D34" s="329" t="str">
        <f>'2018 AM-WATER'!C7</f>
        <v>BUKIDNON</v>
      </c>
      <c r="E34" s="329" t="str">
        <f>'2018 AM-WATER'!D7</f>
        <v>KALILANGAN</v>
      </c>
      <c r="F34" s="329" t="str">
        <f>'2018 AM-WATER'!G7</f>
        <v>BARANGAY LAMPANUSAN</v>
      </c>
      <c r="G34" s="337" t="str">
        <f>'2018 AM-WATER'!E7</f>
        <v>PROVISION OF POTABLE WATER SUPPLY</v>
      </c>
      <c r="H34" s="337"/>
      <c r="I34" s="333"/>
      <c r="J34" s="334" t="str">
        <f>'2018 AM-WATER'!N7</f>
        <v>80.33% Physical Accomplishment</v>
      </c>
      <c r="K34" s="375" t="str">
        <f>'2018 AM-WATER'!O7</f>
        <v>AS OF 05/20/2020 SWA
ongoing cancellation</v>
      </c>
      <c r="L34" s="376">
        <f>'2018 AM-WATER'!P7</f>
        <v>43985</v>
      </c>
      <c r="M34" s="373">
        <f>'2018 AM-WATER'!Q7</f>
        <v>0</v>
      </c>
      <c r="N34" s="371"/>
      <c r="O34" s="323"/>
      <c r="P34" s="323"/>
      <c r="Q34" s="323"/>
      <c r="R34" s="323"/>
      <c r="S34" s="323"/>
      <c r="T34" s="323"/>
      <c r="U34" s="323"/>
      <c r="V34" s="323"/>
      <c r="W34" s="323"/>
      <c r="X34" s="323"/>
      <c r="Y34" s="323"/>
      <c r="Z34" s="323"/>
    </row>
    <row r="35" spans="1:26" ht="44.25" customHeight="1">
      <c r="A35" s="305"/>
      <c r="B35" s="322" t="s">
        <v>72</v>
      </c>
      <c r="C35" s="328">
        <v>2018</v>
      </c>
      <c r="D35" s="329" t="str">
        <f>'2018 AM-WATER'!C9</f>
        <v>BUKIDNON</v>
      </c>
      <c r="E35" s="329" t="str">
        <f>'2018 AM-WATER'!E9</f>
        <v>PROVISION OF POTABLE WATER SUPPLY</v>
      </c>
      <c r="F35" s="329" t="str">
        <f>'2018 AM-WATER'!G9</f>
        <v>BARANGAY KAATUAN, LANTAPAN</v>
      </c>
      <c r="G35" s="337" t="str">
        <f>'2018 AM-WATER'!E9</f>
        <v>PROVISION OF POTABLE WATER SUPPLY</v>
      </c>
      <c r="H35" s="337"/>
      <c r="I35" s="333"/>
      <c r="J35" s="334" t="str">
        <f>'2018 AM-WATER'!N9</f>
        <v>98.29% Physical Accomplishment</v>
      </c>
      <c r="K35" s="375" t="str">
        <f>'2018 AM-WATER'!O9</f>
        <v>AS OF 5/20/2020
(under suspension due to COVID-19)</v>
      </c>
      <c r="L35" s="376">
        <f>'2018 AM-WATER'!P9</f>
        <v>44007</v>
      </c>
      <c r="M35" s="373">
        <f>'2018 AM-WATER'!Q9</f>
        <v>0</v>
      </c>
      <c r="N35" s="357" t="s">
        <v>163</v>
      </c>
      <c r="O35" s="323"/>
      <c r="P35" s="323"/>
      <c r="Q35" s="323"/>
      <c r="R35" s="323"/>
      <c r="S35" s="323"/>
      <c r="T35" s="323"/>
      <c r="U35" s="323"/>
      <c r="V35" s="323"/>
      <c r="W35" s="323"/>
      <c r="X35" s="323"/>
      <c r="Y35" s="323"/>
      <c r="Z35" s="323"/>
    </row>
    <row r="36" spans="1:26" ht="36" customHeight="1">
      <c r="A36" s="305"/>
      <c r="B36" s="322" t="s">
        <v>72</v>
      </c>
      <c r="C36" s="328">
        <v>2018</v>
      </c>
      <c r="D36" s="329" t="str">
        <f>'2018 AM-WATER'!C30</f>
        <v>MISAMIS ORIENTAL</v>
      </c>
      <c r="E36" s="329" t="str">
        <f>'2018 AM-WATER'!D30</f>
        <v>BINUANGAN</v>
      </c>
      <c r="F36" s="329" t="str">
        <f>'2018 AM-WATER'!G30</f>
        <v>BARANGAY DAMPIAS, MOSANGOT, POBLACION AND MABINI</v>
      </c>
      <c r="G36" s="337" t="str">
        <f>'2018 AM-WATER'!E30</f>
        <v>PROVISION OF POTABLE WATER SUPPLY</v>
      </c>
      <c r="H36" s="337"/>
      <c r="I36" s="333"/>
      <c r="J36" s="334" t="str">
        <f>'2018 AM-WATER'!N30</f>
        <v>COMPLETED</v>
      </c>
      <c r="K36" s="375">
        <f>'2018 AM-WATER'!O30</f>
        <v>0</v>
      </c>
      <c r="L36" s="376">
        <f>'2018 AM-WATER'!P30</f>
        <v>44005</v>
      </c>
      <c r="M36" s="373" t="str">
        <f>'2018 AM-WATER'!Q30</f>
        <v>NPJ</v>
      </c>
      <c r="N36" s="371"/>
      <c r="O36" s="323"/>
      <c r="P36" s="323"/>
      <c r="Q36" s="323"/>
      <c r="R36" s="323"/>
      <c r="S36" s="323"/>
      <c r="T36" s="323"/>
      <c r="U36" s="323"/>
      <c r="V36" s="323"/>
      <c r="W36" s="323"/>
      <c r="X36" s="323"/>
      <c r="Y36" s="323"/>
      <c r="Z36" s="323"/>
    </row>
    <row r="37" spans="1:26" ht="42.75" customHeight="1">
      <c r="A37" s="305"/>
      <c r="B37" s="322" t="s">
        <v>72</v>
      </c>
      <c r="C37" s="328">
        <v>2018</v>
      </c>
      <c r="D37" s="329" t="str">
        <f>'2018 AM-WATER'!C32</f>
        <v>MISAMIS ORIENTAL</v>
      </c>
      <c r="E37" s="329" t="str">
        <f>'2018 AM-WATER'!D32</f>
        <v>KINOGUITAN</v>
      </c>
      <c r="F37" s="329" t="str">
        <f>'2018 AM-WATER'!G32</f>
        <v>MUNICIPAL WIDE, BARANGAY KAGUMAHAN</v>
      </c>
      <c r="G37" s="337" t="str">
        <f>'2018 AM-WATER'!E32</f>
        <v>PROVISION OF POTABLE WATER SUPPLY</v>
      </c>
      <c r="H37" s="337"/>
      <c r="I37" s="333"/>
      <c r="J37" s="334" t="str">
        <f>'2018 AM-WATER'!N32</f>
        <v>COMPLETED</v>
      </c>
      <c r="K37" s="375">
        <f>'2018 AM-WATER'!O32</f>
        <v>0</v>
      </c>
      <c r="L37" s="376">
        <f>'2018 AM-WATER'!P32</f>
        <v>44005</v>
      </c>
      <c r="M37" s="373" t="str">
        <f>'2018 AM-WATER'!Q32</f>
        <v>NPJ</v>
      </c>
      <c r="N37" s="371"/>
      <c r="O37" s="323"/>
      <c r="P37" s="323"/>
      <c r="Q37" s="323"/>
      <c r="R37" s="323"/>
      <c r="S37" s="323"/>
      <c r="T37" s="323"/>
      <c r="U37" s="323"/>
      <c r="V37" s="323"/>
      <c r="W37" s="323"/>
      <c r="X37" s="323"/>
      <c r="Y37" s="323"/>
      <c r="Z37" s="323"/>
    </row>
    <row r="38" spans="1:26" ht="41.25" customHeight="1">
      <c r="A38" s="305"/>
      <c r="B38" s="322" t="s">
        <v>72</v>
      </c>
      <c r="C38" s="328">
        <v>2018</v>
      </c>
      <c r="D38" s="329" t="str">
        <f>'2018 AM-WATER'!C33</f>
        <v>MISAMIS ORIENTAL</v>
      </c>
      <c r="E38" s="329" t="str">
        <f>'2018 AM-WATER'!D33</f>
        <v>LUGAIT</v>
      </c>
      <c r="F38" s="329" t="str">
        <f>'2018 AM-WATER'!G33</f>
        <v>POBLACION</v>
      </c>
      <c r="G38" s="337" t="str">
        <f>'2018 AM-WATER'!E33</f>
        <v>PROVISION OF POTABLE WATER SUPPLY</v>
      </c>
      <c r="H38" s="337"/>
      <c r="I38" s="333"/>
      <c r="J38" s="334" t="str">
        <f>'2018 AM-WATER'!N33</f>
        <v>78.00% Physical Accomplishment</v>
      </c>
      <c r="K38" s="375" t="str">
        <f>'2018 AM-WATER'!O33</f>
        <v>AS OF 2/15/2020 SWA
ongoing implementation</v>
      </c>
      <c r="L38" s="376">
        <f>'2018 AM-WATER'!P33</f>
        <v>43893</v>
      </c>
      <c r="M38" s="373">
        <f>'2018 AM-WATER'!Q33</f>
        <v>0</v>
      </c>
      <c r="N38" s="371"/>
      <c r="O38" s="323"/>
      <c r="P38" s="323"/>
      <c r="Q38" s="323"/>
      <c r="R38" s="323"/>
      <c r="S38" s="323"/>
      <c r="T38" s="323"/>
      <c r="U38" s="323"/>
      <c r="V38" s="323"/>
      <c r="W38" s="323"/>
      <c r="X38" s="323"/>
      <c r="Y38" s="323"/>
      <c r="Z38" s="323"/>
    </row>
    <row r="39" spans="1:26" ht="33" customHeight="1">
      <c r="A39" s="305"/>
      <c r="B39" s="322" t="s">
        <v>8</v>
      </c>
      <c r="C39" s="328">
        <v>2018</v>
      </c>
      <c r="D39" s="329" t="str">
        <f>'2018 SALINTUBIG'!A10</f>
        <v>BUKIDNON</v>
      </c>
      <c r="E39" s="329" t="str">
        <f>'2018 SALINTUBIG'!B10</f>
        <v>TALAKAG</v>
      </c>
      <c r="F39" s="329"/>
      <c r="G39" s="337"/>
      <c r="H39" s="337"/>
      <c r="I39" s="333"/>
      <c r="J39" s="334" t="str">
        <f>'2018 SALINTUBIG'!M10</f>
        <v>81.40% Physical Accomplishment 
ongoing cancellation</v>
      </c>
      <c r="K39" s="375" t="e">
        <f>'2018 SALINTUBIG'!#REF!</f>
        <v>#REF!</v>
      </c>
      <c r="L39" s="376" t="e">
        <f>'2018 SALINTUBIG'!#REF!</f>
        <v>#REF!</v>
      </c>
      <c r="M39" s="373" t="e">
        <f>'2018 SALINTUBIG'!#REF!</f>
        <v>#REF!</v>
      </c>
      <c r="N39" s="357" t="s">
        <v>163</v>
      </c>
      <c r="O39" s="323"/>
      <c r="P39" s="323"/>
      <c r="Q39" s="323"/>
      <c r="R39" s="323"/>
      <c r="S39" s="323"/>
      <c r="T39" s="323"/>
      <c r="U39" s="323"/>
      <c r="V39" s="323"/>
      <c r="W39" s="323"/>
      <c r="X39" s="323"/>
      <c r="Y39" s="323"/>
      <c r="Z39" s="323"/>
    </row>
    <row r="40" spans="1:26" ht="36" customHeight="1">
      <c r="A40" s="305"/>
      <c r="B40" s="322" t="s">
        <v>8</v>
      </c>
      <c r="C40" s="328">
        <v>2018</v>
      </c>
      <c r="D40" s="329" t="str">
        <f>'2018 SALINTUBIG'!A19</f>
        <v>LANAO DEL NORTE</v>
      </c>
      <c r="E40" s="329" t="str">
        <f>'2018 SALINTUBIG'!B19</f>
        <v>LALA</v>
      </c>
      <c r="F40" s="329"/>
      <c r="G40" s="337"/>
      <c r="H40" s="337"/>
      <c r="I40" s="333"/>
      <c r="J40" s="334" t="str">
        <f>'2018 SALINTUBIG'!M19</f>
        <v>85% Physical Accomplishment</v>
      </c>
      <c r="K40" s="375" t="e">
        <f>'2018 SALINTUBIG'!#REF!</f>
        <v>#REF!</v>
      </c>
      <c r="L40" s="376" t="e">
        <f>'2018 SALINTUBIG'!#REF!</f>
        <v>#REF!</v>
      </c>
      <c r="M40" s="373" t="e">
        <f>'2018 SALINTUBIG'!#REF!</f>
        <v>#REF!</v>
      </c>
      <c r="N40" s="371"/>
      <c r="O40" s="323"/>
      <c r="P40" s="323"/>
      <c r="Q40" s="323"/>
      <c r="R40" s="323"/>
      <c r="S40" s="323"/>
      <c r="T40" s="323"/>
      <c r="U40" s="323"/>
      <c r="V40" s="323"/>
      <c r="W40" s="323"/>
      <c r="X40" s="323"/>
      <c r="Y40" s="323"/>
      <c r="Z40" s="323"/>
    </row>
    <row r="41" spans="1:26" ht="32.25" customHeight="1">
      <c r="A41" s="305"/>
      <c r="B41" s="377"/>
      <c r="C41" s="378"/>
      <c r="D41" s="379"/>
      <c r="E41" s="379"/>
      <c r="F41" s="379"/>
      <c r="G41" s="380"/>
      <c r="H41" s="381"/>
      <c r="I41" s="382"/>
      <c r="J41" s="380"/>
      <c r="K41" s="337"/>
      <c r="L41" s="383"/>
      <c r="M41" s="384"/>
      <c r="N41" s="305"/>
      <c r="O41" s="305"/>
      <c r="P41" s="305"/>
      <c r="Q41" s="305"/>
      <c r="R41" s="305"/>
      <c r="S41" s="305"/>
      <c r="T41" s="305"/>
      <c r="U41" s="305"/>
      <c r="V41" s="305"/>
      <c r="W41" s="305"/>
      <c r="X41" s="305"/>
      <c r="Y41" s="305"/>
      <c r="Z41" s="305"/>
    </row>
    <row r="42" spans="1:26" ht="14.25" customHeight="1">
      <c r="A42" s="305"/>
      <c r="B42" s="311"/>
      <c r="C42" s="310"/>
      <c r="D42" s="305"/>
      <c r="E42" s="305"/>
      <c r="F42" s="305"/>
      <c r="G42" s="306"/>
      <c r="H42" s="307"/>
      <c r="I42" s="308"/>
      <c r="J42" s="306"/>
      <c r="K42" s="309"/>
      <c r="L42" s="310"/>
      <c r="M42" s="311"/>
      <c r="N42" s="305"/>
      <c r="O42" s="305"/>
      <c r="P42" s="305"/>
      <c r="Q42" s="305"/>
      <c r="R42" s="305"/>
      <c r="S42" s="305"/>
      <c r="T42" s="305"/>
      <c r="U42" s="305"/>
      <c r="V42" s="305"/>
      <c r="W42" s="305"/>
      <c r="X42" s="305"/>
      <c r="Y42" s="305"/>
      <c r="Z42" s="305"/>
    </row>
    <row r="43" spans="1:26" ht="14.25" customHeight="1">
      <c r="A43" s="305"/>
      <c r="B43" s="311"/>
      <c r="C43" s="310"/>
      <c r="D43" s="305"/>
      <c r="E43" s="305"/>
      <c r="F43" s="305"/>
      <c r="G43" s="306"/>
      <c r="H43" s="307"/>
      <c r="I43" s="308"/>
      <c r="J43" s="306"/>
      <c r="K43" s="309"/>
      <c r="L43" s="310"/>
      <c r="M43" s="311"/>
      <c r="N43" s="305"/>
      <c r="O43" s="305"/>
      <c r="P43" s="305"/>
      <c r="Q43" s="305"/>
      <c r="R43" s="305"/>
      <c r="S43" s="305"/>
      <c r="T43" s="305"/>
      <c r="U43" s="305"/>
      <c r="V43" s="305"/>
      <c r="W43" s="305"/>
      <c r="X43" s="305"/>
      <c r="Y43" s="305"/>
      <c r="Z43" s="305"/>
    </row>
    <row r="44" spans="1:26" ht="14.25" customHeight="1">
      <c r="A44" s="305"/>
      <c r="B44" s="311"/>
      <c r="C44" s="310"/>
      <c r="D44" s="305"/>
      <c r="E44" s="305"/>
      <c r="F44" s="305"/>
      <c r="G44" s="306"/>
      <c r="H44" s="307"/>
      <c r="I44" s="308"/>
      <c r="J44" s="306"/>
      <c r="K44" s="309"/>
      <c r="L44" s="310"/>
      <c r="M44" s="311"/>
      <c r="N44" s="305"/>
      <c r="O44" s="305"/>
      <c r="P44" s="305"/>
      <c r="Q44" s="305"/>
      <c r="R44" s="305"/>
      <c r="S44" s="305"/>
      <c r="T44" s="305"/>
      <c r="U44" s="305"/>
      <c r="V44" s="305"/>
      <c r="W44" s="305"/>
      <c r="X44" s="305"/>
      <c r="Y44" s="305"/>
      <c r="Z44" s="305"/>
    </row>
    <row r="45" spans="1:26" ht="14.25" customHeight="1">
      <c r="A45" s="305"/>
      <c r="B45" s="311"/>
      <c r="C45" s="310"/>
      <c r="D45" s="305"/>
      <c r="E45" s="305"/>
      <c r="F45" s="305"/>
      <c r="G45" s="306"/>
      <c r="H45" s="307"/>
      <c r="I45" s="308"/>
      <c r="J45" s="306"/>
      <c r="K45" s="309"/>
      <c r="L45" s="310"/>
      <c r="M45" s="311"/>
      <c r="N45" s="305"/>
      <c r="O45" s="305"/>
      <c r="P45" s="305"/>
      <c r="Q45" s="305"/>
      <c r="R45" s="305"/>
      <c r="S45" s="305"/>
      <c r="T45" s="305"/>
      <c r="U45" s="305"/>
      <c r="V45" s="305"/>
      <c r="W45" s="305"/>
      <c r="X45" s="305"/>
      <c r="Y45" s="305"/>
      <c r="Z45" s="305"/>
    </row>
    <row r="46" spans="1:26" ht="14.25" customHeight="1">
      <c r="A46" s="305"/>
      <c r="B46" s="311"/>
      <c r="C46" s="310"/>
      <c r="D46" s="305"/>
      <c r="E46" s="305"/>
      <c r="F46" s="305"/>
      <c r="G46" s="306"/>
      <c r="H46" s="307"/>
      <c r="I46" s="308"/>
      <c r="J46" s="306"/>
      <c r="K46" s="309"/>
      <c r="L46" s="310"/>
      <c r="M46" s="311"/>
      <c r="N46" s="305"/>
      <c r="O46" s="305"/>
      <c r="P46" s="305"/>
      <c r="Q46" s="305"/>
      <c r="R46" s="305"/>
      <c r="S46" s="305"/>
      <c r="T46" s="305"/>
      <c r="U46" s="305"/>
      <c r="V46" s="305"/>
      <c r="W46" s="305"/>
      <c r="X46" s="305"/>
      <c r="Y46" s="305"/>
      <c r="Z46" s="305"/>
    </row>
    <row r="47" spans="1:26" ht="14.25" customHeight="1">
      <c r="A47" s="305"/>
      <c r="B47" s="311"/>
      <c r="C47" s="310"/>
      <c r="D47" s="305"/>
      <c r="E47" s="305"/>
      <c r="F47" s="305"/>
      <c r="G47" s="306"/>
      <c r="H47" s="307"/>
      <c r="I47" s="308"/>
      <c r="J47" s="306"/>
      <c r="K47" s="309"/>
      <c r="L47" s="310"/>
      <c r="M47" s="311"/>
      <c r="N47" s="305"/>
      <c r="O47" s="305"/>
      <c r="P47" s="305"/>
      <c r="Q47" s="305"/>
      <c r="R47" s="305"/>
      <c r="S47" s="305"/>
      <c r="T47" s="305"/>
      <c r="U47" s="305"/>
      <c r="V47" s="305"/>
      <c r="W47" s="305"/>
      <c r="X47" s="305"/>
      <c r="Y47" s="305"/>
      <c r="Z47" s="305"/>
    </row>
    <row r="48" spans="1:26" ht="14.25" customHeight="1">
      <c r="A48" s="305"/>
      <c r="B48" s="311"/>
      <c r="C48" s="310"/>
      <c r="D48" s="305"/>
      <c r="E48" s="305"/>
      <c r="F48" s="305"/>
      <c r="G48" s="306"/>
      <c r="H48" s="307"/>
      <c r="I48" s="308"/>
      <c r="J48" s="306"/>
      <c r="K48" s="309"/>
      <c r="L48" s="310"/>
      <c r="M48" s="311"/>
      <c r="N48" s="305"/>
      <c r="O48" s="305"/>
      <c r="P48" s="305"/>
      <c r="Q48" s="305"/>
      <c r="R48" s="305"/>
      <c r="S48" s="305"/>
      <c r="T48" s="305"/>
      <c r="U48" s="305"/>
      <c r="V48" s="305"/>
      <c r="W48" s="305"/>
      <c r="X48" s="305"/>
      <c r="Y48" s="305"/>
      <c r="Z48" s="305"/>
    </row>
    <row r="49" spans="1:26" ht="14.25" customHeight="1">
      <c r="A49" s="305"/>
      <c r="B49" s="311"/>
      <c r="C49" s="310"/>
      <c r="D49" s="305"/>
      <c r="E49" s="305"/>
      <c r="F49" s="305"/>
      <c r="G49" s="306"/>
      <c r="H49" s="307"/>
      <c r="I49" s="308"/>
      <c r="J49" s="306"/>
      <c r="K49" s="309"/>
      <c r="L49" s="310"/>
      <c r="M49" s="311"/>
      <c r="N49" s="305"/>
      <c r="O49" s="305"/>
      <c r="P49" s="305"/>
      <c r="Q49" s="305"/>
      <c r="R49" s="305"/>
      <c r="S49" s="305"/>
      <c r="T49" s="305"/>
      <c r="U49" s="305"/>
      <c r="V49" s="305"/>
      <c r="W49" s="305"/>
      <c r="X49" s="305"/>
      <c r="Y49" s="305"/>
      <c r="Z49" s="305"/>
    </row>
    <row r="50" spans="1:26" ht="14.25" customHeight="1">
      <c r="A50" s="305"/>
      <c r="B50" s="311"/>
      <c r="C50" s="310"/>
      <c r="D50" s="305"/>
      <c r="E50" s="305"/>
      <c r="F50" s="305"/>
      <c r="G50" s="306"/>
      <c r="H50" s="307"/>
      <c r="I50" s="308"/>
      <c r="J50" s="306"/>
      <c r="K50" s="309"/>
      <c r="L50" s="310"/>
      <c r="M50" s="311"/>
      <c r="N50" s="305"/>
      <c r="O50" s="305"/>
      <c r="P50" s="305"/>
      <c r="Q50" s="305"/>
      <c r="R50" s="305"/>
      <c r="S50" s="305"/>
      <c r="T50" s="305"/>
      <c r="U50" s="305"/>
      <c r="V50" s="305"/>
      <c r="W50" s="305"/>
      <c r="X50" s="305"/>
      <c r="Y50" s="305"/>
      <c r="Z50" s="305"/>
    </row>
    <row r="51" spans="1:26" ht="14.25" customHeight="1">
      <c r="A51" s="305"/>
      <c r="B51" s="311"/>
      <c r="C51" s="310"/>
      <c r="D51" s="305"/>
      <c r="E51" s="305"/>
      <c r="F51" s="305"/>
      <c r="G51" s="306"/>
      <c r="H51" s="307"/>
      <c r="I51" s="308"/>
      <c r="J51" s="306"/>
      <c r="K51" s="309"/>
      <c r="L51" s="310"/>
      <c r="M51" s="311"/>
      <c r="N51" s="305"/>
      <c r="O51" s="305"/>
      <c r="P51" s="305"/>
      <c r="Q51" s="305"/>
      <c r="R51" s="305"/>
      <c r="S51" s="305"/>
      <c r="T51" s="305"/>
      <c r="U51" s="305"/>
      <c r="V51" s="305"/>
      <c r="W51" s="305"/>
      <c r="X51" s="305"/>
      <c r="Y51" s="305"/>
      <c r="Z51" s="305"/>
    </row>
    <row r="52" spans="1:26" ht="14.25" customHeight="1">
      <c r="A52" s="305"/>
      <c r="B52" s="311"/>
      <c r="C52" s="310"/>
      <c r="D52" s="305"/>
      <c r="E52" s="305"/>
      <c r="F52" s="305"/>
      <c r="G52" s="306"/>
      <c r="H52" s="307"/>
      <c r="I52" s="308"/>
      <c r="J52" s="306"/>
      <c r="K52" s="309"/>
      <c r="L52" s="310"/>
      <c r="M52" s="311"/>
      <c r="N52" s="305"/>
      <c r="O52" s="305"/>
      <c r="P52" s="305"/>
      <c r="Q52" s="305"/>
      <c r="R52" s="305"/>
      <c r="S52" s="305"/>
      <c r="T52" s="305"/>
      <c r="U52" s="305"/>
      <c r="V52" s="305"/>
      <c r="W52" s="305"/>
      <c r="X52" s="305"/>
      <c r="Y52" s="305"/>
      <c r="Z52" s="305"/>
    </row>
    <row r="53" spans="1:26" ht="14.25" customHeight="1">
      <c r="A53" s="305"/>
      <c r="B53" s="311"/>
      <c r="C53" s="310"/>
      <c r="D53" s="305"/>
      <c r="E53" s="305"/>
      <c r="F53" s="305"/>
      <c r="G53" s="306"/>
      <c r="H53" s="307"/>
      <c r="I53" s="308"/>
      <c r="J53" s="306"/>
      <c r="K53" s="309"/>
      <c r="L53" s="310"/>
      <c r="M53" s="311"/>
      <c r="N53" s="305"/>
      <c r="O53" s="305"/>
      <c r="P53" s="305"/>
      <c r="Q53" s="305"/>
      <c r="R53" s="305"/>
      <c r="S53" s="305"/>
      <c r="T53" s="305"/>
      <c r="U53" s="305"/>
      <c r="V53" s="305"/>
      <c r="W53" s="305"/>
      <c r="X53" s="305"/>
      <c r="Y53" s="305"/>
      <c r="Z53" s="305"/>
    </row>
    <row r="54" spans="1:26" ht="14.25" customHeight="1">
      <c r="A54" s="305"/>
      <c r="B54" s="311"/>
      <c r="C54" s="310"/>
      <c r="D54" s="305"/>
      <c r="E54" s="305"/>
      <c r="F54" s="305"/>
      <c r="G54" s="306"/>
      <c r="H54" s="307"/>
      <c r="I54" s="308"/>
      <c r="J54" s="306"/>
      <c r="K54" s="309"/>
      <c r="L54" s="310"/>
      <c r="M54" s="311"/>
      <c r="N54" s="305"/>
      <c r="O54" s="305"/>
      <c r="P54" s="305"/>
      <c r="Q54" s="305"/>
      <c r="R54" s="305"/>
      <c r="S54" s="305"/>
      <c r="T54" s="305"/>
      <c r="U54" s="305"/>
      <c r="V54" s="305"/>
      <c r="W54" s="305"/>
      <c r="X54" s="305"/>
      <c r="Y54" s="305"/>
      <c r="Z54" s="305"/>
    </row>
    <row r="55" spans="1:26" ht="14.25" customHeight="1">
      <c r="A55" s="305"/>
      <c r="B55" s="311"/>
      <c r="C55" s="310"/>
      <c r="D55" s="305"/>
      <c r="E55" s="305"/>
      <c r="F55" s="305"/>
      <c r="G55" s="306"/>
      <c r="H55" s="307"/>
      <c r="I55" s="308"/>
      <c r="J55" s="306"/>
      <c r="K55" s="309"/>
      <c r="L55" s="310"/>
      <c r="M55" s="311"/>
      <c r="N55" s="305"/>
      <c r="O55" s="305"/>
      <c r="P55" s="305"/>
      <c r="Q55" s="305"/>
      <c r="R55" s="305"/>
      <c r="S55" s="305"/>
      <c r="T55" s="305"/>
      <c r="U55" s="305"/>
      <c r="V55" s="305"/>
      <c r="W55" s="305"/>
      <c r="X55" s="305"/>
      <c r="Y55" s="305"/>
      <c r="Z55" s="305"/>
    </row>
    <row r="56" spans="1:26" ht="14.25" customHeight="1">
      <c r="A56" s="305"/>
      <c r="B56" s="311"/>
      <c r="C56" s="310"/>
      <c r="D56" s="305"/>
      <c r="E56" s="305"/>
      <c r="F56" s="305"/>
      <c r="G56" s="306"/>
      <c r="H56" s="307"/>
      <c r="I56" s="308"/>
      <c r="J56" s="306"/>
      <c r="K56" s="309"/>
      <c r="L56" s="310"/>
      <c r="M56" s="311"/>
      <c r="N56" s="305"/>
      <c r="O56" s="305"/>
      <c r="P56" s="305"/>
      <c r="Q56" s="305"/>
      <c r="R56" s="305"/>
      <c r="S56" s="305"/>
      <c r="T56" s="305"/>
      <c r="U56" s="305"/>
      <c r="V56" s="305"/>
      <c r="W56" s="305"/>
      <c r="X56" s="305"/>
      <c r="Y56" s="305"/>
      <c r="Z56" s="305"/>
    </row>
    <row r="57" spans="1:26" ht="14.25" customHeight="1">
      <c r="A57" s="305"/>
      <c r="B57" s="311"/>
      <c r="C57" s="310"/>
      <c r="D57" s="305"/>
      <c r="E57" s="305"/>
      <c r="F57" s="305"/>
      <c r="G57" s="306"/>
      <c r="H57" s="307"/>
      <c r="I57" s="308"/>
      <c r="J57" s="306"/>
      <c r="K57" s="309"/>
      <c r="L57" s="310"/>
      <c r="M57" s="311"/>
      <c r="N57" s="305"/>
      <c r="O57" s="305"/>
      <c r="P57" s="305"/>
      <c r="Q57" s="305"/>
      <c r="R57" s="305"/>
      <c r="S57" s="305"/>
      <c r="T57" s="305"/>
      <c r="U57" s="305"/>
      <c r="V57" s="305"/>
      <c r="W57" s="305"/>
      <c r="X57" s="305"/>
      <c r="Y57" s="305"/>
      <c r="Z57" s="305"/>
    </row>
    <row r="58" spans="1:26" ht="14.25" customHeight="1">
      <c r="A58" s="305"/>
      <c r="B58" s="311"/>
      <c r="C58" s="310"/>
      <c r="D58" s="305"/>
      <c r="E58" s="305"/>
      <c r="F58" s="305"/>
      <c r="G58" s="306"/>
      <c r="H58" s="307"/>
      <c r="I58" s="308"/>
      <c r="J58" s="306"/>
      <c r="K58" s="309"/>
      <c r="L58" s="310"/>
      <c r="M58" s="311"/>
      <c r="N58" s="305"/>
      <c r="O58" s="305"/>
      <c r="P58" s="305"/>
      <c r="Q58" s="305"/>
      <c r="R58" s="305"/>
      <c r="S58" s="305"/>
      <c r="T58" s="305"/>
      <c r="U58" s="305"/>
      <c r="V58" s="305"/>
      <c r="W58" s="305"/>
      <c r="X58" s="305"/>
      <c r="Y58" s="305"/>
      <c r="Z58" s="305"/>
    </row>
    <row r="59" spans="1:26" ht="14.25" customHeight="1">
      <c r="A59" s="305"/>
      <c r="B59" s="311"/>
      <c r="C59" s="310"/>
      <c r="D59" s="305"/>
      <c r="E59" s="305"/>
      <c r="F59" s="305"/>
      <c r="G59" s="306"/>
      <c r="H59" s="307"/>
      <c r="I59" s="308"/>
      <c r="J59" s="306"/>
      <c r="K59" s="309"/>
      <c r="L59" s="310"/>
      <c r="M59" s="311"/>
      <c r="N59" s="305"/>
      <c r="O59" s="305"/>
      <c r="P59" s="305"/>
      <c r="Q59" s="305"/>
      <c r="R59" s="305"/>
      <c r="S59" s="305"/>
      <c r="T59" s="305"/>
      <c r="U59" s="305"/>
      <c r="V59" s="305"/>
      <c r="W59" s="305"/>
      <c r="X59" s="305"/>
      <c r="Y59" s="305"/>
      <c r="Z59" s="305"/>
    </row>
    <row r="60" spans="1:26" ht="14.25" customHeight="1">
      <c r="A60" s="305"/>
      <c r="B60" s="311"/>
      <c r="C60" s="310"/>
      <c r="D60" s="305"/>
      <c r="E60" s="305"/>
      <c r="F60" s="305"/>
      <c r="G60" s="306"/>
      <c r="H60" s="307"/>
      <c r="I60" s="308"/>
      <c r="J60" s="306"/>
      <c r="K60" s="309"/>
      <c r="L60" s="310"/>
      <c r="M60" s="311"/>
      <c r="N60" s="305"/>
      <c r="O60" s="305"/>
      <c r="P60" s="305"/>
      <c r="Q60" s="305"/>
      <c r="R60" s="305"/>
      <c r="S60" s="305"/>
      <c r="T60" s="305"/>
      <c r="U60" s="305"/>
      <c r="V60" s="305"/>
      <c r="W60" s="305"/>
      <c r="X60" s="305"/>
      <c r="Y60" s="305"/>
      <c r="Z60" s="305"/>
    </row>
    <row r="61" spans="1:26" ht="14.25" customHeight="1">
      <c r="A61" s="305"/>
      <c r="B61" s="311"/>
      <c r="C61" s="310"/>
      <c r="D61" s="305"/>
      <c r="E61" s="305"/>
      <c r="F61" s="305"/>
      <c r="G61" s="306"/>
      <c r="H61" s="307"/>
      <c r="I61" s="308"/>
      <c r="J61" s="306"/>
      <c r="K61" s="309"/>
      <c r="L61" s="310"/>
      <c r="M61" s="311"/>
      <c r="N61" s="305"/>
      <c r="O61" s="305"/>
      <c r="P61" s="305"/>
      <c r="Q61" s="305"/>
      <c r="R61" s="305"/>
      <c r="S61" s="305"/>
      <c r="T61" s="305"/>
      <c r="U61" s="305"/>
      <c r="V61" s="305"/>
      <c r="W61" s="305"/>
      <c r="X61" s="305"/>
      <c r="Y61" s="305"/>
      <c r="Z61" s="305"/>
    </row>
    <row r="62" spans="1:26" ht="14.25" customHeight="1">
      <c r="A62" s="305"/>
      <c r="B62" s="311"/>
      <c r="C62" s="310"/>
      <c r="D62" s="305"/>
      <c r="E62" s="305"/>
      <c r="F62" s="305"/>
      <c r="G62" s="306"/>
      <c r="H62" s="307"/>
      <c r="I62" s="308"/>
      <c r="J62" s="306"/>
      <c r="K62" s="309"/>
      <c r="L62" s="310"/>
      <c r="M62" s="311"/>
      <c r="N62" s="305"/>
      <c r="O62" s="305"/>
      <c r="P62" s="305"/>
      <c r="Q62" s="305"/>
      <c r="R62" s="305"/>
      <c r="S62" s="305"/>
      <c r="T62" s="305"/>
      <c r="U62" s="305"/>
      <c r="V62" s="305"/>
      <c r="W62" s="305"/>
      <c r="X62" s="305"/>
      <c r="Y62" s="305"/>
      <c r="Z62" s="305"/>
    </row>
    <row r="63" spans="1:26" ht="14.25" customHeight="1">
      <c r="A63" s="305"/>
      <c r="B63" s="311"/>
      <c r="C63" s="310"/>
      <c r="D63" s="305"/>
      <c r="E63" s="305"/>
      <c r="F63" s="305"/>
      <c r="G63" s="306"/>
      <c r="H63" s="307"/>
      <c r="I63" s="308"/>
      <c r="J63" s="306"/>
      <c r="K63" s="309"/>
      <c r="L63" s="310"/>
      <c r="M63" s="311"/>
      <c r="N63" s="305"/>
      <c r="O63" s="305"/>
      <c r="P63" s="305"/>
      <c r="Q63" s="305"/>
      <c r="R63" s="305"/>
      <c r="S63" s="305"/>
      <c r="T63" s="305"/>
      <c r="U63" s="305"/>
      <c r="V63" s="305"/>
      <c r="W63" s="305"/>
      <c r="X63" s="305"/>
      <c r="Y63" s="305"/>
      <c r="Z63" s="305"/>
    </row>
    <row r="64" spans="1:26" ht="14.25" customHeight="1">
      <c r="A64" s="305"/>
      <c r="B64" s="311"/>
      <c r="C64" s="310"/>
      <c r="D64" s="305"/>
      <c r="E64" s="305"/>
      <c r="F64" s="305"/>
      <c r="G64" s="306"/>
      <c r="H64" s="307"/>
      <c r="I64" s="308"/>
      <c r="J64" s="306"/>
      <c r="K64" s="309"/>
      <c r="L64" s="310"/>
      <c r="M64" s="311"/>
      <c r="N64" s="305"/>
      <c r="O64" s="305"/>
      <c r="P64" s="305"/>
      <c r="Q64" s="305"/>
      <c r="R64" s="305"/>
      <c r="S64" s="305"/>
      <c r="T64" s="305"/>
      <c r="U64" s="305"/>
      <c r="V64" s="305"/>
      <c r="W64" s="305"/>
      <c r="X64" s="305"/>
      <c r="Y64" s="305"/>
      <c r="Z64" s="305"/>
    </row>
    <row r="65" spans="1:26" ht="14.25" customHeight="1">
      <c r="A65" s="305"/>
      <c r="B65" s="311"/>
      <c r="C65" s="310"/>
      <c r="D65" s="305"/>
      <c r="E65" s="305"/>
      <c r="F65" s="305"/>
      <c r="G65" s="306"/>
      <c r="H65" s="307"/>
      <c r="I65" s="308"/>
      <c r="J65" s="306"/>
      <c r="K65" s="309"/>
      <c r="L65" s="310"/>
      <c r="M65" s="311"/>
      <c r="N65" s="305"/>
      <c r="O65" s="305"/>
      <c r="P65" s="305"/>
      <c r="Q65" s="305"/>
      <c r="R65" s="305"/>
      <c r="S65" s="305"/>
      <c r="T65" s="305"/>
      <c r="U65" s="305"/>
      <c r="V65" s="305"/>
      <c r="W65" s="305"/>
      <c r="X65" s="305"/>
      <c r="Y65" s="305"/>
      <c r="Z65" s="305"/>
    </row>
    <row r="66" spans="1:26" ht="14.25" customHeight="1">
      <c r="A66" s="305"/>
      <c r="B66" s="311"/>
      <c r="C66" s="310"/>
      <c r="D66" s="305"/>
      <c r="E66" s="305"/>
      <c r="F66" s="305"/>
      <c r="G66" s="306"/>
      <c r="H66" s="307"/>
      <c r="I66" s="308"/>
      <c r="J66" s="306"/>
      <c r="K66" s="309"/>
      <c r="L66" s="310"/>
      <c r="M66" s="311"/>
      <c r="N66" s="305"/>
      <c r="O66" s="305"/>
      <c r="P66" s="305"/>
      <c r="Q66" s="305"/>
      <c r="R66" s="305"/>
      <c r="S66" s="305"/>
      <c r="T66" s="305"/>
      <c r="U66" s="305"/>
      <c r="V66" s="305"/>
      <c r="W66" s="305"/>
      <c r="X66" s="305"/>
      <c r="Y66" s="305"/>
      <c r="Z66" s="305"/>
    </row>
    <row r="67" spans="1:26" ht="14.25" customHeight="1">
      <c r="A67" s="305"/>
      <c r="B67" s="311"/>
      <c r="C67" s="310"/>
      <c r="D67" s="305"/>
      <c r="E67" s="305"/>
      <c r="F67" s="305"/>
      <c r="G67" s="306"/>
      <c r="H67" s="307"/>
      <c r="I67" s="308"/>
      <c r="J67" s="306"/>
      <c r="K67" s="309"/>
      <c r="L67" s="310"/>
      <c r="M67" s="311"/>
      <c r="N67" s="305"/>
      <c r="O67" s="305"/>
      <c r="P67" s="305"/>
      <c r="Q67" s="305"/>
      <c r="R67" s="305"/>
      <c r="S67" s="305"/>
      <c r="T67" s="305"/>
      <c r="U67" s="305"/>
      <c r="V67" s="305"/>
      <c r="W67" s="305"/>
      <c r="X67" s="305"/>
      <c r="Y67" s="305"/>
      <c r="Z67" s="305"/>
    </row>
    <row r="68" spans="1:26" ht="14.25" customHeight="1">
      <c r="A68" s="305"/>
      <c r="B68" s="311"/>
      <c r="C68" s="310"/>
      <c r="D68" s="305"/>
      <c r="E68" s="305"/>
      <c r="F68" s="305"/>
      <c r="G68" s="306"/>
      <c r="H68" s="307"/>
      <c r="I68" s="308"/>
      <c r="J68" s="306"/>
      <c r="K68" s="309"/>
      <c r="L68" s="310"/>
      <c r="M68" s="311"/>
      <c r="N68" s="305"/>
      <c r="O68" s="305"/>
      <c r="P68" s="305"/>
      <c r="Q68" s="305"/>
      <c r="R68" s="305"/>
      <c r="S68" s="305"/>
      <c r="T68" s="305"/>
      <c r="U68" s="305"/>
      <c r="V68" s="305"/>
      <c r="W68" s="305"/>
      <c r="X68" s="305"/>
      <c r="Y68" s="305"/>
      <c r="Z68" s="305"/>
    </row>
    <row r="69" spans="1:26" ht="14.25" customHeight="1">
      <c r="A69" s="305"/>
      <c r="B69" s="311"/>
      <c r="C69" s="310"/>
      <c r="D69" s="305"/>
      <c r="E69" s="305"/>
      <c r="F69" s="305"/>
      <c r="G69" s="306"/>
      <c r="H69" s="307"/>
      <c r="I69" s="308"/>
      <c r="J69" s="306"/>
      <c r="K69" s="309"/>
      <c r="L69" s="310"/>
      <c r="M69" s="311"/>
      <c r="N69" s="305"/>
      <c r="O69" s="305"/>
      <c r="P69" s="305"/>
      <c r="Q69" s="305"/>
      <c r="R69" s="305"/>
      <c r="S69" s="305"/>
      <c r="T69" s="305"/>
      <c r="U69" s="305"/>
      <c r="V69" s="305"/>
      <c r="W69" s="305"/>
      <c r="X69" s="305"/>
      <c r="Y69" s="305"/>
      <c r="Z69" s="305"/>
    </row>
    <row r="70" spans="1:26" ht="14.25" customHeight="1">
      <c r="A70" s="305"/>
      <c r="B70" s="311"/>
      <c r="C70" s="310"/>
      <c r="D70" s="305"/>
      <c r="E70" s="305"/>
      <c r="F70" s="305"/>
      <c r="G70" s="306"/>
      <c r="H70" s="307"/>
      <c r="I70" s="308"/>
      <c r="J70" s="306"/>
      <c r="K70" s="309"/>
      <c r="L70" s="310"/>
      <c r="M70" s="311"/>
      <c r="N70" s="305"/>
      <c r="O70" s="305"/>
      <c r="P70" s="305"/>
      <c r="Q70" s="305"/>
      <c r="R70" s="305"/>
      <c r="S70" s="305"/>
      <c r="T70" s="305"/>
      <c r="U70" s="305"/>
      <c r="V70" s="305"/>
      <c r="W70" s="305"/>
      <c r="X70" s="305"/>
      <c r="Y70" s="305"/>
      <c r="Z70" s="305"/>
    </row>
    <row r="71" spans="1:26" ht="14.25" customHeight="1">
      <c r="A71" s="305"/>
      <c r="B71" s="311"/>
      <c r="C71" s="310"/>
      <c r="D71" s="305"/>
      <c r="E71" s="305"/>
      <c r="F71" s="305"/>
      <c r="G71" s="306"/>
      <c r="H71" s="307"/>
      <c r="I71" s="308"/>
      <c r="J71" s="306"/>
      <c r="K71" s="309"/>
      <c r="L71" s="310"/>
      <c r="M71" s="311"/>
      <c r="N71" s="305"/>
      <c r="O71" s="305"/>
      <c r="P71" s="305"/>
      <c r="Q71" s="305"/>
      <c r="R71" s="305"/>
      <c r="S71" s="305"/>
      <c r="T71" s="305"/>
      <c r="U71" s="305"/>
      <c r="V71" s="305"/>
      <c r="W71" s="305"/>
      <c r="X71" s="305"/>
      <c r="Y71" s="305"/>
      <c r="Z71" s="305"/>
    </row>
    <row r="72" spans="1:26" ht="14.25" customHeight="1">
      <c r="A72" s="305"/>
      <c r="B72" s="311"/>
      <c r="C72" s="310"/>
      <c r="D72" s="305"/>
      <c r="E72" s="305"/>
      <c r="F72" s="305"/>
      <c r="G72" s="306"/>
      <c r="H72" s="307"/>
      <c r="I72" s="308"/>
      <c r="J72" s="306"/>
      <c r="K72" s="309"/>
      <c r="L72" s="310"/>
      <c r="M72" s="311"/>
      <c r="N72" s="305"/>
      <c r="O72" s="305"/>
      <c r="P72" s="305"/>
      <c r="Q72" s="305"/>
      <c r="R72" s="305"/>
      <c r="S72" s="305"/>
      <c r="T72" s="305"/>
      <c r="U72" s="305"/>
      <c r="V72" s="305"/>
      <c r="W72" s="305"/>
      <c r="X72" s="305"/>
      <c r="Y72" s="305"/>
      <c r="Z72" s="305"/>
    </row>
    <row r="73" spans="1:26" ht="14.25" customHeight="1">
      <c r="A73" s="305"/>
      <c r="B73" s="311"/>
      <c r="C73" s="310"/>
      <c r="D73" s="305"/>
      <c r="E73" s="305"/>
      <c r="F73" s="305"/>
      <c r="G73" s="306"/>
      <c r="H73" s="307"/>
      <c r="I73" s="308"/>
      <c r="J73" s="306"/>
      <c r="K73" s="309"/>
      <c r="L73" s="310"/>
      <c r="M73" s="311"/>
      <c r="N73" s="305"/>
      <c r="O73" s="305"/>
      <c r="P73" s="305"/>
      <c r="Q73" s="305"/>
      <c r="R73" s="305"/>
      <c r="S73" s="305"/>
      <c r="T73" s="305"/>
      <c r="U73" s="305"/>
      <c r="V73" s="305"/>
      <c r="W73" s="305"/>
      <c r="X73" s="305"/>
      <c r="Y73" s="305"/>
      <c r="Z73" s="305"/>
    </row>
    <row r="74" spans="1:26" ht="14.25" customHeight="1">
      <c r="A74" s="305"/>
      <c r="B74" s="311"/>
      <c r="C74" s="310"/>
      <c r="D74" s="305"/>
      <c r="E74" s="305"/>
      <c r="F74" s="305"/>
      <c r="G74" s="306"/>
      <c r="H74" s="307"/>
      <c r="I74" s="308"/>
      <c r="J74" s="306"/>
      <c r="K74" s="309"/>
      <c r="L74" s="310"/>
      <c r="M74" s="311"/>
      <c r="N74" s="305"/>
      <c r="O74" s="305"/>
      <c r="P74" s="305"/>
      <c r="Q74" s="305"/>
      <c r="R74" s="305"/>
      <c r="S74" s="305"/>
      <c r="T74" s="305"/>
      <c r="U74" s="305"/>
      <c r="V74" s="305"/>
      <c r="W74" s="305"/>
      <c r="X74" s="305"/>
      <c r="Y74" s="305"/>
      <c r="Z74" s="305"/>
    </row>
    <row r="75" spans="1:26" ht="14.25" customHeight="1">
      <c r="A75" s="305"/>
      <c r="B75" s="311"/>
      <c r="C75" s="310"/>
      <c r="D75" s="305"/>
      <c r="E75" s="305"/>
      <c r="F75" s="305"/>
      <c r="G75" s="306"/>
      <c r="H75" s="307"/>
      <c r="I75" s="308"/>
      <c r="J75" s="306"/>
      <c r="K75" s="309"/>
      <c r="L75" s="310"/>
      <c r="M75" s="311"/>
      <c r="N75" s="305"/>
      <c r="O75" s="305"/>
      <c r="P75" s="305"/>
      <c r="Q75" s="305"/>
      <c r="R75" s="305"/>
      <c r="S75" s="305"/>
      <c r="T75" s="305"/>
      <c r="U75" s="305"/>
      <c r="V75" s="305"/>
      <c r="W75" s="305"/>
      <c r="X75" s="305"/>
      <c r="Y75" s="305"/>
      <c r="Z75" s="305"/>
    </row>
    <row r="76" spans="1:26" ht="14.25" customHeight="1">
      <c r="A76" s="305"/>
      <c r="B76" s="311"/>
      <c r="C76" s="310"/>
      <c r="D76" s="305"/>
      <c r="E76" s="305"/>
      <c r="F76" s="305"/>
      <c r="G76" s="306"/>
      <c r="H76" s="307"/>
      <c r="I76" s="308"/>
      <c r="J76" s="306"/>
      <c r="K76" s="309"/>
      <c r="L76" s="310"/>
      <c r="M76" s="311"/>
      <c r="N76" s="305"/>
      <c r="O76" s="305"/>
      <c r="P76" s="305"/>
      <c r="Q76" s="305"/>
      <c r="R76" s="305"/>
      <c r="S76" s="305"/>
      <c r="T76" s="305"/>
      <c r="U76" s="305"/>
      <c r="V76" s="305"/>
      <c r="W76" s="305"/>
      <c r="X76" s="305"/>
      <c r="Y76" s="305"/>
      <c r="Z76" s="305"/>
    </row>
    <row r="77" spans="1:26" ht="14.25" customHeight="1">
      <c r="A77" s="305"/>
      <c r="B77" s="311"/>
      <c r="C77" s="310"/>
      <c r="D77" s="305"/>
      <c r="E77" s="305"/>
      <c r="F77" s="305"/>
      <c r="G77" s="306"/>
      <c r="H77" s="307"/>
      <c r="I77" s="308"/>
      <c r="J77" s="306"/>
      <c r="K77" s="309"/>
      <c r="L77" s="310"/>
      <c r="M77" s="311"/>
      <c r="N77" s="305"/>
      <c r="O77" s="305"/>
      <c r="P77" s="305"/>
      <c r="Q77" s="305"/>
      <c r="R77" s="305"/>
      <c r="S77" s="305"/>
      <c r="T77" s="305"/>
      <c r="U77" s="305"/>
      <c r="V77" s="305"/>
      <c r="W77" s="305"/>
      <c r="X77" s="305"/>
      <c r="Y77" s="305"/>
      <c r="Z77" s="305"/>
    </row>
    <row r="78" spans="1:26" ht="14.25" customHeight="1">
      <c r="A78" s="305"/>
      <c r="B78" s="311"/>
      <c r="C78" s="310"/>
      <c r="D78" s="305"/>
      <c r="E78" s="305"/>
      <c r="F78" s="305"/>
      <c r="G78" s="306"/>
      <c r="H78" s="307"/>
      <c r="I78" s="308"/>
      <c r="J78" s="306"/>
      <c r="K78" s="309"/>
      <c r="L78" s="310"/>
      <c r="M78" s="311"/>
      <c r="N78" s="305"/>
      <c r="O78" s="305"/>
      <c r="P78" s="305"/>
      <c r="Q78" s="305"/>
      <c r="R78" s="305"/>
      <c r="S78" s="305"/>
      <c r="T78" s="305"/>
      <c r="U78" s="305"/>
      <c r="V78" s="305"/>
      <c r="W78" s="305"/>
      <c r="X78" s="305"/>
      <c r="Y78" s="305"/>
      <c r="Z78" s="305"/>
    </row>
    <row r="79" spans="1:26" ht="14.25" customHeight="1">
      <c r="A79" s="305"/>
      <c r="B79" s="311"/>
      <c r="C79" s="310"/>
      <c r="D79" s="305"/>
      <c r="E79" s="305"/>
      <c r="F79" s="305"/>
      <c r="G79" s="306"/>
      <c r="H79" s="307"/>
      <c r="I79" s="308"/>
      <c r="J79" s="306"/>
      <c r="K79" s="309"/>
      <c r="L79" s="310"/>
      <c r="M79" s="311"/>
      <c r="N79" s="305"/>
      <c r="O79" s="305"/>
      <c r="P79" s="305"/>
      <c r="Q79" s="305"/>
      <c r="R79" s="305"/>
      <c r="S79" s="305"/>
      <c r="T79" s="305"/>
      <c r="U79" s="305"/>
      <c r="V79" s="305"/>
      <c r="W79" s="305"/>
      <c r="X79" s="305"/>
      <c r="Y79" s="305"/>
      <c r="Z79" s="305"/>
    </row>
    <row r="80" spans="1:26" ht="14.25" customHeight="1">
      <c r="A80" s="305"/>
      <c r="B80" s="311"/>
      <c r="C80" s="310"/>
      <c r="D80" s="305"/>
      <c r="E80" s="305"/>
      <c r="F80" s="305"/>
      <c r="G80" s="306"/>
      <c r="H80" s="307"/>
      <c r="I80" s="308"/>
      <c r="J80" s="306"/>
      <c r="K80" s="309"/>
      <c r="L80" s="310"/>
      <c r="M80" s="311"/>
      <c r="N80" s="305"/>
      <c r="O80" s="305"/>
      <c r="P80" s="305"/>
      <c r="Q80" s="305"/>
      <c r="R80" s="305"/>
      <c r="S80" s="305"/>
      <c r="T80" s="305"/>
      <c r="U80" s="305"/>
      <c r="V80" s="305"/>
      <c r="W80" s="305"/>
      <c r="X80" s="305"/>
      <c r="Y80" s="305"/>
      <c r="Z80" s="305"/>
    </row>
    <row r="81" spans="1:26" ht="14.25" customHeight="1">
      <c r="A81" s="305"/>
      <c r="B81" s="311"/>
      <c r="C81" s="310"/>
      <c r="D81" s="305"/>
      <c r="E81" s="305"/>
      <c r="F81" s="305"/>
      <c r="G81" s="306"/>
      <c r="H81" s="307"/>
      <c r="I81" s="308"/>
      <c r="J81" s="306"/>
      <c r="K81" s="309"/>
      <c r="L81" s="310"/>
      <c r="M81" s="311"/>
      <c r="N81" s="305"/>
      <c r="O81" s="305"/>
      <c r="P81" s="305"/>
      <c r="Q81" s="305"/>
      <c r="R81" s="305"/>
      <c r="S81" s="305"/>
      <c r="T81" s="305"/>
      <c r="U81" s="305"/>
      <c r="V81" s="305"/>
      <c r="W81" s="305"/>
      <c r="X81" s="305"/>
      <c r="Y81" s="305"/>
      <c r="Z81" s="305"/>
    </row>
    <row r="82" spans="1:26" ht="14.25" customHeight="1">
      <c r="A82" s="305"/>
      <c r="B82" s="311"/>
      <c r="C82" s="310"/>
      <c r="D82" s="305"/>
      <c r="E82" s="305"/>
      <c r="F82" s="305"/>
      <c r="G82" s="306"/>
      <c r="H82" s="307"/>
      <c r="I82" s="308"/>
      <c r="J82" s="306"/>
      <c r="K82" s="309"/>
      <c r="L82" s="310"/>
      <c r="M82" s="311"/>
      <c r="N82" s="305"/>
      <c r="O82" s="305"/>
      <c r="P82" s="305"/>
      <c r="Q82" s="305"/>
      <c r="R82" s="305"/>
      <c r="S82" s="305"/>
      <c r="T82" s="305"/>
      <c r="U82" s="305"/>
      <c r="V82" s="305"/>
      <c r="W82" s="305"/>
      <c r="X82" s="305"/>
      <c r="Y82" s="305"/>
      <c r="Z82" s="305"/>
    </row>
    <row r="83" spans="1:26" ht="14.25" customHeight="1">
      <c r="A83" s="305"/>
      <c r="B83" s="311"/>
      <c r="C83" s="310"/>
      <c r="D83" s="305"/>
      <c r="E83" s="305"/>
      <c r="F83" s="305"/>
      <c r="G83" s="306"/>
      <c r="H83" s="307"/>
      <c r="I83" s="308"/>
      <c r="J83" s="306"/>
      <c r="K83" s="309"/>
      <c r="L83" s="310"/>
      <c r="M83" s="311"/>
      <c r="N83" s="305"/>
      <c r="O83" s="305"/>
      <c r="P83" s="305"/>
      <c r="Q83" s="305"/>
      <c r="R83" s="305"/>
      <c r="S83" s="305"/>
      <c r="T83" s="305"/>
      <c r="U83" s="305"/>
      <c r="V83" s="305"/>
      <c r="W83" s="305"/>
      <c r="X83" s="305"/>
      <c r="Y83" s="305"/>
      <c r="Z83" s="305"/>
    </row>
    <row r="84" spans="1:26" ht="14.25" customHeight="1">
      <c r="A84" s="305"/>
      <c r="B84" s="311"/>
      <c r="C84" s="310"/>
      <c r="D84" s="305"/>
      <c r="E84" s="305"/>
      <c r="F84" s="305"/>
      <c r="G84" s="306"/>
      <c r="H84" s="307"/>
      <c r="I84" s="308"/>
      <c r="J84" s="306"/>
      <c r="K84" s="309"/>
      <c r="L84" s="310"/>
      <c r="M84" s="311"/>
      <c r="N84" s="305"/>
      <c r="O84" s="305"/>
      <c r="P84" s="305"/>
      <c r="Q84" s="305"/>
      <c r="R84" s="305"/>
      <c r="S84" s="305"/>
      <c r="T84" s="305"/>
      <c r="U84" s="305"/>
      <c r="V84" s="305"/>
      <c r="W84" s="305"/>
      <c r="X84" s="305"/>
      <c r="Y84" s="305"/>
      <c r="Z84" s="305"/>
    </row>
    <row r="85" spans="1:26" ht="14.25" customHeight="1">
      <c r="A85" s="305"/>
      <c r="B85" s="311"/>
      <c r="C85" s="310"/>
      <c r="D85" s="305"/>
      <c r="E85" s="305"/>
      <c r="F85" s="305"/>
      <c r="G85" s="306"/>
      <c r="H85" s="307"/>
      <c r="I85" s="308"/>
      <c r="J85" s="306"/>
      <c r="K85" s="309"/>
      <c r="L85" s="310"/>
      <c r="M85" s="311"/>
      <c r="N85" s="305"/>
      <c r="O85" s="305"/>
      <c r="P85" s="305"/>
      <c r="Q85" s="305"/>
      <c r="R85" s="305"/>
      <c r="S85" s="305"/>
      <c r="T85" s="305"/>
      <c r="U85" s="305"/>
      <c r="V85" s="305"/>
      <c r="W85" s="305"/>
      <c r="X85" s="305"/>
      <c r="Y85" s="305"/>
      <c r="Z85" s="305"/>
    </row>
    <row r="86" spans="1:26" ht="14.25" customHeight="1">
      <c r="A86" s="305"/>
      <c r="B86" s="311"/>
      <c r="C86" s="310"/>
      <c r="D86" s="305"/>
      <c r="E86" s="305"/>
      <c r="F86" s="305"/>
      <c r="G86" s="306"/>
      <c r="H86" s="307"/>
      <c r="I86" s="308"/>
      <c r="J86" s="306"/>
      <c r="K86" s="309"/>
      <c r="L86" s="310"/>
      <c r="M86" s="311"/>
      <c r="N86" s="305"/>
      <c r="O86" s="305"/>
      <c r="P86" s="305"/>
      <c r="Q86" s="305"/>
      <c r="R86" s="305"/>
      <c r="S86" s="305"/>
      <c r="T86" s="305"/>
      <c r="U86" s="305"/>
      <c r="V86" s="305"/>
      <c r="W86" s="305"/>
      <c r="X86" s="305"/>
      <c r="Y86" s="305"/>
      <c r="Z86" s="305"/>
    </row>
    <row r="87" spans="1:26" ht="14.25" customHeight="1">
      <c r="A87" s="305"/>
      <c r="B87" s="311"/>
      <c r="C87" s="310"/>
      <c r="D87" s="305"/>
      <c r="E87" s="305"/>
      <c r="F87" s="305"/>
      <c r="G87" s="306"/>
      <c r="H87" s="307"/>
      <c r="I87" s="308"/>
      <c r="J87" s="306"/>
      <c r="K87" s="309"/>
      <c r="L87" s="310"/>
      <c r="M87" s="311"/>
      <c r="N87" s="305"/>
      <c r="O87" s="305"/>
      <c r="P87" s="305"/>
      <c r="Q87" s="305"/>
      <c r="R87" s="305"/>
      <c r="S87" s="305"/>
      <c r="T87" s="305"/>
      <c r="U87" s="305"/>
      <c r="V87" s="305"/>
      <c r="W87" s="305"/>
      <c r="X87" s="305"/>
      <c r="Y87" s="305"/>
      <c r="Z87" s="305"/>
    </row>
    <row r="88" spans="1:26" ht="14.25" customHeight="1">
      <c r="A88" s="305"/>
      <c r="B88" s="311"/>
      <c r="C88" s="310"/>
      <c r="D88" s="305"/>
      <c r="E88" s="305"/>
      <c r="F88" s="305"/>
      <c r="G88" s="306"/>
      <c r="H88" s="307"/>
      <c r="I88" s="308"/>
      <c r="J88" s="306"/>
      <c r="K88" s="309"/>
      <c r="L88" s="310"/>
      <c r="M88" s="311"/>
      <c r="N88" s="305"/>
      <c r="O88" s="305"/>
      <c r="P88" s="305"/>
      <c r="Q88" s="305"/>
      <c r="R88" s="305"/>
      <c r="S88" s="305"/>
      <c r="T88" s="305"/>
      <c r="U88" s="305"/>
      <c r="V88" s="305"/>
      <c r="W88" s="305"/>
      <c r="X88" s="305"/>
      <c r="Y88" s="305"/>
      <c r="Z88" s="305"/>
    </row>
    <row r="89" spans="1:26" ht="14.25" customHeight="1">
      <c r="A89" s="305"/>
      <c r="B89" s="311"/>
      <c r="C89" s="310"/>
      <c r="D89" s="305"/>
      <c r="E89" s="305"/>
      <c r="F89" s="305"/>
      <c r="G89" s="306"/>
      <c r="H89" s="307"/>
      <c r="I89" s="308"/>
      <c r="J89" s="306"/>
      <c r="K89" s="309"/>
      <c r="L89" s="310"/>
      <c r="M89" s="311"/>
      <c r="N89" s="305"/>
      <c r="O89" s="305"/>
      <c r="P89" s="305"/>
      <c r="Q89" s="305"/>
      <c r="R89" s="305"/>
      <c r="S89" s="305"/>
      <c r="T89" s="305"/>
      <c r="U89" s="305"/>
      <c r="V89" s="305"/>
      <c r="W89" s="305"/>
      <c r="X89" s="305"/>
      <c r="Y89" s="305"/>
      <c r="Z89" s="305"/>
    </row>
    <row r="90" spans="1:26" ht="14.25" customHeight="1">
      <c r="A90" s="305"/>
      <c r="B90" s="311"/>
      <c r="C90" s="310"/>
      <c r="D90" s="305"/>
      <c r="E90" s="305"/>
      <c r="F90" s="305"/>
      <c r="G90" s="306"/>
      <c r="H90" s="307"/>
      <c r="I90" s="308"/>
      <c r="J90" s="306"/>
      <c r="K90" s="309"/>
      <c r="L90" s="310"/>
      <c r="M90" s="311"/>
      <c r="N90" s="305"/>
      <c r="O90" s="305"/>
      <c r="P90" s="305"/>
      <c r="Q90" s="305"/>
      <c r="R90" s="305"/>
      <c r="S90" s="305"/>
      <c r="T90" s="305"/>
      <c r="U90" s="305"/>
      <c r="V90" s="305"/>
      <c r="W90" s="305"/>
      <c r="X90" s="305"/>
      <c r="Y90" s="305"/>
      <c r="Z90" s="305"/>
    </row>
    <row r="91" spans="1:26" ht="14.25" customHeight="1">
      <c r="A91" s="305"/>
      <c r="B91" s="311"/>
      <c r="C91" s="310"/>
      <c r="D91" s="305"/>
      <c r="E91" s="305"/>
      <c r="F91" s="305"/>
      <c r="G91" s="306"/>
      <c r="H91" s="307"/>
      <c r="I91" s="308"/>
      <c r="J91" s="306"/>
      <c r="K91" s="309"/>
      <c r="L91" s="310"/>
      <c r="M91" s="311"/>
      <c r="N91" s="305"/>
      <c r="O91" s="305"/>
      <c r="P91" s="305"/>
      <c r="Q91" s="305"/>
      <c r="R91" s="305"/>
      <c r="S91" s="305"/>
      <c r="T91" s="305"/>
      <c r="U91" s="305"/>
      <c r="V91" s="305"/>
      <c r="W91" s="305"/>
      <c r="X91" s="305"/>
      <c r="Y91" s="305"/>
      <c r="Z91" s="305"/>
    </row>
    <row r="92" spans="1:26" ht="14.25" customHeight="1">
      <c r="A92" s="305"/>
      <c r="B92" s="311"/>
      <c r="C92" s="310"/>
      <c r="D92" s="305"/>
      <c r="E92" s="305"/>
      <c r="F92" s="305"/>
      <c r="G92" s="306"/>
      <c r="H92" s="307"/>
      <c r="I92" s="308"/>
      <c r="J92" s="306"/>
      <c r="K92" s="309"/>
      <c r="L92" s="310"/>
      <c r="M92" s="311"/>
      <c r="N92" s="305"/>
      <c r="O92" s="305"/>
      <c r="P92" s="305"/>
      <c r="Q92" s="305"/>
      <c r="R92" s="305"/>
      <c r="S92" s="305"/>
      <c r="T92" s="305"/>
      <c r="U92" s="305"/>
      <c r="V92" s="305"/>
      <c r="W92" s="305"/>
      <c r="X92" s="305"/>
      <c r="Y92" s="305"/>
      <c r="Z92" s="305"/>
    </row>
    <row r="93" spans="1:26" ht="14.25" customHeight="1">
      <c r="A93" s="305"/>
      <c r="B93" s="311"/>
      <c r="C93" s="310"/>
      <c r="D93" s="305"/>
      <c r="E93" s="305"/>
      <c r="F93" s="305"/>
      <c r="G93" s="306"/>
      <c r="H93" s="307"/>
      <c r="I93" s="308"/>
      <c r="J93" s="306"/>
      <c r="K93" s="309"/>
      <c r="L93" s="310"/>
      <c r="M93" s="311"/>
      <c r="N93" s="305"/>
      <c r="O93" s="305"/>
      <c r="P93" s="305"/>
      <c r="Q93" s="305"/>
      <c r="R93" s="305"/>
      <c r="S93" s="305"/>
      <c r="T93" s="305"/>
      <c r="U93" s="305"/>
      <c r="V93" s="305"/>
      <c r="W93" s="305"/>
      <c r="X93" s="305"/>
      <c r="Y93" s="305"/>
      <c r="Z93" s="305"/>
    </row>
    <row r="94" spans="1:26" ht="14.25" customHeight="1">
      <c r="A94" s="305"/>
      <c r="B94" s="311"/>
      <c r="C94" s="310"/>
      <c r="D94" s="305"/>
      <c r="E94" s="305"/>
      <c r="F94" s="305"/>
      <c r="G94" s="306"/>
      <c r="H94" s="307"/>
      <c r="I94" s="308"/>
      <c r="J94" s="306"/>
      <c r="K94" s="309"/>
      <c r="L94" s="310"/>
      <c r="M94" s="311"/>
      <c r="N94" s="305"/>
      <c r="O94" s="305"/>
      <c r="P94" s="305"/>
      <c r="Q94" s="305"/>
      <c r="R94" s="305"/>
      <c r="S94" s="305"/>
      <c r="T94" s="305"/>
      <c r="U94" s="305"/>
      <c r="V94" s="305"/>
      <c r="W94" s="305"/>
      <c r="X94" s="305"/>
      <c r="Y94" s="305"/>
      <c r="Z94" s="305"/>
    </row>
    <row r="95" spans="1:26" ht="14.25" customHeight="1">
      <c r="A95" s="305"/>
      <c r="B95" s="311"/>
      <c r="C95" s="310"/>
      <c r="D95" s="305"/>
      <c r="E95" s="305"/>
      <c r="F95" s="305"/>
      <c r="G95" s="306"/>
      <c r="H95" s="307"/>
      <c r="I95" s="308"/>
      <c r="J95" s="306"/>
      <c r="K95" s="309"/>
      <c r="L95" s="310"/>
      <c r="M95" s="311"/>
      <c r="N95" s="305"/>
      <c r="O95" s="305"/>
      <c r="P95" s="305"/>
      <c r="Q95" s="305"/>
      <c r="R95" s="305"/>
      <c r="S95" s="305"/>
      <c r="T95" s="305"/>
      <c r="U95" s="305"/>
      <c r="V95" s="305"/>
      <c r="W95" s="305"/>
      <c r="X95" s="305"/>
      <c r="Y95" s="305"/>
      <c r="Z95" s="305"/>
    </row>
    <row r="96" spans="1:26" ht="14.25" customHeight="1">
      <c r="A96" s="305"/>
      <c r="B96" s="311"/>
      <c r="C96" s="310"/>
      <c r="D96" s="305"/>
      <c r="E96" s="305"/>
      <c r="F96" s="305"/>
      <c r="G96" s="306"/>
      <c r="H96" s="307"/>
      <c r="I96" s="308"/>
      <c r="J96" s="306"/>
      <c r="K96" s="309"/>
      <c r="L96" s="310"/>
      <c r="M96" s="311"/>
      <c r="N96" s="305"/>
      <c r="O96" s="305"/>
      <c r="P96" s="305"/>
      <c r="Q96" s="305"/>
      <c r="R96" s="305"/>
      <c r="S96" s="305"/>
      <c r="T96" s="305"/>
      <c r="U96" s="305"/>
      <c r="V96" s="305"/>
      <c r="W96" s="305"/>
      <c r="X96" s="305"/>
      <c r="Y96" s="305"/>
      <c r="Z96" s="305"/>
    </row>
    <row r="97" spans="1:26" ht="14.25" customHeight="1">
      <c r="A97" s="305"/>
      <c r="B97" s="311"/>
      <c r="C97" s="310"/>
      <c r="D97" s="305"/>
      <c r="E97" s="305"/>
      <c r="F97" s="305"/>
      <c r="G97" s="306"/>
      <c r="H97" s="307"/>
      <c r="I97" s="308"/>
      <c r="J97" s="306"/>
      <c r="K97" s="309"/>
      <c r="L97" s="310"/>
      <c r="M97" s="311"/>
      <c r="N97" s="305"/>
      <c r="O97" s="305"/>
      <c r="P97" s="305"/>
      <c r="Q97" s="305"/>
      <c r="R97" s="305"/>
      <c r="S97" s="305"/>
      <c r="T97" s="305"/>
      <c r="U97" s="305"/>
      <c r="V97" s="305"/>
      <c r="W97" s="305"/>
      <c r="X97" s="305"/>
      <c r="Y97" s="305"/>
      <c r="Z97" s="305"/>
    </row>
    <row r="98" spans="1:26" ht="14.25" customHeight="1">
      <c r="A98" s="305"/>
      <c r="B98" s="311"/>
      <c r="C98" s="310"/>
      <c r="D98" s="305"/>
      <c r="E98" s="305"/>
      <c r="F98" s="305"/>
      <c r="G98" s="306"/>
      <c r="H98" s="307"/>
      <c r="I98" s="308"/>
      <c r="J98" s="306"/>
      <c r="K98" s="309"/>
      <c r="L98" s="310"/>
      <c r="M98" s="311"/>
      <c r="N98" s="305"/>
      <c r="O98" s="305"/>
      <c r="P98" s="305"/>
      <c r="Q98" s="305"/>
      <c r="R98" s="305"/>
      <c r="S98" s="305"/>
      <c r="T98" s="305"/>
      <c r="U98" s="305"/>
      <c r="V98" s="305"/>
      <c r="W98" s="305"/>
      <c r="X98" s="305"/>
      <c r="Y98" s="305"/>
      <c r="Z98" s="305"/>
    </row>
    <row r="99" spans="1:26" ht="14.25" customHeight="1">
      <c r="A99" s="305"/>
      <c r="B99" s="311"/>
      <c r="C99" s="310"/>
      <c r="D99" s="305"/>
      <c r="E99" s="305"/>
      <c r="F99" s="305"/>
      <c r="G99" s="306"/>
      <c r="H99" s="307"/>
      <c r="I99" s="308"/>
      <c r="J99" s="306"/>
      <c r="K99" s="309"/>
      <c r="L99" s="310"/>
      <c r="M99" s="311"/>
      <c r="N99" s="305"/>
      <c r="O99" s="305"/>
      <c r="P99" s="305"/>
      <c r="Q99" s="305"/>
      <c r="R99" s="305"/>
      <c r="S99" s="305"/>
      <c r="T99" s="305"/>
      <c r="U99" s="305"/>
      <c r="V99" s="305"/>
      <c r="W99" s="305"/>
      <c r="X99" s="305"/>
      <c r="Y99" s="305"/>
      <c r="Z99" s="305"/>
    </row>
    <row r="100" spans="1:26" ht="14.25" customHeight="1">
      <c r="A100" s="305"/>
      <c r="B100" s="311"/>
      <c r="C100" s="310"/>
      <c r="D100" s="305"/>
      <c r="E100" s="305"/>
      <c r="F100" s="305"/>
      <c r="G100" s="306"/>
      <c r="H100" s="307"/>
      <c r="I100" s="308"/>
      <c r="J100" s="306"/>
      <c r="K100" s="309"/>
      <c r="L100" s="310"/>
      <c r="M100" s="311"/>
      <c r="N100" s="305"/>
      <c r="O100" s="305"/>
      <c r="P100" s="305"/>
      <c r="Q100" s="305"/>
      <c r="R100" s="305"/>
      <c r="S100" s="305"/>
      <c r="T100" s="305"/>
      <c r="U100" s="305"/>
      <c r="V100" s="305"/>
      <c r="W100" s="305"/>
      <c r="X100" s="305"/>
      <c r="Y100" s="305"/>
      <c r="Z100" s="305"/>
    </row>
    <row r="101" spans="1:26" ht="14.25" customHeight="1">
      <c r="A101" s="305"/>
      <c r="B101" s="311"/>
      <c r="C101" s="310"/>
      <c r="D101" s="305"/>
      <c r="E101" s="305"/>
      <c r="F101" s="305"/>
      <c r="G101" s="306"/>
      <c r="H101" s="307"/>
      <c r="I101" s="308"/>
      <c r="J101" s="306"/>
      <c r="K101" s="309"/>
      <c r="L101" s="310"/>
      <c r="M101" s="311"/>
      <c r="N101" s="305"/>
      <c r="O101" s="305"/>
      <c r="P101" s="305"/>
      <c r="Q101" s="305"/>
      <c r="R101" s="305"/>
      <c r="S101" s="305"/>
      <c r="T101" s="305"/>
      <c r="U101" s="305"/>
      <c r="V101" s="305"/>
      <c r="W101" s="305"/>
      <c r="X101" s="305"/>
      <c r="Y101" s="305"/>
      <c r="Z101" s="305"/>
    </row>
    <row r="102" spans="1:26" ht="14.25" customHeight="1">
      <c r="A102" s="305"/>
      <c r="B102" s="311"/>
      <c r="C102" s="310"/>
      <c r="D102" s="305"/>
      <c r="E102" s="305"/>
      <c r="F102" s="305"/>
      <c r="G102" s="306"/>
      <c r="H102" s="307"/>
      <c r="I102" s="308"/>
      <c r="J102" s="306"/>
      <c r="K102" s="309"/>
      <c r="L102" s="310"/>
      <c r="M102" s="311"/>
      <c r="N102" s="305"/>
      <c r="O102" s="305"/>
      <c r="P102" s="305"/>
      <c r="Q102" s="305"/>
      <c r="R102" s="305"/>
      <c r="S102" s="305"/>
      <c r="T102" s="305"/>
      <c r="U102" s="305"/>
      <c r="V102" s="305"/>
      <c r="W102" s="305"/>
      <c r="X102" s="305"/>
      <c r="Y102" s="305"/>
      <c r="Z102" s="305"/>
    </row>
    <row r="103" spans="1:26" ht="14.25" customHeight="1">
      <c r="A103" s="305"/>
      <c r="B103" s="311"/>
      <c r="C103" s="310"/>
      <c r="D103" s="305"/>
      <c r="E103" s="305"/>
      <c r="F103" s="305"/>
      <c r="G103" s="306"/>
      <c r="H103" s="307"/>
      <c r="I103" s="308"/>
      <c r="J103" s="306"/>
      <c r="K103" s="309"/>
      <c r="L103" s="310"/>
      <c r="M103" s="311"/>
      <c r="N103" s="305"/>
      <c r="O103" s="305"/>
      <c r="P103" s="305"/>
      <c r="Q103" s="305"/>
      <c r="R103" s="305"/>
      <c r="S103" s="305"/>
      <c r="T103" s="305"/>
      <c r="U103" s="305"/>
      <c r="V103" s="305"/>
      <c r="W103" s="305"/>
      <c r="X103" s="305"/>
      <c r="Y103" s="305"/>
      <c r="Z103" s="305"/>
    </row>
    <row r="104" spans="1:26" ht="14.25" customHeight="1">
      <c r="A104" s="305"/>
      <c r="B104" s="311"/>
      <c r="C104" s="310"/>
      <c r="D104" s="305"/>
      <c r="E104" s="305"/>
      <c r="F104" s="305"/>
      <c r="G104" s="306"/>
      <c r="H104" s="307"/>
      <c r="I104" s="308"/>
      <c r="J104" s="306"/>
      <c r="K104" s="309"/>
      <c r="L104" s="310"/>
      <c r="M104" s="311"/>
      <c r="N104" s="305"/>
      <c r="O104" s="305"/>
      <c r="P104" s="305"/>
      <c r="Q104" s="305"/>
      <c r="R104" s="305"/>
      <c r="S104" s="305"/>
      <c r="T104" s="305"/>
      <c r="U104" s="305"/>
      <c r="V104" s="305"/>
      <c r="W104" s="305"/>
      <c r="X104" s="305"/>
      <c r="Y104" s="305"/>
      <c r="Z104" s="305"/>
    </row>
    <row r="105" spans="1:26" ht="14.25" customHeight="1">
      <c r="A105" s="305"/>
      <c r="B105" s="311"/>
      <c r="C105" s="310"/>
      <c r="D105" s="305"/>
      <c r="E105" s="305"/>
      <c r="F105" s="305"/>
      <c r="G105" s="306"/>
      <c r="H105" s="307"/>
      <c r="I105" s="308"/>
      <c r="J105" s="306"/>
      <c r="K105" s="309"/>
      <c r="L105" s="310"/>
      <c r="M105" s="311"/>
      <c r="N105" s="305"/>
      <c r="O105" s="305"/>
      <c r="P105" s="305"/>
      <c r="Q105" s="305"/>
      <c r="R105" s="305"/>
      <c r="S105" s="305"/>
      <c r="T105" s="305"/>
      <c r="U105" s="305"/>
      <c r="V105" s="305"/>
      <c r="W105" s="305"/>
      <c r="X105" s="305"/>
      <c r="Y105" s="305"/>
      <c r="Z105" s="305"/>
    </row>
    <row r="106" spans="1:26" ht="14.25" customHeight="1">
      <c r="A106" s="305"/>
      <c r="B106" s="311"/>
      <c r="C106" s="310"/>
      <c r="D106" s="305"/>
      <c r="E106" s="305"/>
      <c r="F106" s="305"/>
      <c r="G106" s="306"/>
      <c r="H106" s="307"/>
      <c r="I106" s="308"/>
      <c r="J106" s="306"/>
      <c r="K106" s="309"/>
      <c r="L106" s="310"/>
      <c r="M106" s="311"/>
      <c r="N106" s="305"/>
      <c r="O106" s="305"/>
      <c r="P106" s="305"/>
      <c r="Q106" s="305"/>
      <c r="R106" s="305"/>
      <c r="S106" s="305"/>
      <c r="T106" s="305"/>
      <c r="U106" s="305"/>
      <c r="V106" s="305"/>
      <c r="W106" s="305"/>
      <c r="X106" s="305"/>
      <c r="Y106" s="305"/>
      <c r="Z106" s="305"/>
    </row>
    <row r="107" spans="1:26" ht="14.25" customHeight="1">
      <c r="A107" s="305"/>
      <c r="B107" s="311"/>
      <c r="C107" s="310"/>
      <c r="D107" s="305"/>
      <c r="E107" s="305"/>
      <c r="F107" s="305"/>
      <c r="G107" s="306"/>
      <c r="H107" s="307"/>
      <c r="I107" s="308"/>
      <c r="J107" s="306"/>
      <c r="K107" s="309"/>
      <c r="L107" s="310"/>
      <c r="M107" s="311"/>
      <c r="N107" s="305"/>
      <c r="O107" s="305"/>
      <c r="P107" s="305"/>
      <c r="Q107" s="305"/>
      <c r="R107" s="305"/>
      <c r="S107" s="305"/>
      <c r="T107" s="305"/>
      <c r="U107" s="305"/>
      <c r="V107" s="305"/>
      <c r="W107" s="305"/>
      <c r="X107" s="305"/>
      <c r="Y107" s="305"/>
      <c r="Z107" s="305"/>
    </row>
    <row r="108" spans="1:26" ht="14.25" customHeight="1">
      <c r="A108" s="305"/>
      <c r="B108" s="311"/>
      <c r="C108" s="310"/>
      <c r="D108" s="305"/>
      <c r="E108" s="305"/>
      <c r="F108" s="305"/>
      <c r="G108" s="306"/>
      <c r="H108" s="307"/>
      <c r="I108" s="308"/>
      <c r="J108" s="306"/>
      <c r="K108" s="309"/>
      <c r="L108" s="310"/>
      <c r="M108" s="311"/>
      <c r="N108" s="305"/>
      <c r="O108" s="305"/>
      <c r="P108" s="305"/>
      <c r="Q108" s="305"/>
      <c r="R108" s="305"/>
      <c r="S108" s="305"/>
      <c r="T108" s="305"/>
      <c r="U108" s="305"/>
      <c r="V108" s="305"/>
      <c r="W108" s="305"/>
      <c r="X108" s="305"/>
      <c r="Y108" s="305"/>
      <c r="Z108" s="305"/>
    </row>
    <row r="109" spans="1:26" ht="14.25" customHeight="1">
      <c r="A109" s="305"/>
      <c r="B109" s="311"/>
      <c r="C109" s="310"/>
      <c r="D109" s="305"/>
      <c r="E109" s="305"/>
      <c r="F109" s="305"/>
      <c r="G109" s="306"/>
      <c r="H109" s="307"/>
      <c r="I109" s="308"/>
      <c r="J109" s="306"/>
      <c r="K109" s="309"/>
      <c r="L109" s="310"/>
      <c r="M109" s="311"/>
      <c r="N109" s="305"/>
      <c r="O109" s="305"/>
      <c r="P109" s="305"/>
      <c r="Q109" s="305"/>
      <c r="R109" s="305"/>
      <c r="S109" s="305"/>
      <c r="T109" s="305"/>
      <c r="U109" s="305"/>
      <c r="V109" s="305"/>
      <c r="W109" s="305"/>
      <c r="X109" s="305"/>
      <c r="Y109" s="305"/>
      <c r="Z109" s="305"/>
    </row>
    <row r="110" spans="1:26" ht="14.25" customHeight="1">
      <c r="A110" s="305"/>
      <c r="B110" s="311"/>
      <c r="C110" s="310"/>
      <c r="D110" s="305"/>
      <c r="E110" s="305"/>
      <c r="F110" s="305"/>
      <c r="G110" s="306"/>
      <c r="H110" s="307"/>
      <c r="I110" s="308"/>
      <c r="J110" s="306"/>
      <c r="K110" s="309"/>
      <c r="L110" s="310"/>
      <c r="M110" s="311"/>
      <c r="N110" s="305"/>
      <c r="O110" s="305"/>
      <c r="P110" s="305"/>
      <c r="Q110" s="305"/>
      <c r="R110" s="305"/>
      <c r="S110" s="305"/>
      <c r="T110" s="305"/>
      <c r="U110" s="305"/>
      <c r="V110" s="305"/>
      <c r="W110" s="305"/>
      <c r="X110" s="305"/>
      <c r="Y110" s="305"/>
      <c r="Z110" s="305"/>
    </row>
    <row r="111" spans="1:26" ht="14.25" customHeight="1">
      <c r="A111" s="305"/>
      <c r="B111" s="311"/>
      <c r="C111" s="310"/>
      <c r="D111" s="305"/>
      <c r="E111" s="305"/>
      <c r="F111" s="305"/>
      <c r="G111" s="306"/>
      <c r="H111" s="307"/>
      <c r="I111" s="308"/>
      <c r="J111" s="306"/>
      <c r="K111" s="309"/>
      <c r="L111" s="310"/>
      <c r="M111" s="311"/>
      <c r="N111" s="305"/>
      <c r="O111" s="305"/>
      <c r="P111" s="305"/>
      <c r="Q111" s="305"/>
      <c r="R111" s="305"/>
      <c r="S111" s="305"/>
      <c r="T111" s="305"/>
      <c r="U111" s="305"/>
      <c r="V111" s="305"/>
      <c r="W111" s="305"/>
      <c r="X111" s="305"/>
      <c r="Y111" s="305"/>
      <c r="Z111" s="305"/>
    </row>
    <row r="112" spans="1:26" ht="14.25" customHeight="1">
      <c r="A112" s="305"/>
      <c r="B112" s="311"/>
      <c r="C112" s="310"/>
      <c r="D112" s="305"/>
      <c r="E112" s="305"/>
      <c r="F112" s="305"/>
      <c r="G112" s="306"/>
      <c r="H112" s="307"/>
      <c r="I112" s="308"/>
      <c r="J112" s="306"/>
      <c r="K112" s="309"/>
      <c r="L112" s="310"/>
      <c r="M112" s="311"/>
      <c r="N112" s="305"/>
      <c r="O112" s="305"/>
      <c r="P112" s="305"/>
      <c r="Q112" s="305"/>
      <c r="R112" s="305"/>
      <c r="S112" s="305"/>
      <c r="T112" s="305"/>
      <c r="U112" s="305"/>
      <c r="V112" s="305"/>
      <c r="W112" s="305"/>
      <c r="X112" s="305"/>
      <c r="Y112" s="305"/>
      <c r="Z112" s="305"/>
    </row>
    <row r="113" spans="1:26" ht="14.25" customHeight="1">
      <c r="A113" s="305"/>
      <c r="B113" s="311"/>
      <c r="C113" s="310"/>
      <c r="D113" s="305"/>
      <c r="E113" s="305"/>
      <c r="F113" s="305"/>
      <c r="G113" s="306"/>
      <c r="H113" s="307"/>
      <c r="I113" s="308"/>
      <c r="J113" s="306"/>
      <c r="K113" s="309"/>
      <c r="L113" s="310"/>
      <c r="M113" s="311"/>
      <c r="N113" s="305"/>
      <c r="O113" s="305"/>
      <c r="P113" s="305"/>
      <c r="Q113" s="305"/>
      <c r="R113" s="305"/>
      <c r="S113" s="305"/>
      <c r="T113" s="305"/>
      <c r="U113" s="305"/>
      <c r="V113" s="305"/>
      <c r="W113" s="305"/>
      <c r="X113" s="305"/>
      <c r="Y113" s="305"/>
      <c r="Z113" s="305"/>
    </row>
    <row r="114" spans="1:26" ht="14.25" customHeight="1">
      <c r="A114" s="305"/>
      <c r="B114" s="311"/>
      <c r="C114" s="310"/>
      <c r="D114" s="305"/>
      <c r="E114" s="305"/>
      <c r="F114" s="305"/>
      <c r="G114" s="306"/>
      <c r="H114" s="307"/>
      <c r="I114" s="308"/>
      <c r="J114" s="306"/>
      <c r="K114" s="309"/>
      <c r="L114" s="310"/>
      <c r="M114" s="311"/>
      <c r="N114" s="305"/>
      <c r="O114" s="305"/>
      <c r="P114" s="305"/>
      <c r="Q114" s="305"/>
      <c r="R114" s="305"/>
      <c r="S114" s="305"/>
      <c r="T114" s="305"/>
      <c r="U114" s="305"/>
      <c r="V114" s="305"/>
      <c r="W114" s="305"/>
      <c r="X114" s="305"/>
      <c r="Y114" s="305"/>
      <c r="Z114" s="305"/>
    </row>
    <row r="115" spans="1:26" ht="14.25" customHeight="1">
      <c r="A115" s="305"/>
      <c r="B115" s="311"/>
      <c r="C115" s="310"/>
      <c r="D115" s="305"/>
      <c r="E115" s="305"/>
      <c r="F115" s="305"/>
      <c r="G115" s="306"/>
      <c r="H115" s="307"/>
      <c r="I115" s="308"/>
      <c r="J115" s="306"/>
      <c r="K115" s="309"/>
      <c r="L115" s="310"/>
      <c r="M115" s="311"/>
      <c r="N115" s="305"/>
      <c r="O115" s="305"/>
      <c r="P115" s="305"/>
      <c r="Q115" s="305"/>
      <c r="R115" s="305"/>
      <c r="S115" s="305"/>
      <c r="T115" s="305"/>
      <c r="U115" s="305"/>
      <c r="V115" s="305"/>
      <c r="W115" s="305"/>
      <c r="X115" s="305"/>
      <c r="Y115" s="305"/>
      <c r="Z115" s="305"/>
    </row>
    <row r="116" spans="1:26" ht="14.25" customHeight="1">
      <c r="A116" s="305"/>
      <c r="B116" s="311"/>
      <c r="C116" s="310"/>
      <c r="D116" s="305"/>
      <c r="E116" s="305"/>
      <c r="F116" s="305"/>
      <c r="G116" s="306"/>
      <c r="H116" s="307"/>
      <c r="I116" s="308"/>
      <c r="J116" s="306"/>
      <c r="K116" s="309"/>
      <c r="L116" s="310"/>
      <c r="M116" s="311"/>
      <c r="N116" s="305"/>
      <c r="O116" s="305"/>
      <c r="P116" s="305"/>
      <c r="Q116" s="305"/>
      <c r="R116" s="305"/>
      <c r="S116" s="305"/>
      <c r="T116" s="305"/>
      <c r="U116" s="305"/>
      <c r="V116" s="305"/>
      <c r="W116" s="305"/>
      <c r="X116" s="305"/>
      <c r="Y116" s="305"/>
      <c r="Z116" s="305"/>
    </row>
    <row r="117" spans="1:26" ht="14.25" customHeight="1">
      <c r="A117" s="305"/>
      <c r="B117" s="311"/>
      <c r="C117" s="310"/>
      <c r="D117" s="305"/>
      <c r="E117" s="305"/>
      <c r="F117" s="305"/>
      <c r="G117" s="306"/>
      <c r="H117" s="307"/>
      <c r="I117" s="308"/>
      <c r="J117" s="306"/>
      <c r="K117" s="309"/>
      <c r="L117" s="310"/>
      <c r="M117" s="311"/>
      <c r="N117" s="305"/>
      <c r="O117" s="305"/>
      <c r="P117" s="305"/>
      <c r="Q117" s="305"/>
      <c r="R117" s="305"/>
      <c r="S117" s="305"/>
      <c r="T117" s="305"/>
      <c r="U117" s="305"/>
      <c r="V117" s="305"/>
      <c r="W117" s="305"/>
      <c r="X117" s="305"/>
      <c r="Y117" s="305"/>
      <c r="Z117" s="305"/>
    </row>
    <row r="118" spans="1:26" ht="14.25" customHeight="1">
      <c r="A118" s="305"/>
      <c r="B118" s="311"/>
      <c r="C118" s="310"/>
      <c r="D118" s="305"/>
      <c r="E118" s="305"/>
      <c r="F118" s="305"/>
      <c r="G118" s="306"/>
      <c r="H118" s="307"/>
      <c r="I118" s="308"/>
      <c r="J118" s="306"/>
      <c r="K118" s="309"/>
      <c r="L118" s="310"/>
      <c r="M118" s="311"/>
      <c r="N118" s="305"/>
      <c r="O118" s="305"/>
      <c r="P118" s="305"/>
      <c r="Q118" s="305"/>
      <c r="R118" s="305"/>
      <c r="S118" s="305"/>
      <c r="T118" s="305"/>
      <c r="U118" s="305"/>
      <c r="V118" s="305"/>
      <c r="W118" s="305"/>
      <c r="X118" s="305"/>
      <c r="Y118" s="305"/>
      <c r="Z118" s="305"/>
    </row>
    <row r="119" spans="1:26" ht="14.25" customHeight="1">
      <c r="A119" s="305"/>
      <c r="B119" s="311"/>
      <c r="C119" s="310"/>
      <c r="D119" s="305"/>
      <c r="E119" s="305"/>
      <c r="F119" s="305"/>
      <c r="G119" s="306"/>
      <c r="H119" s="307"/>
      <c r="I119" s="308"/>
      <c r="J119" s="306"/>
      <c r="K119" s="309"/>
      <c r="L119" s="310"/>
      <c r="M119" s="311"/>
      <c r="N119" s="305"/>
      <c r="O119" s="305"/>
      <c r="P119" s="305"/>
      <c r="Q119" s="305"/>
      <c r="R119" s="305"/>
      <c r="S119" s="305"/>
      <c r="T119" s="305"/>
      <c r="U119" s="305"/>
      <c r="V119" s="305"/>
      <c r="W119" s="305"/>
      <c r="X119" s="305"/>
      <c r="Y119" s="305"/>
      <c r="Z119" s="305"/>
    </row>
    <row r="120" spans="1:26" ht="14.25" customHeight="1">
      <c r="A120" s="305"/>
      <c r="B120" s="311"/>
      <c r="C120" s="310"/>
      <c r="D120" s="305"/>
      <c r="E120" s="305"/>
      <c r="F120" s="305"/>
      <c r="G120" s="306"/>
      <c r="H120" s="307"/>
      <c r="I120" s="308"/>
      <c r="J120" s="306"/>
      <c r="K120" s="309"/>
      <c r="L120" s="310"/>
      <c r="M120" s="311"/>
      <c r="N120" s="305"/>
      <c r="O120" s="305"/>
      <c r="P120" s="305"/>
      <c r="Q120" s="305"/>
      <c r="R120" s="305"/>
      <c r="S120" s="305"/>
      <c r="T120" s="305"/>
      <c r="U120" s="305"/>
      <c r="V120" s="305"/>
      <c r="W120" s="305"/>
      <c r="X120" s="305"/>
      <c r="Y120" s="305"/>
      <c r="Z120" s="305"/>
    </row>
    <row r="121" spans="1:26" ht="14.25" customHeight="1">
      <c r="A121" s="305"/>
      <c r="B121" s="311"/>
      <c r="C121" s="310"/>
      <c r="D121" s="305"/>
      <c r="E121" s="305"/>
      <c r="F121" s="305"/>
      <c r="G121" s="306"/>
      <c r="H121" s="307"/>
      <c r="I121" s="308"/>
      <c r="J121" s="306"/>
      <c r="K121" s="309"/>
      <c r="L121" s="310"/>
      <c r="M121" s="311"/>
      <c r="N121" s="305"/>
      <c r="O121" s="305"/>
      <c r="P121" s="305"/>
      <c r="Q121" s="305"/>
      <c r="R121" s="305"/>
      <c r="S121" s="305"/>
      <c r="T121" s="305"/>
      <c r="U121" s="305"/>
      <c r="V121" s="305"/>
      <c r="W121" s="305"/>
      <c r="X121" s="305"/>
      <c r="Y121" s="305"/>
      <c r="Z121" s="305"/>
    </row>
    <row r="122" spans="1:26" ht="14.25" customHeight="1">
      <c r="A122" s="305"/>
      <c r="B122" s="311"/>
      <c r="C122" s="310"/>
      <c r="D122" s="305"/>
      <c r="E122" s="305"/>
      <c r="F122" s="305"/>
      <c r="G122" s="306"/>
      <c r="H122" s="307"/>
      <c r="I122" s="308"/>
      <c r="J122" s="306"/>
      <c r="K122" s="309"/>
      <c r="L122" s="310"/>
      <c r="M122" s="311"/>
      <c r="N122" s="305"/>
      <c r="O122" s="305"/>
      <c r="P122" s="305"/>
      <c r="Q122" s="305"/>
      <c r="R122" s="305"/>
      <c r="S122" s="305"/>
      <c r="T122" s="305"/>
      <c r="U122" s="305"/>
      <c r="V122" s="305"/>
      <c r="W122" s="305"/>
      <c r="X122" s="305"/>
      <c r="Y122" s="305"/>
      <c r="Z122" s="305"/>
    </row>
    <row r="123" spans="1:26" ht="14.25" customHeight="1">
      <c r="A123" s="305"/>
      <c r="B123" s="311"/>
      <c r="C123" s="310"/>
      <c r="D123" s="305"/>
      <c r="E123" s="305"/>
      <c r="F123" s="305"/>
      <c r="G123" s="306"/>
      <c r="H123" s="307"/>
      <c r="I123" s="308"/>
      <c r="J123" s="306"/>
      <c r="K123" s="309"/>
      <c r="L123" s="310"/>
      <c r="M123" s="311"/>
      <c r="N123" s="305"/>
      <c r="O123" s="305"/>
      <c r="P123" s="305"/>
      <c r="Q123" s="305"/>
      <c r="R123" s="305"/>
      <c r="S123" s="305"/>
      <c r="T123" s="305"/>
      <c r="U123" s="305"/>
      <c r="V123" s="305"/>
      <c r="W123" s="305"/>
      <c r="X123" s="305"/>
      <c r="Y123" s="305"/>
      <c r="Z123" s="305"/>
    </row>
    <row r="124" spans="1:26" ht="14.25" customHeight="1">
      <c r="A124" s="305"/>
      <c r="B124" s="311"/>
      <c r="C124" s="310"/>
      <c r="D124" s="305"/>
      <c r="E124" s="305"/>
      <c r="F124" s="305"/>
      <c r="G124" s="306"/>
      <c r="H124" s="307"/>
      <c r="I124" s="308"/>
      <c r="J124" s="306"/>
      <c r="K124" s="309"/>
      <c r="L124" s="310"/>
      <c r="M124" s="311"/>
      <c r="N124" s="305"/>
      <c r="O124" s="305"/>
      <c r="P124" s="305"/>
      <c r="Q124" s="305"/>
      <c r="R124" s="305"/>
      <c r="S124" s="305"/>
      <c r="T124" s="305"/>
      <c r="U124" s="305"/>
      <c r="V124" s="305"/>
      <c r="W124" s="305"/>
      <c r="X124" s="305"/>
      <c r="Y124" s="305"/>
      <c r="Z124" s="305"/>
    </row>
    <row r="125" spans="1:26" ht="14.25" customHeight="1">
      <c r="A125" s="305"/>
      <c r="B125" s="311"/>
      <c r="C125" s="310"/>
      <c r="D125" s="305"/>
      <c r="E125" s="305"/>
      <c r="F125" s="305"/>
      <c r="G125" s="306"/>
      <c r="H125" s="307"/>
      <c r="I125" s="308"/>
      <c r="J125" s="306"/>
      <c r="K125" s="309"/>
      <c r="L125" s="310"/>
      <c r="M125" s="311"/>
      <c r="N125" s="305"/>
      <c r="O125" s="305"/>
      <c r="P125" s="305"/>
      <c r="Q125" s="305"/>
      <c r="R125" s="305"/>
      <c r="S125" s="305"/>
      <c r="T125" s="305"/>
      <c r="U125" s="305"/>
      <c r="V125" s="305"/>
      <c r="W125" s="305"/>
      <c r="X125" s="305"/>
      <c r="Y125" s="305"/>
      <c r="Z125" s="305"/>
    </row>
    <row r="126" spans="1:26" ht="14.25" customHeight="1">
      <c r="A126" s="305"/>
      <c r="B126" s="311"/>
      <c r="C126" s="310"/>
      <c r="D126" s="305"/>
      <c r="E126" s="305"/>
      <c r="F126" s="305"/>
      <c r="G126" s="306"/>
      <c r="H126" s="307"/>
      <c r="I126" s="308"/>
      <c r="J126" s="306"/>
      <c r="K126" s="309"/>
      <c r="L126" s="310"/>
      <c r="M126" s="311"/>
      <c r="N126" s="305"/>
      <c r="O126" s="305"/>
      <c r="P126" s="305"/>
      <c r="Q126" s="305"/>
      <c r="R126" s="305"/>
      <c r="S126" s="305"/>
      <c r="T126" s="305"/>
      <c r="U126" s="305"/>
      <c r="V126" s="305"/>
      <c r="W126" s="305"/>
      <c r="X126" s="305"/>
      <c r="Y126" s="305"/>
      <c r="Z126" s="305"/>
    </row>
    <row r="127" spans="1:26" ht="14.25" customHeight="1">
      <c r="A127" s="305"/>
      <c r="B127" s="311"/>
      <c r="C127" s="310"/>
      <c r="D127" s="305"/>
      <c r="E127" s="305"/>
      <c r="F127" s="305"/>
      <c r="G127" s="306"/>
      <c r="H127" s="307"/>
      <c r="I127" s="308"/>
      <c r="J127" s="306"/>
      <c r="K127" s="309"/>
      <c r="L127" s="310"/>
      <c r="M127" s="311"/>
      <c r="N127" s="305"/>
      <c r="O127" s="305"/>
      <c r="P127" s="305"/>
      <c r="Q127" s="305"/>
      <c r="R127" s="305"/>
      <c r="S127" s="305"/>
      <c r="T127" s="305"/>
      <c r="U127" s="305"/>
      <c r="V127" s="305"/>
      <c r="W127" s="305"/>
      <c r="X127" s="305"/>
      <c r="Y127" s="305"/>
      <c r="Z127" s="305"/>
    </row>
    <row r="128" spans="1:26" ht="14.25" customHeight="1">
      <c r="A128" s="305"/>
      <c r="B128" s="311"/>
      <c r="C128" s="310"/>
      <c r="D128" s="305"/>
      <c r="E128" s="305"/>
      <c r="F128" s="305"/>
      <c r="G128" s="306"/>
      <c r="H128" s="307"/>
      <c r="I128" s="308"/>
      <c r="J128" s="306"/>
      <c r="K128" s="309"/>
      <c r="L128" s="310"/>
      <c r="M128" s="311"/>
      <c r="N128" s="305"/>
      <c r="O128" s="305"/>
      <c r="P128" s="305"/>
      <c r="Q128" s="305"/>
      <c r="R128" s="305"/>
      <c r="S128" s="305"/>
      <c r="T128" s="305"/>
      <c r="U128" s="305"/>
      <c r="V128" s="305"/>
      <c r="W128" s="305"/>
      <c r="X128" s="305"/>
      <c r="Y128" s="305"/>
      <c r="Z128" s="305"/>
    </row>
    <row r="129" spans="1:26" ht="14.25" customHeight="1">
      <c r="A129" s="305"/>
      <c r="B129" s="311"/>
      <c r="C129" s="310"/>
      <c r="D129" s="305"/>
      <c r="E129" s="305"/>
      <c r="F129" s="305"/>
      <c r="G129" s="306"/>
      <c r="H129" s="307"/>
      <c r="I129" s="308"/>
      <c r="J129" s="306"/>
      <c r="K129" s="309"/>
      <c r="L129" s="310"/>
      <c r="M129" s="311"/>
      <c r="N129" s="305"/>
      <c r="O129" s="305"/>
      <c r="P129" s="305"/>
      <c r="Q129" s="305"/>
      <c r="R129" s="305"/>
      <c r="S129" s="305"/>
      <c r="T129" s="305"/>
      <c r="U129" s="305"/>
      <c r="V129" s="305"/>
      <c r="W129" s="305"/>
      <c r="X129" s="305"/>
      <c r="Y129" s="305"/>
      <c r="Z129" s="305"/>
    </row>
    <row r="130" spans="1:26" ht="14.25" customHeight="1">
      <c r="A130" s="305"/>
      <c r="B130" s="311"/>
      <c r="C130" s="310"/>
      <c r="D130" s="305"/>
      <c r="E130" s="305"/>
      <c r="F130" s="305"/>
      <c r="G130" s="306"/>
      <c r="H130" s="307"/>
      <c r="I130" s="308"/>
      <c r="J130" s="306"/>
      <c r="K130" s="309"/>
      <c r="L130" s="310"/>
      <c r="M130" s="311"/>
      <c r="N130" s="305"/>
      <c r="O130" s="305"/>
      <c r="P130" s="305"/>
      <c r="Q130" s="305"/>
      <c r="R130" s="305"/>
      <c r="S130" s="305"/>
      <c r="T130" s="305"/>
      <c r="U130" s="305"/>
      <c r="V130" s="305"/>
      <c r="W130" s="305"/>
      <c r="X130" s="305"/>
      <c r="Y130" s="305"/>
      <c r="Z130" s="305"/>
    </row>
    <row r="131" spans="1:26" ht="14.25" customHeight="1">
      <c r="A131" s="305"/>
      <c r="B131" s="311"/>
      <c r="C131" s="310"/>
      <c r="D131" s="305"/>
      <c r="E131" s="305"/>
      <c r="F131" s="305"/>
      <c r="G131" s="306"/>
      <c r="H131" s="307"/>
      <c r="I131" s="308"/>
      <c r="J131" s="306"/>
      <c r="K131" s="309"/>
      <c r="L131" s="310"/>
      <c r="M131" s="311"/>
      <c r="N131" s="305"/>
      <c r="O131" s="305"/>
      <c r="P131" s="305"/>
      <c r="Q131" s="305"/>
      <c r="R131" s="305"/>
      <c r="S131" s="305"/>
      <c r="T131" s="305"/>
      <c r="U131" s="305"/>
      <c r="V131" s="305"/>
      <c r="W131" s="305"/>
      <c r="X131" s="305"/>
      <c r="Y131" s="305"/>
      <c r="Z131" s="305"/>
    </row>
    <row r="132" spans="1:26" ht="14.25" customHeight="1">
      <c r="A132" s="305"/>
      <c r="B132" s="311"/>
      <c r="C132" s="310"/>
      <c r="D132" s="305"/>
      <c r="E132" s="305"/>
      <c r="F132" s="305"/>
      <c r="G132" s="306"/>
      <c r="H132" s="307"/>
      <c r="I132" s="308"/>
      <c r="J132" s="306"/>
      <c r="K132" s="309"/>
      <c r="L132" s="310"/>
      <c r="M132" s="311"/>
      <c r="N132" s="305"/>
      <c r="O132" s="305"/>
      <c r="P132" s="305"/>
      <c r="Q132" s="305"/>
      <c r="R132" s="305"/>
      <c r="S132" s="305"/>
      <c r="T132" s="305"/>
      <c r="U132" s="305"/>
      <c r="V132" s="305"/>
      <c r="W132" s="305"/>
      <c r="X132" s="305"/>
      <c r="Y132" s="305"/>
      <c r="Z132" s="305"/>
    </row>
    <row r="133" spans="1:26" ht="14.25" customHeight="1">
      <c r="A133" s="305"/>
      <c r="B133" s="311"/>
      <c r="C133" s="310"/>
      <c r="D133" s="305"/>
      <c r="E133" s="305"/>
      <c r="F133" s="305"/>
      <c r="G133" s="306"/>
      <c r="H133" s="307"/>
      <c r="I133" s="308"/>
      <c r="J133" s="306"/>
      <c r="K133" s="309"/>
      <c r="L133" s="310"/>
      <c r="M133" s="311"/>
      <c r="N133" s="305"/>
      <c r="O133" s="305"/>
      <c r="P133" s="305"/>
      <c r="Q133" s="305"/>
      <c r="R133" s="305"/>
      <c r="S133" s="305"/>
      <c r="T133" s="305"/>
      <c r="U133" s="305"/>
      <c r="V133" s="305"/>
      <c r="W133" s="305"/>
      <c r="X133" s="305"/>
      <c r="Y133" s="305"/>
      <c r="Z133" s="305"/>
    </row>
    <row r="134" spans="1:26" ht="14.25" customHeight="1">
      <c r="A134" s="305"/>
      <c r="B134" s="311"/>
      <c r="C134" s="310"/>
      <c r="D134" s="305"/>
      <c r="E134" s="305"/>
      <c r="F134" s="305"/>
      <c r="G134" s="306"/>
      <c r="H134" s="307"/>
      <c r="I134" s="308"/>
      <c r="J134" s="306"/>
      <c r="K134" s="309"/>
      <c r="L134" s="310"/>
      <c r="M134" s="311"/>
      <c r="N134" s="305"/>
      <c r="O134" s="305"/>
      <c r="P134" s="305"/>
      <c r="Q134" s="305"/>
      <c r="R134" s="305"/>
      <c r="S134" s="305"/>
      <c r="T134" s="305"/>
      <c r="U134" s="305"/>
      <c r="V134" s="305"/>
      <c r="W134" s="305"/>
      <c r="X134" s="305"/>
      <c r="Y134" s="305"/>
      <c r="Z134" s="305"/>
    </row>
    <row r="135" spans="1:26" ht="14.25" customHeight="1">
      <c r="A135" s="305"/>
      <c r="B135" s="311"/>
      <c r="C135" s="310"/>
      <c r="D135" s="305"/>
      <c r="E135" s="305"/>
      <c r="F135" s="305"/>
      <c r="G135" s="306"/>
      <c r="H135" s="307"/>
      <c r="I135" s="308"/>
      <c r="J135" s="306"/>
      <c r="K135" s="309"/>
      <c r="L135" s="310"/>
      <c r="M135" s="311"/>
      <c r="N135" s="305"/>
      <c r="O135" s="305"/>
      <c r="P135" s="305"/>
      <c r="Q135" s="305"/>
      <c r="R135" s="305"/>
      <c r="S135" s="305"/>
      <c r="T135" s="305"/>
      <c r="U135" s="305"/>
      <c r="V135" s="305"/>
      <c r="W135" s="305"/>
      <c r="X135" s="305"/>
      <c r="Y135" s="305"/>
      <c r="Z135" s="305"/>
    </row>
    <row r="136" spans="1:26" ht="14.25" customHeight="1">
      <c r="A136" s="305"/>
      <c r="B136" s="311"/>
      <c r="C136" s="310"/>
      <c r="D136" s="305"/>
      <c r="E136" s="305"/>
      <c r="F136" s="305"/>
      <c r="G136" s="306"/>
      <c r="H136" s="307"/>
      <c r="I136" s="308"/>
      <c r="J136" s="306"/>
      <c r="K136" s="309"/>
      <c r="L136" s="310"/>
      <c r="M136" s="311"/>
      <c r="N136" s="305"/>
      <c r="O136" s="305"/>
      <c r="P136" s="305"/>
      <c r="Q136" s="305"/>
      <c r="R136" s="305"/>
      <c r="S136" s="305"/>
      <c r="T136" s="305"/>
      <c r="U136" s="305"/>
      <c r="V136" s="305"/>
      <c r="W136" s="305"/>
      <c r="X136" s="305"/>
      <c r="Y136" s="305"/>
      <c r="Z136" s="305"/>
    </row>
    <row r="137" spans="1:26" ht="14.25" customHeight="1">
      <c r="A137" s="305"/>
      <c r="B137" s="311"/>
      <c r="C137" s="310"/>
      <c r="D137" s="305"/>
      <c r="E137" s="305"/>
      <c r="F137" s="305"/>
      <c r="G137" s="306"/>
      <c r="H137" s="307"/>
      <c r="I137" s="308"/>
      <c r="J137" s="306"/>
      <c r="K137" s="309"/>
      <c r="L137" s="310"/>
      <c r="M137" s="311"/>
      <c r="N137" s="305"/>
      <c r="O137" s="305"/>
      <c r="P137" s="305"/>
      <c r="Q137" s="305"/>
      <c r="R137" s="305"/>
      <c r="S137" s="305"/>
      <c r="T137" s="305"/>
      <c r="U137" s="305"/>
      <c r="V137" s="305"/>
      <c r="W137" s="305"/>
      <c r="X137" s="305"/>
      <c r="Y137" s="305"/>
      <c r="Z137" s="305"/>
    </row>
    <row r="138" spans="1:26" ht="14.25" customHeight="1">
      <c r="A138" s="305"/>
      <c r="B138" s="311"/>
      <c r="C138" s="310"/>
      <c r="D138" s="305"/>
      <c r="E138" s="305"/>
      <c r="F138" s="305"/>
      <c r="G138" s="306"/>
      <c r="H138" s="307"/>
      <c r="I138" s="308"/>
      <c r="J138" s="306"/>
      <c r="K138" s="309"/>
      <c r="L138" s="310"/>
      <c r="M138" s="311"/>
      <c r="N138" s="305"/>
      <c r="O138" s="305"/>
      <c r="P138" s="305"/>
      <c r="Q138" s="305"/>
      <c r="R138" s="305"/>
      <c r="S138" s="305"/>
      <c r="T138" s="305"/>
      <c r="U138" s="305"/>
      <c r="V138" s="305"/>
      <c r="W138" s="305"/>
      <c r="X138" s="305"/>
      <c r="Y138" s="305"/>
      <c r="Z138" s="305"/>
    </row>
    <row r="139" spans="1:26" ht="14.25" customHeight="1">
      <c r="A139" s="305"/>
      <c r="B139" s="311"/>
      <c r="C139" s="310"/>
      <c r="D139" s="305"/>
      <c r="E139" s="305"/>
      <c r="F139" s="305"/>
      <c r="G139" s="306"/>
      <c r="H139" s="307"/>
      <c r="I139" s="308"/>
      <c r="J139" s="306"/>
      <c r="K139" s="309"/>
      <c r="L139" s="310"/>
      <c r="M139" s="311"/>
      <c r="N139" s="305"/>
      <c r="O139" s="305"/>
      <c r="P139" s="305"/>
      <c r="Q139" s="305"/>
      <c r="R139" s="305"/>
      <c r="S139" s="305"/>
      <c r="T139" s="305"/>
      <c r="U139" s="305"/>
      <c r="V139" s="305"/>
      <c r="W139" s="305"/>
      <c r="X139" s="305"/>
      <c r="Y139" s="305"/>
      <c r="Z139" s="305"/>
    </row>
    <row r="140" spans="1:26" ht="14.25" customHeight="1">
      <c r="A140" s="305"/>
      <c r="B140" s="311"/>
      <c r="C140" s="310"/>
      <c r="D140" s="305"/>
      <c r="E140" s="305"/>
      <c r="F140" s="305"/>
      <c r="G140" s="306"/>
      <c r="H140" s="307"/>
      <c r="I140" s="308"/>
      <c r="J140" s="306"/>
      <c r="K140" s="309"/>
      <c r="L140" s="310"/>
      <c r="M140" s="311"/>
      <c r="N140" s="305"/>
      <c r="O140" s="305"/>
      <c r="P140" s="305"/>
      <c r="Q140" s="305"/>
      <c r="R140" s="305"/>
      <c r="S140" s="305"/>
      <c r="T140" s="305"/>
      <c r="U140" s="305"/>
      <c r="V140" s="305"/>
      <c r="W140" s="305"/>
      <c r="X140" s="305"/>
      <c r="Y140" s="305"/>
      <c r="Z140" s="305"/>
    </row>
    <row r="141" spans="1:26" ht="14.25" customHeight="1">
      <c r="A141" s="305"/>
      <c r="B141" s="311"/>
      <c r="C141" s="310"/>
      <c r="D141" s="305"/>
      <c r="E141" s="305"/>
      <c r="F141" s="305"/>
      <c r="G141" s="306"/>
      <c r="H141" s="307"/>
      <c r="I141" s="308"/>
      <c r="J141" s="306"/>
      <c r="K141" s="309"/>
      <c r="L141" s="310"/>
      <c r="M141" s="311"/>
      <c r="N141" s="305"/>
      <c r="O141" s="305"/>
      <c r="P141" s="305"/>
      <c r="Q141" s="305"/>
      <c r="R141" s="305"/>
      <c r="S141" s="305"/>
      <c r="T141" s="305"/>
      <c r="U141" s="305"/>
      <c r="V141" s="305"/>
      <c r="W141" s="305"/>
      <c r="X141" s="305"/>
      <c r="Y141" s="305"/>
      <c r="Z141" s="305"/>
    </row>
    <row r="142" spans="1:26" ht="14.25" customHeight="1">
      <c r="A142" s="305"/>
      <c r="B142" s="311"/>
      <c r="C142" s="310"/>
      <c r="D142" s="305"/>
      <c r="E142" s="305"/>
      <c r="F142" s="305"/>
      <c r="G142" s="306"/>
      <c r="H142" s="307"/>
      <c r="I142" s="308"/>
      <c r="J142" s="306"/>
      <c r="K142" s="309"/>
      <c r="L142" s="310"/>
      <c r="M142" s="311"/>
      <c r="N142" s="305"/>
      <c r="O142" s="305"/>
      <c r="P142" s="305"/>
      <c r="Q142" s="305"/>
      <c r="R142" s="305"/>
      <c r="S142" s="305"/>
      <c r="T142" s="305"/>
      <c r="U142" s="305"/>
      <c r="V142" s="305"/>
      <c r="W142" s="305"/>
      <c r="X142" s="305"/>
      <c r="Y142" s="305"/>
      <c r="Z142" s="305"/>
    </row>
    <row r="143" spans="1:26" ht="14.25" customHeight="1">
      <c r="A143" s="305"/>
      <c r="B143" s="311"/>
      <c r="C143" s="310"/>
      <c r="D143" s="305"/>
      <c r="E143" s="305"/>
      <c r="F143" s="305"/>
      <c r="G143" s="306"/>
      <c r="H143" s="307"/>
      <c r="I143" s="308"/>
      <c r="J143" s="306"/>
      <c r="K143" s="309"/>
      <c r="L143" s="310"/>
      <c r="M143" s="311"/>
      <c r="N143" s="305"/>
      <c r="O143" s="305"/>
      <c r="P143" s="305"/>
      <c r="Q143" s="305"/>
      <c r="R143" s="305"/>
      <c r="S143" s="305"/>
      <c r="T143" s="305"/>
      <c r="U143" s="305"/>
      <c r="V143" s="305"/>
      <c r="W143" s="305"/>
      <c r="X143" s="305"/>
      <c r="Y143" s="305"/>
      <c r="Z143" s="305"/>
    </row>
    <row r="144" spans="1:26" ht="14.25" customHeight="1">
      <c r="A144" s="305"/>
      <c r="B144" s="311"/>
      <c r="C144" s="310"/>
      <c r="D144" s="305"/>
      <c r="E144" s="305"/>
      <c r="F144" s="305"/>
      <c r="G144" s="306"/>
      <c r="H144" s="307"/>
      <c r="I144" s="308"/>
      <c r="J144" s="306"/>
      <c r="K144" s="309"/>
      <c r="L144" s="310"/>
      <c r="M144" s="311"/>
      <c r="N144" s="305"/>
      <c r="O144" s="305"/>
      <c r="P144" s="305"/>
      <c r="Q144" s="305"/>
      <c r="R144" s="305"/>
      <c r="S144" s="305"/>
      <c r="T144" s="305"/>
      <c r="U144" s="305"/>
      <c r="V144" s="305"/>
      <c r="W144" s="305"/>
      <c r="X144" s="305"/>
      <c r="Y144" s="305"/>
      <c r="Z144" s="305"/>
    </row>
    <row r="145" spans="1:26" ht="14.25" customHeight="1">
      <c r="A145" s="305"/>
      <c r="B145" s="311"/>
      <c r="C145" s="310"/>
      <c r="D145" s="305"/>
      <c r="E145" s="305"/>
      <c r="F145" s="305"/>
      <c r="G145" s="306"/>
      <c r="H145" s="307"/>
      <c r="I145" s="308"/>
      <c r="J145" s="306"/>
      <c r="K145" s="309"/>
      <c r="L145" s="310"/>
      <c r="M145" s="311"/>
      <c r="N145" s="305"/>
      <c r="O145" s="305"/>
      <c r="P145" s="305"/>
      <c r="Q145" s="305"/>
      <c r="R145" s="305"/>
      <c r="S145" s="305"/>
      <c r="T145" s="305"/>
      <c r="U145" s="305"/>
      <c r="V145" s="305"/>
      <c r="W145" s="305"/>
      <c r="X145" s="305"/>
      <c r="Y145" s="305"/>
      <c r="Z145" s="305"/>
    </row>
    <row r="146" spans="1:26" ht="14.25" customHeight="1">
      <c r="A146" s="305"/>
      <c r="B146" s="311"/>
      <c r="C146" s="310"/>
      <c r="D146" s="305"/>
      <c r="E146" s="305"/>
      <c r="F146" s="305"/>
      <c r="G146" s="306"/>
      <c r="H146" s="307"/>
      <c r="I146" s="308"/>
      <c r="J146" s="306"/>
      <c r="K146" s="309"/>
      <c r="L146" s="310"/>
      <c r="M146" s="311"/>
      <c r="N146" s="305"/>
      <c r="O146" s="305"/>
      <c r="P146" s="305"/>
      <c r="Q146" s="305"/>
      <c r="R146" s="305"/>
      <c r="S146" s="305"/>
      <c r="T146" s="305"/>
      <c r="U146" s="305"/>
      <c r="V146" s="305"/>
      <c r="W146" s="305"/>
      <c r="X146" s="305"/>
      <c r="Y146" s="305"/>
      <c r="Z146" s="305"/>
    </row>
    <row r="147" spans="1:26" ht="14.25" customHeight="1">
      <c r="A147" s="305"/>
      <c r="B147" s="311"/>
      <c r="C147" s="310"/>
      <c r="D147" s="305"/>
      <c r="E147" s="305"/>
      <c r="F147" s="305"/>
      <c r="G147" s="306"/>
      <c r="H147" s="307"/>
      <c r="I147" s="308"/>
      <c r="J147" s="306"/>
      <c r="K147" s="309"/>
      <c r="L147" s="310"/>
      <c r="M147" s="311"/>
      <c r="N147" s="305"/>
      <c r="O147" s="305"/>
      <c r="P147" s="305"/>
      <c r="Q147" s="305"/>
      <c r="R147" s="305"/>
      <c r="S147" s="305"/>
      <c r="T147" s="305"/>
      <c r="U147" s="305"/>
      <c r="V147" s="305"/>
      <c r="W147" s="305"/>
      <c r="X147" s="305"/>
      <c r="Y147" s="305"/>
      <c r="Z147" s="305"/>
    </row>
    <row r="148" spans="1:26" ht="14.25" customHeight="1">
      <c r="A148" s="305"/>
      <c r="B148" s="311"/>
      <c r="C148" s="310"/>
      <c r="D148" s="305"/>
      <c r="E148" s="305"/>
      <c r="F148" s="305"/>
      <c r="G148" s="306"/>
      <c r="H148" s="307"/>
      <c r="I148" s="308"/>
      <c r="J148" s="306"/>
      <c r="K148" s="309"/>
      <c r="L148" s="310"/>
      <c r="M148" s="311"/>
      <c r="N148" s="305"/>
      <c r="O148" s="305"/>
      <c r="P148" s="305"/>
      <c r="Q148" s="305"/>
      <c r="R148" s="305"/>
      <c r="S148" s="305"/>
      <c r="T148" s="305"/>
      <c r="U148" s="305"/>
      <c r="V148" s="305"/>
      <c r="W148" s="305"/>
      <c r="X148" s="305"/>
      <c r="Y148" s="305"/>
      <c r="Z148" s="305"/>
    </row>
    <row r="149" spans="1:26" ht="14.25" customHeight="1">
      <c r="A149" s="305"/>
      <c r="B149" s="311"/>
      <c r="C149" s="310"/>
      <c r="D149" s="305"/>
      <c r="E149" s="305"/>
      <c r="F149" s="305"/>
      <c r="G149" s="306"/>
      <c r="H149" s="307"/>
      <c r="I149" s="308"/>
      <c r="J149" s="306"/>
      <c r="K149" s="309"/>
      <c r="L149" s="310"/>
      <c r="M149" s="311"/>
      <c r="N149" s="305"/>
      <c r="O149" s="305"/>
      <c r="P149" s="305"/>
      <c r="Q149" s="305"/>
      <c r="R149" s="305"/>
      <c r="S149" s="305"/>
      <c r="T149" s="305"/>
      <c r="U149" s="305"/>
      <c r="V149" s="305"/>
      <c r="W149" s="305"/>
      <c r="X149" s="305"/>
      <c r="Y149" s="305"/>
      <c r="Z149" s="305"/>
    </row>
    <row r="150" spans="1:26" ht="14.25" customHeight="1">
      <c r="A150" s="305"/>
      <c r="B150" s="311"/>
      <c r="C150" s="310"/>
      <c r="D150" s="305"/>
      <c r="E150" s="305"/>
      <c r="F150" s="305"/>
      <c r="G150" s="306"/>
      <c r="H150" s="307"/>
      <c r="I150" s="308"/>
      <c r="J150" s="306"/>
      <c r="K150" s="309"/>
      <c r="L150" s="310"/>
      <c r="M150" s="311"/>
      <c r="N150" s="305"/>
      <c r="O150" s="305"/>
      <c r="P150" s="305"/>
      <c r="Q150" s="305"/>
      <c r="R150" s="305"/>
      <c r="S150" s="305"/>
      <c r="T150" s="305"/>
      <c r="U150" s="305"/>
      <c r="V150" s="305"/>
      <c r="W150" s="305"/>
      <c r="X150" s="305"/>
      <c r="Y150" s="305"/>
      <c r="Z150" s="305"/>
    </row>
    <row r="151" spans="1:26" ht="14.25" customHeight="1">
      <c r="A151" s="305"/>
      <c r="B151" s="311"/>
      <c r="C151" s="310"/>
      <c r="D151" s="305"/>
      <c r="E151" s="305"/>
      <c r="F151" s="305"/>
      <c r="G151" s="306"/>
      <c r="H151" s="307"/>
      <c r="I151" s="308"/>
      <c r="J151" s="306"/>
      <c r="K151" s="309"/>
      <c r="L151" s="310"/>
      <c r="M151" s="311"/>
      <c r="N151" s="305"/>
      <c r="O151" s="305"/>
      <c r="P151" s="305"/>
      <c r="Q151" s="305"/>
      <c r="R151" s="305"/>
      <c r="S151" s="305"/>
      <c r="T151" s="305"/>
      <c r="U151" s="305"/>
      <c r="V151" s="305"/>
      <c r="W151" s="305"/>
      <c r="X151" s="305"/>
      <c r="Y151" s="305"/>
      <c r="Z151" s="305"/>
    </row>
    <row r="152" spans="1:26" ht="14.25" customHeight="1">
      <c r="A152" s="305"/>
      <c r="B152" s="311"/>
      <c r="C152" s="310"/>
      <c r="D152" s="305"/>
      <c r="E152" s="305"/>
      <c r="F152" s="305"/>
      <c r="G152" s="306"/>
      <c r="H152" s="307"/>
      <c r="I152" s="308"/>
      <c r="J152" s="306"/>
      <c r="K152" s="309"/>
      <c r="L152" s="310"/>
      <c r="M152" s="311"/>
      <c r="N152" s="305"/>
      <c r="O152" s="305"/>
      <c r="P152" s="305"/>
      <c r="Q152" s="305"/>
      <c r="R152" s="305"/>
      <c r="S152" s="305"/>
      <c r="T152" s="305"/>
      <c r="U152" s="305"/>
      <c r="V152" s="305"/>
      <c r="W152" s="305"/>
      <c r="X152" s="305"/>
      <c r="Y152" s="305"/>
      <c r="Z152" s="305"/>
    </row>
    <row r="153" spans="1:26" ht="14.25" customHeight="1">
      <c r="A153" s="305"/>
      <c r="B153" s="311"/>
      <c r="C153" s="310"/>
      <c r="D153" s="305"/>
      <c r="E153" s="305"/>
      <c r="F153" s="305"/>
      <c r="G153" s="306"/>
      <c r="H153" s="307"/>
      <c r="I153" s="308"/>
      <c r="J153" s="306"/>
      <c r="K153" s="309"/>
      <c r="L153" s="310"/>
      <c r="M153" s="311"/>
      <c r="N153" s="305"/>
      <c r="O153" s="305"/>
      <c r="P153" s="305"/>
      <c r="Q153" s="305"/>
      <c r="R153" s="305"/>
      <c r="S153" s="305"/>
      <c r="T153" s="305"/>
      <c r="U153" s="305"/>
      <c r="V153" s="305"/>
      <c r="W153" s="305"/>
      <c r="X153" s="305"/>
      <c r="Y153" s="305"/>
      <c r="Z153" s="305"/>
    </row>
    <row r="154" spans="1:26" ht="14.25" customHeight="1">
      <c r="A154" s="305"/>
      <c r="B154" s="311"/>
      <c r="C154" s="310"/>
      <c r="D154" s="305"/>
      <c r="E154" s="305"/>
      <c r="F154" s="305"/>
      <c r="G154" s="306"/>
      <c r="H154" s="307"/>
      <c r="I154" s="308"/>
      <c r="J154" s="306"/>
      <c r="K154" s="309"/>
      <c r="L154" s="310"/>
      <c r="M154" s="311"/>
      <c r="N154" s="305"/>
      <c r="O154" s="305"/>
      <c r="P154" s="305"/>
      <c r="Q154" s="305"/>
      <c r="R154" s="305"/>
      <c r="S154" s="305"/>
      <c r="T154" s="305"/>
      <c r="U154" s="305"/>
      <c r="V154" s="305"/>
      <c r="W154" s="305"/>
      <c r="X154" s="305"/>
      <c r="Y154" s="305"/>
      <c r="Z154" s="305"/>
    </row>
    <row r="155" spans="1:26" ht="14.25" customHeight="1">
      <c r="A155" s="305"/>
      <c r="B155" s="311"/>
      <c r="C155" s="310"/>
      <c r="D155" s="305"/>
      <c r="E155" s="305"/>
      <c r="F155" s="305"/>
      <c r="G155" s="306"/>
      <c r="H155" s="307"/>
      <c r="I155" s="308"/>
      <c r="J155" s="306"/>
      <c r="K155" s="309"/>
      <c r="L155" s="310"/>
      <c r="M155" s="311"/>
      <c r="N155" s="305"/>
      <c r="O155" s="305"/>
      <c r="P155" s="305"/>
      <c r="Q155" s="305"/>
      <c r="R155" s="305"/>
      <c r="S155" s="305"/>
      <c r="T155" s="305"/>
      <c r="U155" s="305"/>
      <c r="V155" s="305"/>
      <c r="W155" s="305"/>
      <c r="X155" s="305"/>
      <c r="Y155" s="305"/>
      <c r="Z155" s="305"/>
    </row>
    <row r="156" spans="1:26" ht="14.25" customHeight="1">
      <c r="A156" s="305"/>
      <c r="B156" s="311"/>
      <c r="C156" s="310"/>
      <c r="D156" s="305"/>
      <c r="E156" s="305"/>
      <c r="F156" s="305"/>
      <c r="G156" s="306"/>
      <c r="H156" s="307"/>
      <c r="I156" s="308"/>
      <c r="J156" s="306"/>
      <c r="K156" s="309"/>
      <c r="L156" s="310"/>
      <c r="M156" s="311"/>
      <c r="N156" s="305"/>
      <c r="O156" s="305"/>
      <c r="P156" s="305"/>
      <c r="Q156" s="305"/>
      <c r="R156" s="305"/>
      <c r="S156" s="305"/>
      <c r="T156" s="305"/>
      <c r="U156" s="305"/>
      <c r="V156" s="305"/>
      <c r="W156" s="305"/>
      <c r="X156" s="305"/>
      <c r="Y156" s="305"/>
      <c r="Z156" s="305"/>
    </row>
    <row r="157" spans="1:26" ht="14.25" customHeight="1">
      <c r="A157" s="305"/>
      <c r="B157" s="311"/>
      <c r="C157" s="310"/>
      <c r="D157" s="305"/>
      <c r="E157" s="305"/>
      <c r="F157" s="305"/>
      <c r="G157" s="306"/>
      <c r="H157" s="307"/>
      <c r="I157" s="308"/>
      <c r="J157" s="306"/>
      <c r="K157" s="309"/>
      <c r="L157" s="310"/>
      <c r="M157" s="311"/>
      <c r="N157" s="305"/>
      <c r="O157" s="305"/>
      <c r="P157" s="305"/>
      <c r="Q157" s="305"/>
      <c r="R157" s="305"/>
      <c r="S157" s="305"/>
      <c r="T157" s="305"/>
      <c r="U157" s="305"/>
      <c r="V157" s="305"/>
      <c r="W157" s="305"/>
      <c r="X157" s="305"/>
      <c r="Y157" s="305"/>
      <c r="Z157" s="305"/>
    </row>
    <row r="158" spans="1:26" ht="14.25" customHeight="1">
      <c r="A158" s="305"/>
      <c r="B158" s="311"/>
      <c r="C158" s="310"/>
      <c r="D158" s="305"/>
      <c r="E158" s="305"/>
      <c r="F158" s="305"/>
      <c r="G158" s="306"/>
      <c r="H158" s="307"/>
      <c r="I158" s="308"/>
      <c r="J158" s="306"/>
      <c r="K158" s="309"/>
      <c r="L158" s="310"/>
      <c r="M158" s="311"/>
      <c r="N158" s="305"/>
      <c r="O158" s="305"/>
      <c r="P158" s="305"/>
      <c r="Q158" s="305"/>
      <c r="R158" s="305"/>
      <c r="S158" s="305"/>
      <c r="T158" s="305"/>
      <c r="U158" s="305"/>
      <c r="V158" s="305"/>
      <c r="W158" s="305"/>
      <c r="X158" s="305"/>
      <c r="Y158" s="305"/>
      <c r="Z158" s="305"/>
    </row>
    <row r="159" spans="1:26" ht="14.25" customHeight="1">
      <c r="A159" s="305"/>
      <c r="B159" s="311"/>
      <c r="C159" s="310"/>
      <c r="D159" s="305"/>
      <c r="E159" s="305"/>
      <c r="F159" s="305"/>
      <c r="G159" s="306"/>
      <c r="H159" s="307"/>
      <c r="I159" s="308"/>
      <c r="J159" s="306"/>
      <c r="K159" s="309"/>
      <c r="L159" s="310"/>
      <c r="M159" s="311"/>
      <c r="N159" s="305"/>
      <c r="O159" s="305"/>
      <c r="P159" s="305"/>
      <c r="Q159" s="305"/>
      <c r="R159" s="305"/>
      <c r="S159" s="305"/>
      <c r="T159" s="305"/>
      <c r="U159" s="305"/>
      <c r="V159" s="305"/>
      <c r="W159" s="305"/>
      <c r="X159" s="305"/>
      <c r="Y159" s="305"/>
      <c r="Z159" s="305"/>
    </row>
    <row r="160" spans="1:26" ht="14.25" customHeight="1">
      <c r="A160" s="305"/>
      <c r="B160" s="311"/>
      <c r="C160" s="310"/>
      <c r="D160" s="305"/>
      <c r="E160" s="305"/>
      <c r="F160" s="305"/>
      <c r="G160" s="306"/>
      <c r="H160" s="307"/>
      <c r="I160" s="308"/>
      <c r="J160" s="306"/>
      <c r="K160" s="309"/>
      <c r="L160" s="310"/>
      <c r="M160" s="311"/>
      <c r="N160" s="305"/>
      <c r="O160" s="305"/>
      <c r="P160" s="305"/>
      <c r="Q160" s="305"/>
      <c r="R160" s="305"/>
      <c r="S160" s="305"/>
      <c r="T160" s="305"/>
      <c r="U160" s="305"/>
      <c r="V160" s="305"/>
      <c r="W160" s="305"/>
      <c r="X160" s="305"/>
      <c r="Y160" s="305"/>
      <c r="Z160" s="305"/>
    </row>
    <row r="161" spans="1:26" ht="14.25" customHeight="1">
      <c r="A161" s="305"/>
      <c r="B161" s="311"/>
      <c r="C161" s="310"/>
      <c r="D161" s="305"/>
      <c r="E161" s="305"/>
      <c r="F161" s="305"/>
      <c r="G161" s="306"/>
      <c r="H161" s="307"/>
      <c r="I161" s="308"/>
      <c r="J161" s="306"/>
      <c r="K161" s="309"/>
      <c r="L161" s="310"/>
      <c r="M161" s="311"/>
      <c r="N161" s="305"/>
      <c r="O161" s="305"/>
      <c r="P161" s="305"/>
      <c r="Q161" s="305"/>
      <c r="R161" s="305"/>
      <c r="S161" s="305"/>
      <c r="T161" s="305"/>
      <c r="U161" s="305"/>
      <c r="V161" s="305"/>
      <c r="W161" s="305"/>
      <c r="X161" s="305"/>
      <c r="Y161" s="305"/>
      <c r="Z161" s="305"/>
    </row>
    <row r="162" spans="1:26" ht="14.25" customHeight="1">
      <c r="A162" s="305"/>
      <c r="B162" s="311"/>
      <c r="C162" s="310"/>
      <c r="D162" s="305"/>
      <c r="E162" s="305"/>
      <c r="F162" s="305"/>
      <c r="G162" s="306"/>
      <c r="H162" s="307"/>
      <c r="I162" s="308"/>
      <c r="J162" s="306"/>
      <c r="K162" s="309"/>
      <c r="L162" s="310"/>
      <c r="M162" s="311"/>
      <c r="N162" s="305"/>
      <c r="O162" s="305"/>
      <c r="P162" s="305"/>
      <c r="Q162" s="305"/>
      <c r="R162" s="305"/>
      <c r="S162" s="305"/>
      <c r="T162" s="305"/>
      <c r="U162" s="305"/>
      <c r="V162" s="305"/>
      <c r="W162" s="305"/>
      <c r="X162" s="305"/>
      <c r="Y162" s="305"/>
      <c r="Z162" s="305"/>
    </row>
    <row r="163" spans="1:26" ht="14.25" customHeight="1">
      <c r="A163" s="305"/>
      <c r="B163" s="311"/>
      <c r="C163" s="310"/>
      <c r="D163" s="305"/>
      <c r="E163" s="305"/>
      <c r="F163" s="305"/>
      <c r="G163" s="306"/>
      <c r="H163" s="307"/>
      <c r="I163" s="308"/>
      <c r="J163" s="306"/>
      <c r="K163" s="309"/>
      <c r="L163" s="310"/>
      <c r="M163" s="311"/>
      <c r="N163" s="305"/>
      <c r="O163" s="305"/>
      <c r="P163" s="305"/>
      <c r="Q163" s="305"/>
      <c r="R163" s="305"/>
      <c r="S163" s="305"/>
      <c r="T163" s="305"/>
      <c r="U163" s="305"/>
      <c r="V163" s="305"/>
      <c r="W163" s="305"/>
      <c r="X163" s="305"/>
      <c r="Y163" s="305"/>
      <c r="Z163" s="305"/>
    </row>
    <row r="164" spans="1:26" ht="14.25" customHeight="1">
      <c r="A164" s="305"/>
      <c r="B164" s="311"/>
      <c r="C164" s="310"/>
      <c r="D164" s="305"/>
      <c r="E164" s="305"/>
      <c r="F164" s="305"/>
      <c r="G164" s="306"/>
      <c r="H164" s="307"/>
      <c r="I164" s="308"/>
      <c r="J164" s="306"/>
      <c r="K164" s="309"/>
      <c r="L164" s="310"/>
      <c r="M164" s="311"/>
      <c r="N164" s="305"/>
      <c r="O164" s="305"/>
      <c r="P164" s="305"/>
      <c r="Q164" s="305"/>
      <c r="R164" s="305"/>
      <c r="S164" s="305"/>
      <c r="T164" s="305"/>
      <c r="U164" s="305"/>
      <c r="V164" s="305"/>
      <c r="W164" s="305"/>
      <c r="X164" s="305"/>
      <c r="Y164" s="305"/>
      <c r="Z164" s="305"/>
    </row>
    <row r="165" spans="1:26" ht="14.25" customHeight="1">
      <c r="A165" s="305"/>
      <c r="B165" s="311"/>
      <c r="C165" s="310"/>
      <c r="D165" s="305"/>
      <c r="E165" s="305"/>
      <c r="F165" s="305"/>
      <c r="G165" s="306"/>
      <c r="H165" s="307"/>
      <c r="I165" s="308"/>
      <c r="J165" s="306"/>
      <c r="K165" s="309"/>
      <c r="L165" s="310"/>
      <c r="M165" s="311"/>
      <c r="N165" s="305"/>
      <c r="O165" s="305"/>
      <c r="P165" s="305"/>
      <c r="Q165" s="305"/>
      <c r="R165" s="305"/>
      <c r="S165" s="305"/>
      <c r="T165" s="305"/>
      <c r="U165" s="305"/>
      <c r="V165" s="305"/>
      <c r="W165" s="305"/>
      <c r="X165" s="305"/>
      <c r="Y165" s="305"/>
      <c r="Z165" s="305"/>
    </row>
    <row r="166" spans="1:26" ht="14.25" customHeight="1">
      <c r="A166" s="305"/>
      <c r="B166" s="311"/>
      <c r="C166" s="310"/>
      <c r="D166" s="305"/>
      <c r="E166" s="305"/>
      <c r="F166" s="305"/>
      <c r="G166" s="306"/>
      <c r="H166" s="307"/>
      <c r="I166" s="308"/>
      <c r="J166" s="306"/>
      <c r="K166" s="309"/>
      <c r="L166" s="310"/>
      <c r="M166" s="311"/>
      <c r="N166" s="305"/>
      <c r="O166" s="305"/>
      <c r="P166" s="305"/>
      <c r="Q166" s="305"/>
      <c r="R166" s="305"/>
      <c r="S166" s="305"/>
      <c r="T166" s="305"/>
      <c r="U166" s="305"/>
      <c r="V166" s="305"/>
      <c r="W166" s="305"/>
      <c r="X166" s="305"/>
      <c r="Y166" s="305"/>
      <c r="Z166" s="305"/>
    </row>
    <row r="167" spans="1:26" ht="14.25" customHeight="1">
      <c r="A167" s="305"/>
      <c r="B167" s="311"/>
      <c r="C167" s="310"/>
      <c r="D167" s="305"/>
      <c r="E167" s="305"/>
      <c r="F167" s="305"/>
      <c r="G167" s="306"/>
      <c r="H167" s="307"/>
      <c r="I167" s="308"/>
      <c r="J167" s="306"/>
      <c r="K167" s="309"/>
      <c r="L167" s="310"/>
      <c r="M167" s="311"/>
      <c r="N167" s="305"/>
      <c r="O167" s="305"/>
      <c r="P167" s="305"/>
      <c r="Q167" s="305"/>
      <c r="R167" s="305"/>
      <c r="S167" s="305"/>
      <c r="T167" s="305"/>
      <c r="U167" s="305"/>
      <c r="V167" s="305"/>
      <c r="W167" s="305"/>
      <c r="X167" s="305"/>
      <c r="Y167" s="305"/>
      <c r="Z167" s="305"/>
    </row>
    <row r="168" spans="1:26" ht="14.25" customHeight="1">
      <c r="A168" s="305"/>
      <c r="B168" s="311"/>
      <c r="C168" s="310"/>
      <c r="D168" s="305"/>
      <c r="E168" s="305"/>
      <c r="F168" s="305"/>
      <c r="G168" s="306"/>
      <c r="H168" s="307"/>
      <c r="I168" s="308"/>
      <c r="J168" s="306"/>
      <c r="K168" s="309"/>
      <c r="L168" s="310"/>
      <c r="M168" s="311"/>
      <c r="N168" s="305"/>
      <c r="O168" s="305"/>
      <c r="P168" s="305"/>
      <c r="Q168" s="305"/>
      <c r="R168" s="305"/>
      <c r="S168" s="305"/>
      <c r="T168" s="305"/>
      <c r="U168" s="305"/>
      <c r="V168" s="305"/>
      <c r="W168" s="305"/>
      <c r="X168" s="305"/>
      <c r="Y168" s="305"/>
      <c r="Z168" s="305"/>
    </row>
    <row r="169" spans="1:26" ht="14.25" customHeight="1">
      <c r="A169" s="305"/>
      <c r="B169" s="311"/>
      <c r="C169" s="310"/>
      <c r="D169" s="305"/>
      <c r="E169" s="305"/>
      <c r="F169" s="305"/>
      <c r="G169" s="306"/>
      <c r="H169" s="307"/>
      <c r="I169" s="308"/>
      <c r="J169" s="306"/>
      <c r="K169" s="309"/>
      <c r="L169" s="310"/>
      <c r="M169" s="311"/>
      <c r="N169" s="305"/>
      <c r="O169" s="305"/>
      <c r="P169" s="305"/>
      <c r="Q169" s="305"/>
      <c r="R169" s="305"/>
      <c r="S169" s="305"/>
      <c r="T169" s="305"/>
      <c r="U169" s="305"/>
      <c r="V169" s="305"/>
      <c r="W169" s="305"/>
      <c r="X169" s="305"/>
      <c r="Y169" s="305"/>
      <c r="Z169" s="305"/>
    </row>
    <row r="170" spans="1:26" ht="14.25" customHeight="1">
      <c r="A170" s="305"/>
      <c r="B170" s="311"/>
      <c r="C170" s="310"/>
      <c r="D170" s="305"/>
      <c r="E170" s="305"/>
      <c r="F170" s="305"/>
      <c r="G170" s="306"/>
      <c r="H170" s="307"/>
      <c r="I170" s="308"/>
      <c r="J170" s="306"/>
      <c r="K170" s="309"/>
      <c r="L170" s="310"/>
      <c r="M170" s="311"/>
      <c r="N170" s="305"/>
      <c r="O170" s="305"/>
      <c r="P170" s="305"/>
      <c r="Q170" s="305"/>
      <c r="R170" s="305"/>
      <c r="S170" s="305"/>
      <c r="T170" s="305"/>
      <c r="U170" s="305"/>
      <c r="V170" s="305"/>
      <c r="W170" s="305"/>
      <c r="X170" s="305"/>
      <c r="Y170" s="305"/>
      <c r="Z170" s="305"/>
    </row>
    <row r="171" spans="1:26" ht="14.25" customHeight="1">
      <c r="A171" s="305"/>
      <c r="B171" s="311"/>
      <c r="C171" s="310"/>
      <c r="D171" s="305"/>
      <c r="E171" s="305"/>
      <c r="F171" s="305"/>
      <c r="G171" s="306"/>
      <c r="H171" s="307"/>
      <c r="I171" s="308"/>
      <c r="J171" s="306"/>
      <c r="K171" s="309"/>
      <c r="L171" s="310"/>
      <c r="M171" s="311"/>
      <c r="N171" s="305"/>
      <c r="O171" s="305"/>
      <c r="P171" s="305"/>
      <c r="Q171" s="305"/>
      <c r="R171" s="305"/>
      <c r="S171" s="305"/>
      <c r="T171" s="305"/>
      <c r="U171" s="305"/>
      <c r="V171" s="305"/>
      <c r="W171" s="305"/>
      <c r="X171" s="305"/>
      <c r="Y171" s="305"/>
      <c r="Z171" s="305"/>
    </row>
    <row r="172" spans="1:26" ht="14.25" customHeight="1">
      <c r="A172" s="305"/>
      <c r="B172" s="311"/>
      <c r="C172" s="310"/>
      <c r="D172" s="305"/>
      <c r="E172" s="305"/>
      <c r="F172" s="305"/>
      <c r="G172" s="306"/>
      <c r="H172" s="307"/>
      <c r="I172" s="308"/>
      <c r="J172" s="306"/>
      <c r="K172" s="309"/>
      <c r="L172" s="310"/>
      <c r="M172" s="311"/>
      <c r="N172" s="305"/>
      <c r="O172" s="305"/>
      <c r="P172" s="305"/>
      <c r="Q172" s="305"/>
      <c r="R172" s="305"/>
      <c r="S172" s="305"/>
      <c r="T172" s="305"/>
      <c r="U172" s="305"/>
      <c r="V172" s="305"/>
      <c r="W172" s="305"/>
      <c r="X172" s="305"/>
      <c r="Y172" s="305"/>
      <c r="Z172" s="305"/>
    </row>
    <row r="173" spans="1:26" ht="14.25" customHeight="1">
      <c r="A173" s="305"/>
      <c r="B173" s="311"/>
      <c r="C173" s="310"/>
      <c r="D173" s="305"/>
      <c r="E173" s="305"/>
      <c r="F173" s="305"/>
      <c r="G173" s="306"/>
      <c r="H173" s="307"/>
      <c r="I173" s="308"/>
      <c r="J173" s="306"/>
      <c r="K173" s="309"/>
      <c r="L173" s="310"/>
      <c r="M173" s="311"/>
      <c r="N173" s="305"/>
      <c r="O173" s="305"/>
      <c r="P173" s="305"/>
      <c r="Q173" s="305"/>
      <c r="R173" s="305"/>
      <c r="S173" s="305"/>
      <c r="T173" s="305"/>
      <c r="U173" s="305"/>
      <c r="V173" s="305"/>
      <c r="W173" s="305"/>
      <c r="X173" s="305"/>
      <c r="Y173" s="305"/>
      <c r="Z173" s="305"/>
    </row>
    <row r="174" spans="1:26" ht="14.25" customHeight="1">
      <c r="A174" s="305"/>
      <c r="B174" s="311"/>
      <c r="C174" s="310"/>
      <c r="D174" s="305"/>
      <c r="E174" s="305"/>
      <c r="F174" s="305"/>
      <c r="G174" s="306"/>
      <c r="H174" s="307"/>
      <c r="I174" s="308"/>
      <c r="J174" s="306"/>
      <c r="K174" s="309"/>
      <c r="L174" s="310"/>
      <c r="M174" s="311"/>
      <c r="N174" s="305"/>
      <c r="O174" s="305"/>
      <c r="P174" s="305"/>
      <c r="Q174" s="305"/>
      <c r="R174" s="305"/>
      <c r="S174" s="305"/>
      <c r="T174" s="305"/>
      <c r="U174" s="305"/>
      <c r="V174" s="305"/>
      <c r="W174" s="305"/>
      <c r="X174" s="305"/>
      <c r="Y174" s="305"/>
      <c r="Z174" s="305"/>
    </row>
    <row r="175" spans="1:26" ht="14.25" customHeight="1">
      <c r="A175" s="305"/>
      <c r="B175" s="311"/>
      <c r="C175" s="310"/>
      <c r="D175" s="305"/>
      <c r="E175" s="305"/>
      <c r="F175" s="305"/>
      <c r="G175" s="306"/>
      <c r="H175" s="307"/>
      <c r="I175" s="308"/>
      <c r="J175" s="306"/>
      <c r="K175" s="309"/>
      <c r="L175" s="310"/>
      <c r="M175" s="311"/>
      <c r="N175" s="305"/>
      <c r="O175" s="305"/>
      <c r="P175" s="305"/>
      <c r="Q175" s="305"/>
      <c r="R175" s="305"/>
      <c r="S175" s="305"/>
      <c r="T175" s="305"/>
      <c r="U175" s="305"/>
      <c r="V175" s="305"/>
      <c r="W175" s="305"/>
      <c r="X175" s="305"/>
      <c r="Y175" s="305"/>
      <c r="Z175" s="305"/>
    </row>
    <row r="176" spans="1:26" ht="14.25" customHeight="1">
      <c r="A176" s="305"/>
      <c r="B176" s="311"/>
      <c r="C176" s="310"/>
      <c r="D176" s="305"/>
      <c r="E176" s="305"/>
      <c r="F176" s="305"/>
      <c r="G176" s="306"/>
      <c r="H176" s="307"/>
      <c r="I176" s="308"/>
      <c r="J176" s="306"/>
      <c r="K176" s="309"/>
      <c r="L176" s="310"/>
      <c r="M176" s="311"/>
      <c r="N176" s="305"/>
      <c r="O176" s="305"/>
      <c r="P176" s="305"/>
      <c r="Q176" s="305"/>
      <c r="R176" s="305"/>
      <c r="S176" s="305"/>
      <c r="T176" s="305"/>
      <c r="U176" s="305"/>
      <c r="V176" s="305"/>
      <c r="W176" s="305"/>
      <c r="X176" s="305"/>
      <c r="Y176" s="305"/>
      <c r="Z176" s="305"/>
    </row>
    <row r="177" spans="1:26" ht="14.25" customHeight="1">
      <c r="A177" s="305"/>
      <c r="B177" s="311"/>
      <c r="C177" s="310"/>
      <c r="D177" s="305"/>
      <c r="E177" s="305"/>
      <c r="F177" s="305"/>
      <c r="G177" s="306"/>
      <c r="H177" s="307"/>
      <c r="I177" s="308"/>
      <c r="J177" s="306"/>
      <c r="K177" s="309"/>
      <c r="L177" s="310"/>
      <c r="M177" s="311"/>
      <c r="N177" s="305"/>
      <c r="O177" s="305"/>
      <c r="P177" s="305"/>
      <c r="Q177" s="305"/>
      <c r="R177" s="305"/>
      <c r="S177" s="305"/>
      <c r="T177" s="305"/>
      <c r="U177" s="305"/>
      <c r="V177" s="305"/>
      <c r="W177" s="305"/>
      <c r="X177" s="305"/>
      <c r="Y177" s="305"/>
      <c r="Z177" s="305"/>
    </row>
    <row r="178" spans="1:26" ht="14.25" customHeight="1">
      <c r="A178" s="305"/>
      <c r="B178" s="311"/>
      <c r="C178" s="310"/>
      <c r="D178" s="305"/>
      <c r="E178" s="305"/>
      <c r="F178" s="305"/>
      <c r="G178" s="306"/>
      <c r="H178" s="307"/>
      <c r="I178" s="308"/>
      <c r="J178" s="306"/>
      <c r="K178" s="309"/>
      <c r="L178" s="310"/>
      <c r="M178" s="311"/>
      <c r="N178" s="305"/>
      <c r="O178" s="305"/>
      <c r="P178" s="305"/>
      <c r="Q178" s="305"/>
      <c r="R178" s="305"/>
      <c r="S178" s="305"/>
      <c r="T178" s="305"/>
      <c r="U178" s="305"/>
      <c r="V178" s="305"/>
      <c r="W178" s="305"/>
      <c r="X178" s="305"/>
      <c r="Y178" s="305"/>
      <c r="Z178" s="305"/>
    </row>
    <row r="179" spans="1:26" ht="14.25" customHeight="1">
      <c r="A179" s="305"/>
      <c r="B179" s="311"/>
      <c r="C179" s="310"/>
      <c r="D179" s="305"/>
      <c r="E179" s="305"/>
      <c r="F179" s="305"/>
      <c r="G179" s="306"/>
      <c r="H179" s="307"/>
      <c r="I179" s="308"/>
      <c r="J179" s="306"/>
      <c r="K179" s="309"/>
      <c r="L179" s="310"/>
      <c r="M179" s="311"/>
      <c r="N179" s="305"/>
      <c r="O179" s="305"/>
      <c r="P179" s="305"/>
      <c r="Q179" s="305"/>
      <c r="R179" s="305"/>
      <c r="S179" s="305"/>
      <c r="T179" s="305"/>
      <c r="U179" s="305"/>
      <c r="V179" s="305"/>
      <c r="W179" s="305"/>
      <c r="X179" s="305"/>
      <c r="Y179" s="305"/>
      <c r="Z179" s="305"/>
    </row>
    <row r="180" spans="1:26" ht="14.25" customHeight="1">
      <c r="A180" s="305"/>
      <c r="B180" s="311"/>
      <c r="C180" s="310"/>
      <c r="D180" s="305"/>
      <c r="E180" s="305"/>
      <c r="F180" s="305"/>
      <c r="G180" s="306"/>
      <c r="H180" s="307"/>
      <c r="I180" s="308"/>
      <c r="J180" s="306"/>
      <c r="K180" s="309"/>
      <c r="L180" s="310"/>
      <c r="M180" s="311"/>
      <c r="N180" s="305"/>
      <c r="O180" s="305"/>
      <c r="P180" s="305"/>
      <c r="Q180" s="305"/>
      <c r="R180" s="305"/>
      <c r="S180" s="305"/>
      <c r="T180" s="305"/>
      <c r="U180" s="305"/>
      <c r="V180" s="305"/>
      <c r="W180" s="305"/>
      <c r="X180" s="305"/>
      <c r="Y180" s="305"/>
      <c r="Z180" s="305"/>
    </row>
    <row r="181" spans="1:26" ht="14.25" customHeight="1">
      <c r="A181" s="305"/>
      <c r="B181" s="311"/>
      <c r="C181" s="310"/>
      <c r="D181" s="305"/>
      <c r="E181" s="305"/>
      <c r="F181" s="305"/>
      <c r="G181" s="306"/>
      <c r="H181" s="307"/>
      <c r="I181" s="308"/>
      <c r="J181" s="306"/>
      <c r="K181" s="309"/>
      <c r="L181" s="310"/>
      <c r="M181" s="311"/>
      <c r="N181" s="305"/>
      <c r="O181" s="305"/>
      <c r="P181" s="305"/>
      <c r="Q181" s="305"/>
      <c r="R181" s="305"/>
      <c r="S181" s="305"/>
      <c r="T181" s="305"/>
      <c r="U181" s="305"/>
      <c r="V181" s="305"/>
      <c r="W181" s="305"/>
      <c r="X181" s="305"/>
      <c r="Y181" s="305"/>
      <c r="Z181" s="305"/>
    </row>
    <row r="182" spans="1:26" ht="14.25" customHeight="1">
      <c r="A182" s="305"/>
      <c r="B182" s="311"/>
      <c r="C182" s="310"/>
      <c r="D182" s="305"/>
      <c r="E182" s="305"/>
      <c r="F182" s="305"/>
      <c r="G182" s="306"/>
      <c r="H182" s="307"/>
      <c r="I182" s="308"/>
      <c r="J182" s="306"/>
      <c r="K182" s="309"/>
      <c r="L182" s="310"/>
      <c r="M182" s="311"/>
      <c r="N182" s="305"/>
      <c r="O182" s="305"/>
      <c r="P182" s="305"/>
      <c r="Q182" s="305"/>
      <c r="R182" s="305"/>
      <c r="S182" s="305"/>
      <c r="T182" s="305"/>
      <c r="U182" s="305"/>
      <c r="V182" s="305"/>
      <c r="W182" s="305"/>
      <c r="X182" s="305"/>
      <c r="Y182" s="305"/>
      <c r="Z182" s="305"/>
    </row>
    <row r="183" spans="1:26" ht="14.25" customHeight="1">
      <c r="A183" s="305"/>
      <c r="B183" s="311"/>
      <c r="C183" s="310"/>
      <c r="D183" s="305"/>
      <c r="E183" s="305"/>
      <c r="F183" s="305"/>
      <c r="G183" s="306"/>
      <c r="H183" s="307"/>
      <c r="I183" s="308"/>
      <c r="J183" s="306"/>
      <c r="K183" s="309"/>
      <c r="L183" s="310"/>
      <c r="M183" s="311"/>
      <c r="N183" s="305"/>
      <c r="O183" s="305"/>
      <c r="P183" s="305"/>
      <c r="Q183" s="305"/>
      <c r="R183" s="305"/>
      <c r="S183" s="305"/>
      <c r="T183" s="305"/>
      <c r="U183" s="305"/>
      <c r="V183" s="305"/>
      <c r="W183" s="305"/>
      <c r="X183" s="305"/>
      <c r="Y183" s="305"/>
      <c r="Z183" s="305"/>
    </row>
    <row r="184" spans="1:26" ht="14.25" customHeight="1">
      <c r="A184" s="305"/>
      <c r="B184" s="311"/>
      <c r="C184" s="310"/>
      <c r="D184" s="305"/>
      <c r="E184" s="305"/>
      <c r="F184" s="305"/>
      <c r="G184" s="306"/>
      <c r="H184" s="307"/>
      <c r="I184" s="308"/>
      <c r="J184" s="306"/>
      <c r="K184" s="309"/>
      <c r="L184" s="310"/>
      <c r="M184" s="311"/>
      <c r="N184" s="305"/>
      <c r="O184" s="305"/>
      <c r="P184" s="305"/>
      <c r="Q184" s="305"/>
      <c r="R184" s="305"/>
      <c r="S184" s="305"/>
      <c r="T184" s="305"/>
      <c r="U184" s="305"/>
      <c r="V184" s="305"/>
      <c r="W184" s="305"/>
      <c r="X184" s="305"/>
      <c r="Y184" s="305"/>
      <c r="Z184" s="305"/>
    </row>
    <row r="185" spans="1:26" ht="14.25" customHeight="1">
      <c r="A185" s="305"/>
      <c r="B185" s="311"/>
      <c r="C185" s="310"/>
      <c r="D185" s="305"/>
      <c r="E185" s="305"/>
      <c r="F185" s="305"/>
      <c r="G185" s="306"/>
      <c r="H185" s="307"/>
      <c r="I185" s="308"/>
      <c r="J185" s="306"/>
      <c r="K185" s="309"/>
      <c r="L185" s="310"/>
      <c r="M185" s="311"/>
      <c r="N185" s="305"/>
      <c r="O185" s="305"/>
      <c r="P185" s="305"/>
      <c r="Q185" s="305"/>
      <c r="R185" s="305"/>
      <c r="S185" s="305"/>
      <c r="T185" s="305"/>
      <c r="U185" s="305"/>
      <c r="V185" s="305"/>
      <c r="W185" s="305"/>
      <c r="X185" s="305"/>
      <c r="Y185" s="305"/>
      <c r="Z185" s="305"/>
    </row>
    <row r="186" spans="1:26" ht="14.25" customHeight="1">
      <c r="A186" s="305"/>
      <c r="B186" s="311"/>
      <c r="C186" s="310"/>
      <c r="D186" s="305"/>
      <c r="E186" s="305"/>
      <c r="F186" s="305"/>
      <c r="G186" s="306"/>
      <c r="H186" s="307"/>
      <c r="I186" s="308"/>
      <c r="J186" s="306"/>
      <c r="K186" s="309"/>
      <c r="L186" s="310"/>
      <c r="M186" s="311"/>
      <c r="N186" s="305"/>
      <c r="O186" s="305"/>
      <c r="P186" s="305"/>
      <c r="Q186" s="305"/>
      <c r="R186" s="305"/>
      <c r="S186" s="305"/>
      <c r="T186" s="305"/>
      <c r="U186" s="305"/>
      <c r="V186" s="305"/>
      <c r="W186" s="305"/>
      <c r="X186" s="305"/>
      <c r="Y186" s="305"/>
      <c r="Z186" s="305"/>
    </row>
    <row r="187" spans="1:26" ht="14.25" customHeight="1">
      <c r="A187" s="305"/>
      <c r="B187" s="311"/>
      <c r="C187" s="310"/>
      <c r="D187" s="305"/>
      <c r="E187" s="305"/>
      <c r="F187" s="305"/>
      <c r="G187" s="306"/>
      <c r="H187" s="307"/>
      <c r="I187" s="308"/>
      <c r="J187" s="306"/>
      <c r="K187" s="309"/>
      <c r="L187" s="310"/>
      <c r="M187" s="311"/>
      <c r="N187" s="305"/>
      <c r="O187" s="305"/>
      <c r="P187" s="305"/>
      <c r="Q187" s="305"/>
      <c r="R187" s="305"/>
      <c r="S187" s="305"/>
      <c r="T187" s="305"/>
      <c r="U187" s="305"/>
      <c r="V187" s="305"/>
      <c r="W187" s="305"/>
      <c r="X187" s="305"/>
      <c r="Y187" s="305"/>
      <c r="Z187" s="305"/>
    </row>
    <row r="188" spans="1:26" ht="14.25" customHeight="1">
      <c r="A188" s="305"/>
      <c r="B188" s="311"/>
      <c r="C188" s="310"/>
      <c r="D188" s="305"/>
      <c r="E188" s="305"/>
      <c r="F188" s="305"/>
      <c r="G188" s="306"/>
      <c r="H188" s="307"/>
      <c r="I188" s="308"/>
      <c r="J188" s="306"/>
      <c r="K188" s="309"/>
      <c r="L188" s="310"/>
      <c r="M188" s="311"/>
      <c r="N188" s="305"/>
      <c r="O188" s="305"/>
      <c r="P188" s="305"/>
      <c r="Q188" s="305"/>
      <c r="R188" s="305"/>
      <c r="S188" s="305"/>
      <c r="T188" s="305"/>
      <c r="U188" s="305"/>
      <c r="V188" s="305"/>
      <c r="W188" s="305"/>
      <c r="X188" s="305"/>
      <c r="Y188" s="305"/>
      <c r="Z188" s="305"/>
    </row>
    <row r="189" spans="1:26" ht="14.25" customHeight="1">
      <c r="A189" s="305"/>
      <c r="B189" s="311"/>
      <c r="C189" s="310"/>
      <c r="D189" s="305"/>
      <c r="E189" s="305"/>
      <c r="F189" s="305"/>
      <c r="G189" s="306"/>
      <c r="H189" s="307"/>
      <c r="I189" s="308"/>
      <c r="J189" s="306"/>
      <c r="K189" s="309"/>
      <c r="L189" s="310"/>
      <c r="M189" s="311"/>
      <c r="N189" s="305"/>
      <c r="O189" s="305"/>
      <c r="P189" s="305"/>
      <c r="Q189" s="305"/>
      <c r="R189" s="305"/>
      <c r="S189" s="305"/>
      <c r="T189" s="305"/>
      <c r="U189" s="305"/>
      <c r="V189" s="305"/>
      <c r="W189" s="305"/>
      <c r="X189" s="305"/>
      <c r="Y189" s="305"/>
      <c r="Z189" s="305"/>
    </row>
    <row r="190" spans="1:26" ht="14.25" customHeight="1">
      <c r="A190" s="305"/>
      <c r="B190" s="311"/>
      <c r="C190" s="310"/>
      <c r="D190" s="305"/>
      <c r="E190" s="305"/>
      <c r="F190" s="305"/>
      <c r="G190" s="306"/>
      <c r="H190" s="307"/>
      <c r="I190" s="308"/>
      <c r="J190" s="306"/>
      <c r="K190" s="309"/>
      <c r="L190" s="310"/>
      <c r="M190" s="311"/>
      <c r="N190" s="305"/>
      <c r="O190" s="305"/>
      <c r="P190" s="305"/>
      <c r="Q190" s="305"/>
      <c r="R190" s="305"/>
      <c r="S190" s="305"/>
      <c r="T190" s="305"/>
      <c r="U190" s="305"/>
      <c r="V190" s="305"/>
      <c r="W190" s="305"/>
      <c r="X190" s="305"/>
      <c r="Y190" s="305"/>
      <c r="Z190" s="305"/>
    </row>
    <row r="191" spans="1:26" ht="14.25" customHeight="1">
      <c r="A191" s="305"/>
      <c r="B191" s="311"/>
      <c r="C191" s="310"/>
      <c r="D191" s="305"/>
      <c r="E191" s="305"/>
      <c r="F191" s="305"/>
      <c r="G191" s="306"/>
      <c r="H191" s="307"/>
      <c r="I191" s="308"/>
      <c r="J191" s="306"/>
      <c r="K191" s="309"/>
      <c r="L191" s="310"/>
      <c r="M191" s="311"/>
      <c r="N191" s="305"/>
      <c r="O191" s="305"/>
      <c r="P191" s="305"/>
      <c r="Q191" s="305"/>
      <c r="R191" s="305"/>
      <c r="S191" s="305"/>
      <c r="T191" s="305"/>
      <c r="U191" s="305"/>
      <c r="V191" s="305"/>
      <c r="W191" s="305"/>
      <c r="X191" s="305"/>
      <c r="Y191" s="305"/>
      <c r="Z191" s="305"/>
    </row>
    <row r="192" spans="1:26" ht="14.25" customHeight="1">
      <c r="A192" s="305"/>
      <c r="B192" s="311"/>
      <c r="C192" s="310"/>
      <c r="D192" s="305"/>
      <c r="E192" s="305"/>
      <c r="F192" s="305"/>
      <c r="G192" s="306"/>
      <c r="H192" s="307"/>
      <c r="I192" s="308"/>
      <c r="J192" s="306"/>
      <c r="K192" s="309"/>
      <c r="L192" s="310"/>
      <c r="M192" s="311"/>
      <c r="N192" s="305"/>
      <c r="O192" s="305"/>
      <c r="P192" s="305"/>
      <c r="Q192" s="305"/>
      <c r="R192" s="305"/>
      <c r="S192" s="305"/>
      <c r="T192" s="305"/>
      <c r="U192" s="305"/>
      <c r="V192" s="305"/>
      <c r="W192" s="305"/>
      <c r="X192" s="305"/>
      <c r="Y192" s="305"/>
      <c r="Z192" s="305"/>
    </row>
    <row r="193" spans="1:26" ht="14.25" customHeight="1">
      <c r="A193" s="305"/>
      <c r="B193" s="311"/>
      <c r="C193" s="310"/>
      <c r="D193" s="305"/>
      <c r="E193" s="305"/>
      <c r="F193" s="305"/>
      <c r="G193" s="306"/>
      <c r="H193" s="307"/>
      <c r="I193" s="308"/>
      <c r="J193" s="306"/>
      <c r="K193" s="309"/>
      <c r="L193" s="310"/>
      <c r="M193" s="311"/>
      <c r="N193" s="305"/>
      <c r="O193" s="305"/>
      <c r="P193" s="305"/>
      <c r="Q193" s="305"/>
      <c r="R193" s="305"/>
      <c r="S193" s="305"/>
      <c r="T193" s="305"/>
      <c r="U193" s="305"/>
      <c r="V193" s="305"/>
      <c r="W193" s="305"/>
      <c r="X193" s="305"/>
      <c r="Y193" s="305"/>
      <c r="Z193" s="305"/>
    </row>
    <row r="194" spans="1:26" ht="14.25" customHeight="1">
      <c r="A194" s="305"/>
      <c r="B194" s="311"/>
      <c r="C194" s="310"/>
      <c r="D194" s="305"/>
      <c r="E194" s="305"/>
      <c r="F194" s="305"/>
      <c r="G194" s="306"/>
      <c r="H194" s="307"/>
      <c r="I194" s="308"/>
      <c r="J194" s="306"/>
      <c r="K194" s="309"/>
      <c r="L194" s="310"/>
      <c r="M194" s="311"/>
      <c r="N194" s="305"/>
      <c r="O194" s="305"/>
      <c r="P194" s="305"/>
      <c r="Q194" s="305"/>
      <c r="R194" s="305"/>
      <c r="S194" s="305"/>
      <c r="T194" s="305"/>
      <c r="U194" s="305"/>
      <c r="V194" s="305"/>
      <c r="W194" s="305"/>
      <c r="X194" s="305"/>
      <c r="Y194" s="305"/>
      <c r="Z194" s="305"/>
    </row>
    <row r="195" spans="1:26" ht="14.25" customHeight="1">
      <c r="A195" s="305"/>
      <c r="B195" s="311"/>
      <c r="C195" s="310"/>
      <c r="D195" s="305"/>
      <c r="E195" s="305"/>
      <c r="F195" s="305"/>
      <c r="G195" s="306"/>
      <c r="H195" s="307"/>
      <c r="I195" s="308"/>
      <c r="J195" s="306"/>
      <c r="K195" s="309"/>
      <c r="L195" s="310"/>
      <c r="M195" s="311"/>
      <c r="N195" s="305"/>
      <c r="O195" s="305"/>
      <c r="P195" s="305"/>
      <c r="Q195" s="305"/>
      <c r="R195" s="305"/>
      <c r="S195" s="305"/>
      <c r="T195" s="305"/>
      <c r="U195" s="305"/>
      <c r="V195" s="305"/>
      <c r="W195" s="305"/>
      <c r="X195" s="305"/>
      <c r="Y195" s="305"/>
      <c r="Z195" s="305"/>
    </row>
    <row r="196" spans="1:26" ht="14.25" customHeight="1">
      <c r="A196" s="305"/>
      <c r="B196" s="311"/>
      <c r="C196" s="310"/>
      <c r="D196" s="305"/>
      <c r="E196" s="305"/>
      <c r="F196" s="305"/>
      <c r="G196" s="306"/>
      <c r="H196" s="307"/>
      <c r="I196" s="308"/>
      <c r="J196" s="306"/>
      <c r="K196" s="309"/>
      <c r="L196" s="310"/>
      <c r="M196" s="311"/>
      <c r="N196" s="305"/>
      <c r="O196" s="305"/>
      <c r="P196" s="305"/>
      <c r="Q196" s="305"/>
      <c r="R196" s="305"/>
      <c r="S196" s="305"/>
      <c r="T196" s="305"/>
      <c r="U196" s="305"/>
      <c r="V196" s="305"/>
      <c r="W196" s="305"/>
      <c r="X196" s="305"/>
      <c r="Y196" s="305"/>
      <c r="Z196" s="305"/>
    </row>
    <row r="197" spans="1:26" ht="14.25" customHeight="1">
      <c r="A197" s="305"/>
      <c r="B197" s="311"/>
      <c r="C197" s="310"/>
      <c r="D197" s="305"/>
      <c r="E197" s="305"/>
      <c r="F197" s="305"/>
      <c r="G197" s="306"/>
      <c r="H197" s="307"/>
      <c r="I197" s="308"/>
      <c r="J197" s="306"/>
      <c r="K197" s="309"/>
      <c r="L197" s="310"/>
      <c r="M197" s="311"/>
      <c r="N197" s="305"/>
      <c r="O197" s="305"/>
      <c r="P197" s="305"/>
      <c r="Q197" s="305"/>
      <c r="R197" s="305"/>
      <c r="S197" s="305"/>
      <c r="T197" s="305"/>
      <c r="U197" s="305"/>
      <c r="V197" s="305"/>
      <c r="W197" s="305"/>
      <c r="X197" s="305"/>
      <c r="Y197" s="305"/>
      <c r="Z197" s="305"/>
    </row>
    <row r="198" spans="1:26" ht="14.25" customHeight="1">
      <c r="A198" s="305"/>
      <c r="B198" s="311"/>
      <c r="C198" s="310"/>
      <c r="D198" s="305"/>
      <c r="E198" s="305"/>
      <c r="F198" s="305"/>
      <c r="G198" s="306"/>
      <c r="H198" s="307"/>
      <c r="I198" s="308"/>
      <c r="J198" s="306"/>
      <c r="K198" s="309"/>
      <c r="L198" s="310"/>
      <c r="M198" s="311"/>
      <c r="N198" s="305"/>
      <c r="O198" s="305"/>
      <c r="P198" s="305"/>
      <c r="Q198" s="305"/>
      <c r="R198" s="305"/>
      <c r="S198" s="305"/>
      <c r="T198" s="305"/>
      <c r="U198" s="305"/>
      <c r="V198" s="305"/>
      <c r="W198" s="305"/>
      <c r="X198" s="305"/>
      <c r="Y198" s="305"/>
      <c r="Z198" s="305"/>
    </row>
    <row r="199" spans="1:26" ht="14.25" customHeight="1">
      <c r="A199" s="305"/>
      <c r="B199" s="311"/>
      <c r="C199" s="310"/>
      <c r="D199" s="305"/>
      <c r="E199" s="305"/>
      <c r="F199" s="305"/>
      <c r="G199" s="306"/>
      <c r="H199" s="307"/>
      <c r="I199" s="308"/>
      <c r="J199" s="306"/>
      <c r="K199" s="309"/>
      <c r="L199" s="310"/>
      <c r="M199" s="311"/>
      <c r="N199" s="305"/>
      <c r="O199" s="305"/>
      <c r="P199" s="305"/>
      <c r="Q199" s="305"/>
      <c r="R199" s="305"/>
      <c r="S199" s="305"/>
      <c r="T199" s="305"/>
      <c r="U199" s="305"/>
      <c r="V199" s="305"/>
      <c r="W199" s="305"/>
      <c r="X199" s="305"/>
      <c r="Y199" s="305"/>
      <c r="Z199" s="305"/>
    </row>
    <row r="200" spans="1:26" ht="14.25" customHeight="1">
      <c r="A200" s="305"/>
      <c r="B200" s="311"/>
      <c r="C200" s="310"/>
      <c r="D200" s="305"/>
      <c r="E200" s="305"/>
      <c r="F200" s="305"/>
      <c r="G200" s="306"/>
      <c r="H200" s="307"/>
      <c r="I200" s="308"/>
      <c r="J200" s="306"/>
      <c r="K200" s="309"/>
      <c r="L200" s="310"/>
      <c r="M200" s="311"/>
      <c r="N200" s="305"/>
      <c r="O200" s="305"/>
      <c r="P200" s="305"/>
      <c r="Q200" s="305"/>
      <c r="R200" s="305"/>
      <c r="S200" s="305"/>
      <c r="T200" s="305"/>
      <c r="U200" s="305"/>
      <c r="V200" s="305"/>
      <c r="W200" s="305"/>
      <c r="X200" s="305"/>
      <c r="Y200" s="305"/>
      <c r="Z200" s="305"/>
    </row>
    <row r="201" spans="1:26" ht="14.25" customHeight="1">
      <c r="A201" s="305"/>
      <c r="B201" s="311"/>
      <c r="C201" s="310"/>
      <c r="D201" s="305"/>
      <c r="E201" s="305"/>
      <c r="F201" s="305"/>
      <c r="G201" s="306"/>
      <c r="H201" s="307"/>
      <c r="I201" s="308"/>
      <c r="J201" s="306"/>
      <c r="K201" s="309"/>
      <c r="L201" s="310"/>
      <c r="M201" s="311"/>
      <c r="N201" s="305"/>
      <c r="O201" s="305"/>
      <c r="P201" s="305"/>
      <c r="Q201" s="305"/>
      <c r="R201" s="305"/>
      <c r="S201" s="305"/>
      <c r="T201" s="305"/>
      <c r="U201" s="305"/>
      <c r="V201" s="305"/>
      <c r="W201" s="305"/>
      <c r="X201" s="305"/>
      <c r="Y201" s="305"/>
      <c r="Z201" s="305"/>
    </row>
    <row r="202" spans="1:26" ht="14.25" customHeight="1">
      <c r="A202" s="305"/>
      <c r="B202" s="311"/>
      <c r="C202" s="310"/>
      <c r="D202" s="305"/>
      <c r="E202" s="305"/>
      <c r="F202" s="305"/>
      <c r="G202" s="306"/>
      <c r="H202" s="307"/>
      <c r="I202" s="308"/>
      <c r="J202" s="306"/>
      <c r="K202" s="309"/>
      <c r="L202" s="310"/>
      <c r="M202" s="311"/>
      <c r="N202" s="305"/>
      <c r="O202" s="305"/>
      <c r="P202" s="305"/>
      <c r="Q202" s="305"/>
      <c r="R202" s="305"/>
      <c r="S202" s="305"/>
      <c r="T202" s="305"/>
      <c r="U202" s="305"/>
      <c r="V202" s="305"/>
      <c r="W202" s="305"/>
      <c r="X202" s="305"/>
      <c r="Y202" s="305"/>
      <c r="Z202" s="305"/>
    </row>
    <row r="203" spans="1:26" ht="14.25" customHeight="1">
      <c r="A203" s="305"/>
      <c r="B203" s="311"/>
      <c r="C203" s="310"/>
      <c r="D203" s="305"/>
      <c r="E203" s="305"/>
      <c r="F203" s="305"/>
      <c r="G203" s="306"/>
      <c r="H203" s="307"/>
      <c r="I203" s="308"/>
      <c r="J203" s="306"/>
      <c r="K203" s="309"/>
      <c r="L203" s="310"/>
      <c r="M203" s="311"/>
      <c r="N203" s="305"/>
      <c r="O203" s="305"/>
      <c r="P203" s="305"/>
      <c r="Q203" s="305"/>
      <c r="R203" s="305"/>
      <c r="S203" s="305"/>
      <c r="T203" s="305"/>
      <c r="U203" s="305"/>
      <c r="V203" s="305"/>
      <c r="W203" s="305"/>
      <c r="X203" s="305"/>
      <c r="Y203" s="305"/>
      <c r="Z203" s="305"/>
    </row>
    <row r="204" spans="1:26" ht="14.25" customHeight="1">
      <c r="A204" s="305"/>
      <c r="B204" s="311"/>
      <c r="C204" s="310"/>
      <c r="D204" s="305"/>
      <c r="E204" s="305"/>
      <c r="F204" s="305"/>
      <c r="G204" s="306"/>
      <c r="H204" s="307"/>
      <c r="I204" s="308"/>
      <c r="J204" s="306"/>
      <c r="K204" s="309"/>
      <c r="L204" s="310"/>
      <c r="M204" s="311"/>
      <c r="N204" s="305"/>
      <c r="O204" s="305"/>
      <c r="P204" s="305"/>
      <c r="Q204" s="305"/>
      <c r="R204" s="305"/>
      <c r="S204" s="305"/>
      <c r="T204" s="305"/>
      <c r="U204" s="305"/>
      <c r="V204" s="305"/>
      <c r="W204" s="305"/>
      <c r="X204" s="305"/>
      <c r="Y204" s="305"/>
      <c r="Z204" s="305"/>
    </row>
    <row r="205" spans="1:26" ht="14.25" customHeight="1">
      <c r="A205" s="305"/>
      <c r="B205" s="311"/>
      <c r="C205" s="310"/>
      <c r="D205" s="305"/>
      <c r="E205" s="305"/>
      <c r="F205" s="305"/>
      <c r="G205" s="306"/>
      <c r="H205" s="307"/>
      <c r="I205" s="308"/>
      <c r="J205" s="306"/>
      <c r="K205" s="309"/>
      <c r="L205" s="310"/>
      <c r="M205" s="311"/>
      <c r="N205" s="305"/>
      <c r="O205" s="305"/>
      <c r="P205" s="305"/>
      <c r="Q205" s="305"/>
      <c r="R205" s="305"/>
      <c r="S205" s="305"/>
      <c r="T205" s="305"/>
      <c r="U205" s="305"/>
      <c r="V205" s="305"/>
      <c r="W205" s="305"/>
      <c r="X205" s="305"/>
      <c r="Y205" s="305"/>
      <c r="Z205" s="305"/>
    </row>
    <row r="206" spans="1:26" ht="14.25" customHeight="1">
      <c r="A206" s="305"/>
      <c r="B206" s="311"/>
      <c r="C206" s="310"/>
      <c r="D206" s="305"/>
      <c r="E206" s="305"/>
      <c r="F206" s="305"/>
      <c r="G206" s="306"/>
      <c r="H206" s="307"/>
      <c r="I206" s="308"/>
      <c r="J206" s="306"/>
      <c r="K206" s="309"/>
      <c r="L206" s="310"/>
      <c r="M206" s="311"/>
      <c r="N206" s="305"/>
      <c r="O206" s="305"/>
      <c r="P206" s="305"/>
      <c r="Q206" s="305"/>
      <c r="R206" s="305"/>
      <c r="S206" s="305"/>
      <c r="T206" s="305"/>
      <c r="U206" s="305"/>
      <c r="V206" s="305"/>
      <c r="W206" s="305"/>
      <c r="X206" s="305"/>
      <c r="Y206" s="305"/>
      <c r="Z206" s="305"/>
    </row>
    <row r="207" spans="1:26" ht="14.25" customHeight="1">
      <c r="A207" s="305"/>
      <c r="B207" s="311"/>
      <c r="C207" s="310"/>
      <c r="D207" s="305"/>
      <c r="E207" s="305"/>
      <c r="F207" s="305"/>
      <c r="G207" s="306"/>
      <c r="H207" s="307"/>
      <c r="I207" s="308"/>
      <c r="J207" s="306"/>
      <c r="K207" s="309"/>
      <c r="L207" s="310"/>
      <c r="M207" s="311"/>
      <c r="N207" s="305"/>
      <c r="O207" s="305"/>
      <c r="P207" s="305"/>
      <c r="Q207" s="305"/>
      <c r="R207" s="305"/>
      <c r="S207" s="305"/>
      <c r="T207" s="305"/>
      <c r="U207" s="305"/>
      <c r="V207" s="305"/>
      <c r="W207" s="305"/>
      <c r="X207" s="305"/>
      <c r="Y207" s="305"/>
      <c r="Z207" s="305"/>
    </row>
    <row r="208" spans="1:26" ht="14.25" customHeight="1">
      <c r="A208" s="305"/>
      <c r="B208" s="311"/>
      <c r="C208" s="310"/>
      <c r="D208" s="305"/>
      <c r="E208" s="305"/>
      <c r="F208" s="305"/>
      <c r="G208" s="306"/>
      <c r="H208" s="307"/>
      <c r="I208" s="308"/>
      <c r="J208" s="306"/>
      <c r="K208" s="309"/>
      <c r="L208" s="310"/>
      <c r="M208" s="311"/>
      <c r="N208" s="305"/>
      <c r="O208" s="305"/>
      <c r="P208" s="305"/>
      <c r="Q208" s="305"/>
      <c r="R208" s="305"/>
      <c r="S208" s="305"/>
      <c r="T208" s="305"/>
      <c r="U208" s="305"/>
      <c r="V208" s="305"/>
      <c r="W208" s="305"/>
      <c r="X208" s="305"/>
      <c r="Y208" s="305"/>
      <c r="Z208" s="305"/>
    </row>
    <row r="209" spans="1:26" ht="14.25" customHeight="1">
      <c r="A209" s="305"/>
      <c r="B209" s="311"/>
      <c r="C209" s="310"/>
      <c r="D209" s="305"/>
      <c r="E209" s="305"/>
      <c r="F209" s="305"/>
      <c r="G209" s="306"/>
      <c r="H209" s="307"/>
      <c r="I209" s="308"/>
      <c r="J209" s="306"/>
      <c r="K209" s="309"/>
      <c r="L209" s="310"/>
      <c r="M209" s="311"/>
      <c r="N209" s="305"/>
      <c r="O209" s="305"/>
      <c r="P209" s="305"/>
      <c r="Q209" s="305"/>
      <c r="R209" s="305"/>
      <c r="S209" s="305"/>
      <c r="T209" s="305"/>
      <c r="U209" s="305"/>
      <c r="V209" s="305"/>
      <c r="W209" s="305"/>
      <c r="X209" s="305"/>
      <c r="Y209" s="305"/>
      <c r="Z209" s="305"/>
    </row>
    <row r="210" spans="1:26" ht="14.25" customHeight="1">
      <c r="A210" s="305"/>
      <c r="B210" s="311"/>
      <c r="C210" s="310"/>
      <c r="D210" s="305"/>
      <c r="E210" s="305"/>
      <c r="F210" s="305"/>
      <c r="G210" s="306"/>
      <c r="H210" s="307"/>
      <c r="I210" s="308"/>
      <c r="J210" s="306"/>
      <c r="K210" s="309"/>
      <c r="L210" s="310"/>
      <c r="M210" s="311"/>
      <c r="N210" s="305"/>
      <c r="O210" s="305"/>
      <c r="P210" s="305"/>
      <c r="Q210" s="305"/>
      <c r="R210" s="305"/>
      <c r="S210" s="305"/>
      <c r="T210" s="305"/>
      <c r="U210" s="305"/>
      <c r="V210" s="305"/>
      <c r="W210" s="305"/>
      <c r="X210" s="305"/>
      <c r="Y210" s="305"/>
      <c r="Z210" s="305"/>
    </row>
    <row r="211" spans="1:26" ht="14.25" customHeight="1">
      <c r="A211" s="305"/>
      <c r="B211" s="311"/>
      <c r="C211" s="310"/>
      <c r="D211" s="305"/>
      <c r="E211" s="305"/>
      <c r="F211" s="305"/>
      <c r="G211" s="306"/>
      <c r="H211" s="307"/>
      <c r="I211" s="308"/>
      <c r="J211" s="306"/>
      <c r="K211" s="309"/>
      <c r="L211" s="310"/>
      <c r="M211" s="311"/>
      <c r="N211" s="305"/>
      <c r="O211" s="305"/>
      <c r="P211" s="305"/>
      <c r="Q211" s="305"/>
      <c r="R211" s="305"/>
      <c r="S211" s="305"/>
      <c r="T211" s="305"/>
      <c r="U211" s="305"/>
      <c r="V211" s="305"/>
      <c r="W211" s="305"/>
      <c r="X211" s="305"/>
      <c r="Y211" s="305"/>
      <c r="Z211" s="305"/>
    </row>
    <row r="212" spans="1:26" ht="14.25" customHeight="1">
      <c r="A212" s="305"/>
      <c r="B212" s="311"/>
      <c r="C212" s="310"/>
      <c r="D212" s="305"/>
      <c r="E212" s="305"/>
      <c r="F212" s="305"/>
      <c r="G212" s="306"/>
      <c r="H212" s="307"/>
      <c r="I212" s="308"/>
      <c r="J212" s="306"/>
      <c r="K212" s="309"/>
      <c r="L212" s="310"/>
      <c r="M212" s="311"/>
      <c r="N212" s="305"/>
      <c r="O212" s="305"/>
      <c r="P212" s="305"/>
      <c r="Q212" s="305"/>
      <c r="R212" s="305"/>
      <c r="S212" s="305"/>
      <c r="T212" s="305"/>
      <c r="U212" s="305"/>
      <c r="V212" s="305"/>
      <c r="W212" s="305"/>
      <c r="X212" s="305"/>
      <c r="Y212" s="305"/>
      <c r="Z212" s="305"/>
    </row>
    <row r="213" spans="1:26" ht="14.25" customHeight="1">
      <c r="A213" s="305"/>
      <c r="B213" s="311"/>
      <c r="C213" s="310"/>
      <c r="D213" s="305"/>
      <c r="E213" s="305"/>
      <c r="F213" s="305"/>
      <c r="G213" s="306"/>
      <c r="H213" s="307"/>
      <c r="I213" s="308"/>
      <c r="J213" s="306"/>
      <c r="K213" s="309"/>
      <c r="L213" s="310"/>
      <c r="M213" s="311"/>
      <c r="N213" s="305"/>
      <c r="O213" s="305"/>
      <c r="P213" s="305"/>
      <c r="Q213" s="305"/>
      <c r="R213" s="305"/>
      <c r="S213" s="305"/>
      <c r="T213" s="305"/>
      <c r="U213" s="305"/>
      <c r="V213" s="305"/>
      <c r="W213" s="305"/>
      <c r="X213" s="305"/>
      <c r="Y213" s="305"/>
      <c r="Z213" s="305"/>
    </row>
    <row r="214" spans="1:26" ht="14.25" customHeight="1">
      <c r="A214" s="305"/>
      <c r="B214" s="311"/>
      <c r="C214" s="310"/>
      <c r="D214" s="305"/>
      <c r="E214" s="305"/>
      <c r="F214" s="305"/>
      <c r="G214" s="306"/>
      <c r="H214" s="307"/>
      <c r="I214" s="308"/>
      <c r="J214" s="306"/>
      <c r="K214" s="309"/>
      <c r="L214" s="310"/>
      <c r="M214" s="311"/>
      <c r="N214" s="305"/>
      <c r="O214" s="305"/>
      <c r="P214" s="305"/>
      <c r="Q214" s="305"/>
      <c r="R214" s="305"/>
      <c r="S214" s="305"/>
      <c r="T214" s="305"/>
      <c r="U214" s="305"/>
      <c r="V214" s="305"/>
      <c r="W214" s="305"/>
      <c r="X214" s="305"/>
      <c r="Y214" s="305"/>
      <c r="Z214" s="305"/>
    </row>
    <row r="215" spans="1:26" ht="14.25" customHeight="1">
      <c r="A215" s="305"/>
      <c r="B215" s="311"/>
      <c r="C215" s="310"/>
      <c r="D215" s="305"/>
      <c r="E215" s="305"/>
      <c r="F215" s="305"/>
      <c r="G215" s="306"/>
      <c r="H215" s="307"/>
      <c r="I215" s="308"/>
      <c r="J215" s="306"/>
      <c r="K215" s="309"/>
      <c r="L215" s="310"/>
      <c r="M215" s="311"/>
      <c r="N215" s="305"/>
      <c r="O215" s="305"/>
      <c r="P215" s="305"/>
      <c r="Q215" s="305"/>
      <c r="R215" s="305"/>
      <c r="S215" s="305"/>
      <c r="T215" s="305"/>
      <c r="U215" s="305"/>
      <c r="V215" s="305"/>
      <c r="W215" s="305"/>
      <c r="X215" s="305"/>
      <c r="Y215" s="305"/>
      <c r="Z215" s="305"/>
    </row>
    <row r="216" spans="1:26" ht="14.25" customHeight="1">
      <c r="A216" s="305"/>
      <c r="B216" s="311"/>
      <c r="C216" s="310"/>
      <c r="D216" s="305"/>
      <c r="E216" s="305"/>
      <c r="F216" s="305"/>
      <c r="G216" s="306"/>
      <c r="H216" s="307"/>
      <c r="I216" s="308"/>
      <c r="J216" s="306"/>
      <c r="K216" s="309"/>
      <c r="L216" s="310"/>
      <c r="M216" s="311"/>
      <c r="N216" s="305"/>
      <c r="O216" s="305"/>
      <c r="P216" s="305"/>
      <c r="Q216" s="305"/>
      <c r="R216" s="305"/>
      <c r="S216" s="305"/>
      <c r="T216" s="305"/>
      <c r="U216" s="305"/>
      <c r="V216" s="305"/>
      <c r="W216" s="305"/>
      <c r="X216" s="305"/>
      <c r="Y216" s="305"/>
      <c r="Z216" s="305"/>
    </row>
    <row r="217" spans="1:26" ht="14.25" customHeight="1">
      <c r="A217" s="305"/>
      <c r="B217" s="311"/>
      <c r="C217" s="310"/>
      <c r="D217" s="305"/>
      <c r="E217" s="305"/>
      <c r="F217" s="305"/>
      <c r="G217" s="306"/>
      <c r="H217" s="307"/>
      <c r="I217" s="308"/>
      <c r="J217" s="306"/>
      <c r="K217" s="309"/>
      <c r="L217" s="310"/>
      <c r="M217" s="311"/>
      <c r="N217" s="305"/>
      <c r="O217" s="305"/>
      <c r="P217" s="305"/>
      <c r="Q217" s="305"/>
      <c r="R217" s="305"/>
      <c r="S217" s="305"/>
      <c r="T217" s="305"/>
      <c r="U217" s="305"/>
      <c r="V217" s="305"/>
      <c r="W217" s="305"/>
      <c r="X217" s="305"/>
      <c r="Y217" s="305"/>
      <c r="Z217" s="305"/>
    </row>
    <row r="218" spans="1:26" ht="14.25" customHeight="1">
      <c r="A218" s="305"/>
      <c r="B218" s="311"/>
      <c r="C218" s="310"/>
      <c r="D218" s="305"/>
      <c r="E218" s="305"/>
      <c r="F218" s="305"/>
      <c r="G218" s="306"/>
      <c r="H218" s="307"/>
      <c r="I218" s="308"/>
      <c r="J218" s="306"/>
      <c r="K218" s="309"/>
      <c r="L218" s="310"/>
      <c r="M218" s="311"/>
      <c r="N218" s="305"/>
      <c r="O218" s="305"/>
      <c r="P218" s="305"/>
      <c r="Q218" s="305"/>
      <c r="R218" s="305"/>
      <c r="S218" s="305"/>
      <c r="T218" s="305"/>
      <c r="U218" s="305"/>
      <c r="V218" s="305"/>
      <c r="W218" s="305"/>
      <c r="X218" s="305"/>
      <c r="Y218" s="305"/>
      <c r="Z218" s="305"/>
    </row>
    <row r="219" spans="1:26" ht="14.25" customHeight="1">
      <c r="A219" s="305"/>
      <c r="B219" s="311"/>
      <c r="C219" s="310"/>
      <c r="D219" s="305"/>
      <c r="E219" s="305"/>
      <c r="F219" s="305"/>
      <c r="G219" s="306"/>
      <c r="H219" s="307"/>
      <c r="I219" s="308"/>
      <c r="J219" s="306"/>
      <c r="K219" s="309"/>
      <c r="L219" s="310"/>
      <c r="M219" s="311"/>
      <c r="N219" s="305"/>
      <c r="O219" s="305"/>
      <c r="P219" s="305"/>
      <c r="Q219" s="305"/>
      <c r="R219" s="305"/>
      <c r="S219" s="305"/>
      <c r="T219" s="305"/>
      <c r="U219" s="305"/>
      <c r="V219" s="305"/>
      <c r="W219" s="305"/>
      <c r="X219" s="305"/>
      <c r="Y219" s="305"/>
      <c r="Z219" s="305"/>
    </row>
    <row r="220" spans="1:26" ht="14.25" customHeight="1">
      <c r="A220" s="305"/>
      <c r="B220" s="311"/>
      <c r="C220" s="310"/>
      <c r="D220" s="305"/>
      <c r="E220" s="305"/>
      <c r="F220" s="305"/>
      <c r="G220" s="306"/>
      <c r="H220" s="307"/>
      <c r="I220" s="308"/>
      <c r="J220" s="306"/>
      <c r="K220" s="309"/>
      <c r="L220" s="310"/>
      <c r="M220" s="311"/>
      <c r="N220" s="305"/>
      <c r="O220" s="305"/>
      <c r="P220" s="305"/>
      <c r="Q220" s="305"/>
      <c r="R220" s="305"/>
      <c r="S220" s="305"/>
      <c r="T220" s="305"/>
      <c r="U220" s="305"/>
      <c r="V220" s="305"/>
      <c r="W220" s="305"/>
      <c r="X220" s="305"/>
      <c r="Y220" s="305"/>
      <c r="Z220" s="305"/>
    </row>
    <row r="221" spans="1:26" ht="14.25" customHeight="1">
      <c r="A221" s="305"/>
      <c r="B221" s="311"/>
      <c r="C221" s="310"/>
      <c r="D221" s="305"/>
      <c r="E221" s="305"/>
      <c r="F221" s="305"/>
      <c r="G221" s="306"/>
      <c r="H221" s="307"/>
      <c r="I221" s="308"/>
      <c r="J221" s="306"/>
      <c r="K221" s="309"/>
      <c r="L221" s="310"/>
      <c r="M221" s="311"/>
      <c r="N221" s="305"/>
      <c r="O221" s="305"/>
      <c r="P221" s="305"/>
      <c r="Q221" s="305"/>
      <c r="R221" s="305"/>
      <c r="S221" s="305"/>
      <c r="T221" s="305"/>
      <c r="U221" s="305"/>
      <c r="V221" s="305"/>
      <c r="W221" s="305"/>
      <c r="X221" s="305"/>
      <c r="Y221" s="305"/>
      <c r="Z221" s="305"/>
    </row>
    <row r="222" spans="1:26" ht="14.25" customHeight="1">
      <c r="A222" s="305"/>
      <c r="B222" s="311"/>
      <c r="C222" s="310"/>
      <c r="D222" s="305"/>
      <c r="E222" s="305"/>
      <c r="F222" s="305"/>
      <c r="G222" s="306"/>
      <c r="H222" s="307"/>
      <c r="I222" s="308"/>
      <c r="J222" s="306"/>
      <c r="K222" s="309"/>
      <c r="L222" s="310"/>
      <c r="M222" s="311"/>
      <c r="N222" s="305"/>
      <c r="O222" s="305"/>
      <c r="P222" s="305"/>
      <c r="Q222" s="305"/>
      <c r="R222" s="305"/>
      <c r="S222" s="305"/>
      <c r="T222" s="305"/>
      <c r="U222" s="305"/>
      <c r="V222" s="305"/>
      <c r="W222" s="305"/>
      <c r="X222" s="305"/>
      <c r="Y222" s="305"/>
      <c r="Z222" s="305"/>
    </row>
    <row r="223" spans="1:26" ht="14.25" customHeight="1">
      <c r="A223" s="305"/>
      <c r="B223" s="311"/>
      <c r="C223" s="310"/>
      <c r="D223" s="305"/>
      <c r="E223" s="305"/>
      <c r="F223" s="305"/>
      <c r="G223" s="306"/>
      <c r="H223" s="307"/>
      <c r="I223" s="308"/>
      <c r="J223" s="306"/>
      <c r="K223" s="309"/>
      <c r="L223" s="310"/>
      <c r="M223" s="311"/>
      <c r="N223" s="305"/>
      <c r="O223" s="305"/>
      <c r="P223" s="305"/>
      <c r="Q223" s="305"/>
      <c r="R223" s="305"/>
      <c r="S223" s="305"/>
      <c r="T223" s="305"/>
      <c r="U223" s="305"/>
      <c r="V223" s="305"/>
      <c r="W223" s="305"/>
      <c r="X223" s="305"/>
      <c r="Y223" s="305"/>
      <c r="Z223" s="305"/>
    </row>
    <row r="224" spans="1:26" ht="14.25" customHeight="1">
      <c r="A224" s="305"/>
      <c r="B224" s="311"/>
      <c r="C224" s="310"/>
      <c r="D224" s="305"/>
      <c r="E224" s="305"/>
      <c r="F224" s="305"/>
      <c r="G224" s="306"/>
      <c r="H224" s="307"/>
      <c r="I224" s="308"/>
      <c r="J224" s="306"/>
      <c r="K224" s="309"/>
      <c r="L224" s="310"/>
      <c r="M224" s="311"/>
      <c r="N224" s="305"/>
      <c r="O224" s="305"/>
      <c r="P224" s="305"/>
      <c r="Q224" s="305"/>
      <c r="R224" s="305"/>
      <c r="S224" s="305"/>
      <c r="T224" s="305"/>
      <c r="U224" s="305"/>
      <c r="V224" s="305"/>
      <c r="W224" s="305"/>
      <c r="X224" s="305"/>
      <c r="Y224" s="305"/>
      <c r="Z224" s="305"/>
    </row>
    <row r="225" spans="1:26" ht="14.25" customHeight="1">
      <c r="A225" s="305"/>
      <c r="B225" s="311"/>
      <c r="C225" s="310"/>
      <c r="D225" s="305"/>
      <c r="E225" s="305"/>
      <c r="F225" s="305"/>
      <c r="G225" s="306"/>
      <c r="H225" s="307"/>
      <c r="I225" s="308"/>
      <c r="J225" s="306"/>
      <c r="K225" s="309"/>
      <c r="L225" s="310"/>
      <c r="M225" s="311"/>
      <c r="N225" s="305"/>
      <c r="O225" s="305"/>
      <c r="P225" s="305"/>
      <c r="Q225" s="305"/>
      <c r="R225" s="305"/>
      <c r="S225" s="305"/>
      <c r="T225" s="305"/>
      <c r="U225" s="305"/>
      <c r="V225" s="305"/>
      <c r="W225" s="305"/>
      <c r="X225" s="305"/>
      <c r="Y225" s="305"/>
      <c r="Z225" s="305"/>
    </row>
    <row r="226" spans="1:26" ht="14.25" customHeight="1">
      <c r="A226" s="305"/>
      <c r="B226" s="311"/>
      <c r="C226" s="310"/>
      <c r="D226" s="305"/>
      <c r="E226" s="305"/>
      <c r="F226" s="305"/>
      <c r="G226" s="306"/>
      <c r="H226" s="307"/>
      <c r="I226" s="308"/>
      <c r="J226" s="306"/>
      <c r="K226" s="309"/>
      <c r="L226" s="310"/>
      <c r="M226" s="311"/>
      <c r="N226" s="305"/>
      <c r="O226" s="305"/>
      <c r="P226" s="305"/>
      <c r="Q226" s="305"/>
      <c r="R226" s="305"/>
      <c r="S226" s="305"/>
      <c r="T226" s="305"/>
      <c r="U226" s="305"/>
      <c r="V226" s="305"/>
      <c r="W226" s="305"/>
      <c r="X226" s="305"/>
      <c r="Y226" s="305"/>
      <c r="Z226" s="305"/>
    </row>
    <row r="227" spans="1:26" ht="14.25" customHeight="1">
      <c r="A227" s="305"/>
      <c r="B227" s="311"/>
      <c r="C227" s="310"/>
      <c r="D227" s="305"/>
      <c r="E227" s="305"/>
      <c r="F227" s="305"/>
      <c r="G227" s="306"/>
      <c r="H227" s="307"/>
      <c r="I227" s="308"/>
      <c r="J227" s="306"/>
      <c r="K227" s="309"/>
      <c r="L227" s="310"/>
      <c r="M227" s="311"/>
      <c r="N227" s="305"/>
      <c r="O227" s="305"/>
      <c r="P227" s="305"/>
      <c r="Q227" s="305"/>
      <c r="R227" s="305"/>
      <c r="S227" s="305"/>
      <c r="T227" s="305"/>
      <c r="U227" s="305"/>
      <c r="V227" s="305"/>
      <c r="W227" s="305"/>
      <c r="X227" s="305"/>
      <c r="Y227" s="305"/>
      <c r="Z227" s="305"/>
    </row>
    <row r="228" spans="1:26" ht="14.25" customHeight="1">
      <c r="A228" s="305"/>
      <c r="B228" s="311"/>
      <c r="C228" s="310"/>
      <c r="D228" s="305"/>
      <c r="E228" s="305"/>
      <c r="F228" s="305"/>
      <c r="G228" s="306"/>
      <c r="H228" s="307"/>
      <c r="I228" s="308"/>
      <c r="J228" s="306"/>
      <c r="K228" s="309"/>
      <c r="L228" s="310"/>
      <c r="M228" s="311"/>
      <c r="N228" s="305"/>
      <c r="O228" s="305"/>
      <c r="P228" s="305"/>
      <c r="Q228" s="305"/>
      <c r="R228" s="305"/>
      <c r="S228" s="305"/>
      <c r="T228" s="305"/>
      <c r="U228" s="305"/>
      <c r="V228" s="305"/>
      <c r="W228" s="305"/>
      <c r="X228" s="305"/>
      <c r="Y228" s="305"/>
      <c r="Z228" s="305"/>
    </row>
    <row r="229" spans="1:26" ht="14.25" customHeight="1">
      <c r="A229" s="305"/>
      <c r="B229" s="311"/>
      <c r="C229" s="310"/>
      <c r="D229" s="305"/>
      <c r="E229" s="305"/>
      <c r="F229" s="305"/>
      <c r="G229" s="306"/>
      <c r="H229" s="307"/>
      <c r="I229" s="308"/>
      <c r="J229" s="306"/>
      <c r="K229" s="309"/>
      <c r="L229" s="310"/>
      <c r="M229" s="311"/>
      <c r="N229" s="305"/>
      <c r="O229" s="305"/>
      <c r="P229" s="305"/>
      <c r="Q229" s="305"/>
      <c r="R229" s="305"/>
      <c r="S229" s="305"/>
      <c r="T229" s="305"/>
      <c r="U229" s="305"/>
      <c r="V229" s="305"/>
      <c r="W229" s="305"/>
      <c r="X229" s="305"/>
      <c r="Y229" s="305"/>
      <c r="Z229" s="305"/>
    </row>
    <row r="230" spans="1:26" ht="14.25" customHeight="1">
      <c r="A230" s="305"/>
      <c r="B230" s="311"/>
      <c r="C230" s="310"/>
      <c r="D230" s="305"/>
      <c r="E230" s="305"/>
      <c r="F230" s="305"/>
      <c r="G230" s="306"/>
      <c r="H230" s="307"/>
      <c r="I230" s="308"/>
      <c r="J230" s="306"/>
      <c r="K230" s="309"/>
      <c r="L230" s="310"/>
      <c r="M230" s="311"/>
      <c r="N230" s="305"/>
      <c r="O230" s="305"/>
      <c r="P230" s="305"/>
      <c r="Q230" s="305"/>
      <c r="R230" s="305"/>
      <c r="S230" s="305"/>
      <c r="T230" s="305"/>
      <c r="U230" s="305"/>
      <c r="V230" s="305"/>
      <c r="W230" s="305"/>
      <c r="X230" s="305"/>
      <c r="Y230" s="305"/>
      <c r="Z230" s="305"/>
    </row>
    <row r="231" spans="1:26" ht="14.25" customHeight="1">
      <c r="A231" s="305"/>
      <c r="B231" s="311"/>
      <c r="C231" s="310"/>
      <c r="D231" s="305"/>
      <c r="E231" s="305"/>
      <c r="F231" s="305"/>
      <c r="G231" s="306"/>
      <c r="H231" s="307"/>
      <c r="I231" s="308"/>
      <c r="J231" s="306"/>
      <c r="K231" s="309"/>
      <c r="L231" s="310"/>
      <c r="M231" s="311"/>
      <c r="N231" s="305"/>
      <c r="O231" s="305"/>
      <c r="P231" s="305"/>
      <c r="Q231" s="305"/>
      <c r="R231" s="305"/>
      <c r="S231" s="305"/>
      <c r="T231" s="305"/>
      <c r="U231" s="305"/>
      <c r="V231" s="305"/>
      <c r="W231" s="305"/>
      <c r="X231" s="305"/>
      <c r="Y231" s="305"/>
      <c r="Z231" s="305"/>
    </row>
    <row r="232" spans="1:26" ht="14.25" customHeight="1">
      <c r="A232" s="305"/>
      <c r="B232" s="311"/>
      <c r="C232" s="310"/>
      <c r="D232" s="305"/>
      <c r="E232" s="305"/>
      <c r="F232" s="305"/>
      <c r="G232" s="306"/>
      <c r="H232" s="307"/>
      <c r="I232" s="308"/>
      <c r="J232" s="306"/>
      <c r="K232" s="309"/>
      <c r="L232" s="310"/>
      <c r="M232" s="311"/>
      <c r="N232" s="305"/>
      <c r="O232" s="305"/>
      <c r="P232" s="305"/>
      <c r="Q232" s="305"/>
      <c r="R232" s="305"/>
      <c r="S232" s="305"/>
      <c r="T232" s="305"/>
      <c r="U232" s="305"/>
      <c r="V232" s="305"/>
      <c r="W232" s="305"/>
      <c r="X232" s="305"/>
      <c r="Y232" s="305"/>
      <c r="Z232" s="305"/>
    </row>
    <row r="233" spans="1:26" ht="14.25" customHeight="1">
      <c r="A233" s="305"/>
      <c r="B233" s="311"/>
      <c r="C233" s="310"/>
      <c r="D233" s="305"/>
      <c r="E233" s="305"/>
      <c r="F233" s="305"/>
      <c r="G233" s="306"/>
      <c r="H233" s="307"/>
      <c r="I233" s="308"/>
      <c r="J233" s="306"/>
      <c r="K233" s="309"/>
      <c r="L233" s="310"/>
      <c r="M233" s="311"/>
      <c r="N233" s="305"/>
      <c r="O233" s="305"/>
      <c r="P233" s="305"/>
      <c r="Q233" s="305"/>
      <c r="R233" s="305"/>
      <c r="S233" s="305"/>
      <c r="T233" s="305"/>
      <c r="U233" s="305"/>
      <c r="V233" s="305"/>
      <c r="W233" s="305"/>
      <c r="X233" s="305"/>
      <c r="Y233" s="305"/>
      <c r="Z233" s="305"/>
    </row>
    <row r="234" spans="1:26" ht="14.25" customHeight="1">
      <c r="A234" s="305"/>
      <c r="B234" s="311"/>
      <c r="C234" s="310"/>
      <c r="D234" s="305"/>
      <c r="E234" s="305"/>
      <c r="F234" s="305"/>
      <c r="G234" s="306"/>
      <c r="H234" s="307"/>
      <c r="I234" s="308"/>
      <c r="J234" s="306"/>
      <c r="K234" s="309"/>
      <c r="L234" s="310"/>
      <c r="M234" s="311"/>
      <c r="N234" s="305"/>
      <c r="O234" s="305"/>
      <c r="P234" s="305"/>
      <c r="Q234" s="305"/>
      <c r="R234" s="305"/>
      <c r="S234" s="305"/>
      <c r="T234" s="305"/>
      <c r="U234" s="305"/>
      <c r="V234" s="305"/>
      <c r="W234" s="305"/>
      <c r="X234" s="305"/>
      <c r="Y234" s="305"/>
      <c r="Z234" s="305"/>
    </row>
    <row r="235" spans="1:26" ht="14.25" customHeight="1">
      <c r="A235" s="305"/>
      <c r="B235" s="311"/>
      <c r="C235" s="310"/>
      <c r="D235" s="305"/>
      <c r="E235" s="305"/>
      <c r="F235" s="305"/>
      <c r="G235" s="306"/>
      <c r="H235" s="307"/>
      <c r="I235" s="308"/>
      <c r="J235" s="306"/>
      <c r="K235" s="309"/>
      <c r="L235" s="310"/>
      <c r="M235" s="311"/>
      <c r="N235" s="305"/>
      <c r="O235" s="305"/>
      <c r="P235" s="305"/>
      <c r="Q235" s="305"/>
      <c r="R235" s="305"/>
      <c r="S235" s="305"/>
      <c r="T235" s="305"/>
      <c r="U235" s="305"/>
      <c r="V235" s="305"/>
      <c r="W235" s="305"/>
      <c r="X235" s="305"/>
      <c r="Y235" s="305"/>
      <c r="Z235" s="305"/>
    </row>
    <row r="236" spans="1:26" ht="14.25" customHeight="1">
      <c r="A236" s="305"/>
      <c r="B236" s="311"/>
      <c r="C236" s="310"/>
      <c r="D236" s="305"/>
      <c r="E236" s="305"/>
      <c r="F236" s="305"/>
      <c r="G236" s="306"/>
      <c r="H236" s="307"/>
      <c r="I236" s="308"/>
      <c r="J236" s="306"/>
      <c r="K236" s="309"/>
      <c r="L236" s="310"/>
      <c r="M236" s="311"/>
      <c r="N236" s="305"/>
      <c r="O236" s="305"/>
      <c r="P236" s="305"/>
      <c r="Q236" s="305"/>
      <c r="R236" s="305"/>
      <c r="S236" s="305"/>
      <c r="T236" s="305"/>
      <c r="U236" s="305"/>
      <c r="V236" s="305"/>
      <c r="W236" s="305"/>
      <c r="X236" s="305"/>
      <c r="Y236" s="305"/>
      <c r="Z236" s="305"/>
    </row>
    <row r="237" spans="1:26" ht="14.25" customHeight="1">
      <c r="A237" s="305"/>
      <c r="B237" s="311"/>
      <c r="C237" s="310"/>
      <c r="D237" s="305"/>
      <c r="E237" s="305"/>
      <c r="F237" s="305"/>
      <c r="G237" s="306"/>
      <c r="H237" s="307"/>
      <c r="I237" s="308"/>
      <c r="J237" s="306"/>
      <c r="K237" s="309"/>
      <c r="L237" s="310"/>
      <c r="M237" s="311"/>
      <c r="N237" s="305"/>
      <c r="O237" s="305"/>
      <c r="P237" s="305"/>
      <c r="Q237" s="305"/>
      <c r="R237" s="305"/>
      <c r="S237" s="305"/>
      <c r="T237" s="305"/>
      <c r="U237" s="305"/>
      <c r="V237" s="305"/>
      <c r="W237" s="305"/>
      <c r="X237" s="305"/>
      <c r="Y237" s="305"/>
      <c r="Z237" s="305"/>
    </row>
    <row r="238" spans="1:26" ht="14.25" customHeight="1">
      <c r="A238" s="305"/>
      <c r="B238" s="311"/>
      <c r="C238" s="310"/>
      <c r="D238" s="305"/>
      <c r="E238" s="305"/>
      <c r="F238" s="305"/>
      <c r="G238" s="306"/>
      <c r="H238" s="307"/>
      <c r="I238" s="308"/>
      <c r="J238" s="306"/>
      <c r="K238" s="309"/>
      <c r="L238" s="310"/>
      <c r="M238" s="311"/>
      <c r="N238" s="305"/>
      <c r="O238" s="305"/>
      <c r="P238" s="305"/>
      <c r="Q238" s="305"/>
      <c r="R238" s="305"/>
      <c r="S238" s="305"/>
      <c r="T238" s="305"/>
      <c r="U238" s="305"/>
      <c r="V238" s="305"/>
      <c r="W238" s="305"/>
      <c r="X238" s="305"/>
      <c r="Y238" s="305"/>
      <c r="Z238" s="305"/>
    </row>
    <row r="239" spans="1:26" ht="14.25" customHeight="1">
      <c r="A239" s="305"/>
      <c r="B239" s="311"/>
      <c r="C239" s="310"/>
      <c r="D239" s="305"/>
      <c r="E239" s="305"/>
      <c r="F239" s="305"/>
      <c r="G239" s="306"/>
      <c r="H239" s="307"/>
      <c r="I239" s="308"/>
      <c r="J239" s="306"/>
      <c r="K239" s="309"/>
      <c r="L239" s="310"/>
      <c r="M239" s="311"/>
      <c r="N239" s="305"/>
      <c r="O239" s="305"/>
      <c r="P239" s="305"/>
      <c r="Q239" s="305"/>
      <c r="R239" s="305"/>
      <c r="S239" s="305"/>
      <c r="T239" s="305"/>
      <c r="U239" s="305"/>
      <c r="V239" s="305"/>
      <c r="W239" s="305"/>
      <c r="X239" s="305"/>
      <c r="Y239" s="305"/>
      <c r="Z239" s="305"/>
    </row>
    <row r="240" spans="1:26" ht="14.25" customHeight="1">
      <c r="A240" s="305"/>
      <c r="B240" s="311"/>
      <c r="C240" s="310"/>
      <c r="D240" s="305"/>
      <c r="E240" s="305"/>
      <c r="F240" s="305"/>
      <c r="G240" s="306"/>
      <c r="H240" s="307"/>
      <c r="I240" s="308"/>
      <c r="J240" s="306"/>
      <c r="K240" s="309"/>
      <c r="L240" s="310"/>
      <c r="M240" s="311"/>
      <c r="N240" s="305"/>
      <c r="O240" s="305"/>
      <c r="P240" s="305"/>
      <c r="Q240" s="305"/>
      <c r="R240" s="305"/>
      <c r="S240" s="305"/>
      <c r="T240" s="305"/>
      <c r="U240" s="305"/>
      <c r="V240" s="305"/>
      <c r="W240" s="305"/>
      <c r="X240" s="305"/>
      <c r="Y240" s="305"/>
      <c r="Z240" s="305"/>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sheetData>
  <mergeCells count="77">
    <mergeCell ref="G22:G23"/>
    <mergeCell ref="H22:H23"/>
    <mergeCell ref="I22:I23"/>
    <mergeCell ref="J22:J23"/>
    <mergeCell ref="L22:L23"/>
    <mergeCell ref="I12:I13"/>
    <mergeCell ref="J12:J13"/>
    <mergeCell ref="L12:L13"/>
    <mergeCell ref="B12:B13"/>
    <mergeCell ref="C12:C13"/>
    <mergeCell ref="D12:D13"/>
    <mergeCell ref="E12:E13"/>
    <mergeCell ref="F12:F13"/>
    <mergeCell ref="G12:G13"/>
    <mergeCell ref="H12:H13"/>
    <mergeCell ref="F7:F8"/>
    <mergeCell ref="I10:I11"/>
    <mergeCell ref="J10:J11"/>
    <mergeCell ref="L10:L11"/>
    <mergeCell ref="B10:B11"/>
    <mergeCell ref="C10:C11"/>
    <mergeCell ref="D10:D11"/>
    <mergeCell ref="E10:E11"/>
    <mergeCell ref="F10:F11"/>
    <mergeCell ref="G10:G11"/>
    <mergeCell ref="H10:H11"/>
    <mergeCell ref="B2:E2"/>
    <mergeCell ref="B4:D4"/>
    <mergeCell ref="B7:B8"/>
    <mergeCell ref="C7:C8"/>
    <mergeCell ref="D7:D8"/>
    <mergeCell ref="E7:E8"/>
    <mergeCell ref="G7:G8"/>
    <mergeCell ref="H7:H8"/>
    <mergeCell ref="I7:I8"/>
    <mergeCell ref="J7:J8"/>
    <mergeCell ref="L7:L8"/>
    <mergeCell ref="I24:I25"/>
    <mergeCell ref="J24:J25"/>
    <mergeCell ref="L24:L25"/>
    <mergeCell ref="B24:B25"/>
    <mergeCell ref="C24:C25"/>
    <mergeCell ref="D24:D25"/>
    <mergeCell ref="E24:E25"/>
    <mergeCell ref="F24:F25"/>
    <mergeCell ref="G24:G25"/>
    <mergeCell ref="H24:H25"/>
    <mergeCell ref="B22:B23"/>
    <mergeCell ref="C22:C23"/>
    <mergeCell ref="D22:D23"/>
    <mergeCell ref="E22:E23"/>
    <mergeCell ref="F22:F23"/>
    <mergeCell ref="M17:M19"/>
    <mergeCell ref="B20:B21"/>
    <mergeCell ref="C20:C21"/>
    <mergeCell ref="D20:D21"/>
    <mergeCell ref="E20:E21"/>
    <mergeCell ref="L20:L21"/>
    <mergeCell ref="F17:F19"/>
    <mergeCell ref="G17:G19"/>
    <mergeCell ref="I17:I19"/>
    <mergeCell ref="J17:J19"/>
    <mergeCell ref="F20:F21"/>
    <mergeCell ref="G20:G21"/>
    <mergeCell ref="H20:H21"/>
    <mergeCell ref="I20:I21"/>
    <mergeCell ref="J20:J21"/>
    <mergeCell ref="I14:I15"/>
    <mergeCell ref="J14:J15"/>
    <mergeCell ref="L14:L15"/>
    <mergeCell ref="B14:B15"/>
    <mergeCell ref="C14:C15"/>
    <mergeCell ref="D14:D15"/>
    <mergeCell ref="E14:E15"/>
    <mergeCell ref="F14:F15"/>
    <mergeCell ref="G14:G15"/>
    <mergeCell ref="H14:H15"/>
  </mergeCells>
  <printOptions horizontalCentered="1"/>
  <pageMargins left="0.25" right="0.25" top="0.25" bottom="0.05" header="0" footer="0"/>
  <pageSetup paperSize="9" orientation="landscape"/>
  <rowBreaks count="2" manualBreakCount="2">
    <brk id="16" man="1"/>
    <brk id="26" man="1"/>
  </rowBreaks>
  <colBreaks count="2" manualBreakCount="2">
    <brk id="16" man="1"/>
    <brk id="11" man="1"/>
  </colBreaks>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CC66"/>
  </sheetPr>
  <dimension ref="A1:Z1000"/>
  <sheetViews>
    <sheetView workbookViewId="0">
      <pane xSplit="2" ySplit="6" topLeftCell="C7" activePane="bottomRight" state="frozen"/>
      <selection pane="topRight" activeCell="C1" sqref="C1"/>
      <selection pane="bottomLeft" activeCell="A7" sqref="A7"/>
      <selection pane="bottomRight" activeCell="C7" sqref="C7"/>
    </sheetView>
  </sheetViews>
  <sheetFormatPr defaultColWidth="12.625" defaultRowHeight="15" customHeight="1"/>
  <cols>
    <col min="1" max="1" width="17.25" customWidth="1"/>
    <col min="2" max="2" width="24.75" customWidth="1"/>
    <col min="3" max="3" width="9.375" customWidth="1"/>
    <col min="4" max="4" width="14.75" customWidth="1"/>
    <col min="5" max="5" width="17.125" customWidth="1"/>
    <col min="6" max="6" width="17" customWidth="1"/>
    <col min="7" max="7" width="19.75" customWidth="1"/>
    <col min="8" max="8" width="19.5" customWidth="1"/>
    <col min="9" max="9" width="13.875" customWidth="1"/>
    <col min="10" max="15" width="7.625" customWidth="1"/>
    <col min="16" max="16" width="20.125" customWidth="1"/>
    <col min="17" max="17" width="26.5" customWidth="1"/>
    <col min="18" max="18" width="13" customWidth="1"/>
    <col min="19" max="26" width="6.625" customWidth="1"/>
  </cols>
  <sheetData>
    <row r="1" spans="1:26" ht="25.5" customHeight="1">
      <c r="A1" s="2025" t="s">
        <v>170</v>
      </c>
      <c r="B1" s="1874"/>
      <c r="C1" s="1874"/>
      <c r="D1" s="1874"/>
      <c r="E1" s="1874"/>
      <c r="F1" s="1874"/>
      <c r="G1" s="1874"/>
      <c r="H1" s="1874"/>
      <c r="I1" s="1874"/>
      <c r="J1" s="1874"/>
      <c r="K1" s="1874"/>
      <c r="L1" s="1874"/>
      <c r="M1" s="1874"/>
      <c r="N1" s="1874"/>
      <c r="O1" s="1874"/>
      <c r="P1" s="1874"/>
      <c r="Q1" s="1874"/>
      <c r="R1" s="1874"/>
      <c r="S1" s="385"/>
      <c r="T1" s="386"/>
      <c r="U1" s="385"/>
      <c r="V1" s="385"/>
      <c r="W1" s="385"/>
      <c r="X1" s="385"/>
      <c r="Y1" s="385"/>
      <c r="Z1" s="385"/>
    </row>
    <row r="2" spans="1:26" ht="20.25" customHeight="1">
      <c r="A2" s="2025" t="s">
        <v>171</v>
      </c>
      <c r="B2" s="1874"/>
      <c r="C2" s="1874"/>
      <c r="D2" s="1874"/>
      <c r="E2" s="1874"/>
      <c r="F2" s="1874"/>
      <c r="G2" s="1874"/>
      <c r="H2" s="1874"/>
      <c r="I2" s="1874"/>
      <c r="J2" s="1874"/>
      <c r="K2" s="1874"/>
      <c r="L2" s="1874"/>
      <c r="M2" s="1874"/>
      <c r="N2" s="1874"/>
      <c r="O2" s="1874"/>
      <c r="P2" s="1874"/>
      <c r="Q2" s="1874"/>
      <c r="R2" s="1874"/>
      <c r="S2" s="385"/>
      <c r="T2" s="386"/>
      <c r="U2" s="385"/>
      <c r="V2" s="385"/>
      <c r="W2" s="385"/>
      <c r="X2" s="385"/>
      <c r="Y2" s="385"/>
      <c r="Z2" s="385"/>
    </row>
    <row r="3" spans="1:26" ht="29.25" customHeight="1">
      <c r="A3" s="2025" t="s">
        <v>3</v>
      </c>
      <c r="B3" s="1874"/>
      <c r="C3" s="1874"/>
      <c r="D3" s="1874"/>
      <c r="E3" s="1874"/>
      <c r="F3" s="1874"/>
      <c r="G3" s="1874"/>
      <c r="H3" s="1874"/>
      <c r="I3" s="1874"/>
      <c r="J3" s="1874"/>
      <c r="K3" s="1874"/>
      <c r="L3" s="1874"/>
      <c r="M3" s="1874"/>
      <c r="N3" s="1874"/>
      <c r="O3" s="1874"/>
      <c r="P3" s="1874"/>
      <c r="Q3" s="1874"/>
      <c r="R3" s="1874"/>
      <c r="S3" s="387"/>
      <c r="T3" s="388"/>
      <c r="U3" s="387"/>
      <c r="V3" s="387"/>
      <c r="W3" s="387"/>
      <c r="X3" s="387"/>
      <c r="Y3" s="387"/>
      <c r="Z3" s="387"/>
    </row>
    <row r="4" spans="1:26" ht="30" customHeight="1">
      <c r="A4" s="389"/>
      <c r="B4" s="390"/>
      <c r="C4" s="390"/>
      <c r="D4" s="390"/>
      <c r="E4" s="2026" t="s">
        <v>172</v>
      </c>
      <c r="F4" s="1964"/>
      <c r="G4" s="1964"/>
      <c r="H4" s="1964"/>
      <c r="I4" s="1961"/>
      <c r="J4" s="2020" t="s">
        <v>173</v>
      </c>
      <c r="K4" s="2020" t="s">
        <v>174</v>
      </c>
      <c r="L4" s="2020" t="s">
        <v>175</v>
      </c>
      <c r="M4" s="2020" t="s">
        <v>38</v>
      </c>
      <c r="N4" s="2020" t="s">
        <v>37</v>
      </c>
      <c r="O4" s="2020" t="s">
        <v>35</v>
      </c>
      <c r="P4" s="2021" t="s">
        <v>130</v>
      </c>
      <c r="Q4" s="2022" t="s">
        <v>131</v>
      </c>
      <c r="R4" s="2022" t="s">
        <v>176</v>
      </c>
      <c r="S4" s="394"/>
      <c r="T4" s="395"/>
      <c r="U4" s="394"/>
      <c r="V4" s="394"/>
      <c r="W4" s="394"/>
      <c r="X4" s="394"/>
      <c r="Y4" s="394"/>
      <c r="Z4" s="394"/>
    </row>
    <row r="5" spans="1:26" ht="18" customHeight="1">
      <c r="A5" s="2015" t="s">
        <v>124</v>
      </c>
      <c r="B5" s="2015" t="s">
        <v>177</v>
      </c>
      <c r="C5" s="2015" t="s">
        <v>178</v>
      </c>
      <c r="D5" s="2015" t="s">
        <v>179</v>
      </c>
      <c r="E5" s="2023" t="s">
        <v>129</v>
      </c>
      <c r="F5" s="2024" t="s">
        <v>180</v>
      </c>
      <c r="G5" s="2024" t="s">
        <v>181</v>
      </c>
      <c r="H5" s="2024" t="s">
        <v>182</v>
      </c>
      <c r="I5" s="2027" t="s">
        <v>183</v>
      </c>
      <c r="J5" s="1856"/>
      <c r="K5" s="1856"/>
      <c r="L5" s="1856"/>
      <c r="M5" s="1856"/>
      <c r="N5" s="1856"/>
      <c r="O5" s="1856"/>
      <c r="P5" s="1939"/>
      <c r="Q5" s="1856"/>
      <c r="R5" s="1856"/>
      <c r="S5" s="399"/>
      <c r="T5" s="400"/>
      <c r="U5" s="399"/>
      <c r="V5" s="399"/>
      <c r="W5" s="399"/>
      <c r="X5" s="399"/>
      <c r="Y5" s="399"/>
      <c r="Z5" s="399"/>
    </row>
    <row r="6" spans="1:26" ht="74.25" customHeight="1">
      <c r="A6" s="1976"/>
      <c r="B6" s="1976"/>
      <c r="C6" s="1976"/>
      <c r="D6" s="1976"/>
      <c r="E6" s="1976"/>
      <c r="F6" s="1976"/>
      <c r="G6" s="1976"/>
      <c r="H6" s="1976"/>
      <c r="I6" s="1992"/>
      <c r="J6" s="1976"/>
      <c r="K6" s="1976"/>
      <c r="L6" s="1976"/>
      <c r="M6" s="1976"/>
      <c r="N6" s="1976"/>
      <c r="O6" s="1976"/>
      <c r="P6" s="1944"/>
      <c r="Q6" s="1976"/>
      <c r="R6" s="1976"/>
      <c r="S6" s="399"/>
      <c r="T6" s="400"/>
      <c r="U6" s="399"/>
      <c r="V6" s="399"/>
      <c r="W6" s="399"/>
      <c r="X6" s="399"/>
      <c r="Y6" s="399"/>
      <c r="Z6" s="399"/>
    </row>
    <row r="7" spans="1:26" ht="28.5" customHeight="1">
      <c r="A7" s="2016" t="s">
        <v>15</v>
      </c>
      <c r="B7" s="402" t="s">
        <v>184</v>
      </c>
      <c r="C7" s="403">
        <v>1</v>
      </c>
      <c r="D7" s="403">
        <v>2</v>
      </c>
      <c r="E7" s="404">
        <v>0.8</v>
      </c>
      <c r="F7" s="403"/>
      <c r="G7" s="404">
        <v>800000</v>
      </c>
      <c r="H7" s="404">
        <v>800000</v>
      </c>
      <c r="I7" s="405">
        <v>0.8</v>
      </c>
      <c r="J7" s="406"/>
      <c r="K7" s="406"/>
      <c r="L7" s="406"/>
      <c r="M7" s="406"/>
      <c r="N7" s="406"/>
      <c r="O7" s="406">
        <v>2</v>
      </c>
      <c r="P7" s="407"/>
      <c r="Q7" s="408"/>
      <c r="R7" s="403"/>
      <c r="S7" s="399"/>
      <c r="T7" s="400"/>
      <c r="U7" s="399"/>
      <c r="V7" s="399"/>
      <c r="W7" s="399"/>
      <c r="X7" s="399"/>
      <c r="Y7" s="399"/>
      <c r="Z7" s="399"/>
    </row>
    <row r="8" spans="1:26" ht="30.75" customHeight="1">
      <c r="A8" s="1856"/>
      <c r="B8" s="409" t="s">
        <v>185</v>
      </c>
      <c r="C8" s="403"/>
      <c r="D8" s="403"/>
      <c r="E8" s="404"/>
      <c r="F8" s="403"/>
      <c r="G8" s="410"/>
      <c r="H8" s="410"/>
      <c r="I8" s="411"/>
      <c r="J8" s="412"/>
      <c r="K8" s="412"/>
      <c r="L8" s="412"/>
      <c r="M8" s="412"/>
      <c r="N8" s="412"/>
      <c r="O8" s="412"/>
      <c r="P8" s="413" t="s">
        <v>29</v>
      </c>
      <c r="Q8" s="408"/>
      <c r="R8" s="403"/>
      <c r="S8" s="399"/>
      <c r="T8" s="400"/>
      <c r="U8" s="399"/>
      <c r="V8" s="399"/>
      <c r="W8" s="399"/>
      <c r="X8" s="399"/>
      <c r="Y8" s="399"/>
      <c r="Z8" s="399"/>
    </row>
    <row r="9" spans="1:26" ht="27" customHeight="1">
      <c r="A9" s="1976"/>
      <c r="B9" s="409" t="s">
        <v>186</v>
      </c>
      <c r="C9" s="403"/>
      <c r="D9" s="403"/>
      <c r="E9" s="404"/>
      <c r="F9" s="403"/>
      <c r="G9" s="404"/>
      <c r="H9" s="404"/>
      <c r="I9" s="411"/>
      <c r="J9" s="412"/>
      <c r="K9" s="412"/>
      <c r="L9" s="412"/>
      <c r="M9" s="412"/>
      <c r="N9" s="412"/>
      <c r="O9" s="412"/>
      <c r="P9" s="413" t="s">
        <v>29</v>
      </c>
      <c r="Q9" s="408"/>
      <c r="R9" s="403"/>
      <c r="S9" s="399"/>
      <c r="T9" s="400"/>
      <c r="U9" s="399"/>
      <c r="V9" s="399"/>
      <c r="W9" s="399"/>
      <c r="X9" s="399"/>
      <c r="Y9" s="399"/>
      <c r="Z9" s="399"/>
    </row>
    <row r="10" spans="1:26" ht="28.5" customHeight="1">
      <c r="A10" s="2016" t="s">
        <v>15</v>
      </c>
      <c r="B10" s="402" t="s">
        <v>187</v>
      </c>
      <c r="C10" s="403">
        <v>1</v>
      </c>
      <c r="D10" s="403">
        <v>4</v>
      </c>
      <c r="E10" s="404">
        <v>3.13</v>
      </c>
      <c r="F10" s="403"/>
      <c r="G10" s="404">
        <v>3130000</v>
      </c>
      <c r="H10" s="404">
        <v>3130000</v>
      </c>
      <c r="I10" s="405">
        <v>3.13</v>
      </c>
      <c r="J10" s="412"/>
      <c r="K10" s="412"/>
      <c r="L10" s="412"/>
      <c r="M10" s="412"/>
      <c r="N10" s="412" t="s">
        <v>2</v>
      </c>
      <c r="O10" s="412" t="s">
        <v>2</v>
      </c>
      <c r="P10" s="407"/>
      <c r="Q10" s="408"/>
      <c r="R10" s="403"/>
      <c r="S10" s="399"/>
      <c r="T10" s="400"/>
      <c r="U10" s="399"/>
      <c r="V10" s="399"/>
      <c r="W10" s="399"/>
      <c r="X10" s="399"/>
      <c r="Y10" s="399"/>
      <c r="Z10" s="399"/>
    </row>
    <row r="11" spans="1:26" ht="27" customHeight="1">
      <c r="A11" s="1856"/>
      <c r="B11" s="409" t="s">
        <v>188</v>
      </c>
      <c r="C11" s="403"/>
      <c r="D11" s="403"/>
      <c r="E11" s="404"/>
      <c r="F11" s="403"/>
      <c r="G11" s="404"/>
      <c r="H11" s="404"/>
      <c r="I11" s="411"/>
      <c r="J11" s="412"/>
      <c r="K11" s="412"/>
      <c r="L11" s="412"/>
      <c r="M11" s="412"/>
      <c r="N11" s="412"/>
      <c r="O11" s="412">
        <v>1</v>
      </c>
      <c r="P11" s="413" t="s">
        <v>29</v>
      </c>
      <c r="Q11" s="408"/>
      <c r="R11" s="403"/>
      <c r="S11" s="399"/>
      <c r="T11" s="400"/>
      <c r="U11" s="399"/>
      <c r="V11" s="399"/>
      <c r="W11" s="399"/>
      <c r="X11" s="399"/>
      <c r="Y11" s="399"/>
      <c r="Z11" s="399"/>
    </row>
    <row r="12" spans="1:26" ht="28.5" customHeight="1">
      <c r="A12" s="1856"/>
      <c r="B12" s="409" t="s">
        <v>189</v>
      </c>
      <c r="C12" s="403"/>
      <c r="D12" s="403"/>
      <c r="E12" s="404"/>
      <c r="F12" s="403"/>
      <c r="G12" s="410"/>
      <c r="H12" s="410"/>
      <c r="I12" s="411"/>
      <c r="J12" s="412"/>
      <c r="K12" s="412"/>
      <c r="L12" s="412"/>
      <c r="M12" s="412"/>
      <c r="N12" s="412"/>
      <c r="O12" s="412">
        <v>1</v>
      </c>
      <c r="P12" s="413" t="s">
        <v>29</v>
      </c>
      <c r="Q12" s="408"/>
      <c r="R12" s="403"/>
      <c r="S12" s="399"/>
      <c r="T12" s="400"/>
      <c r="U12" s="399"/>
      <c r="V12" s="399"/>
      <c r="W12" s="399"/>
      <c r="X12" s="399"/>
      <c r="Y12" s="399"/>
      <c r="Z12" s="399"/>
    </row>
    <row r="13" spans="1:26" ht="29.25" customHeight="1">
      <c r="A13" s="1856"/>
      <c r="B13" s="409" t="s">
        <v>190</v>
      </c>
      <c r="C13" s="403"/>
      <c r="D13" s="403"/>
      <c r="E13" s="404"/>
      <c r="F13" s="403"/>
      <c r="G13" s="404"/>
      <c r="H13" s="404"/>
      <c r="I13" s="411"/>
      <c r="J13" s="412"/>
      <c r="K13" s="412"/>
      <c r="L13" s="412"/>
      <c r="M13" s="412"/>
      <c r="N13" s="412"/>
      <c r="O13" s="412">
        <v>1</v>
      </c>
      <c r="P13" s="413" t="s">
        <v>29</v>
      </c>
      <c r="Q13" s="407" t="s">
        <v>191</v>
      </c>
      <c r="R13" s="414" t="s">
        <v>192</v>
      </c>
      <c r="S13" s="399"/>
      <c r="T13" s="400"/>
      <c r="U13" s="399"/>
      <c r="V13" s="399"/>
      <c r="W13" s="399"/>
      <c r="X13" s="399"/>
      <c r="Y13" s="399"/>
      <c r="Z13" s="399"/>
    </row>
    <row r="14" spans="1:26" ht="28.5" customHeight="1">
      <c r="A14" s="1976"/>
      <c r="B14" s="409" t="s">
        <v>193</v>
      </c>
      <c r="C14" s="403"/>
      <c r="D14" s="403"/>
      <c r="E14" s="404"/>
      <c r="F14" s="403"/>
      <c r="G14" s="410"/>
      <c r="H14" s="410"/>
      <c r="I14" s="411"/>
      <c r="J14" s="412"/>
      <c r="K14" s="412"/>
      <c r="L14" s="412"/>
      <c r="M14" s="412"/>
      <c r="N14" s="412"/>
      <c r="O14" s="412">
        <v>1</v>
      </c>
      <c r="P14" s="413" t="s">
        <v>29</v>
      </c>
      <c r="Q14" s="407" t="s">
        <v>191</v>
      </c>
      <c r="R14" s="414">
        <v>42944</v>
      </c>
      <c r="S14" s="399"/>
      <c r="T14" s="400"/>
      <c r="U14" s="399"/>
      <c r="V14" s="399"/>
      <c r="W14" s="399"/>
      <c r="X14" s="399"/>
      <c r="Y14" s="399"/>
      <c r="Z14" s="399"/>
    </row>
    <row r="15" spans="1:26" ht="29.25" customHeight="1">
      <c r="A15" s="415" t="s">
        <v>15</v>
      </c>
      <c r="B15" s="402" t="s">
        <v>194</v>
      </c>
      <c r="C15" s="403">
        <v>1</v>
      </c>
      <c r="D15" s="403">
        <v>1</v>
      </c>
      <c r="E15" s="404">
        <v>4.2394999999999996</v>
      </c>
      <c r="F15" s="403"/>
      <c r="G15" s="404">
        <v>4240000</v>
      </c>
      <c r="H15" s="404">
        <v>4240000</v>
      </c>
      <c r="I15" s="411">
        <v>4.2394999999999996</v>
      </c>
      <c r="J15" s="412"/>
      <c r="K15" s="412"/>
      <c r="L15" s="412"/>
      <c r="M15" s="412"/>
      <c r="N15" s="412"/>
      <c r="O15" s="412">
        <v>1</v>
      </c>
      <c r="P15" s="413" t="s">
        <v>29</v>
      </c>
      <c r="Q15" s="408"/>
      <c r="R15" s="403"/>
      <c r="S15" s="399"/>
      <c r="T15" s="400"/>
      <c r="U15" s="399"/>
      <c r="V15" s="399"/>
      <c r="W15" s="399"/>
      <c r="X15" s="399"/>
      <c r="Y15" s="399"/>
      <c r="Z15" s="399"/>
    </row>
    <row r="16" spans="1:26" ht="30.75" customHeight="1">
      <c r="A16" s="415" t="s">
        <v>15</v>
      </c>
      <c r="B16" s="402" t="s">
        <v>67</v>
      </c>
      <c r="C16" s="403">
        <v>1</v>
      </c>
      <c r="D16" s="403">
        <v>1</v>
      </c>
      <c r="E16" s="404">
        <v>9.1</v>
      </c>
      <c r="F16" s="403"/>
      <c r="G16" s="404">
        <v>9100000</v>
      </c>
      <c r="H16" s="404">
        <v>9100000</v>
      </c>
      <c r="I16" s="411">
        <v>9.1</v>
      </c>
      <c r="J16" s="412"/>
      <c r="K16" s="412"/>
      <c r="L16" s="412"/>
      <c r="M16" s="412"/>
      <c r="N16" s="412"/>
      <c r="O16" s="412">
        <v>1</v>
      </c>
      <c r="P16" s="413" t="s">
        <v>29</v>
      </c>
      <c r="Q16" s="408"/>
      <c r="R16" s="403"/>
      <c r="S16" s="399"/>
      <c r="T16" s="400"/>
      <c r="U16" s="399"/>
      <c r="V16" s="399"/>
      <c r="W16" s="399"/>
      <c r="X16" s="399"/>
      <c r="Y16" s="399"/>
      <c r="Z16" s="399"/>
    </row>
    <row r="17" spans="1:26" ht="30.75" customHeight="1">
      <c r="A17" s="415" t="s">
        <v>15</v>
      </c>
      <c r="B17" s="402" t="s">
        <v>195</v>
      </c>
      <c r="C17" s="403">
        <v>1</v>
      </c>
      <c r="D17" s="403">
        <v>1</v>
      </c>
      <c r="E17" s="404">
        <v>2.8</v>
      </c>
      <c r="F17" s="403"/>
      <c r="G17" s="404">
        <v>2800000</v>
      </c>
      <c r="H17" s="404">
        <v>2800000</v>
      </c>
      <c r="I17" s="411">
        <v>2.8</v>
      </c>
      <c r="J17" s="412"/>
      <c r="K17" s="412"/>
      <c r="L17" s="412"/>
      <c r="M17" s="412"/>
      <c r="N17" s="412"/>
      <c r="O17" s="412">
        <v>1</v>
      </c>
      <c r="P17" s="413" t="s">
        <v>29</v>
      </c>
      <c r="Q17" s="408"/>
      <c r="R17" s="403"/>
      <c r="S17" s="399"/>
      <c r="T17" s="400"/>
      <c r="U17" s="399"/>
      <c r="V17" s="399"/>
      <c r="W17" s="399"/>
      <c r="X17" s="399"/>
      <c r="Y17" s="399"/>
      <c r="Z17" s="399"/>
    </row>
    <row r="18" spans="1:26" ht="34.5" customHeight="1">
      <c r="A18" s="2016" t="s">
        <v>15</v>
      </c>
      <c r="B18" s="402" t="s">
        <v>196</v>
      </c>
      <c r="C18" s="403">
        <v>1</v>
      </c>
      <c r="D18" s="403">
        <v>5</v>
      </c>
      <c r="E18" s="404">
        <v>1.25</v>
      </c>
      <c r="F18" s="403"/>
      <c r="G18" s="404">
        <v>1250000</v>
      </c>
      <c r="H18" s="404">
        <v>1250000</v>
      </c>
      <c r="I18" s="411">
        <v>1.25</v>
      </c>
      <c r="J18" s="412"/>
      <c r="K18" s="412"/>
      <c r="L18" s="412"/>
      <c r="M18" s="412"/>
      <c r="N18" s="412"/>
      <c r="O18" s="412">
        <v>5</v>
      </c>
      <c r="P18" s="407"/>
      <c r="Q18" s="408"/>
      <c r="R18" s="403"/>
      <c r="S18" s="399"/>
      <c r="T18" s="400"/>
      <c r="U18" s="399"/>
      <c r="V18" s="399"/>
      <c r="W18" s="399"/>
      <c r="X18" s="399"/>
      <c r="Y18" s="399"/>
      <c r="Z18" s="399"/>
    </row>
    <row r="19" spans="1:26" ht="34.5" customHeight="1">
      <c r="A19" s="1856"/>
      <c r="B19" s="409" t="s">
        <v>197</v>
      </c>
      <c r="C19" s="403"/>
      <c r="D19" s="403"/>
      <c r="E19" s="404"/>
      <c r="F19" s="403"/>
      <c r="G19" s="410"/>
      <c r="H19" s="410"/>
      <c r="I19" s="411"/>
      <c r="J19" s="412"/>
      <c r="K19" s="412"/>
      <c r="L19" s="412"/>
      <c r="M19" s="412"/>
      <c r="N19" s="412"/>
      <c r="O19" s="412"/>
      <c r="P19" s="413" t="s">
        <v>29</v>
      </c>
      <c r="Q19" s="408"/>
      <c r="R19" s="403"/>
      <c r="S19" s="399"/>
      <c r="T19" s="400"/>
      <c r="U19" s="399"/>
      <c r="V19" s="399"/>
      <c r="W19" s="399"/>
      <c r="X19" s="399"/>
      <c r="Y19" s="399"/>
      <c r="Z19" s="399"/>
    </row>
    <row r="20" spans="1:26" ht="34.5" customHeight="1">
      <c r="A20" s="1856"/>
      <c r="B20" s="409" t="s">
        <v>198</v>
      </c>
      <c r="C20" s="403"/>
      <c r="D20" s="403"/>
      <c r="E20" s="404"/>
      <c r="F20" s="403"/>
      <c r="G20" s="404"/>
      <c r="H20" s="404"/>
      <c r="I20" s="411"/>
      <c r="J20" s="412"/>
      <c r="K20" s="412"/>
      <c r="L20" s="412"/>
      <c r="M20" s="412"/>
      <c r="N20" s="412"/>
      <c r="O20" s="412"/>
      <c r="P20" s="413" t="s">
        <v>29</v>
      </c>
      <c r="Q20" s="408"/>
      <c r="R20" s="403"/>
      <c r="S20" s="399"/>
      <c r="T20" s="400"/>
      <c r="U20" s="399"/>
      <c r="V20" s="399"/>
      <c r="W20" s="399"/>
      <c r="X20" s="399"/>
      <c r="Y20" s="399"/>
      <c r="Z20" s="399"/>
    </row>
    <row r="21" spans="1:26" ht="34.5" customHeight="1">
      <c r="A21" s="1856"/>
      <c r="B21" s="409" t="s">
        <v>199</v>
      </c>
      <c r="C21" s="403"/>
      <c r="D21" s="403"/>
      <c r="E21" s="404"/>
      <c r="F21" s="403"/>
      <c r="G21" s="410"/>
      <c r="H21" s="410"/>
      <c r="I21" s="411"/>
      <c r="J21" s="412"/>
      <c r="K21" s="412"/>
      <c r="L21" s="412"/>
      <c r="M21" s="412"/>
      <c r="N21" s="412"/>
      <c r="O21" s="412"/>
      <c r="P21" s="413" t="s">
        <v>29</v>
      </c>
      <c r="Q21" s="408"/>
      <c r="R21" s="403"/>
      <c r="S21" s="399"/>
      <c r="T21" s="400"/>
      <c r="U21" s="399"/>
      <c r="V21" s="399"/>
      <c r="W21" s="399"/>
      <c r="X21" s="399"/>
      <c r="Y21" s="399"/>
      <c r="Z21" s="399"/>
    </row>
    <row r="22" spans="1:26" ht="34.5" customHeight="1">
      <c r="A22" s="1856"/>
      <c r="B22" s="409" t="s">
        <v>200</v>
      </c>
      <c r="C22" s="403"/>
      <c r="D22" s="403"/>
      <c r="E22" s="404"/>
      <c r="F22" s="403"/>
      <c r="G22" s="404"/>
      <c r="H22" s="404"/>
      <c r="I22" s="411"/>
      <c r="J22" s="412"/>
      <c r="K22" s="412"/>
      <c r="L22" s="412"/>
      <c r="M22" s="412"/>
      <c r="N22" s="412"/>
      <c r="O22" s="412"/>
      <c r="P22" s="413" t="s">
        <v>29</v>
      </c>
      <c r="Q22" s="408"/>
      <c r="R22" s="403"/>
      <c r="S22" s="399"/>
      <c r="T22" s="400"/>
      <c r="U22" s="399"/>
      <c r="V22" s="399"/>
      <c r="W22" s="399"/>
      <c r="X22" s="399"/>
      <c r="Y22" s="399"/>
      <c r="Z22" s="399"/>
    </row>
    <row r="23" spans="1:26" ht="34.5" customHeight="1">
      <c r="A23" s="1976"/>
      <c r="B23" s="409" t="s">
        <v>201</v>
      </c>
      <c r="C23" s="403"/>
      <c r="D23" s="403"/>
      <c r="E23" s="404"/>
      <c r="F23" s="403"/>
      <c r="G23" s="410"/>
      <c r="H23" s="410"/>
      <c r="I23" s="411"/>
      <c r="J23" s="412"/>
      <c r="K23" s="412"/>
      <c r="L23" s="412"/>
      <c r="M23" s="412"/>
      <c r="N23" s="412"/>
      <c r="O23" s="412"/>
      <c r="P23" s="413" t="s">
        <v>29</v>
      </c>
      <c r="Q23" s="408"/>
      <c r="R23" s="403"/>
      <c r="S23" s="399"/>
      <c r="T23" s="400"/>
      <c r="U23" s="399"/>
      <c r="V23" s="399"/>
      <c r="W23" s="399"/>
      <c r="X23" s="399"/>
      <c r="Y23" s="399"/>
      <c r="Z23" s="399"/>
    </row>
    <row r="24" spans="1:26" ht="34.5" customHeight="1">
      <c r="A24" s="415" t="s">
        <v>15</v>
      </c>
      <c r="B24" s="402" t="s">
        <v>202</v>
      </c>
      <c r="C24" s="403">
        <v>1</v>
      </c>
      <c r="D24" s="403">
        <v>1</v>
      </c>
      <c r="E24" s="404">
        <v>0.87</v>
      </c>
      <c r="F24" s="403"/>
      <c r="G24" s="404">
        <v>870000</v>
      </c>
      <c r="H24" s="404">
        <v>870000</v>
      </c>
      <c r="I24" s="411">
        <v>0.87</v>
      </c>
      <c r="J24" s="412"/>
      <c r="K24" s="412"/>
      <c r="L24" s="412"/>
      <c r="M24" s="412"/>
      <c r="N24" s="412"/>
      <c r="O24" s="412">
        <v>1</v>
      </c>
      <c r="P24" s="413" t="s">
        <v>29</v>
      </c>
      <c r="Q24" s="408"/>
      <c r="R24" s="403"/>
      <c r="S24" s="399"/>
      <c r="T24" s="400"/>
      <c r="U24" s="399"/>
      <c r="V24" s="399"/>
      <c r="W24" s="399"/>
      <c r="X24" s="399"/>
      <c r="Y24" s="399"/>
      <c r="Z24" s="399"/>
    </row>
    <row r="25" spans="1:26" ht="34.5" customHeight="1">
      <c r="A25" s="2016" t="s">
        <v>15</v>
      </c>
      <c r="B25" s="402" t="s">
        <v>137</v>
      </c>
      <c r="C25" s="403">
        <v>1</v>
      </c>
      <c r="D25" s="403">
        <v>4</v>
      </c>
      <c r="E25" s="404">
        <v>2</v>
      </c>
      <c r="F25" s="403"/>
      <c r="G25" s="404">
        <v>2000000</v>
      </c>
      <c r="H25" s="404">
        <v>1720738.02</v>
      </c>
      <c r="I25" s="411">
        <v>2</v>
      </c>
      <c r="J25" s="412"/>
      <c r="K25" s="412"/>
      <c r="L25" s="412"/>
      <c r="M25" s="412"/>
      <c r="N25" s="412" t="s">
        <v>2</v>
      </c>
      <c r="O25" s="412">
        <v>4</v>
      </c>
      <c r="P25" s="407"/>
      <c r="Q25" s="408"/>
      <c r="R25" s="403"/>
      <c r="S25" s="399"/>
      <c r="T25" s="400"/>
      <c r="U25" s="399"/>
      <c r="V25" s="399"/>
      <c r="W25" s="399"/>
      <c r="X25" s="399"/>
      <c r="Y25" s="399"/>
      <c r="Z25" s="399"/>
    </row>
    <row r="26" spans="1:26" ht="34.5" customHeight="1">
      <c r="A26" s="1856"/>
      <c r="B26" s="409" t="s">
        <v>203</v>
      </c>
      <c r="C26" s="403"/>
      <c r="D26" s="403"/>
      <c r="E26" s="404"/>
      <c r="F26" s="403"/>
      <c r="G26" s="404"/>
      <c r="H26" s="404"/>
      <c r="I26" s="411"/>
      <c r="J26" s="412"/>
      <c r="K26" s="412"/>
      <c r="L26" s="412"/>
      <c r="M26" s="412"/>
      <c r="N26" s="412"/>
      <c r="O26" s="412"/>
      <c r="P26" s="413" t="s">
        <v>204</v>
      </c>
      <c r="Q26" s="408"/>
      <c r="R26" s="403"/>
      <c r="S26" s="399"/>
      <c r="T26" s="400"/>
      <c r="U26" s="399"/>
      <c r="V26" s="399"/>
      <c r="W26" s="399"/>
      <c r="X26" s="399"/>
      <c r="Y26" s="399"/>
      <c r="Z26" s="399"/>
    </row>
    <row r="27" spans="1:26" ht="34.5" customHeight="1">
      <c r="A27" s="1856"/>
      <c r="B27" s="409" t="s">
        <v>205</v>
      </c>
      <c r="C27" s="403"/>
      <c r="D27" s="403"/>
      <c r="E27" s="404"/>
      <c r="F27" s="403"/>
      <c r="G27" s="410"/>
      <c r="H27" s="410"/>
      <c r="I27" s="411"/>
      <c r="J27" s="412"/>
      <c r="K27" s="412"/>
      <c r="L27" s="412"/>
      <c r="M27" s="412"/>
      <c r="N27" s="412"/>
      <c r="O27" s="412"/>
      <c r="P27" s="413" t="s">
        <v>29</v>
      </c>
      <c r="Q27" s="408"/>
      <c r="R27" s="407"/>
      <c r="S27" s="394"/>
      <c r="T27" s="395"/>
      <c r="U27" s="394"/>
      <c r="V27" s="394"/>
      <c r="W27" s="394"/>
      <c r="X27" s="394"/>
      <c r="Y27" s="394"/>
      <c r="Z27" s="394"/>
    </row>
    <row r="28" spans="1:26" ht="34.5" customHeight="1">
      <c r="A28" s="1856"/>
      <c r="B28" s="409" t="s">
        <v>206</v>
      </c>
      <c r="C28" s="403"/>
      <c r="D28" s="403"/>
      <c r="E28" s="404"/>
      <c r="F28" s="403"/>
      <c r="G28" s="404"/>
      <c r="H28" s="404"/>
      <c r="I28" s="411"/>
      <c r="J28" s="412"/>
      <c r="K28" s="412"/>
      <c r="L28" s="412"/>
      <c r="M28" s="412"/>
      <c r="N28" s="412"/>
      <c r="O28" s="412"/>
      <c r="P28" s="413" t="s">
        <v>29</v>
      </c>
      <c r="Q28" s="408"/>
      <c r="R28" s="403"/>
      <c r="S28" s="399"/>
      <c r="T28" s="400"/>
      <c r="U28" s="399"/>
      <c r="V28" s="399"/>
      <c r="W28" s="399"/>
      <c r="X28" s="399"/>
      <c r="Y28" s="399"/>
      <c r="Z28" s="399"/>
    </row>
    <row r="29" spans="1:26" ht="34.5" customHeight="1">
      <c r="A29" s="1976"/>
      <c r="B29" s="409" t="s">
        <v>207</v>
      </c>
      <c r="C29" s="403"/>
      <c r="D29" s="403"/>
      <c r="E29" s="404"/>
      <c r="F29" s="403"/>
      <c r="G29" s="410"/>
      <c r="H29" s="410"/>
      <c r="I29" s="411"/>
      <c r="J29" s="412"/>
      <c r="K29" s="412"/>
      <c r="L29" s="412"/>
      <c r="M29" s="412"/>
      <c r="N29" s="412"/>
      <c r="O29" s="412"/>
      <c r="P29" s="413" t="s">
        <v>29</v>
      </c>
      <c r="Q29" s="407" t="s">
        <v>191</v>
      </c>
      <c r="R29" s="416">
        <v>43054</v>
      </c>
      <c r="S29" s="417"/>
      <c r="T29" s="400"/>
      <c r="U29" s="399"/>
      <c r="V29" s="399"/>
      <c r="W29" s="399"/>
      <c r="X29" s="399"/>
      <c r="Y29" s="399"/>
      <c r="Z29" s="399"/>
    </row>
    <row r="30" spans="1:26" ht="34.5" customHeight="1">
      <c r="A30" s="415" t="s">
        <v>15</v>
      </c>
      <c r="B30" s="402" t="s">
        <v>208</v>
      </c>
      <c r="C30" s="403">
        <v>1</v>
      </c>
      <c r="D30" s="403">
        <v>1</v>
      </c>
      <c r="E30" s="404">
        <v>1.5</v>
      </c>
      <c r="F30" s="403"/>
      <c r="G30" s="404">
        <v>1500000</v>
      </c>
      <c r="H30" s="404">
        <v>1347891.35</v>
      </c>
      <c r="I30" s="411">
        <v>1.5</v>
      </c>
      <c r="J30" s="412"/>
      <c r="K30" s="412"/>
      <c r="L30" s="412"/>
      <c r="M30" s="412"/>
      <c r="N30" s="412"/>
      <c r="O30" s="412">
        <v>1</v>
      </c>
      <c r="P30" s="413" t="s">
        <v>29</v>
      </c>
      <c r="Q30" s="408"/>
      <c r="R30" s="403"/>
      <c r="S30" s="399"/>
      <c r="T30" s="400"/>
      <c r="U30" s="399"/>
      <c r="V30" s="399"/>
      <c r="W30" s="399"/>
      <c r="X30" s="399"/>
      <c r="Y30" s="399"/>
      <c r="Z30" s="399"/>
    </row>
    <row r="31" spans="1:26" ht="34.5" customHeight="1">
      <c r="A31" s="415" t="s">
        <v>15</v>
      </c>
      <c r="B31" s="402" t="s">
        <v>209</v>
      </c>
      <c r="C31" s="403">
        <v>1</v>
      </c>
      <c r="D31" s="403">
        <v>1</v>
      </c>
      <c r="E31" s="404">
        <v>2</v>
      </c>
      <c r="F31" s="403"/>
      <c r="G31" s="404">
        <v>2000000</v>
      </c>
      <c r="H31" s="404">
        <v>2000000</v>
      </c>
      <c r="I31" s="411">
        <v>2</v>
      </c>
      <c r="J31" s="412"/>
      <c r="K31" s="412"/>
      <c r="L31" s="412"/>
      <c r="M31" s="412"/>
      <c r="N31" s="412"/>
      <c r="O31" s="412">
        <v>1</v>
      </c>
      <c r="P31" s="413" t="s">
        <v>29</v>
      </c>
      <c r="Q31" s="408"/>
      <c r="R31" s="403"/>
      <c r="S31" s="399"/>
      <c r="T31" s="400"/>
      <c r="U31" s="399"/>
      <c r="V31" s="399"/>
      <c r="W31" s="399"/>
      <c r="X31" s="399"/>
      <c r="Y31" s="399"/>
      <c r="Z31" s="399"/>
    </row>
    <row r="32" spans="1:26" ht="34.5" customHeight="1">
      <c r="A32" s="409" t="s">
        <v>15</v>
      </c>
      <c r="B32" s="418" t="s">
        <v>210</v>
      </c>
      <c r="C32" s="403">
        <v>1</v>
      </c>
      <c r="D32" s="403">
        <v>1</v>
      </c>
      <c r="E32" s="404">
        <v>1.7</v>
      </c>
      <c r="F32" s="403"/>
      <c r="G32" s="404">
        <v>1700000</v>
      </c>
      <c r="H32" s="404">
        <v>1700000</v>
      </c>
      <c r="I32" s="404">
        <v>1.7</v>
      </c>
      <c r="J32" s="412"/>
      <c r="K32" s="412"/>
      <c r="L32" s="412"/>
      <c r="M32" s="412"/>
      <c r="N32" s="412"/>
      <c r="O32" s="412">
        <v>1</v>
      </c>
      <c r="P32" s="413" t="s">
        <v>29</v>
      </c>
      <c r="Q32" s="407"/>
      <c r="R32" s="407"/>
      <c r="S32" s="419"/>
      <c r="T32" s="395"/>
      <c r="U32" s="419"/>
      <c r="V32" s="419"/>
      <c r="W32" s="419"/>
      <c r="X32" s="419"/>
      <c r="Y32" s="419"/>
      <c r="Z32" s="419"/>
    </row>
    <row r="33" spans="1:26" ht="34.5" customHeight="1">
      <c r="A33" s="415" t="s">
        <v>15</v>
      </c>
      <c r="B33" s="402" t="s">
        <v>211</v>
      </c>
      <c r="C33" s="403">
        <v>1</v>
      </c>
      <c r="D33" s="403">
        <v>1</v>
      </c>
      <c r="E33" s="404">
        <v>5</v>
      </c>
      <c r="F33" s="403"/>
      <c r="G33" s="404">
        <v>5000000</v>
      </c>
      <c r="H33" s="404">
        <v>5000000</v>
      </c>
      <c r="I33" s="411">
        <v>5</v>
      </c>
      <c r="J33" s="412"/>
      <c r="K33" s="412"/>
      <c r="L33" s="412"/>
      <c r="M33" s="412"/>
      <c r="N33" s="412"/>
      <c r="O33" s="412">
        <v>1</v>
      </c>
      <c r="P33" s="413" t="s">
        <v>29</v>
      </c>
      <c r="Q33" s="408"/>
      <c r="R33" s="403"/>
      <c r="S33" s="399"/>
      <c r="T33" s="400"/>
      <c r="U33" s="399"/>
      <c r="V33" s="399"/>
      <c r="W33" s="399"/>
      <c r="X33" s="399"/>
      <c r="Y33" s="399"/>
      <c r="Z33" s="399"/>
    </row>
    <row r="34" spans="1:26" ht="34.5" customHeight="1">
      <c r="A34" s="2016" t="s">
        <v>15</v>
      </c>
      <c r="B34" s="402" t="s">
        <v>212</v>
      </c>
      <c r="C34" s="403">
        <v>1</v>
      </c>
      <c r="D34" s="403">
        <v>4</v>
      </c>
      <c r="E34" s="404">
        <v>6.2</v>
      </c>
      <c r="F34" s="403"/>
      <c r="G34" s="404">
        <v>6200000</v>
      </c>
      <c r="H34" s="404">
        <v>6200000</v>
      </c>
      <c r="I34" s="411">
        <v>6.2</v>
      </c>
      <c r="J34" s="412"/>
      <c r="K34" s="412"/>
      <c r="L34" s="412"/>
      <c r="M34" s="412"/>
      <c r="N34" s="412"/>
      <c r="O34" s="412">
        <v>4</v>
      </c>
      <c r="P34" s="407"/>
      <c r="Q34" s="408"/>
      <c r="R34" s="403"/>
      <c r="S34" s="399"/>
      <c r="T34" s="400"/>
      <c r="U34" s="399"/>
      <c r="V34" s="399"/>
      <c r="W34" s="399"/>
      <c r="X34" s="399"/>
      <c r="Y34" s="399"/>
      <c r="Z34" s="399"/>
    </row>
    <row r="35" spans="1:26" ht="50.25" customHeight="1">
      <c r="A35" s="1856"/>
      <c r="B35" s="420" t="s">
        <v>213</v>
      </c>
      <c r="C35" s="403"/>
      <c r="D35" s="403"/>
      <c r="E35" s="404"/>
      <c r="F35" s="403"/>
      <c r="G35" s="410"/>
      <c r="H35" s="410"/>
      <c r="I35" s="411"/>
      <c r="J35" s="412"/>
      <c r="K35" s="412"/>
      <c r="L35" s="412"/>
      <c r="M35" s="412"/>
      <c r="N35" s="412"/>
      <c r="O35" s="412"/>
      <c r="P35" s="413" t="s">
        <v>29</v>
      </c>
      <c r="Q35" s="408"/>
      <c r="R35" s="407"/>
      <c r="S35" s="394"/>
      <c r="T35" s="395"/>
      <c r="U35" s="394"/>
      <c r="V35" s="394"/>
      <c r="W35" s="394"/>
      <c r="X35" s="394"/>
      <c r="Y35" s="394"/>
      <c r="Z35" s="394"/>
    </row>
    <row r="36" spans="1:26" ht="39" customHeight="1">
      <c r="A36" s="1856"/>
      <c r="B36" s="420" t="s">
        <v>214</v>
      </c>
      <c r="C36" s="403"/>
      <c r="D36" s="403"/>
      <c r="E36" s="404"/>
      <c r="F36" s="403"/>
      <c r="G36" s="404"/>
      <c r="H36" s="404"/>
      <c r="I36" s="411"/>
      <c r="J36" s="412"/>
      <c r="K36" s="412"/>
      <c r="L36" s="412"/>
      <c r="M36" s="412"/>
      <c r="N36" s="412"/>
      <c r="O36" s="412"/>
      <c r="P36" s="413" t="s">
        <v>29</v>
      </c>
      <c r="Q36" s="408"/>
      <c r="R36" s="407"/>
      <c r="S36" s="394"/>
      <c r="T36" s="395"/>
      <c r="U36" s="394"/>
      <c r="V36" s="394"/>
      <c r="W36" s="394"/>
      <c r="X36" s="394"/>
      <c r="Y36" s="394"/>
      <c r="Z36" s="394"/>
    </row>
    <row r="37" spans="1:26" ht="30.75" customHeight="1">
      <c r="A37" s="1856"/>
      <c r="B37" s="420" t="s">
        <v>215</v>
      </c>
      <c r="C37" s="403"/>
      <c r="D37" s="403"/>
      <c r="E37" s="404"/>
      <c r="F37" s="403"/>
      <c r="G37" s="404"/>
      <c r="H37" s="404"/>
      <c r="I37" s="411"/>
      <c r="J37" s="412"/>
      <c r="K37" s="412"/>
      <c r="L37" s="412"/>
      <c r="M37" s="412"/>
      <c r="N37" s="412"/>
      <c r="O37" s="412"/>
      <c r="P37" s="413" t="s">
        <v>29</v>
      </c>
      <c r="Q37" s="408"/>
      <c r="R37" s="407"/>
      <c r="S37" s="394"/>
      <c r="T37" s="395"/>
      <c r="U37" s="394"/>
      <c r="V37" s="394"/>
      <c r="W37" s="394"/>
      <c r="X37" s="394"/>
      <c r="Y37" s="394"/>
      <c r="Z37" s="394"/>
    </row>
    <row r="38" spans="1:26" ht="34.5" customHeight="1">
      <c r="A38" s="1976"/>
      <c r="B38" s="420" t="s">
        <v>216</v>
      </c>
      <c r="C38" s="403"/>
      <c r="D38" s="403"/>
      <c r="E38" s="404"/>
      <c r="F38" s="403"/>
      <c r="G38" s="410"/>
      <c r="H38" s="410"/>
      <c r="I38" s="411"/>
      <c r="J38" s="412"/>
      <c r="K38" s="412"/>
      <c r="L38" s="412"/>
      <c r="M38" s="412"/>
      <c r="N38" s="412"/>
      <c r="O38" s="412"/>
      <c r="P38" s="413" t="s">
        <v>29</v>
      </c>
      <c r="Q38" s="408"/>
      <c r="R38" s="407"/>
      <c r="S38" s="394"/>
      <c r="T38" s="395"/>
      <c r="U38" s="394"/>
      <c r="V38" s="394"/>
      <c r="W38" s="394"/>
      <c r="X38" s="394"/>
      <c r="Y38" s="394"/>
      <c r="Z38" s="394"/>
    </row>
    <row r="39" spans="1:26" ht="34.5" customHeight="1">
      <c r="A39" s="2016" t="s">
        <v>15</v>
      </c>
      <c r="B39" s="402" t="s">
        <v>217</v>
      </c>
      <c r="C39" s="403">
        <v>1</v>
      </c>
      <c r="D39" s="403">
        <v>6</v>
      </c>
      <c r="E39" s="404">
        <v>4.09</v>
      </c>
      <c r="F39" s="403"/>
      <c r="G39" s="404">
        <v>4090000</v>
      </c>
      <c r="H39" s="404">
        <v>4090000</v>
      </c>
      <c r="I39" s="411">
        <v>4.09</v>
      </c>
      <c r="J39" s="412"/>
      <c r="K39" s="412"/>
      <c r="L39" s="412"/>
      <c r="M39" s="412"/>
      <c r="N39" s="412" t="s">
        <v>2</v>
      </c>
      <c r="O39" s="412" t="s">
        <v>2</v>
      </c>
      <c r="P39" s="407"/>
      <c r="Q39" s="408"/>
      <c r="R39" s="403"/>
      <c r="S39" s="399"/>
      <c r="T39" s="400"/>
      <c r="U39" s="399"/>
      <c r="V39" s="399"/>
      <c r="W39" s="399"/>
      <c r="X39" s="399"/>
      <c r="Y39" s="399"/>
      <c r="Z39" s="399"/>
    </row>
    <row r="40" spans="1:26" ht="34.5" customHeight="1">
      <c r="A40" s="1856"/>
      <c r="B40" s="421" t="s">
        <v>218</v>
      </c>
      <c r="C40" s="403"/>
      <c r="D40" s="403"/>
      <c r="E40" s="404"/>
      <c r="F40" s="403"/>
      <c r="G40" s="410"/>
      <c r="H40" s="410"/>
      <c r="I40" s="411"/>
      <c r="J40" s="412"/>
      <c r="K40" s="412"/>
      <c r="L40" s="412"/>
      <c r="M40" s="412"/>
      <c r="N40" s="412"/>
      <c r="O40" s="412">
        <v>1</v>
      </c>
      <c r="P40" s="413" t="s">
        <v>29</v>
      </c>
      <c r="Q40" s="408"/>
      <c r="R40" s="407"/>
      <c r="S40" s="394"/>
      <c r="T40" s="395"/>
      <c r="U40" s="394"/>
      <c r="V40" s="394"/>
      <c r="W40" s="394"/>
      <c r="X40" s="394"/>
      <c r="Y40" s="394"/>
      <c r="Z40" s="394"/>
    </row>
    <row r="41" spans="1:26" ht="34.5" customHeight="1">
      <c r="A41" s="1856"/>
      <c r="B41" s="421" t="s">
        <v>219</v>
      </c>
      <c r="C41" s="403"/>
      <c r="D41" s="403"/>
      <c r="E41" s="404"/>
      <c r="F41" s="403"/>
      <c r="G41" s="404"/>
      <c r="H41" s="404"/>
      <c r="I41" s="411"/>
      <c r="J41" s="412"/>
      <c r="K41" s="412"/>
      <c r="L41" s="412"/>
      <c r="M41" s="412"/>
      <c r="N41" s="412"/>
      <c r="O41" s="412">
        <v>1</v>
      </c>
      <c r="P41" s="413" t="s">
        <v>29</v>
      </c>
      <c r="Q41" s="408"/>
      <c r="R41" s="407"/>
      <c r="S41" s="394"/>
      <c r="T41" s="395"/>
      <c r="U41" s="394"/>
      <c r="V41" s="394"/>
      <c r="W41" s="394"/>
      <c r="X41" s="394"/>
      <c r="Y41" s="394"/>
      <c r="Z41" s="394"/>
    </row>
    <row r="42" spans="1:26" ht="34.5" customHeight="1">
      <c r="A42" s="1856"/>
      <c r="B42" s="421" t="s">
        <v>220</v>
      </c>
      <c r="C42" s="403"/>
      <c r="D42" s="403"/>
      <c r="E42" s="404"/>
      <c r="F42" s="403"/>
      <c r="G42" s="410"/>
      <c r="H42" s="410"/>
      <c r="I42" s="411"/>
      <c r="J42" s="412"/>
      <c r="K42" s="412"/>
      <c r="L42" s="412"/>
      <c r="M42" s="412"/>
      <c r="N42" s="412"/>
      <c r="O42" s="412">
        <v>1</v>
      </c>
      <c r="P42" s="413" t="s">
        <v>29</v>
      </c>
      <c r="Q42" s="408"/>
      <c r="R42" s="407"/>
      <c r="S42" s="394"/>
      <c r="T42" s="395"/>
      <c r="U42" s="394"/>
      <c r="V42" s="394"/>
      <c r="W42" s="394"/>
      <c r="X42" s="394"/>
      <c r="Y42" s="394"/>
      <c r="Z42" s="394"/>
    </row>
    <row r="43" spans="1:26" ht="34.5" customHeight="1">
      <c r="A43" s="1856"/>
      <c r="B43" s="422" t="s">
        <v>221</v>
      </c>
      <c r="C43" s="403"/>
      <c r="D43" s="403"/>
      <c r="E43" s="404"/>
      <c r="F43" s="403"/>
      <c r="G43" s="410"/>
      <c r="H43" s="410"/>
      <c r="I43" s="411"/>
      <c r="J43" s="412"/>
      <c r="K43" s="412"/>
      <c r="L43" s="412"/>
      <c r="M43" s="412"/>
      <c r="N43" s="412"/>
      <c r="O43" s="412">
        <v>1</v>
      </c>
      <c r="P43" s="413" t="s">
        <v>29</v>
      </c>
      <c r="Q43" s="408"/>
      <c r="R43" s="407"/>
      <c r="S43" s="394"/>
      <c r="T43" s="395"/>
      <c r="U43" s="394"/>
      <c r="V43" s="394"/>
      <c r="W43" s="394"/>
      <c r="X43" s="394"/>
      <c r="Y43" s="394"/>
      <c r="Z43" s="394"/>
    </row>
    <row r="44" spans="1:26" ht="34.5" customHeight="1">
      <c r="A44" s="1856"/>
      <c r="B44" s="421" t="s">
        <v>222</v>
      </c>
      <c r="C44" s="403"/>
      <c r="D44" s="403"/>
      <c r="E44" s="404"/>
      <c r="F44" s="403"/>
      <c r="G44" s="410"/>
      <c r="H44" s="404"/>
      <c r="I44" s="411"/>
      <c r="J44" s="412"/>
      <c r="K44" s="412"/>
      <c r="L44" s="412"/>
      <c r="M44" s="412"/>
      <c r="N44" s="412"/>
      <c r="O44" s="412">
        <v>1</v>
      </c>
      <c r="P44" s="413" t="s">
        <v>29</v>
      </c>
      <c r="Q44" s="408"/>
      <c r="R44" s="403"/>
      <c r="S44" s="399"/>
      <c r="T44" s="400"/>
      <c r="U44" s="399"/>
      <c r="V44" s="399"/>
      <c r="W44" s="399"/>
      <c r="X44" s="399"/>
      <c r="Y44" s="399"/>
      <c r="Z44" s="399"/>
    </row>
    <row r="45" spans="1:26" ht="34.5" customHeight="1">
      <c r="A45" s="1976"/>
      <c r="B45" s="422" t="s">
        <v>223</v>
      </c>
      <c r="C45" s="403"/>
      <c r="D45" s="403"/>
      <c r="E45" s="404"/>
      <c r="F45" s="403"/>
      <c r="G45" s="410"/>
      <c r="H45" s="410"/>
      <c r="I45" s="411"/>
      <c r="J45" s="412"/>
      <c r="K45" s="412"/>
      <c r="L45" s="412"/>
      <c r="M45" s="412"/>
      <c r="N45" s="423"/>
      <c r="O45" s="412">
        <v>1</v>
      </c>
      <c r="P45" s="413" t="s">
        <v>29</v>
      </c>
      <c r="Q45" s="408"/>
      <c r="R45" s="403"/>
      <c r="S45" s="399"/>
      <c r="T45" s="400"/>
      <c r="U45" s="399"/>
      <c r="V45" s="399"/>
      <c r="W45" s="399"/>
      <c r="X45" s="399"/>
      <c r="Y45" s="399"/>
      <c r="Z45" s="399"/>
    </row>
    <row r="46" spans="1:26" ht="44.25" customHeight="1">
      <c r="A46" s="415" t="s">
        <v>15</v>
      </c>
      <c r="B46" s="402" t="s">
        <v>224</v>
      </c>
      <c r="C46" s="403">
        <v>1</v>
      </c>
      <c r="D46" s="403">
        <v>1</v>
      </c>
      <c r="E46" s="404">
        <v>4.0940000000000003</v>
      </c>
      <c r="F46" s="403"/>
      <c r="G46" s="404">
        <v>4094000</v>
      </c>
      <c r="H46" s="404">
        <v>4094000</v>
      </c>
      <c r="I46" s="411">
        <v>4.0940000000000003</v>
      </c>
      <c r="J46" s="412"/>
      <c r="K46" s="412"/>
      <c r="L46" s="412"/>
      <c r="M46" s="412"/>
      <c r="N46" s="412"/>
      <c r="O46" s="412">
        <v>1</v>
      </c>
      <c r="P46" s="413" t="s">
        <v>29</v>
      </c>
      <c r="Q46" s="408"/>
      <c r="R46" s="403"/>
      <c r="S46" s="399"/>
      <c r="T46" s="424"/>
      <c r="U46" s="399"/>
      <c r="V46" s="399"/>
      <c r="W46" s="399"/>
      <c r="X46" s="399"/>
      <c r="Y46" s="399"/>
      <c r="Z46" s="399"/>
    </row>
    <row r="47" spans="1:26" ht="34.5" customHeight="1">
      <c r="A47" s="2016" t="s">
        <v>15</v>
      </c>
      <c r="B47" s="402" t="s">
        <v>225</v>
      </c>
      <c r="C47" s="403">
        <v>1</v>
      </c>
      <c r="D47" s="403">
        <v>2</v>
      </c>
      <c r="E47" s="404">
        <v>4.5</v>
      </c>
      <c r="F47" s="403"/>
      <c r="G47" s="404">
        <v>4500000</v>
      </c>
      <c r="H47" s="404">
        <v>4500000</v>
      </c>
      <c r="I47" s="405">
        <v>4.5</v>
      </c>
      <c r="J47" s="412"/>
      <c r="K47" s="412"/>
      <c r="L47" s="412"/>
      <c r="M47" s="412"/>
      <c r="N47" s="412"/>
      <c r="O47" s="412">
        <v>2</v>
      </c>
      <c r="P47" s="407"/>
      <c r="Q47" s="408"/>
      <c r="R47" s="403"/>
      <c r="S47" s="399"/>
      <c r="T47" s="400"/>
      <c r="U47" s="399"/>
      <c r="V47" s="399"/>
      <c r="W47" s="399"/>
      <c r="X47" s="399"/>
      <c r="Y47" s="399"/>
      <c r="Z47" s="399"/>
    </row>
    <row r="48" spans="1:26" ht="34.5" customHeight="1">
      <c r="A48" s="1856"/>
      <c r="B48" s="415" t="s">
        <v>226</v>
      </c>
      <c r="C48" s="403"/>
      <c r="D48" s="403"/>
      <c r="E48" s="404"/>
      <c r="F48" s="403"/>
      <c r="G48" s="410"/>
      <c r="H48" s="410"/>
      <c r="I48" s="411"/>
      <c r="J48" s="412"/>
      <c r="K48" s="412"/>
      <c r="L48" s="412"/>
      <c r="M48" s="412"/>
      <c r="N48" s="412"/>
      <c r="O48" s="412"/>
      <c r="P48" s="413" t="s">
        <v>204</v>
      </c>
      <c r="Q48" s="408"/>
      <c r="R48" s="407"/>
      <c r="S48" s="394"/>
      <c r="T48" s="395"/>
      <c r="U48" s="394"/>
      <c r="V48" s="394"/>
      <c r="W48" s="394"/>
      <c r="X48" s="394"/>
      <c r="Y48" s="394"/>
      <c r="Z48" s="394"/>
    </row>
    <row r="49" spans="1:26" ht="34.5" customHeight="1">
      <c r="A49" s="1976"/>
      <c r="B49" s="415" t="s">
        <v>227</v>
      </c>
      <c r="C49" s="403"/>
      <c r="D49" s="403"/>
      <c r="E49" s="404"/>
      <c r="F49" s="403"/>
      <c r="G49" s="410"/>
      <c r="H49" s="410"/>
      <c r="I49" s="411"/>
      <c r="J49" s="412"/>
      <c r="K49" s="412"/>
      <c r="L49" s="412"/>
      <c r="M49" s="412"/>
      <c r="N49" s="412"/>
      <c r="O49" s="412"/>
      <c r="P49" s="413" t="s">
        <v>204</v>
      </c>
      <c r="Q49" s="408"/>
      <c r="R49" s="407"/>
      <c r="S49" s="394"/>
      <c r="T49" s="395"/>
      <c r="U49" s="394"/>
      <c r="V49" s="394"/>
      <c r="W49" s="394"/>
      <c r="X49" s="394"/>
      <c r="Y49" s="394"/>
      <c r="Z49" s="394"/>
    </row>
    <row r="50" spans="1:26" ht="34.5" customHeight="1">
      <c r="A50" s="2018" t="s">
        <v>15</v>
      </c>
      <c r="B50" s="1961"/>
      <c r="C50" s="425">
        <f t="shared" ref="C50:F50" si="0">SUM(C7:C47)</f>
        <v>16</v>
      </c>
      <c r="D50" s="425">
        <f t="shared" si="0"/>
        <v>36</v>
      </c>
      <c r="E50" s="426">
        <f t="shared" si="0"/>
        <v>53.273500000000006</v>
      </c>
      <c r="F50" s="425">
        <f t="shared" si="0"/>
        <v>0</v>
      </c>
      <c r="G50" s="426">
        <f t="shared" ref="G50:H50" si="1">SUM(G7:G49)</f>
        <v>53274000</v>
      </c>
      <c r="H50" s="426">
        <f t="shared" si="1"/>
        <v>52842629.370000005</v>
      </c>
      <c r="I50" s="427">
        <f>SUM(I7:I47)</f>
        <v>53.273500000000006</v>
      </c>
      <c r="J50" s="425">
        <f>SUM(J7:J49)</f>
        <v>0</v>
      </c>
      <c r="K50" s="426">
        <f t="shared" ref="K50:N50" si="2">SUM(K7:K47)</f>
        <v>0</v>
      </c>
      <c r="L50" s="425">
        <f t="shared" si="2"/>
        <v>0</v>
      </c>
      <c r="M50" s="425">
        <f t="shared" si="2"/>
        <v>0</v>
      </c>
      <c r="N50" s="425">
        <f t="shared" si="2"/>
        <v>0</v>
      </c>
      <c r="O50" s="425">
        <f>SUM(O7:O49)</f>
        <v>36</v>
      </c>
      <c r="P50" s="428"/>
      <c r="Q50" s="429"/>
      <c r="R50" s="428"/>
      <c r="S50" s="399"/>
      <c r="T50" s="400"/>
      <c r="U50" s="399"/>
      <c r="V50" s="399"/>
      <c r="W50" s="399"/>
      <c r="X50" s="399"/>
      <c r="Y50" s="399"/>
      <c r="Z50" s="399"/>
    </row>
    <row r="51" spans="1:26" ht="34.5" customHeight="1">
      <c r="A51" s="415" t="s">
        <v>16</v>
      </c>
      <c r="B51" s="402" t="s">
        <v>228</v>
      </c>
      <c r="C51" s="403">
        <v>1</v>
      </c>
      <c r="D51" s="403">
        <v>1</v>
      </c>
      <c r="E51" s="404">
        <v>0.3</v>
      </c>
      <c r="F51" s="403"/>
      <c r="G51" s="430">
        <v>300000</v>
      </c>
      <c r="H51" s="430">
        <v>300000</v>
      </c>
      <c r="I51" s="405">
        <v>0.3</v>
      </c>
      <c r="J51" s="412"/>
      <c r="K51" s="412"/>
      <c r="L51" s="412"/>
      <c r="M51" s="412"/>
      <c r="N51" s="412"/>
      <c r="O51" s="412">
        <v>1</v>
      </c>
      <c r="P51" s="413" t="s">
        <v>29</v>
      </c>
      <c r="Q51" s="408"/>
      <c r="R51" s="403"/>
      <c r="S51" s="399"/>
      <c r="T51" s="400"/>
      <c r="U51" s="399"/>
      <c r="V51" s="399"/>
      <c r="W51" s="399"/>
      <c r="X51" s="399"/>
      <c r="Y51" s="399"/>
      <c r="Z51" s="399"/>
    </row>
    <row r="52" spans="1:26" ht="34.5" customHeight="1">
      <c r="A52" s="2018" t="s">
        <v>16</v>
      </c>
      <c r="B52" s="1961"/>
      <c r="C52" s="425">
        <f t="shared" ref="C52:I52" si="3">SUM(C51)</f>
        <v>1</v>
      </c>
      <c r="D52" s="425">
        <f t="shared" si="3"/>
        <v>1</v>
      </c>
      <c r="E52" s="426">
        <f t="shared" si="3"/>
        <v>0.3</v>
      </c>
      <c r="F52" s="425">
        <f t="shared" si="3"/>
        <v>0</v>
      </c>
      <c r="G52" s="426">
        <f t="shared" si="3"/>
        <v>300000</v>
      </c>
      <c r="H52" s="426">
        <f t="shared" si="3"/>
        <v>300000</v>
      </c>
      <c r="I52" s="427">
        <f t="shared" si="3"/>
        <v>0.3</v>
      </c>
      <c r="J52" s="425"/>
      <c r="K52" s="426">
        <f t="shared" ref="K52:O52" si="4">SUM(K51)</f>
        <v>0</v>
      </c>
      <c r="L52" s="425">
        <f t="shared" si="4"/>
        <v>0</v>
      </c>
      <c r="M52" s="425">
        <f t="shared" si="4"/>
        <v>0</v>
      </c>
      <c r="N52" s="425">
        <f t="shared" si="4"/>
        <v>0</v>
      </c>
      <c r="O52" s="425">
        <f t="shared" si="4"/>
        <v>1</v>
      </c>
      <c r="P52" s="428"/>
      <c r="Q52" s="429"/>
      <c r="R52" s="428"/>
      <c r="S52" s="399"/>
      <c r="T52" s="400"/>
      <c r="U52" s="399"/>
      <c r="V52" s="399"/>
      <c r="W52" s="399"/>
      <c r="X52" s="399"/>
      <c r="Y52" s="399"/>
      <c r="Z52" s="399"/>
    </row>
    <row r="53" spans="1:26" ht="36.75" customHeight="1">
      <c r="A53" s="415" t="s">
        <v>17</v>
      </c>
      <c r="B53" s="402" t="s">
        <v>229</v>
      </c>
      <c r="C53" s="403">
        <v>1</v>
      </c>
      <c r="D53" s="403">
        <v>1</v>
      </c>
      <c r="E53" s="404">
        <v>5</v>
      </c>
      <c r="F53" s="403"/>
      <c r="G53" s="404">
        <v>5000000</v>
      </c>
      <c r="H53" s="404">
        <v>5000000</v>
      </c>
      <c r="I53" s="411">
        <v>5</v>
      </c>
      <c r="J53" s="412"/>
      <c r="K53" s="412"/>
      <c r="L53" s="412"/>
      <c r="M53" s="412"/>
      <c r="N53" s="412"/>
      <c r="O53" s="412">
        <v>1</v>
      </c>
      <c r="P53" s="413" t="s">
        <v>29</v>
      </c>
      <c r="Q53" s="408"/>
      <c r="R53" s="403"/>
      <c r="S53" s="399"/>
      <c r="T53" s="400"/>
      <c r="U53" s="399"/>
      <c r="V53" s="399"/>
      <c r="W53" s="399"/>
      <c r="X53" s="399"/>
      <c r="Y53" s="399"/>
      <c r="Z53" s="399"/>
    </row>
    <row r="54" spans="1:26" ht="39.75" customHeight="1">
      <c r="A54" s="415" t="s">
        <v>17</v>
      </c>
      <c r="B54" s="402" t="s">
        <v>230</v>
      </c>
      <c r="C54" s="403">
        <v>1</v>
      </c>
      <c r="D54" s="403">
        <v>1</v>
      </c>
      <c r="E54" s="404">
        <v>0.5</v>
      </c>
      <c r="F54" s="403"/>
      <c r="G54" s="404">
        <v>500000</v>
      </c>
      <c r="H54" s="404">
        <v>500000</v>
      </c>
      <c r="I54" s="411">
        <v>0.5</v>
      </c>
      <c r="J54" s="412"/>
      <c r="K54" s="412"/>
      <c r="L54" s="412"/>
      <c r="M54" s="412"/>
      <c r="N54" s="412"/>
      <c r="O54" s="412">
        <v>1</v>
      </c>
      <c r="P54" s="413" t="s">
        <v>29</v>
      </c>
      <c r="Q54" s="408"/>
      <c r="R54" s="403"/>
      <c r="S54" s="399"/>
      <c r="T54" s="400"/>
      <c r="U54" s="399"/>
      <c r="V54" s="399"/>
      <c r="W54" s="399"/>
      <c r="X54" s="399"/>
      <c r="Y54" s="399"/>
      <c r="Z54" s="399"/>
    </row>
    <row r="55" spans="1:26" ht="38.25" customHeight="1">
      <c r="A55" s="415" t="s">
        <v>17</v>
      </c>
      <c r="B55" s="402" t="s">
        <v>231</v>
      </c>
      <c r="C55" s="403">
        <v>1</v>
      </c>
      <c r="D55" s="403">
        <v>1</v>
      </c>
      <c r="E55" s="404">
        <v>1.6</v>
      </c>
      <c r="F55" s="403"/>
      <c r="G55" s="404">
        <v>1600000</v>
      </c>
      <c r="H55" s="404">
        <v>1600000</v>
      </c>
      <c r="I55" s="411">
        <v>1.6</v>
      </c>
      <c r="J55" s="412"/>
      <c r="K55" s="412"/>
      <c r="L55" s="412"/>
      <c r="M55" s="412"/>
      <c r="N55" s="412"/>
      <c r="O55" s="412">
        <v>1</v>
      </c>
      <c r="P55" s="413" t="s">
        <v>29</v>
      </c>
      <c r="Q55" s="408"/>
      <c r="R55" s="403"/>
      <c r="S55" s="399"/>
      <c r="T55" s="400"/>
      <c r="U55" s="399"/>
      <c r="V55" s="399"/>
      <c r="W55" s="399"/>
      <c r="X55" s="399"/>
      <c r="Y55" s="399"/>
      <c r="Z55" s="399"/>
    </row>
    <row r="56" spans="1:26" ht="38.25" customHeight="1">
      <c r="A56" s="415" t="s">
        <v>17</v>
      </c>
      <c r="B56" s="402" t="s">
        <v>232</v>
      </c>
      <c r="C56" s="403">
        <v>1</v>
      </c>
      <c r="D56" s="403">
        <v>1</v>
      </c>
      <c r="E56" s="404">
        <v>0.25</v>
      </c>
      <c r="F56" s="403"/>
      <c r="G56" s="404">
        <v>250000</v>
      </c>
      <c r="H56" s="404">
        <v>250000</v>
      </c>
      <c r="I56" s="411">
        <v>0.25</v>
      </c>
      <c r="J56" s="412"/>
      <c r="K56" s="412"/>
      <c r="L56" s="412"/>
      <c r="M56" s="412"/>
      <c r="N56" s="412"/>
      <c r="O56" s="412">
        <v>1</v>
      </c>
      <c r="P56" s="413" t="s">
        <v>29</v>
      </c>
      <c r="Q56" s="408"/>
      <c r="R56" s="403"/>
      <c r="S56" s="399"/>
      <c r="T56" s="400"/>
      <c r="U56" s="399"/>
      <c r="V56" s="399"/>
      <c r="W56" s="399"/>
      <c r="X56" s="399"/>
      <c r="Y56" s="399"/>
      <c r="Z56" s="399"/>
    </row>
    <row r="57" spans="1:26" ht="34.5" customHeight="1">
      <c r="A57" s="2016" t="s">
        <v>17</v>
      </c>
      <c r="B57" s="402" t="s">
        <v>233</v>
      </c>
      <c r="C57" s="403">
        <v>1</v>
      </c>
      <c r="D57" s="403">
        <v>2</v>
      </c>
      <c r="E57" s="404">
        <v>7.6</v>
      </c>
      <c r="F57" s="403"/>
      <c r="G57" s="404">
        <v>7600000</v>
      </c>
      <c r="H57" s="404">
        <v>7600000</v>
      </c>
      <c r="I57" s="411">
        <v>7.6</v>
      </c>
      <c r="J57" s="412"/>
      <c r="K57" s="412"/>
      <c r="L57" s="412"/>
      <c r="M57" s="412"/>
      <c r="N57" s="412"/>
      <c r="O57" s="412">
        <v>2</v>
      </c>
      <c r="P57" s="407"/>
      <c r="Q57" s="408"/>
      <c r="R57" s="403"/>
      <c r="S57" s="399"/>
      <c r="T57" s="400"/>
      <c r="U57" s="399"/>
      <c r="V57" s="399"/>
      <c r="W57" s="399"/>
      <c r="X57" s="399"/>
      <c r="Y57" s="399"/>
      <c r="Z57" s="399"/>
    </row>
    <row r="58" spans="1:26" ht="34.5" customHeight="1">
      <c r="A58" s="1856"/>
      <c r="B58" s="409" t="s">
        <v>234</v>
      </c>
      <c r="C58" s="403"/>
      <c r="D58" s="403"/>
      <c r="E58" s="404"/>
      <c r="F58" s="403"/>
      <c r="G58" s="410"/>
      <c r="H58" s="410"/>
      <c r="I58" s="411"/>
      <c r="J58" s="412"/>
      <c r="K58" s="412"/>
      <c r="L58" s="412"/>
      <c r="M58" s="412"/>
      <c r="N58" s="412"/>
      <c r="O58" s="412"/>
      <c r="P58" s="413" t="s">
        <v>29</v>
      </c>
      <c r="Q58" s="408"/>
      <c r="R58" s="403"/>
      <c r="S58" s="399"/>
      <c r="T58" s="400"/>
      <c r="U58" s="399"/>
      <c r="V58" s="399"/>
      <c r="W58" s="399"/>
      <c r="X58" s="399"/>
      <c r="Y58" s="399"/>
      <c r="Z58" s="399"/>
    </row>
    <row r="59" spans="1:26" ht="34.5" customHeight="1">
      <c r="A59" s="1976"/>
      <c r="B59" s="409" t="s">
        <v>235</v>
      </c>
      <c r="C59" s="403"/>
      <c r="D59" s="403"/>
      <c r="E59" s="404"/>
      <c r="F59" s="403"/>
      <c r="G59" s="404"/>
      <c r="H59" s="404"/>
      <c r="I59" s="411"/>
      <c r="J59" s="412"/>
      <c r="K59" s="412"/>
      <c r="L59" s="412"/>
      <c r="M59" s="412"/>
      <c r="N59" s="412"/>
      <c r="O59" s="412"/>
      <c r="P59" s="413" t="s">
        <v>29</v>
      </c>
      <c r="Q59" s="408"/>
      <c r="R59" s="403"/>
      <c r="S59" s="399"/>
      <c r="T59" s="400"/>
      <c r="U59" s="399"/>
      <c r="V59" s="399"/>
      <c r="W59" s="399"/>
      <c r="X59" s="399"/>
      <c r="Y59" s="399"/>
      <c r="Z59" s="399"/>
    </row>
    <row r="60" spans="1:26" ht="34.5" customHeight="1">
      <c r="A60" s="415" t="s">
        <v>17</v>
      </c>
      <c r="B60" s="402" t="s">
        <v>236</v>
      </c>
      <c r="C60" s="403">
        <v>1</v>
      </c>
      <c r="D60" s="403">
        <v>1</v>
      </c>
      <c r="E60" s="404">
        <v>0.97</v>
      </c>
      <c r="F60" s="403"/>
      <c r="G60" s="430">
        <v>970000</v>
      </c>
      <c r="H60" s="430">
        <v>970000</v>
      </c>
      <c r="I60" s="405">
        <v>0.97</v>
      </c>
      <c r="J60" s="412"/>
      <c r="K60" s="412"/>
      <c r="L60" s="412"/>
      <c r="M60" s="412"/>
      <c r="N60" s="412"/>
      <c r="O60" s="412">
        <v>1</v>
      </c>
      <c r="P60" s="413" t="s">
        <v>29</v>
      </c>
      <c r="Q60" s="408"/>
      <c r="R60" s="403"/>
      <c r="S60" s="399"/>
      <c r="T60" s="400"/>
      <c r="U60" s="399"/>
      <c r="V60" s="399"/>
      <c r="W60" s="399"/>
      <c r="X60" s="399"/>
      <c r="Y60" s="399"/>
      <c r="Z60" s="399"/>
    </row>
    <row r="61" spans="1:26" ht="34.5" customHeight="1">
      <c r="A61" s="415" t="s">
        <v>17</v>
      </c>
      <c r="B61" s="402" t="s">
        <v>237</v>
      </c>
      <c r="C61" s="403">
        <v>1</v>
      </c>
      <c r="D61" s="403">
        <v>1</v>
      </c>
      <c r="E61" s="404">
        <v>8</v>
      </c>
      <c r="F61" s="403"/>
      <c r="G61" s="404">
        <v>8000000</v>
      </c>
      <c r="H61" s="404">
        <v>8000000</v>
      </c>
      <c r="I61" s="411">
        <v>8</v>
      </c>
      <c r="J61" s="412"/>
      <c r="K61" s="412"/>
      <c r="L61" s="412"/>
      <c r="M61" s="412"/>
      <c r="N61" s="412"/>
      <c r="O61" s="412">
        <v>1</v>
      </c>
      <c r="P61" s="413" t="s">
        <v>29</v>
      </c>
      <c r="Q61" s="408"/>
      <c r="R61" s="403"/>
      <c r="S61" s="399"/>
      <c r="T61" s="400"/>
      <c r="U61" s="399"/>
      <c r="V61" s="399"/>
      <c r="W61" s="399"/>
      <c r="X61" s="399"/>
      <c r="Y61" s="399"/>
      <c r="Z61" s="399"/>
    </row>
    <row r="62" spans="1:26" ht="34.5" customHeight="1">
      <c r="A62" s="415" t="s">
        <v>17</v>
      </c>
      <c r="B62" s="402" t="s">
        <v>238</v>
      </c>
      <c r="C62" s="403">
        <v>1</v>
      </c>
      <c r="D62" s="403">
        <v>1</v>
      </c>
      <c r="E62" s="404">
        <v>0.12</v>
      </c>
      <c r="F62" s="403"/>
      <c r="G62" s="404">
        <v>120000</v>
      </c>
      <c r="H62" s="404">
        <v>120000</v>
      </c>
      <c r="I62" s="411">
        <v>0.12</v>
      </c>
      <c r="J62" s="412"/>
      <c r="K62" s="412"/>
      <c r="L62" s="412"/>
      <c r="M62" s="412"/>
      <c r="N62" s="412"/>
      <c r="O62" s="412">
        <v>1</v>
      </c>
      <c r="P62" s="413" t="s">
        <v>29</v>
      </c>
      <c r="Q62" s="408"/>
      <c r="R62" s="403"/>
      <c r="S62" s="399"/>
      <c r="T62" s="400"/>
      <c r="U62" s="399"/>
      <c r="V62" s="399"/>
      <c r="W62" s="399"/>
      <c r="X62" s="399"/>
      <c r="Y62" s="399"/>
      <c r="Z62" s="399"/>
    </row>
    <row r="63" spans="1:26" ht="34.5" customHeight="1">
      <c r="A63" s="2018" t="s">
        <v>17</v>
      </c>
      <c r="B63" s="1961"/>
      <c r="C63" s="425">
        <f t="shared" ref="C63:O63" si="5">SUM(C53:C62)</f>
        <v>8</v>
      </c>
      <c r="D63" s="425">
        <f t="shared" si="5"/>
        <v>9</v>
      </c>
      <c r="E63" s="426">
        <f t="shared" si="5"/>
        <v>24.040000000000003</v>
      </c>
      <c r="F63" s="425">
        <f t="shared" si="5"/>
        <v>0</v>
      </c>
      <c r="G63" s="426">
        <f t="shared" si="5"/>
        <v>24040000</v>
      </c>
      <c r="H63" s="426">
        <f t="shared" si="5"/>
        <v>24040000</v>
      </c>
      <c r="I63" s="427">
        <f t="shared" si="5"/>
        <v>24.040000000000003</v>
      </c>
      <c r="J63" s="425">
        <f t="shared" si="5"/>
        <v>0</v>
      </c>
      <c r="K63" s="426">
        <f t="shared" si="5"/>
        <v>0</v>
      </c>
      <c r="L63" s="425">
        <f t="shared" si="5"/>
        <v>0</v>
      </c>
      <c r="M63" s="425">
        <f t="shared" si="5"/>
        <v>0</v>
      </c>
      <c r="N63" s="425">
        <f t="shared" si="5"/>
        <v>0</v>
      </c>
      <c r="O63" s="425">
        <f t="shared" si="5"/>
        <v>9</v>
      </c>
      <c r="P63" s="428"/>
      <c r="Q63" s="429"/>
      <c r="R63" s="428"/>
      <c r="S63" s="399"/>
      <c r="T63" s="400"/>
      <c r="U63" s="399"/>
      <c r="V63" s="399"/>
      <c r="W63" s="399"/>
      <c r="X63" s="399"/>
      <c r="Y63" s="399"/>
      <c r="Z63" s="399"/>
    </row>
    <row r="64" spans="1:26" ht="34.5" customHeight="1">
      <c r="A64" s="415" t="s">
        <v>18</v>
      </c>
      <c r="B64" s="402" t="s">
        <v>140</v>
      </c>
      <c r="C64" s="403">
        <v>1</v>
      </c>
      <c r="D64" s="403">
        <v>1</v>
      </c>
      <c r="E64" s="404">
        <v>1</v>
      </c>
      <c r="F64" s="403"/>
      <c r="G64" s="404">
        <v>1000000</v>
      </c>
      <c r="H64" s="404">
        <v>1000000</v>
      </c>
      <c r="I64" s="411">
        <v>1</v>
      </c>
      <c r="J64" s="412"/>
      <c r="K64" s="412"/>
      <c r="L64" s="412"/>
      <c r="M64" s="412"/>
      <c r="N64" s="412"/>
      <c r="O64" s="412">
        <v>1</v>
      </c>
      <c r="P64" s="413" t="s">
        <v>29</v>
      </c>
      <c r="Q64" s="408"/>
      <c r="R64" s="403"/>
      <c r="S64" s="399"/>
      <c r="T64" s="400"/>
      <c r="U64" s="399"/>
      <c r="V64" s="399"/>
      <c r="W64" s="399"/>
      <c r="X64" s="399"/>
      <c r="Y64" s="399"/>
      <c r="Z64" s="399"/>
    </row>
    <row r="65" spans="1:26" ht="73.5" customHeight="1">
      <c r="A65" s="415" t="s">
        <v>18</v>
      </c>
      <c r="B65" s="402" t="s">
        <v>239</v>
      </c>
      <c r="C65" s="403">
        <v>1</v>
      </c>
      <c r="D65" s="403">
        <v>1</v>
      </c>
      <c r="E65" s="404">
        <v>2.36</v>
      </c>
      <c r="F65" s="403"/>
      <c r="G65" s="430">
        <v>2332804.04</v>
      </c>
      <c r="H65" s="430">
        <v>2332804.04</v>
      </c>
      <c r="I65" s="411">
        <v>2.36</v>
      </c>
      <c r="J65" s="412"/>
      <c r="K65" s="412"/>
      <c r="L65" s="412"/>
      <c r="M65" s="412"/>
      <c r="N65" s="412"/>
      <c r="O65" s="412">
        <v>1</v>
      </c>
      <c r="P65" s="413" t="s">
        <v>29</v>
      </c>
      <c r="Q65" s="408" t="s">
        <v>240</v>
      </c>
      <c r="R65" s="403"/>
      <c r="S65" s="399"/>
      <c r="T65" s="400"/>
      <c r="U65" s="399"/>
      <c r="V65" s="399"/>
      <c r="W65" s="399"/>
      <c r="X65" s="399"/>
      <c r="Y65" s="399"/>
      <c r="Z65" s="399"/>
    </row>
    <row r="66" spans="1:26" ht="34.5" customHeight="1">
      <c r="A66" s="2016" t="s">
        <v>18</v>
      </c>
      <c r="B66" s="402" t="s">
        <v>241</v>
      </c>
      <c r="C66" s="403">
        <v>1</v>
      </c>
      <c r="D66" s="403">
        <v>5</v>
      </c>
      <c r="E66" s="404">
        <v>1.4</v>
      </c>
      <c r="F66" s="403"/>
      <c r="G66" s="404">
        <v>1400000</v>
      </c>
      <c r="H66" s="404">
        <v>1400000</v>
      </c>
      <c r="I66" s="411">
        <v>1.4</v>
      </c>
      <c r="J66" s="412"/>
      <c r="K66" s="412"/>
      <c r="L66" s="412"/>
      <c r="M66" s="412"/>
      <c r="N66" s="412"/>
      <c r="O66" s="412">
        <v>5</v>
      </c>
      <c r="P66" s="407"/>
      <c r="Q66" s="408"/>
      <c r="R66" s="403"/>
      <c r="S66" s="399"/>
      <c r="T66" s="400"/>
      <c r="U66" s="399"/>
      <c r="V66" s="399"/>
      <c r="W66" s="399"/>
      <c r="X66" s="399"/>
      <c r="Y66" s="399"/>
      <c r="Z66" s="399"/>
    </row>
    <row r="67" spans="1:26" ht="34.5" customHeight="1">
      <c r="A67" s="1856"/>
      <c r="B67" s="420" t="s">
        <v>242</v>
      </c>
      <c r="C67" s="403"/>
      <c r="D67" s="403"/>
      <c r="E67" s="404"/>
      <c r="F67" s="403"/>
      <c r="G67" s="404"/>
      <c r="H67" s="410"/>
      <c r="I67" s="411"/>
      <c r="J67" s="412"/>
      <c r="K67" s="412"/>
      <c r="L67" s="412"/>
      <c r="M67" s="412"/>
      <c r="N67" s="412"/>
      <c r="O67" s="412"/>
      <c r="P67" s="413" t="s">
        <v>29</v>
      </c>
      <c r="Q67" s="408"/>
      <c r="R67" s="407"/>
      <c r="S67" s="394"/>
      <c r="T67" s="395"/>
      <c r="U67" s="394"/>
      <c r="V67" s="394"/>
      <c r="W67" s="394"/>
      <c r="X67" s="394"/>
      <c r="Y67" s="394"/>
      <c r="Z67" s="394"/>
    </row>
    <row r="68" spans="1:26" ht="34.5" customHeight="1">
      <c r="A68" s="1856"/>
      <c r="B68" s="420" t="s">
        <v>243</v>
      </c>
      <c r="C68" s="403"/>
      <c r="D68" s="403"/>
      <c r="E68" s="404"/>
      <c r="F68" s="403"/>
      <c r="G68" s="404"/>
      <c r="H68" s="404"/>
      <c r="I68" s="411"/>
      <c r="J68" s="412"/>
      <c r="K68" s="412"/>
      <c r="L68" s="412"/>
      <c r="M68" s="412"/>
      <c r="N68" s="412"/>
      <c r="O68" s="412"/>
      <c r="P68" s="413" t="s">
        <v>29</v>
      </c>
      <c r="Q68" s="408"/>
      <c r="R68" s="407"/>
      <c r="S68" s="394"/>
      <c r="T68" s="395"/>
      <c r="U68" s="394"/>
      <c r="V68" s="394"/>
      <c r="W68" s="394"/>
      <c r="X68" s="394"/>
      <c r="Y68" s="394"/>
      <c r="Z68" s="394"/>
    </row>
    <row r="69" spans="1:26" ht="34.5" customHeight="1">
      <c r="A69" s="1856"/>
      <c r="B69" s="420" t="s">
        <v>244</v>
      </c>
      <c r="C69" s="403"/>
      <c r="D69" s="403"/>
      <c r="E69" s="404"/>
      <c r="F69" s="403"/>
      <c r="G69" s="404"/>
      <c r="H69" s="410"/>
      <c r="I69" s="411"/>
      <c r="J69" s="412"/>
      <c r="K69" s="412"/>
      <c r="L69" s="412"/>
      <c r="M69" s="412"/>
      <c r="N69" s="412"/>
      <c r="O69" s="412"/>
      <c r="P69" s="413" t="s">
        <v>29</v>
      </c>
      <c r="Q69" s="408"/>
      <c r="R69" s="407"/>
      <c r="S69" s="394"/>
      <c r="T69" s="395"/>
      <c r="U69" s="394"/>
      <c r="V69" s="394"/>
      <c r="W69" s="394"/>
      <c r="X69" s="394"/>
      <c r="Y69" s="394"/>
      <c r="Z69" s="394"/>
    </row>
    <row r="70" spans="1:26" ht="34.5" customHeight="1">
      <c r="A70" s="1856"/>
      <c r="B70" s="420" t="s">
        <v>245</v>
      </c>
      <c r="C70" s="403"/>
      <c r="D70" s="403"/>
      <c r="E70" s="404"/>
      <c r="F70" s="403"/>
      <c r="G70" s="404"/>
      <c r="H70" s="404"/>
      <c r="I70" s="411"/>
      <c r="J70" s="412"/>
      <c r="K70" s="412"/>
      <c r="L70" s="412"/>
      <c r="M70" s="412"/>
      <c r="N70" s="412"/>
      <c r="O70" s="412"/>
      <c r="P70" s="413" t="s">
        <v>29</v>
      </c>
      <c r="Q70" s="408"/>
      <c r="R70" s="407"/>
      <c r="S70" s="394"/>
      <c r="T70" s="395"/>
      <c r="U70" s="394"/>
      <c r="V70" s="394"/>
      <c r="W70" s="394"/>
      <c r="X70" s="394"/>
      <c r="Y70" s="394"/>
      <c r="Z70" s="394"/>
    </row>
    <row r="71" spans="1:26" ht="34.5" customHeight="1">
      <c r="A71" s="1856"/>
      <c r="B71" s="420" t="s">
        <v>246</v>
      </c>
      <c r="C71" s="403"/>
      <c r="D71" s="403"/>
      <c r="E71" s="404"/>
      <c r="F71" s="403"/>
      <c r="G71" s="410"/>
      <c r="H71" s="404"/>
      <c r="I71" s="411"/>
      <c r="J71" s="412"/>
      <c r="K71" s="412"/>
      <c r="L71" s="412"/>
      <c r="M71" s="412"/>
      <c r="N71" s="412"/>
      <c r="O71" s="412"/>
      <c r="P71" s="413" t="s">
        <v>29</v>
      </c>
      <c r="Q71" s="408"/>
      <c r="R71" s="407"/>
      <c r="S71" s="394"/>
      <c r="T71" s="395"/>
      <c r="U71" s="394"/>
      <c r="V71" s="394"/>
      <c r="W71" s="394"/>
      <c r="X71" s="394"/>
      <c r="Y71" s="394"/>
      <c r="Z71" s="394"/>
    </row>
    <row r="72" spans="1:26" ht="34.5" customHeight="1">
      <c r="A72" s="2017" t="s">
        <v>18</v>
      </c>
      <c r="B72" s="432" t="s">
        <v>247</v>
      </c>
      <c r="C72" s="403">
        <v>1</v>
      </c>
      <c r="D72" s="403">
        <v>1</v>
      </c>
      <c r="E72" s="404">
        <v>2.1</v>
      </c>
      <c r="F72" s="403"/>
      <c r="G72" s="404"/>
      <c r="H72" s="404"/>
      <c r="I72" s="411">
        <v>2.1</v>
      </c>
      <c r="J72" s="412"/>
      <c r="K72" s="412"/>
      <c r="L72" s="412"/>
      <c r="M72" s="423"/>
      <c r="N72" s="412"/>
      <c r="O72" s="423"/>
      <c r="P72" s="407"/>
      <c r="Q72" s="433"/>
      <c r="R72" s="403"/>
      <c r="S72" s="399"/>
      <c r="T72" s="400"/>
      <c r="U72" s="399"/>
      <c r="V72" s="399"/>
      <c r="W72" s="399"/>
      <c r="X72" s="399"/>
      <c r="Y72" s="399"/>
      <c r="Z72" s="399"/>
    </row>
    <row r="73" spans="1:26" ht="47.25" customHeight="1">
      <c r="A73" s="1856"/>
      <c r="B73" s="434" t="s">
        <v>248</v>
      </c>
      <c r="C73" s="403"/>
      <c r="D73" s="403"/>
      <c r="E73" s="404"/>
      <c r="F73" s="403">
        <v>1.05</v>
      </c>
      <c r="G73" s="435" t="s">
        <v>249</v>
      </c>
      <c r="H73" s="435" t="s">
        <v>249</v>
      </c>
      <c r="I73" s="411"/>
      <c r="J73" s="412">
        <v>1</v>
      </c>
      <c r="K73" s="412"/>
      <c r="L73" s="412"/>
      <c r="M73" s="412"/>
      <c r="N73" s="436"/>
      <c r="O73" s="412"/>
      <c r="P73" s="437" t="s">
        <v>250</v>
      </c>
      <c r="Q73" s="403" t="s">
        <v>251</v>
      </c>
      <c r="R73" s="438">
        <v>43370</v>
      </c>
      <c r="S73" s="439" t="s">
        <v>252</v>
      </c>
      <c r="T73" s="440"/>
      <c r="U73" s="439"/>
      <c r="V73" s="439"/>
      <c r="W73" s="439"/>
      <c r="X73" s="439"/>
      <c r="Y73" s="439"/>
      <c r="Z73" s="439"/>
    </row>
    <row r="74" spans="1:26" ht="33" customHeight="1">
      <c r="A74" s="1976"/>
      <c r="B74" s="434" t="s">
        <v>253</v>
      </c>
      <c r="C74" s="403"/>
      <c r="D74" s="403"/>
      <c r="E74" s="404"/>
      <c r="F74" s="403"/>
      <c r="G74" s="441">
        <v>1050000</v>
      </c>
      <c r="H74" s="441">
        <v>1074660.3999999999</v>
      </c>
      <c r="I74" s="411"/>
      <c r="J74" s="412"/>
      <c r="K74" s="412"/>
      <c r="L74" s="412"/>
      <c r="M74" s="412"/>
      <c r="N74" s="412"/>
      <c r="O74" s="412">
        <v>1</v>
      </c>
      <c r="P74" s="413" t="s">
        <v>29</v>
      </c>
      <c r="Q74" s="442"/>
      <c r="R74" s="407"/>
      <c r="S74" s="394"/>
      <c r="T74" s="443"/>
      <c r="U74" s="394"/>
      <c r="V74" s="394"/>
      <c r="W74" s="394"/>
      <c r="X74" s="394"/>
      <c r="Y74" s="394"/>
      <c r="Z74" s="394"/>
    </row>
    <row r="75" spans="1:26" ht="34.5" customHeight="1">
      <c r="A75" s="444" t="s">
        <v>18</v>
      </c>
      <c r="B75" s="402" t="s">
        <v>254</v>
      </c>
      <c r="C75" s="403">
        <v>1</v>
      </c>
      <c r="D75" s="403">
        <v>1</v>
      </c>
      <c r="E75" s="404">
        <v>1</v>
      </c>
      <c r="F75" s="403"/>
      <c r="G75" s="404">
        <v>1000000</v>
      </c>
      <c r="H75" s="404">
        <v>1000000</v>
      </c>
      <c r="I75" s="411">
        <v>1</v>
      </c>
      <c r="J75" s="412"/>
      <c r="K75" s="412"/>
      <c r="L75" s="412"/>
      <c r="M75" s="412"/>
      <c r="N75" s="412"/>
      <c r="O75" s="412">
        <v>1</v>
      </c>
      <c r="P75" s="413" t="s">
        <v>29</v>
      </c>
      <c r="Q75" s="408"/>
      <c r="R75" s="403"/>
      <c r="S75" s="399"/>
      <c r="T75" s="400"/>
      <c r="U75" s="399"/>
      <c r="V75" s="399"/>
      <c r="W75" s="399"/>
      <c r="X75" s="399"/>
      <c r="Y75" s="399"/>
      <c r="Z75" s="399"/>
    </row>
    <row r="76" spans="1:26" ht="34.5" customHeight="1">
      <c r="A76" s="415" t="s">
        <v>18</v>
      </c>
      <c r="B76" s="402" t="s">
        <v>255</v>
      </c>
      <c r="C76" s="403">
        <v>1</v>
      </c>
      <c r="D76" s="403">
        <v>1</v>
      </c>
      <c r="E76" s="404">
        <v>5.88</v>
      </c>
      <c r="F76" s="403"/>
      <c r="G76" s="404">
        <v>5880000</v>
      </c>
      <c r="H76" s="404">
        <v>5880000</v>
      </c>
      <c r="I76" s="411">
        <v>5.88</v>
      </c>
      <c r="J76" s="412"/>
      <c r="K76" s="412"/>
      <c r="L76" s="412"/>
      <c r="M76" s="412"/>
      <c r="N76" s="412"/>
      <c r="O76" s="412">
        <v>1</v>
      </c>
      <c r="P76" s="413" t="s">
        <v>29</v>
      </c>
      <c r="Q76" s="408"/>
      <c r="R76" s="403"/>
      <c r="S76" s="399"/>
      <c r="T76" s="400"/>
      <c r="U76" s="399"/>
      <c r="V76" s="399"/>
      <c r="W76" s="399"/>
      <c r="X76" s="399"/>
      <c r="Y76" s="399"/>
      <c r="Z76" s="399"/>
    </row>
    <row r="77" spans="1:26" ht="34.5" customHeight="1">
      <c r="A77" s="415" t="s">
        <v>18</v>
      </c>
      <c r="B77" s="402" t="s">
        <v>256</v>
      </c>
      <c r="C77" s="403">
        <v>1</v>
      </c>
      <c r="D77" s="403">
        <v>1</v>
      </c>
      <c r="E77" s="404">
        <v>2</v>
      </c>
      <c r="F77" s="403"/>
      <c r="G77" s="404">
        <v>2000000</v>
      </c>
      <c r="H77" s="404">
        <v>2000000</v>
      </c>
      <c r="I77" s="411">
        <v>2</v>
      </c>
      <c r="J77" s="412"/>
      <c r="K77" s="412"/>
      <c r="L77" s="412"/>
      <c r="M77" s="412"/>
      <c r="N77" s="412"/>
      <c r="O77" s="412">
        <v>1</v>
      </c>
      <c r="P77" s="413" t="s">
        <v>29</v>
      </c>
      <c r="Q77" s="408"/>
      <c r="R77" s="403"/>
      <c r="S77" s="399"/>
      <c r="T77" s="400"/>
      <c r="U77" s="399"/>
      <c r="V77" s="399"/>
      <c r="W77" s="399"/>
      <c r="X77" s="399"/>
      <c r="Y77" s="399"/>
      <c r="Z77" s="399"/>
    </row>
    <row r="78" spans="1:26" ht="34.5" customHeight="1">
      <c r="A78" s="2018" t="s">
        <v>18</v>
      </c>
      <c r="B78" s="1961"/>
      <c r="C78" s="425">
        <f t="shared" ref="C78:O78" si="6">SUM(C64:C77)</f>
        <v>7</v>
      </c>
      <c r="D78" s="425">
        <f t="shared" si="6"/>
        <v>11</v>
      </c>
      <c r="E78" s="426">
        <f t="shared" si="6"/>
        <v>15.739999999999998</v>
      </c>
      <c r="F78" s="425">
        <f t="shared" si="6"/>
        <v>1.05</v>
      </c>
      <c r="G78" s="426">
        <f t="shared" si="6"/>
        <v>14662804.039999999</v>
      </c>
      <c r="H78" s="426">
        <f t="shared" si="6"/>
        <v>14687464.439999999</v>
      </c>
      <c r="I78" s="427">
        <f t="shared" si="6"/>
        <v>15.739999999999998</v>
      </c>
      <c r="J78" s="425">
        <f t="shared" si="6"/>
        <v>1</v>
      </c>
      <c r="K78" s="426">
        <f t="shared" si="6"/>
        <v>0</v>
      </c>
      <c r="L78" s="425">
        <f t="shared" si="6"/>
        <v>0</v>
      </c>
      <c r="M78" s="425">
        <f t="shared" si="6"/>
        <v>0</v>
      </c>
      <c r="N78" s="425">
        <f t="shared" si="6"/>
        <v>0</v>
      </c>
      <c r="O78" s="425">
        <f t="shared" si="6"/>
        <v>11</v>
      </c>
      <c r="P78" s="428"/>
      <c r="Q78" s="429"/>
      <c r="R78" s="445"/>
      <c r="S78" s="399"/>
      <c r="T78" s="400"/>
      <c r="U78" s="399"/>
      <c r="V78" s="399"/>
      <c r="W78" s="399"/>
      <c r="X78" s="399"/>
      <c r="Y78" s="399"/>
      <c r="Z78" s="399"/>
    </row>
    <row r="79" spans="1:26" ht="34.5" customHeight="1">
      <c r="A79" s="2019" t="s">
        <v>257</v>
      </c>
      <c r="B79" s="1961"/>
      <c r="C79" s="446">
        <f t="shared" ref="C79:F79" si="7">SUM(C50,C52,C63,C78)</f>
        <v>32</v>
      </c>
      <c r="D79" s="446">
        <f t="shared" si="7"/>
        <v>57</v>
      </c>
      <c r="E79" s="447">
        <f t="shared" si="7"/>
        <v>93.353499999999997</v>
      </c>
      <c r="F79" s="446">
        <f t="shared" si="7"/>
        <v>1.05</v>
      </c>
      <c r="G79" s="448">
        <f t="shared" ref="G79:H79" si="8">SUM(G78+G63+G52+G50)</f>
        <v>92276804.039999992</v>
      </c>
      <c r="H79" s="448">
        <f t="shared" si="8"/>
        <v>91870093.810000002</v>
      </c>
      <c r="I79" s="449">
        <f t="shared" ref="I79:O79" si="9">SUM(I50,I52,I63,I78)</f>
        <v>93.353499999999997</v>
      </c>
      <c r="J79" s="446">
        <f t="shared" si="9"/>
        <v>1</v>
      </c>
      <c r="K79" s="450">
        <f t="shared" si="9"/>
        <v>0</v>
      </c>
      <c r="L79" s="446">
        <f t="shared" si="9"/>
        <v>0</v>
      </c>
      <c r="M79" s="451">
        <f t="shared" si="9"/>
        <v>0</v>
      </c>
      <c r="N79" s="452">
        <f t="shared" si="9"/>
        <v>0</v>
      </c>
      <c r="O79" s="452">
        <f t="shared" si="9"/>
        <v>57</v>
      </c>
      <c r="P79" s="413"/>
      <c r="Q79" s="453"/>
      <c r="R79" s="413"/>
      <c r="S79" s="399"/>
      <c r="T79" s="400"/>
      <c r="U79" s="399"/>
      <c r="V79" s="399"/>
      <c r="W79" s="399"/>
      <c r="X79" s="399"/>
      <c r="Y79" s="399"/>
      <c r="Z79" s="399"/>
    </row>
    <row r="80" spans="1:26" ht="15.75" customHeight="1">
      <c r="A80" s="394"/>
      <c r="B80" s="394"/>
      <c r="C80" s="394"/>
      <c r="D80" s="394"/>
      <c r="E80" s="394" t="s">
        <v>258</v>
      </c>
      <c r="F80" s="394"/>
      <c r="G80" s="454"/>
      <c r="H80" s="394"/>
      <c r="I80" s="394"/>
      <c r="J80" s="455"/>
      <c r="K80" s="455"/>
      <c r="L80" s="455"/>
      <c r="M80" s="455"/>
      <c r="N80" s="455"/>
      <c r="O80" s="455"/>
      <c r="P80" s="419"/>
      <c r="Q80" s="394"/>
      <c r="R80" s="456"/>
      <c r="S80" s="399"/>
      <c r="T80" s="400"/>
      <c r="U80" s="399"/>
      <c r="V80" s="399"/>
      <c r="W80" s="399"/>
      <c r="X80" s="399"/>
      <c r="Y80" s="399"/>
      <c r="Z80" s="399"/>
    </row>
    <row r="81" spans="1:26" ht="15.75" customHeight="1">
      <c r="A81" s="394"/>
      <c r="B81" s="394"/>
      <c r="C81" s="394"/>
      <c r="D81" s="394"/>
      <c r="E81" s="394"/>
      <c r="F81" s="394"/>
      <c r="G81" s="394"/>
      <c r="H81" s="394"/>
      <c r="I81" s="394"/>
      <c r="J81" s="455"/>
      <c r="K81" s="455"/>
      <c r="L81" s="455"/>
      <c r="M81" s="455"/>
      <c r="N81" s="455"/>
      <c r="O81" s="455"/>
      <c r="P81" s="419"/>
      <c r="Q81" s="394"/>
      <c r="R81" s="456"/>
      <c r="S81" s="399"/>
      <c r="T81" s="400"/>
      <c r="U81" s="399"/>
      <c r="V81" s="399"/>
      <c r="W81" s="399"/>
      <c r="X81" s="399"/>
      <c r="Y81" s="399"/>
      <c r="Z81" s="399"/>
    </row>
    <row r="82" spans="1:26" ht="15.75" customHeight="1">
      <c r="A82" s="394"/>
      <c r="B82" s="394"/>
      <c r="C82" s="394"/>
      <c r="D82" s="394"/>
      <c r="E82" s="394"/>
      <c r="F82" s="394"/>
      <c r="G82" s="394"/>
      <c r="H82" s="394"/>
      <c r="I82" s="394"/>
      <c r="J82" s="455"/>
      <c r="K82" s="455"/>
      <c r="L82" s="455"/>
      <c r="M82" s="455"/>
      <c r="N82" s="455"/>
      <c r="O82" s="455"/>
      <c r="P82" s="419"/>
      <c r="Q82" s="394"/>
      <c r="R82" s="456"/>
      <c r="S82" s="399"/>
      <c r="T82" s="400"/>
      <c r="U82" s="399"/>
      <c r="V82" s="399"/>
      <c r="W82" s="399"/>
      <c r="X82" s="399"/>
      <c r="Y82" s="399"/>
      <c r="Z82" s="399"/>
    </row>
    <row r="83" spans="1:26" ht="15.75" customHeight="1">
      <c r="A83" s="394"/>
      <c r="B83" s="394"/>
      <c r="C83" s="394"/>
      <c r="D83" s="394"/>
      <c r="E83" s="394"/>
      <c r="F83" s="394"/>
      <c r="G83" s="394"/>
      <c r="H83" s="394"/>
      <c r="I83" s="394"/>
      <c r="J83" s="455"/>
      <c r="K83" s="455"/>
      <c r="L83" s="455"/>
      <c r="M83" s="455"/>
      <c r="N83" s="455"/>
      <c r="O83" s="455"/>
      <c r="P83" s="419"/>
      <c r="Q83" s="394"/>
      <c r="R83" s="456"/>
      <c r="S83" s="399"/>
      <c r="T83" s="400"/>
      <c r="U83" s="399"/>
      <c r="V83" s="399"/>
      <c r="W83" s="399"/>
      <c r="X83" s="399"/>
      <c r="Y83" s="399"/>
      <c r="Z83" s="399"/>
    </row>
    <row r="84" spans="1:26" ht="15.75" customHeight="1">
      <c r="A84" s="394"/>
      <c r="B84" s="394"/>
      <c r="C84" s="394"/>
      <c r="D84" s="394"/>
      <c r="E84" s="394"/>
      <c r="F84" s="394"/>
      <c r="G84" s="394"/>
      <c r="H84" s="394"/>
      <c r="I84" s="394"/>
      <c r="J84" s="455"/>
      <c r="K84" s="455"/>
      <c r="L84" s="455"/>
      <c r="M84" s="455"/>
      <c r="N84" s="455"/>
      <c r="O84" s="455"/>
      <c r="P84" s="419"/>
      <c r="Q84" s="394"/>
      <c r="R84" s="456"/>
      <c r="S84" s="399"/>
      <c r="T84" s="400"/>
      <c r="U84" s="399"/>
      <c r="V84" s="399"/>
      <c r="W84" s="399"/>
      <c r="X84" s="399"/>
      <c r="Y84" s="399"/>
      <c r="Z84" s="399"/>
    </row>
    <row r="85" spans="1:26" ht="15.75" customHeight="1">
      <c r="A85" s="394"/>
      <c r="B85" s="394"/>
      <c r="C85" s="394"/>
      <c r="D85" s="394"/>
      <c r="E85" s="394"/>
      <c r="F85" s="394"/>
      <c r="G85" s="394"/>
      <c r="H85" s="394"/>
      <c r="I85" s="394"/>
      <c r="J85" s="455"/>
      <c r="K85" s="455"/>
      <c r="L85" s="455"/>
      <c r="M85" s="455"/>
      <c r="N85" s="455"/>
      <c r="O85" s="455"/>
      <c r="P85" s="419"/>
      <c r="Q85" s="394"/>
      <c r="R85" s="456"/>
      <c r="S85" s="399"/>
      <c r="T85" s="400"/>
      <c r="U85" s="399"/>
      <c r="V85" s="399"/>
      <c r="W85" s="399"/>
      <c r="X85" s="399"/>
      <c r="Y85" s="399"/>
      <c r="Z85" s="399"/>
    </row>
    <row r="86" spans="1:26" ht="15.75" customHeight="1">
      <c r="A86" s="394"/>
      <c r="B86" s="394"/>
      <c r="C86" s="394"/>
      <c r="D86" s="394"/>
      <c r="E86" s="394"/>
      <c r="F86" s="394"/>
      <c r="G86" s="394"/>
      <c r="H86" s="394"/>
      <c r="I86" s="394"/>
      <c r="J86" s="455"/>
      <c r="K86" s="455"/>
      <c r="L86" s="455"/>
      <c r="M86" s="455"/>
      <c r="N86" s="455"/>
      <c r="O86" s="455"/>
      <c r="P86" s="419"/>
      <c r="Q86" s="394"/>
      <c r="R86" s="456"/>
      <c r="S86" s="399"/>
      <c r="T86" s="400"/>
      <c r="U86" s="399"/>
      <c r="V86" s="399"/>
      <c r="W86" s="399"/>
      <c r="X86" s="399"/>
      <c r="Y86" s="399"/>
      <c r="Z86" s="399"/>
    </row>
    <row r="87" spans="1:26" ht="15.75" customHeight="1">
      <c r="A87" s="394"/>
      <c r="B87" s="394"/>
      <c r="C87" s="394"/>
      <c r="D87" s="394"/>
      <c r="E87" s="394"/>
      <c r="F87" s="394"/>
      <c r="G87" s="394"/>
      <c r="H87" s="394"/>
      <c r="I87" s="394"/>
      <c r="J87" s="455"/>
      <c r="K87" s="455"/>
      <c r="L87" s="455"/>
      <c r="M87" s="455"/>
      <c r="N87" s="455"/>
      <c r="O87" s="455"/>
      <c r="P87" s="419"/>
      <c r="Q87" s="394"/>
      <c r="R87" s="456"/>
      <c r="S87" s="399"/>
      <c r="T87" s="400"/>
      <c r="U87" s="399"/>
      <c r="V87" s="399"/>
      <c r="W87" s="399"/>
      <c r="X87" s="399"/>
      <c r="Y87" s="399"/>
      <c r="Z87" s="399"/>
    </row>
    <row r="88" spans="1:26" ht="15.75" customHeight="1">
      <c r="A88" s="394"/>
      <c r="B88" s="394"/>
      <c r="C88" s="394"/>
      <c r="D88" s="394"/>
      <c r="E88" s="394"/>
      <c r="F88" s="394"/>
      <c r="G88" s="394"/>
      <c r="H88" s="394"/>
      <c r="I88" s="394"/>
      <c r="J88" s="455"/>
      <c r="K88" s="455"/>
      <c r="L88" s="455"/>
      <c r="M88" s="455"/>
      <c r="N88" s="455"/>
      <c r="O88" s="455"/>
      <c r="P88" s="419"/>
      <c r="Q88" s="394"/>
      <c r="R88" s="456"/>
      <c r="S88" s="399"/>
      <c r="T88" s="400"/>
      <c r="U88" s="399"/>
      <c r="V88" s="399"/>
      <c r="W88" s="399"/>
      <c r="X88" s="399"/>
      <c r="Y88" s="399"/>
      <c r="Z88" s="399"/>
    </row>
    <row r="89" spans="1:26" ht="15.75" customHeight="1">
      <c r="A89" s="394"/>
      <c r="B89" s="394"/>
      <c r="C89" s="394"/>
      <c r="D89" s="394"/>
      <c r="E89" s="394"/>
      <c r="F89" s="394"/>
      <c r="G89" s="394"/>
      <c r="H89" s="394"/>
      <c r="I89" s="394"/>
      <c r="J89" s="455"/>
      <c r="K89" s="455"/>
      <c r="L89" s="455"/>
      <c r="M89" s="455"/>
      <c r="N89" s="455"/>
      <c r="O89" s="455"/>
      <c r="P89" s="419"/>
      <c r="Q89" s="394"/>
      <c r="R89" s="456"/>
      <c r="S89" s="399"/>
      <c r="T89" s="400"/>
      <c r="U89" s="399"/>
      <c r="V89" s="399"/>
      <c r="W89" s="399"/>
      <c r="X89" s="399"/>
      <c r="Y89" s="399"/>
      <c r="Z89" s="399"/>
    </row>
    <row r="90" spans="1:26" ht="15.75" customHeight="1">
      <c r="A90" s="394"/>
      <c r="B90" s="394"/>
      <c r="C90" s="394"/>
      <c r="D90" s="394"/>
      <c r="E90" s="394"/>
      <c r="F90" s="394"/>
      <c r="G90" s="394"/>
      <c r="H90" s="394"/>
      <c r="I90" s="394"/>
      <c r="J90" s="455"/>
      <c r="K90" s="455"/>
      <c r="L90" s="455"/>
      <c r="M90" s="455"/>
      <c r="N90" s="455"/>
      <c r="O90" s="455"/>
      <c r="P90" s="419"/>
      <c r="Q90" s="394"/>
      <c r="R90" s="456"/>
      <c r="S90" s="399"/>
      <c r="T90" s="400"/>
      <c r="U90" s="399"/>
      <c r="V90" s="399"/>
      <c r="W90" s="399"/>
      <c r="X90" s="399"/>
      <c r="Y90" s="399"/>
      <c r="Z90" s="399"/>
    </row>
    <row r="91" spans="1:26" ht="15.75" customHeight="1">
      <c r="A91" s="394"/>
      <c r="B91" s="394"/>
      <c r="C91" s="394"/>
      <c r="D91" s="394"/>
      <c r="E91" s="394"/>
      <c r="F91" s="394"/>
      <c r="G91" s="394"/>
      <c r="H91" s="394"/>
      <c r="I91" s="394"/>
      <c r="J91" s="455"/>
      <c r="K91" s="455"/>
      <c r="L91" s="455"/>
      <c r="M91" s="455"/>
      <c r="N91" s="455"/>
      <c r="O91" s="455"/>
      <c r="P91" s="419"/>
      <c r="Q91" s="394"/>
      <c r="R91" s="456"/>
      <c r="S91" s="399"/>
      <c r="T91" s="400"/>
      <c r="U91" s="399"/>
      <c r="V91" s="399"/>
      <c r="W91" s="399"/>
      <c r="X91" s="399"/>
      <c r="Y91" s="399"/>
      <c r="Z91" s="399"/>
    </row>
    <row r="92" spans="1:26" ht="15.75" customHeight="1">
      <c r="A92" s="394"/>
      <c r="B92" s="394"/>
      <c r="C92" s="394"/>
      <c r="D92" s="394"/>
      <c r="E92" s="394"/>
      <c r="F92" s="394"/>
      <c r="G92" s="394"/>
      <c r="H92" s="394"/>
      <c r="I92" s="394"/>
      <c r="J92" s="455"/>
      <c r="K92" s="455"/>
      <c r="L92" s="455"/>
      <c r="M92" s="455"/>
      <c r="N92" s="455"/>
      <c r="O92" s="455"/>
      <c r="P92" s="419"/>
      <c r="Q92" s="394"/>
      <c r="R92" s="456"/>
      <c r="S92" s="399"/>
      <c r="T92" s="400"/>
      <c r="U92" s="399"/>
      <c r="V92" s="399"/>
      <c r="W92" s="399"/>
      <c r="X92" s="399"/>
      <c r="Y92" s="399"/>
      <c r="Z92" s="399"/>
    </row>
    <row r="93" spans="1:26" ht="15.75" customHeight="1">
      <c r="A93" s="394"/>
      <c r="B93" s="394"/>
      <c r="C93" s="394"/>
      <c r="D93" s="394"/>
      <c r="E93" s="394"/>
      <c r="F93" s="394"/>
      <c r="G93" s="394"/>
      <c r="H93" s="394"/>
      <c r="I93" s="394"/>
      <c r="J93" s="455"/>
      <c r="K93" s="455"/>
      <c r="L93" s="455"/>
      <c r="M93" s="455"/>
      <c r="N93" s="455"/>
      <c r="O93" s="455"/>
      <c r="P93" s="419"/>
      <c r="Q93" s="394"/>
      <c r="R93" s="456"/>
      <c r="S93" s="399"/>
      <c r="T93" s="400"/>
      <c r="U93" s="399"/>
      <c r="V93" s="399"/>
      <c r="W93" s="399"/>
      <c r="X93" s="399"/>
      <c r="Y93" s="399"/>
      <c r="Z93" s="399"/>
    </row>
    <row r="94" spans="1:26" ht="15.75" customHeight="1">
      <c r="A94" s="394"/>
      <c r="B94" s="394"/>
      <c r="C94" s="394"/>
      <c r="D94" s="394"/>
      <c r="E94" s="394"/>
      <c r="F94" s="394"/>
      <c r="G94" s="394"/>
      <c r="H94" s="394"/>
      <c r="I94" s="394"/>
      <c r="J94" s="455"/>
      <c r="K94" s="455"/>
      <c r="L94" s="455"/>
      <c r="M94" s="455"/>
      <c r="N94" s="455"/>
      <c r="O94" s="455"/>
      <c r="P94" s="419"/>
      <c r="Q94" s="394"/>
      <c r="R94" s="456"/>
      <c r="S94" s="399"/>
      <c r="T94" s="400"/>
      <c r="U94" s="399"/>
      <c r="V94" s="399"/>
      <c r="W94" s="399"/>
      <c r="X94" s="399"/>
      <c r="Y94" s="399"/>
      <c r="Z94" s="399"/>
    </row>
    <row r="95" spans="1:26" ht="15.75" customHeight="1">
      <c r="A95" s="394"/>
      <c r="B95" s="394"/>
      <c r="C95" s="394"/>
      <c r="D95" s="394"/>
      <c r="E95" s="394"/>
      <c r="F95" s="394"/>
      <c r="G95" s="394"/>
      <c r="H95" s="394"/>
      <c r="I95" s="394"/>
      <c r="J95" s="455"/>
      <c r="K95" s="455"/>
      <c r="L95" s="455"/>
      <c r="M95" s="455"/>
      <c r="N95" s="455"/>
      <c r="O95" s="455"/>
      <c r="P95" s="419"/>
      <c r="Q95" s="394"/>
      <c r="R95" s="456"/>
      <c r="S95" s="399"/>
      <c r="T95" s="400"/>
      <c r="U95" s="399"/>
      <c r="V95" s="399"/>
      <c r="W95" s="399"/>
      <c r="X95" s="399"/>
      <c r="Y95" s="399"/>
      <c r="Z95" s="399"/>
    </row>
    <row r="96" spans="1:26" ht="15.75" customHeight="1">
      <c r="A96" s="394"/>
      <c r="B96" s="394"/>
      <c r="C96" s="394"/>
      <c r="D96" s="394"/>
      <c r="E96" s="394"/>
      <c r="F96" s="394"/>
      <c r="G96" s="394"/>
      <c r="H96" s="394"/>
      <c r="I96" s="394"/>
      <c r="J96" s="455"/>
      <c r="K96" s="455"/>
      <c r="L96" s="455"/>
      <c r="M96" s="455"/>
      <c r="N96" s="455"/>
      <c r="O96" s="455"/>
      <c r="P96" s="419"/>
      <c r="Q96" s="394"/>
      <c r="R96" s="456"/>
      <c r="S96" s="399"/>
      <c r="T96" s="400"/>
      <c r="U96" s="399"/>
      <c r="V96" s="399"/>
      <c r="W96" s="399"/>
      <c r="X96" s="399"/>
      <c r="Y96" s="399"/>
      <c r="Z96" s="399"/>
    </row>
    <row r="97" spans="1:26" ht="15.75" customHeight="1">
      <c r="A97" s="394"/>
      <c r="B97" s="394"/>
      <c r="C97" s="394"/>
      <c r="D97" s="394"/>
      <c r="E97" s="394"/>
      <c r="F97" s="394"/>
      <c r="G97" s="394"/>
      <c r="H97" s="394"/>
      <c r="I97" s="394"/>
      <c r="J97" s="455"/>
      <c r="K97" s="455"/>
      <c r="L97" s="455"/>
      <c r="M97" s="455"/>
      <c r="N97" s="455"/>
      <c r="O97" s="455"/>
      <c r="P97" s="419"/>
      <c r="Q97" s="394"/>
      <c r="R97" s="456"/>
      <c r="S97" s="399"/>
      <c r="T97" s="400"/>
      <c r="U97" s="399"/>
      <c r="V97" s="399"/>
      <c r="W97" s="399"/>
      <c r="X97" s="399"/>
      <c r="Y97" s="399"/>
      <c r="Z97" s="399"/>
    </row>
    <row r="98" spans="1:26" ht="15.75" customHeight="1">
      <c r="A98" s="394"/>
      <c r="B98" s="394"/>
      <c r="C98" s="394"/>
      <c r="D98" s="394"/>
      <c r="E98" s="394"/>
      <c r="F98" s="394"/>
      <c r="G98" s="394"/>
      <c r="H98" s="394"/>
      <c r="I98" s="394"/>
      <c r="J98" s="455"/>
      <c r="K98" s="455"/>
      <c r="L98" s="455"/>
      <c r="M98" s="455"/>
      <c r="N98" s="455"/>
      <c r="O98" s="455"/>
      <c r="P98" s="419"/>
      <c r="Q98" s="394"/>
      <c r="R98" s="456"/>
      <c r="S98" s="399"/>
      <c r="T98" s="400"/>
      <c r="U98" s="399"/>
      <c r="V98" s="399"/>
      <c r="W98" s="399"/>
      <c r="X98" s="399"/>
      <c r="Y98" s="399"/>
      <c r="Z98" s="399"/>
    </row>
    <row r="99" spans="1:26" ht="15.75" customHeight="1">
      <c r="A99" s="394"/>
      <c r="B99" s="394"/>
      <c r="C99" s="394"/>
      <c r="D99" s="394"/>
      <c r="E99" s="394"/>
      <c r="F99" s="394"/>
      <c r="G99" s="394"/>
      <c r="H99" s="394"/>
      <c r="I99" s="394"/>
      <c r="J99" s="455"/>
      <c r="K99" s="455"/>
      <c r="L99" s="455"/>
      <c r="M99" s="455"/>
      <c r="N99" s="455"/>
      <c r="O99" s="455"/>
      <c r="P99" s="419"/>
      <c r="Q99" s="394"/>
      <c r="R99" s="456"/>
      <c r="S99" s="399"/>
      <c r="T99" s="400"/>
      <c r="U99" s="399"/>
      <c r="V99" s="399"/>
      <c r="W99" s="399"/>
      <c r="X99" s="399"/>
      <c r="Y99" s="399"/>
      <c r="Z99" s="399"/>
    </row>
    <row r="100" spans="1:26" ht="15.75" customHeight="1">
      <c r="A100" s="394"/>
      <c r="B100" s="394"/>
      <c r="C100" s="394"/>
      <c r="D100" s="394"/>
      <c r="E100" s="394"/>
      <c r="F100" s="394"/>
      <c r="G100" s="394"/>
      <c r="H100" s="394"/>
      <c r="I100" s="394"/>
      <c r="J100" s="455"/>
      <c r="K100" s="455"/>
      <c r="L100" s="455"/>
      <c r="M100" s="455"/>
      <c r="N100" s="455"/>
      <c r="O100" s="455"/>
      <c r="P100" s="419"/>
      <c r="Q100" s="394"/>
      <c r="R100" s="456"/>
      <c r="S100" s="399"/>
      <c r="T100" s="400"/>
      <c r="U100" s="399"/>
      <c r="V100" s="399"/>
      <c r="W100" s="399"/>
      <c r="X100" s="399"/>
      <c r="Y100" s="399"/>
      <c r="Z100" s="399"/>
    </row>
    <row r="101" spans="1:26" ht="15.75" customHeight="1">
      <c r="A101" s="394"/>
      <c r="B101" s="394"/>
      <c r="C101" s="394"/>
      <c r="D101" s="394"/>
      <c r="E101" s="394"/>
      <c r="F101" s="394"/>
      <c r="G101" s="394"/>
      <c r="H101" s="394"/>
      <c r="I101" s="394"/>
      <c r="J101" s="455"/>
      <c r="K101" s="455"/>
      <c r="L101" s="455"/>
      <c r="M101" s="455"/>
      <c r="N101" s="455"/>
      <c r="O101" s="455"/>
      <c r="P101" s="419"/>
      <c r="Q101" s="394"/>
      <c r="R101" s="456"/>
      <c r="S101" s="399"/>
      <c r="T101" s="400"/>
      <c r="U101" s="399"/>
      <c r="V101" s="399"/>
      <c r="W101" s="399"/>
      <c r="X101" s="399"/>
      <c r="Y101" s="399"/>
      <c r="Z101" s="399"/>
    </row>
    <row r="102" spans="1:26" ht="15.75" customHeight="1">
      <c r="A102" s="394"/>
      <c r="B102" s="394"/>
      <c r="C102" s="394"/>
      <c r="D102" s="394"/>
      <c r="E102" s="394"/>
      <c r="F102" s="394"/>
      <c r="G102" s="394"/>
      <c r="H102" s="394"/>
      <c r="I102" s="394"/>
      <c r="J102" s="455"/>
      <c r="K102" s="455"/>
      <c r="L102" s="455"/>
      <c r="M102" s="455"/>
      <c r="N102" s="455"/>
      <c r="O102" s="455"/>
      <c r="P102" s="419"/>
      <c r="Q102" s="394"/>
      <c r="R102" s="456"/>
      <c r="S102" s="399"/>
      <c r="T102" s="400"/>
      <c r="U102" s="399"/>
      <c r="V102" s="399"/>
      <c r="W102" s="399"/>
      <c r="X102" s="399"/>
      <c r="Y102" s="399"/>
      <c r="Z102" s="399"/>
    </row>
    <row r="103" spans="1:26" ht="15.75" customHeight="1">
      <c r="A103" s="394"/>
      <c r="B103" s="394"/>
      <c r="C103" s="394"/>
      <c r="D103" s="394"/>
      <c r="E103" s="394"/>
      <c r="F103" s="394"/>
      <c r="G103" s="394"/>
      <c r="H103" s="394"/>
      <c r="I103" s="394"/>
      <c r="J103" s="455"/>
      <c r="K103" s="455"/>
      <c r="L103" s="455"/>
      <c r="M103" s="455"/>
      <c r="N103" s="455"/>
      <c r="O103" s="455"/>
      <c r="P103" s="419"/>
      <c r="Q103" s="394"/>
      <c r="R103" s="456"/>
      <c r="S103" s="399"/>
      <c r="T103" s="400"/>
      <c r="U103" s="399"/>
      <c r="V103" s="399"/>
      <c r="W103" s="399"/>
      <c r="X103" s="399"/>
      <c r="Y103" s="399"/>
      <c r="Z103" s="399"/>
    </row>
    <row r="104" spans="1:26" ht="15.75" customHeight="1">
      <c r="A104" s="394"/>
      <c r="B104" s="394"/>
      <c r="C104" s="394"/>
      <c r="D104" s="394"/>
      <c r="E104" s="394"/>
      <c r="F104" s="394"/>
      <c r="G104" s="394"/>
      <c r="H104" s="394"/>
      <c r="I104" s="394"/>
      <c r="J104" s="455"/>
      <c r="K104" s="455"/>
      <c r="L104" s="455"/>
      <c r="M104" s="455"/>
      <c r="N104" s="455"/>
      <c r="O104" s="455"/>
      <c r="P104" s="419"/>
      <c r="Q104" s="394"/>
      <c r="R104" s="456"/>
      <c r="S104" s="399"/>
      <c r="T104" s="400"/>
      <c r="U104" s="399"/>
      <c r="V104" s="399"/>
      <c r="W104" s="399"/>
      <c r="X104" s="399"/>
      <c r="Y104" s="399"/>
      <c r="Z104" s="399"/>
    </row>
    <row r="105" spans="1:26" ht="15.75" customHeight="1">
      <c r="A105" s="394"/>
      <c r="B105" s="394"/>
      <c r="C105" s="394"/>
      <c r="D105" s="394"/>
      <c r="E105" s="394"/>
      <c r="F105" s="394"/>
      <c r="G105" s="394"/>
      <c r="H105" s="394"/>
      <c r="I105" s="394"/>
      <c r="J105" s="455"/>
      <c r="K105" s="455"/>
      <c r="L105" s="455"/>
      <c r="M105" s="455"/>
      <c r="N105" s="455"/>
      <c r="O105" s="455"/>
      <c r="P105" s="419"/>
      <c r="Q105" s="394"/>
      <c r="R105" s="456"/>
      <c r="S105" s="399"/>
      <c r="T105" s="400"/>
      <c r="U105" s="399"/>
      <c r="V105" s="399"/>
      <c r="W105" s="399"/>
      <c r="X105" s="399"/>
      <c r="Y105" s="399"/>
      <c r="Z105" s="399"/>
    </row>
    <row r="106" spans="1:26" ht="15.75" customHeight="1">
      <c r="A106" s="394"/>
      <c r="B106" s="394"/>
      <c r="C106" s="394"/>
      <c r="D106" s="394"/>
      <c r="E106" s="394"/>
      <c r="F106" s="394"/>
      <c r="G106" s="394"/>
      <c r="H106" s="394"/>
      <c r="I106" s="394"/>
      <c r="J106" s="455"/>
      <c r="K106" s="455"/>
      <c r="L106" s="455"/>
      <c r="M106" s="455"/>
      <c r="N106" s="455"/>
      <c r="O106" s="455"/>
      <c r="P106" s="419"/>
      <c r="Q106" s="394"/>
      <c r="R106" s="456"/>
      <c r="S106" s="399"/>
      <c r="T106" s="400"/>
      <c r="U106" s="399"/>
      <c r="V106" s="399"/>
      <c r="W106" s="399"/>
      <c r="X106" s="399"/>
      <c r="Y106" s="399"/>
      <c r="Z106" s="399"/>
    </row>
    <row r="107" spans="1:26" ht="15.75" customHeight="1">
      <c r="A107" s="394"/>
      <c r="B107" s="394"/>
      <c r="C107" s="394"/>
      <c r="D107" s="394"/>
      <c r="E107" s="394"/>
      <c r="F107" s="394"/>
      <c r="G107" s="394"/>
      <c r="H107" s="394"/>
      <c r="I107" s="394"/>
      <c r="J107" s="455"/>
      <c r="K107" s="455"/>
      <c r="L107" s="455"/>
      <c r="M107" s="455"/>
      <c r="N107" s="455"/>
      <c r="O107" s="455"/>
      <c r="P107" s="419"/>
      <c r="Q107" s="394"/>
      <c r="R107" s="456"/>
      <c r="S107" s="399"/>
      <c r="T107" s="400"/>
      <c r="U107" s="399"/>
      <c r="V107" s="399"/>
      <c r="W107" s="399"/>
      <c r="X107" s="399"/>
      <c r="Y107" s="399"/>
      <c r="Z107" s="399"/>
    </row>
    <row r="108" spans="1:26" ht="15.75" customHeight="1">
      <c r="A108" s="394"/>
      <c r="B108" s="394"/>
      <c r="C108" s="394"/>
      <c r="D108" s="394"/>
      <c r="E108" s="394"/>
      <c r="F108" s="394"/>
      <c r="G108" s="394"/>
      <c r="H108" s="394"/>
      <c r="I108" s="394"/>
      <c r="J108" s="455"/>
      <c r="K108" s="455"/>
      <c r="L108" s="455"/>
      <c r="M108" s="455"/>
      <c r="N108" s="455"/>
      <c r="O108" s="455"/>
      <c r="P108" s="419"/>
      <c r="Q108" s="394"/>
      <c r="R108" s="456"/>
      <c r="S108" s="399"/>
      <c r="T108" s="400"/>
      <c r="U108" s="399"/>
      <c r="V108" s="399"/>
      <c r="W108" s="399"/>
      <c r="X108" s="399"/>
      <c r="Y108" s="399"/>
      <c r="Z108" s="399"/>
    </row>
    <row r="109" spans="1:26" ht="15.75" customHeight="1">
      <c r="A109" s="394"/>
      <c r="B109" s="394"/>
      <c r="C109" s="394"/>
      <c r="D109" s="394"/>
      <c r="E109" s="394"/>
      <c r="F109" s="394"/>
      <c r="G109" s="394"/>
      <c r="H109" s="394"/>
      <c r="I109" s="394"/>
      <c r="J109" s="455"/>
      <c r="K109" s="455"/>
      <c r="L109" s="455"/>
      <c r="M109" s="455"/>
      <c r="N109" s="455"/>
      <c r="O109" s="455"/>
      <c r="P109" s="419"/>
      <c r="Q109" s="394"/>
      <c r="R109" s="456"/>
      <c r="S109" s="399"/>
      <c r="T109" s="400"/>
      <c r="U109" s="399"/>
      <c r="V109" s="399"/>
      <c r="W109" s="399"/>
      <c r="X109" s="399"/>
      <c r="Y109" s="399"/>
      <c r="Z109" s="399"/>
    </row>
    <row r="110" spans="1:26" ht="15.75" customHeight="1">
      <c r="A110" s="394"/>
      <c r="B110" s="394"/>
      <c r="C110" s="394"/>
      <c r="D110" s="394"/>
      <c r="E110" s="394"/>
      <c r="F110" s="394"/>
      <c r="G110" s="394"/>
      <c r="H110" s="394"/>
      <c r="I110" s="394"/>
      <c r="J110" s="455"/>
      <c r="K110" s="455"/>
      <c r="L110" s="455"/>
      <c r="M110" s="455"/>
      <c r="N110" s="455"/>
      <c r="O110" s="455"/>
      <c r="P110" s="419"/>
      <c r="Q110" s="394"/>
      <c r="R110" s="456"/>
      <c r="S110" s="399"/>
      <c r="T110" s="400"/>
      <c r="U110" s="399"/>
      <c r="V110" s="399"/>
      <c r="W110" s="399"/>
      <c r="X110" s="399"/>
      <c r="Y110" s="399"/>
      <c r="Z110" s="399"/>
    </row>
    <row r="111" spans="1:26" ht="15.75" customHeight="1">
      <c r="A111" s="394"/>
      <c r="B111" s="394"/>
      <c r="C111" s="394"/>
      <c r="D111" s="394"/>
      <c r="E111" s="394"/>
      <c r="F111" s="394"/>
      <c r="G111" s="394"/>
      <c r="H111" s="394"/>
      <c r="I111" s="394"/>
      <c r="J111" s="455"/>
      <c r="K111" s="455"/>
      <c r="L111" s="455"/>
      <c r="M111" s="455"/>
      <c r="N111" s="455"/>
      <c r="O111" s="455"/>
      <c r="P111" s="419"/>
      <c r="Q111" s="394"/>
      <c r="R111" s="456"/>
      <c r="S111" s="399"/>
      <c r="T111" s="400"/>
      <c r="U111" s="399"/>
      <c r="V111" s="399"/>
      <c r="W111" s="399"/>
      <c r="X111" s="399"/>
      <c r="Y111" s="399"/>
      <c r="Z111" s="399"/>
    </row>
    <row r="112" spans="1:26" ht="15.75" customHeight="1">
      <c r="A112" s="394"/>
      <c r="B112" s="394"/>
      <c r="C112" s="394"/>
      <c r="D112" s="394"/>
      <c r="E112" s="394"/>
      <c r="F112" s="394"/>
      <c r="G112" s="394"/>
      <c r="H112" s="394"/>
      <c r="I112" s="394"/>
      <c r="J112" s="455"/>
      <c r="K112" s="455"/>
      <c r="L112" s="455"/>
      <c r="M112" s="455"/>
      <c r="N112" s="455"/>
      <c r="O112" s="455"/>
      <c r="P112" s="419"/>
      <c r="Q112" s="394"/>
      <c r="R112" s="456"/>
      <c r="S112" s="399"/>
      <c r="T112" s="400"/>
      <c r="U112" s="399"/>
      <c r="V112" s="399"/>
      <c r="W112" s="399"/>
      <c r="X112" s="399"/>
      <c r="Y112" s="399"/>
      <c r="Z112" s="399"/>
    </row>
    <row r="113" spans="1:26" ht="15.75" customHeight="1">
      <c r="A113" s="394"/>
      <c r="B113" s="394"/>
      <c r="C113" s="394"/>
      <c r="D113" s="394"/>
      <c r="E113" s="394"/>
      <c r="F113" s="394"/>
      <c r="G113" s="394"/>
      <c r="H113" s="394"/>
      <c r="I113" s="394"/>
      <c r="J113" s="455"/>
      <c r="K113" s="455"/>
      <c r="L113" s="455"/>
      <c r="M113" s="455"/>
      <c r="N113" s="455"/>
      <c r="O113" s="455"/>
      <c r="P113" s="419"/>
      <c r="Q113" s="394"/>
      <c r="R113" s="456"/>
      <c r="S113" s="399"/>
      <c r="T113" s="400"/>
      <c r="U113" s="399"/>
      <c r="V113" s="399"/>
      <c r="W113" s="399"/>
      <c r="X113" s="399"/>
      <c r="Y113" s="399"/>
      <c r="Z113" s="399"/>
    </row>
    <row r="114" spans="1:26" ht="15.75" customHeight="1">
      <c r="A114" s="394"/>
      <c r="B114" s="394"/>
      <c r="C114" s="394"/>
      <c r="D114" s="394"/>
      <c r="E114" s="394"/>
      <c r="F114" s="394"/>
      <c r="G114" s="394"/>
      <c r="H114" s="394"/>
      <c r="I114" s="394"/>
      <c r="J114" s="455"/>
      <c r="K114" s="455"/>
      <c r="L114" s="455"/>
      <c r="M114" s="455"/>
      <c r="N114" s="455"/>
      <c r="O114" s="455"/>
      <c r="P114" s="419"/>
      <c r="Q114" s="394"/>
      <c r="R114" s="456"/>
      <c r="S114" s="399"/>
      <c r="T114" s="400"/>
      <c r="U114" s="399"/>
      <c r="V114" s="399"/>
      <c r="W114" s="399"/>
      <c r="X114" s="399"/>
      <c r="Y114" s="399"/>
      <c r="Z114" s="399"/>
    </row>
    <row r="115" spans="1:26" ht="15.75" customHeight="1">
      <c r="A115" s="394"/>
      <c r="B115" s="394"/>
      <c r="C115" s="394"/>
      <c r="D115" s="394"/>
      <c r="E115" s="394"/>
      <c r="F115" s="394"/>
      <c r="G115" s="394"/>
      <c r="H115" s="394"/>
      <c r="I115" s="394"/>
      <c r="J115" s="455"/>
      <c r="K115" s="455"/>
      <c r="L115" s="455"/>
      <c r="M115" s="455"/>
      <c r="N115" s="455"/>
      <c r="O115" s="455"/>
      <c r="P115" s="419"/>
      <c r="Q115" s="394"/>
      <c r="R115" s="456"/>
      <c r="S115" s="399"/>
      <c r="T115" s="400"/>
      <c r="U115" s="399"/>
      <c r="V115" s="399"/>
      <c r="W115" s="399"/>
      <c r="X115" s="399"/>
      <c r="Y115" s="399"/>
      <c r="Z115" s="399"/>
    </row>
    <row r="116" spans="1:26" ht="15.75" customHeight="1">
      <c r="A116" s="394"/>
      <c r="B116" s="394"/>
      <c r="C116" s="394"/>
      <c r="D116" s="394"/>
      <c r="E116" s="394"/>
      <c r="F116" s="394"/>
      <c r="G116" s="394"/>
      <c r="H116" s="394"/>
      <c r="I116" s="394"/>
      <c r="J116" s="455"/>
      <c r="K116" s="455"/>
      <c r="L116" s="455"/>
      <c r="M116" s="455"/>
      <c r="N116" s="455"/>
      <c r="O116" s="455"/>
      <c r="P116" s="419"/>
      <c r="Q116" s="394"/>
      <c r="R116" s="456"/>
      <c r="S116" s="399"/>
      <c r="T116" s="400"/>
      <c r="U116" s="399"/>
      <c r="V116" s="399"/>
      <c r="W116" s="399"/>
      <c r="X116" s="399"/>
      <c r="Y116" s="399"/>
      <c r="Z116" s="399"/>
    </row>
    <row r="117" spans="1:26" ht="15.75" customHeight="1">
      <c r="A117" s="394"/>
      <c r="B117" s="394"/>
      <c r="C117" s="394"/>
      <c r="D117" s="394"/>
      <c r="E117" s="394"/>
      <c r="F117" s="394"/>
      <c r="G117" s="394"/>
      <c r="H117" s="394"/>
      <c r="I117" s="394"/>
      <c r="J117" s="455"/>
      <c r="K117" s="455"/>
      <c r="L117" s="455"/>
      <c r="M117" s="455"/>
      <c r="N117" s="455"/>
      <c r="O117" s="455"/>
      <c r="P117" s="419"/>
      <c r="Q117" s="394"/>
      <c r="R117" s="456"/>
      <c r="S117" s="399"/>
      <c r="T117" s="400"/>
      <c r="U117" s="399"/>
      <c r="V117" s="399"/>
      <c r="W117" s="399"/>
      <c r="X117" s="399"/>
      <c r="Y117" s="399"/>
      <c r="Z117" s="399"/>
    </row>
    <row r="118" spans="1:26" ht="15.75" customHeight="1">
      <c r="A118" s="394"/>
      <c r="B118" s="394"/>
      <c r="C118" s="394"/>
      <c r="D118" s="394"/>
      <c r="E118" s="394"/>
      <c r="F118" s="394"/>
      <c r="G118" s="394"/>
      <c r="H118" s="394"/>
      <c r="I118" s="394"/>
      <c r="J118" s="455"/>
      <c r="K118" s="455"/>
      <c r="L118" s="455"/>
      <c r="M118" s="455"/>
      <c r="N118" s="455"/>
      <c r="O118" s="455"/>
      <c r="P118" s="419"/>
      <c r="Q118" s="394"/>
      <c r="R118" s="456"/>
      <c r="S118" s="399"/>
      <c r="T118" s="400"/>
      <c r="U118" s="399"/>
      <c r="V118" s="399"/>
      <c r="W118" s="399"/>
      <c r="X118" s="399"/>
      <c r="Y118" s="399"/>
      <c r="Z118" s="399"/>
    </row>
    <row r="119" spans="1:26" ht="15.75" customHeight="1">
      <c r="A119" s="394"/>
      <c r="B119" s="394"/>
      <c r="C119" s="394"/>
      <c r="D119" s="394"/>
      <c r="E119" s="394"/>
      <c r="F119" s="394"/>
      <c r="G119" s="394"/>
      <c r="H119" s="394"/>
      <c r="I119" s="394"/>
      <c r="J119" s="455"/>
      <c r="K119" s="455"/>
      <c r="L119" s="455"/>
      <c r="M119" s="455"/>
      <c r="N119" s="455"/>
      <c r="O119" s="455"/>
      <c r="P119" s="419"/>
      <c r="Q119" s="394"/>
      <c r="R119" s="456"/>
      <c r="S119" s="399"/>
      <c r="T119" s="400"/>
      <c r="U119" s="399"/>
      <c r="V119" s="399"/>
      <c r="W119" s="399"/>
      <c r="X119" s="399"/>
      <c r="Y119" s="399"/>
      <c r="Z119" s="399"/>
    </row>
    <row r="120" spans="1:26" ht="15.75" customHeight="1">
      <c r="A120" s="394"/>
      <c r="B120" s="394"/>
      <c r="C120" s="394"/>
      <c r="D120" s="394"/>
      <c r="E120" s="394"/>
      <c r="F120" s="394"/>
      <c r="G120" s="394"/>
      <c r="H120" s="394"/>
      <c r="I120" s="394"/>
      <c r="J120" s="455"/>
      <c r="K120" s="455"/>
      <c r="L120" s="455"/>
      <c r="M120" s="455"/>
      <c r="N120" s="455"/>
      <c r="O120" s="455"/>
      <c r="P120" s="419"/>
      <c r="Q120" s="394"/>
      <c r="R120" s="456"/>
      <c r="S120" s="399"/>
      <c r="T120" s="400"/>
      <c r="U120" s="399"/>
      <c r="V120" s="399"/>
      <c r="W120" s="399"/>
      <c r="X120" s="399"/>
      <c r="Y120" s="399"/>
      <c r="Z120" s="399"/>
    </row>
    <row r="121" spans="1:26" ht="15.75" customHeight="1">
      <c r="A121" s="394"/>
      <c r="B121" s="394"/>
      <c r="C121" s="394"/>
      <c r="D121" s="394"/>
      <c r="E121" s="394"/>
      <c r="F121" s="394"/>
      <c r="G121" s="394"/>
      <c r="H121" s="394"/>
      <c r="I121" s="394"/>
      <c r="J121" s="455"/>
      <c r="K121" s="455"/>
      <c r="L121" s="455"/>
      <c r="M121" s="455"/>
      <c r="N121" s="455"/>
      <c r="O121" s="455"/>
      <c r="P121" s="419"/>
      <c r="Q121" s="394"/>
      <c r="R121" s="456"/>
      <c r="S121" s="399"/>
      <c r="T121" s="400"/>
      <c r="U121" s="399"/>
      <c r="V121" s="399"/>
      <c r="W121" s="399"/>
      <c r="X121" s="399"/>
      <c r="Y121" s="399"/>
      <c r="Z121" s="399"/>
    </row>
    <row r="122" spans="1:26" ht="15.75" customHeight="1">
      <c r="A122" s="394"/>
      <c r="B122" s="394"/>
      <c r="C122" s="394"/>
      <c r="D122" s="394"/>
      <c r="E122" s="394"/>
      <c r="F122" s="394"/>
      <c r="G122" s="394"/>
      <c r="H122" s="394"/>
      <c r="I122" s="394"/>
      <c r="J122" s="455"/>
      <c r="K122" s="455"/>
      <c r="L122" s="455"/>
      <c r="M122" s="455"/>
      <c r="N122" s="455"/>
      <c r="O122" s="455"/>
      <c r="P122" s="419"/>
      <c r="Q122" s="394"/>
      <c r="R122" s="456"/>
      <c r="S122" s="399"/>
      <c r="T122" s="400"/>
      <c r="U122" s="399"/>
      <c r="V122" s="399"/>
      <c r="W122" s="399"/>
      <c r="X122" s="399"/>
      <c r="Y122" s="399"/>
      <c r="Z122" s="399"/>
    </row>
    <row r="123" spans="1:26" ht="15.75" customHeight="1">
      <c r="A123" s="394"/>
      <c r="B123" s="394"/>
      <c r="C123" s="394"/>
      <c r="D123" s="394"/>
      <c r="E123" s="394"/>
      <c r="F123" s="394"/>
      <c r="G123" s="394"/>
      <c r="H123" s="394"/>
      <c r="I123" s="394"/>
      <c r="J123" s="455"/>
      <c r="K123" s="455"/>
      <c r="L123" s="455"/>
      <c r="M123" s="455"/>
      <c r="N123" s="455"/>
      <c r="O123" s="455"/>
      <c r="P123" s="419"/>
      <c r="Q123" s="394"/>
      <c r="R123" s="456"/>
      <c r="S123" s="399"/>
      <c r="T123" s="400"/>
      <c r="U123" s="399"/>
      <c r="V123" s="399"/>
      <c r="W123" s="399"/>
      <c r="X123" s="399"/>
      <c r="Y123" s="399"/>
      <c r="Z123" s="399"/>
    </row>
    <row r="124" spans="1:26" ht="15.75" customHeight="1">
      <c r="A124" s="394"/>
      <c r="B124" s="394"/>
      <c r="C124" s="394"/>
      <c r="D124" s="394"/>
      <c r="E124" s="394"/>
      <c r="F124" s="394"/>
      <c r="G124" s="394"/>
      <c r="H124" s="394"/>
      <c r="I124" s="394"/>
      <c r="J124" s="455"/>
      <c r="K124" s="455"/>
      <c r="L124" s="455"/>
      <c r="M124" s="455"/>
      <c r="N124" s="455"/>
      <c r="O124" s="455"/>
      <c r="P124" s="419"/>
      <c r="Q124" s="394"/>
      <c r="R124" s="456"/>
      <c r="S124" s="399"/>
      <c r="T124" s="400"/>
      <c r="U124" s="399"/>
      <c r="V124" s="399"/>
      <c r="W124" s="399"/>
      <c r="X124" s="399"/>
      <c r="Y124" s="399"/>
      <c r="Z124" s="399"/>
    </row>
    <row r="125" spans="1:26" ht="15.75" customHeight="1">
      <c r="A125" s="394"/>
      <c r="B125" s="394"/>
      <c r="C125" s="394"/>
      <c r="D125" s="394"/>
      <c r="E125" s="394"/>
      <c r="F125" s="394"/>
      <c r="G125" s="394"/>
      <c r="H125" s="394"/>
      <c r="I125" s="394"/>
      <c r="J125" s="455"/>
      <c r="K125" s="455"/>
      <c r="L125" s="455"/>
      <c r="M125" s="455"/>
      <c r="N125" s="455"/>
      <c r="O125" s="455"/>
      <c r="P125" s="419"/>
      <c r="Q125" s="394"/>
      <c r="R125" s="456"/>
      <c r="S125" s="399"/>
      <c r="T125" s="400"/>
      <c r="U125" s="399"/>
      <c r="V125" s="399"/>
      <c r="W125" s="399"/>
      <c r="X125" s="399"/>
      <c r="Y125" s="399"/>
      <c r="Z125" s="399"/>
    </row>
    <row r="126" spans="1:26" ht="15.75" customHeight="1">
      <c r="A126" s="394"/>
      <c r="B126" s="394"/>
      <c r="C126" s="394"/>
      <c r="D126" s="394"/>
      <c r="E126" s="394"/>
      <c r="F126" s="394"/>
      <c r="G126" s="394"/>
      <c r="H126" s="394"/>
      <c r="I126" s="394"/>
      <c r="J126" s="455"/>
      <c r="K126" s="455"/>
      <c r="L126" s="455"/>
      <c r="M126" s="455"/>
      <c r="N126" s="455"/>
      <c r="O126" s="455"/>
      <c r="P126" s="419"/>
      <c r="Q126" s="394"/>
      <c r="R126" s="456"/>
      <c r="S126" s="399"/>
      <c r="T126" s="400"/>
      <c r="U126" s="399"/>
      <c r="V126" s="399"/>
      <c r="W126" s="399"/>
      <c r="X126" s="399"/>
      <c r="Y126" s="399"/>
      <c r="Z126" s="399"/>
    </row>
    <row r="127" spans="1:26" ht="15.75" customHeight="1">
      <c r="A127" s="394"/>
      <c r="B127" s="394"/>
      <c r="C127" s="394"/>
      <c r="D127" s="394"/>
      <c r="E127" s="394"/>
      <c r="F127" s="394"/>
      <c r="G127" s="394"/>
      <c r="H127" s="394"/>
      <c r="I127" s="394"/>
      <c r="J127" s="455"/>
      <c r="K127" s="455"/>
      <c r="L127" s="455"/>
      <c r="M127" s="455"/>
      <c r="N127" s="455"/>
      <c r="O127" s="455"/>
      <c r="P127" s="419"/>
      <c r="Q127" s="394"/>
      <c r="R127" s="456"/>
      <c r="S127" s="399"/>
      <c r="T127" s="400"/>
      <c r="U127" s="399"/>
      <c r="V127" s="399"/>
      <c r="W127" s="399"/>
      <c r="X127" s="399"/>
      <c r="Y127" s="399"/>
      <c r="Z127" s="399"/>
    </row>
    <row r="128" spans="1:26" ht="15.75" customHeight="1">
      <c r="A128" s="394"/>
      <c r="B128" s="394"/>
      <c r="C128" s="394"/>
      <c r="D128" s="394"/>
      <c r="E128" s="394"/>
      <c r="F128" s="394"/>
      <c r="G128" s="394"/>
      <c r="H128" s="394"/>
      <c r="I128" s="394"/>
      <c r="J128" s="455"/>
      <c r="K128" s="455"/>
      <c r="L128" s="455"/>
      <c r="M128" s="455"/>
      <c r="N128" s="455"/>
      <c r="O128" s="455"/>
      <c r="P128" s="419"/>
      <c r="Q128" s="394"/>
      <c r="R128" s="456"/>
      <c r="S128" s="399"/>
      <c r="T128" s="400"/>
      <c r="U128" s="399"/>
      <c r="V128" s="399"/>
      <c r="W128" s="399"/>
      <c r="X128" s="399"/>
      <c r="Y128" s="399"/>
      <c r="Z128" s="399"/>
    </row>
    <row r="129" spans="1:26" ht="15.75" customHeight="1">
      <c r="A129" s="394"/>
      <c r="B129" s="394"/>
      <c r="C129" s="394"/>
      <c r="D129" s="394"/>
      <c r="E129" s="394"/>
      <c r="F129" s="394"/>
      <c r="G129" s="394"/>
      <c r="H129" s="394"/>
      <c r="I129" s="394"/>
      <c r="J129" s="455"/>
      <c r="K129" s="455"/>
      <c r="L129" s="455"/>
      <c r="M129" s="455"/>
      <c r="N129" s="455"/>
      <c r="O129" s="455"/>
      <c r="P129" s="419"/>
      <c r="Q129" s="394"/>
      <c r="R129" s="456"/>
      <c r="S129" s="399"/>
      <c r="T129" s="400"/>
      <c r="U129" s="399"/>
      <c r="V129" s="399"/>
      <c r="W129" s="399"/>
      <c r="X129" s="399"/>
      <c r="Y129" s="399"/>
      <c r="Z129" s="399"/>
    </row>
    <row r="130" spans="1:26" ht="15.75" customHeight="1">
      <c r="A130" s="394"/>
      <c r="B130" s="394"/>
      <c r="C130" s="394"/>
      <c r="D130" s="394"/>
      <c r="E130" s="394"/>
      <c r="F130" s="394"/>
      <c r="G130" s="394"/>
      <c r="H130" s="394"/>
      <c r="I130" s="394"/>
      <c r="J130" s="455"/>
      <c r="K130" s="455"/>
      <c r="L130" s="455"/>
      <c r="M130" s="455"/>
      <c r="N130" s="455"/>
      <c r="O130" s="455"/>
      <c r="P130" s="419"/>
      <c r="Q130" s="394"/>
      <c r="R130" s="456"/>
      <c r="S130" s="399"/>
      <c r="T130" s="400"/>
      <c r="U130" s="399"/>
      <c r="V130" s="399"/>
      <c r="W130" s="399"/>
      <c r="X130" s="399"/>
      <c r="Y130" s="399"/>
      <c r="Z130" s="399"/>
    </row>
    <row r="131" spans="1:26" ht="15.75" customHeight="1">
      <c r="A131" s="394"/>
      <c r="B131" s="394"/>
      <c r="C131" s="394"/>
      <c r="D131" s="394"/>
      <c r="E131" s="394"/>
      <c r="F131" s="394"/>
      <c r="G131" s="394"/>
      <c r="H131" s="394"/>
      <c r="I131" s="394"/>
      <c r="J131" s="455"/>
      <c r="K131" s="455"/>
      <c r="L131" s="455"/>
      <c r="M131" s="455"/>
      <c r="N131" s="455"/>
      <c r="O131" s="455"/>
      <c r="P131" s="419"/>
      <c r="Q131" s="394"/>
      <c r="R131" s="456"/>
      <c r="S131" s="399"/>
      <c r="T131" s="400"/>
      <c r="U131" s="399"/>
      <c r="V131" s="399"/>
      <c r="W131" s="399"/>
      <c r="X131" s="399"/>
      <c r="Y131" s="399"/>
      <c r="Z131" s="399"/>
    </row>
    <row r="132" spans="1:26" ht="15.75" customHeight="1">
      <c r="A132" s="394"/>
      <c r="B132" s="394"/>
      <c r="C132" s="394"/>
      <c r="D132" s="394"/>
      <c r="E132" s="394"/>
      <c r="F132" s="394"/>
      <c r="G132" s="394"/>
      <c r="H132" s="394"/>
      <c r="I132" s="394"/>
      <c r="J132" s="455"/>
      <c r="K132" s="455"/>
      <c r="L132" s="455"/>
      <c r="M132" s="455"/>
      <c r="N132" s="455"/>
      <c r="O132" s="455"/>
      <c r="P132" s="419"/>
      <c r="Q132" s="394"/>
      <c r="R132" s="456"/>
      <c r="S132" s="399"/>
      <c r="T132" s="400"/>
      <c r="U132" s="399"/>
      <c r="V132" s="399"/>
      <c r="W132" s="399"/>
      <c r="X132" s="399"/>
      <c r="Y132" s="399"/>
      <c r="Z132" s="399"/>
    </row>
    <row r="133" spans="1:26" ht="15.75" customHeight="1">
      <c r="A133" s="394"/>
      <c r="B133" s="394"/>
      <c r="C133" s="394"/>
      <c r="D133" s="394"/>
      <c r="E133" s="394"/>
      <c r="F133" s="394"/>
      <c r="G133" s="394"/>
      <c r="H133" s="394"/>
      <c r="I133" s="394"/>
      <c r="J133" s="455"/>
      <c r="K133" s="455"/>
      <c r="L133" s="455"/>
      <c r="M133" s="455"/>
      <c r="N133" s="455"/>
      <c r="O133" s="455"/>
      <c r="P133" s="419"/>
      <c r="Q133" s="394"/>
      <c r="R133" s="456"/>
      <c r="S133" s="399"/>
      <c r="T133" s="400"/>
      <c r="U133" s="399"/>
      <c r="V133" s="399"/>
      <c r="W133" s="399"/>
      <c r="X133" s="399"/>
      <c r="Y133" s="399"/>
      <c r="Z133" s="399"/>
    </row>
    <row r="134" spans="1:26" ht="15.75" customHeight="1">
      <c r="A134" s="394"/>
      <c r="B134" s="394"/>
      <c r="C134" s="394"/>
      <c r="D134" s="394"/>
      <c r="E134" s="394"/>
      <c r="F134" s="394"/>
      <c r="G134" s="394"/>
      <c r="H134" s="394"/>
      <c r="I134" s="394"/>
      <c r="J134" s="455"/>
      <c r="K134" s="455"/>
      <c r="L134" s="455"/>
      <c r="M134" s="455"/>
      <c r="N134" s="455"/>
      <c r="O134" s="455"/>
      <c r="P134" s="419"/>
      <c r="Q134" s="394"/>
      <c r="R134" s="456"/>
      <c r="S134" s="399"/>
      <c r="T134" s="400"/>
      <c r="U134" s="399"/>
      <c r="V134" s="399"/>
      <c r="W134" s="399"/>
      <c r="X134" s="399"/>
      <c r="Y134" s="399"/>
      <c r="Z134" s="399"/>
    </row>
    <row r="135" spans="1:26" ht="15.75" customHeight="1">
      <c r="A135" s="394"/>
      <c r="B135" s="394"/>
      <c r="C135" s="394"/>
      <c r="D135" s="394"/>
      <c r="E135" s="394"/>
      <c r="F135" s="394"/>
      <c r="G135" s="394"/>
      <c r="H135" s="394"/>
      <c r="I135" s="394"/>
      <c r="J135" s="455"/>
      <c r="K135" s="455"/>
      <c r="L135" s="455"/>
      <c r="M135" s="455"/>
      <c r="N135" s="455"/>
      <c r="O135" s="455"/>
      <c r="P135" s="419"/>
      <c r="Q135" s="394"/>
      <c r="R135" s="456"/>
      <c r="S135" s="399"/>
      <c r="T135" s="400"/>
      <c r="U135" s="399"/>
      <c r="V135" s="399"/>
      <c r="W135" s="399"/>
      <c r="X135" s="399"/>
      <c r="Y135" s="399"/>
      <c r="Z135" s="399"/>
    </row>
    <row r="136" spans="1:26" ht="15.75" customHeight="1">
      <c r="A136" s="394"/>
      <c r="B136" s="394"/>
      <c r="C136" s="394"/>
      <c r="D136" s="394"/>
      <c r="E136" s="394"/>
      <c r="F136" s="394"/>
      <c r="G136" s="394"/>
      <c r="H136" s="394"/>
      <c r="I136" s="394"/>
      <c r="J136" s="455"/>
      <c r="K136" s="455"/>
      <c r="L136" s="455"/>
      <c r="M136" s="455"/>
      <c r="N136" s="455"/>
      <c r="O136" s="455"/>
      <c r="P136" s="419"/>
      <c r="Q136" s="394"/>
      <c r="R136" s="456"/>
      <c r="S136" s="399"/>
      <c r="T136" s="400"/>
      <c r="U136" s="399"/>
      <c r="V136" s="399"/>
      <c r="W136" s="399"/>
      <c r="X136" s="399"/>
      <c r="Y136" s="399"/>
      <c r="Z136" s="399"/>
    </row>
    <row r="137" spans="1:26" ht="15.75" customHeight="1">
      <c r="A137" s="394"/>
      <c r="B137" s="394"/>
      <c r="C137" s="394"/>
      <c r="D137" s="394"/>
      <c r="E137" s="394"/>
      <c r="F137" s="394"/>
      <c r="G137" s="394"/>
      <c r="H137" s="394"/>
      <c r="I137" s="394"/>
      <c r="J137" s="455"/>
      <c r="K137" s="455"/>
      <c r="L137" s="455"/>
      <c r="M137" s="455"/>
      <c r="N137" s="455"/>
      <c r="O137" s="455"/>
      <c r="P137" s="419"/>
      <c r="Q137" s="394"/>
      <c r="R137" s="456"/>
      <c r="S137" s="399"/>
      <c r="T137" s="400"/>
      <c r="U137" s="399"/>
      <c r="V137" s="399"/>
      <c r="W137" s="399"/>
      <c r="X137" s="399"/>
      <c r="Y137" s="399"/>
      <c r="Z137" s="399"/>
    </row>
    <row r="138" spans="1:26" ht="15.75" customHeight="1">
      <c r="A138" s="394"/>
      <c r="B138" s="394"/>
      <c r="C138" s="394"/>
      <c r="D138" s="394"/>
      <c r="E138" s="394"/>
      <c r="F138" s="394"/>
      <c r="G138" s="394"/>
      <c r="H138" s="394"/>
      <c r="I138" s="394"/>
      <c r="J138" s="455"/>
      <c r="K138" s="455"/>
      <c r="L138" s="455"/>
      <c r="M138" s="455"/>
      <c r="N138" s="455"/>
      <c r="O138" s="455"/>
      <c r="P138" s="419"/>
      <c r="Q138" s="394"/>
      <c r="R138" s="456"/>
      <c r="S138" s="399"/>
      <c r="T138" s="400"/>
      <c r="U138" s="399"/>
      <c r="V138" s="399"/>
      <c r="W138" s="399"/>
      <c r="X138" s="399"/>
      <c r="Y138" s="399"/>
      <c r="Z138" s="399"/>
    </row>
    <row r="139" spans="1:26" ht="15.75" customHeight="1">
      <c r="A139" s="394"/>
      <c r="B139" s="394"/>
      <c r="C139" s="394"/>
      <c r="D139" s="394"/>
      <c r="E139" s="394"/>
      <c r="F139" s="394"/>
      <c r="G139" s="394"/>
      <c r="H139" s="394"/>
      <c r="I139" s="394"/>
      <c r="J139" s="455"/>
      <c r="K139" s="455"/>
      <c r="L139" s="455"/>
      <c r="M139" s="455"/>
      <c r="N139" s="455"/>
      <c r="O139" s="455"/>
      <c r="P139" s="419"/>
      <c r="Q139" s="394"/>
      <c r="R139" s="456"/>
      <c r="S139" s="399"/>
      <c r="T139" s="400"/>
      <c r="U139" s="399"/>
      <c r="V139" s="399"/>
      <c r="W139" s="399"/>
      <c r="X139" s="399"/>
      <c r="Y139" s="399"/>
      <c r="Z139" s="399"/>
    </row>
    <row r="140" spans="1:26" ht="15.75" customHeight="1">
      <c r="A140" s="394"/>
      <c r="B140" s="394"/>
      <c r="C140" s="394"/>
      <c r="D140" s="394"/>
      <c r="E140" s="394"/>
      <c r="F140" s="394"/>
      <c r="G140" s="394"/>
      <c r="H140" s="394"/>
      <c r="I140" s="394"/>
      <c r="J140" s="455"/>
      <c r="K140" s="455"/>
      <c r="L140" s="455"/>
      <c r="M140" s="455"/>
      <c r="N140" s="455"/>
      <c r="O140" s="455"/>
      <c r="P140" s="419"/>
      <c r="Q140" s="394"/>
      <c r="R140" s="456"/>
      <c r="S140" s="399"/>
      <c r="T140" s="400"/>
      <c r="U140" s="399"/>
      <c r="V140" s="399"/>
      <c r="W140" s="399"/>
      <c r="X140" s="399"/>
      <c r="Y140" s="399"/>
      <c r="Z140" s="399"/>
    </row>
    <row r="141" spans="1:26" ht="15.75" customHeight="1">
      <c r="A141" s="394"/>
      <c r="B141" s="394"/>
      <c r="C141" s="394"/>
      <c r="D141" s="394"/>
      <c r="E141" s="394"/>
      <c r="F141" s="394"/>
      <c r="G141" s="394"/>
      <c r="H141" s="394"/>
      <c r="I141" s="394"/>
      <c r="J141" s="455"/>
      <c r="K141" s="455"/>
      <c r="L141" s="455"/>
      <c r="M141" s="455"/>
      <c r="N141" s="455"/>
      <c r="O141" s="455"/>
      <c r="P141" s="419"/>
      <c r="Q141" s="394"/>
      <c r="R141" s="456"/>
      <c r="S141" s="399"/>
      <c r="T141" s="400"/>
      <c r="U141" s="399"/>
      <c r="V141" s="399"/>
      <c r="W141" s="399"/>
      <c r="X141" s="399"/>
      <c r="Y141" s="399"/>
      <c r="Z141" s="399"/>
    </row>
    <row r="142" spans="1:26" ht="15.75" customHeight="1">
      <c r="A142" s="394"/>
      <c r="B142" s="394"/>
      <c r="C142" s="394"/>
      <c r="D142" s="394"/>
      <c r="E142" s="394"/>
      <c r="F142" s="394"/>
      <c r="G142" s="394"/>
      <c r="H142" s="394"/>
      <c r="I142" s="394"/>
      <c r="J142" s="455"/>
      <c r="K142" s="455"/>
      <c r="L142" s="455"/>
      <c r="M142" s="455"/>
      <c r="N142" s="455"/>
      <c r="O142" s="455"/>
      <c r="P142" s="419"/>
      <c r="Q142" s="394"/>
      <c r="R142" s="456"/>
      <c r="S142" s="399"/>
      <c r="T142" s="400"/>
      <c r="U142" s="399"/>
      <c r="V142" s="399"/>
      <c r="W142" s="399"/>
      <c r="X142" s="399"/>
      <c r="Y142" s="399"/>
      <c r="Z142" s="399"/>
    </row>
    <row r="143" spans="1:26" ht="15.75" customHeight="1">
      <c r="A143" s="394"/>
      <c r="B143" s="394"/>
      <c r="C143" s="394"/>
      <c r="D143" s="394"/>
      <c r="E143" s="394"/>
      <c r="F143" s="394"/>
      <c r="G143" s="394"/>
      <c r="H143" s="394"/>
      <c r="I143" s="394"/>
      <c r="J143" s="455"/>
      <c r="K143" s="455"/>
      <c r="L143" s="455"/>
      <c r="M143" s="455"/>
      <c r="N143" s="455"/>
      <c r="O143" s="455"/>
      <c r="P143" s="419"/>
      <c r="Q143" s="394"/>
      <c r="R143" s="456"/>
      <c r="S143" s="399"/>
      <c r="T143" s="400"/>
      <c r="U143" s="399"/>
      <c r="V143" s="399"/>
      <c r="W143" s="399"/>
      <c r="X143" s="399"/>
      <c r="Y143" s="399"/>
      <c r="Z143" s="399"/>
    </row>
    <row r="144" spans="1:26" ht="15.75" customHeight="1">
      <c r="A144" s="394"/>
      <c r="B144" s="394"/>
      <c r="C144" s="394"/>
      <c r="D144" s="394"/>
      <c r="E144" s="394"/>
      <c r="F144" s="394"/>
      <c r="G144" s="394"/>
      <c r="H144" s="394"/>
      <c r="I144" s="394"/>
      <c r="J144" s="455"/>
      <c r="K144" s="455"/>
      <c r="L144" s="455"/>
      <c r="M144" s="455"/>
      <c r="N144" s="455"/>
      <c r="O144" s="455"/>
      <c r="P144" s="419"/>
      <c r="Q144" s="394"/>
      <c r="R144" s="456"/>
      <c r="S144" s="399"/>
      <c r="T144" s="400"/>
      <c r="U144" s="399"/>
      <c r="V144" s="399"/>
      <c r="W144" s="399"/>
      <c r="X144" s="399"/>
      <c r="Y144" s="399"/>
      <c r="Z144" s="399"/>
    </row>
    <row r="145" spans="1:26" ht="15.75" customHeight="1">
      <c r="A145" s="394"/>
      <c r="B145" s="394"/>
      <c r="C145" s="394"/>
      <c r="D145" s="394"/>
      <c r="E145" s="394"/>
      <c r="F145" s="394"/>
      <c r="G145" s="394"/>
      <c r="H145" s="394"/>
      <c r="I145" s="394"/>
      <c r="J145" s="455"/>
      <c r="K145" s="455"/>
      <c r="L145" s="455"/>
      <c r="M145" s="455"/>
      <c r="N145" s="455"/>
      <c r="O145" s="455"/>
      <c r="P145" s="419"/>
      <c r="Q145" s="394"/>
      <c r="R145" s="456"/>
      <c r="S145" s="399"/>
      <c r="T145" s="400"/>
      <c r="U145" s="399"/>
      <c r="V145" s="399"/>
      <c r="W145" s="399"/>
      <c r="X145" s="399"/>
      <c r="Y145" s="399"/>
      <c r="Z145" s="399"/>
    </row>
    <row r="146" spans="1:26" ht="15.75" customHeight="1">
      <c r="A146" s="394"/>
      <c r="B146" s="394"/>
      <c r="C146" s="394"/>
      <c r="D146" s="394"/>
      <c r="E146" s="394"/>
      <c r="F146" s="394"/>
      <c r="G146" s="394"/>
      <c r="H146" s="394"/>
      <c r="I146" s="394"/>
      <c r="J146" s="455"/>
      <c r="K146" s="455"/>
      <c r="L146" s="455"/>
      <c r="M146" s="455"/>
      <c r="N146" s="455"/>
      <c r="O146" s="455"/>
      <c r="P146" s="419"/>
      <c r="Q146" s="394"/>
      <c r="R146" s="456"/>
      <c r="S146" s="399"/>
      <c r="T146" s="400"/>
      <c r="U146" s="399"/>
      <c r="V146" s="399"/>
      <c r="W146" s="399"/>
      <c r="X146" s="399"/>
      <c r="Y146" s="399"/>
      <c r="Z146" s="399"/>
    </row>
    <row r="147" spans="1:26" ht="15.75" customHeight="1">
      <c r="A147" s="394"/>
      <c r="B147" s="394"/>
      <c r="C147" s="394"/>
      <c r="D147" s="394"/>
      <c r="E147" s="394"/>
      <c r="F147" s="394"/>
      <c r="G147" s="394"/>
      <c r="H147" s="394"/>
      <c r="I147" s="394"/>
      <c r="J147" s="455"/>
      <c r="K147" s="455"/>
      <c r="L147" s="455"/>
      <c r="M147" s="455"/>
      <c r="N147" s="455"/>
      <c r="O147" s="455"/>
      <c r="P147" s="419"/>
      <c r="Q147" s="394"/>
      <c r="R147" s="456"/>
      <c r="S147" s="399"/>
      <c r="T147" s="400"/>
      <c r="U147" s="399"/>
      <c r="V147" s="399"/>
      <c r="W147" s="399"/>
      <c r="X147" s="399"/>
      <c r="Y147" s="399"/>
      <c r="Z147" s="399"/>
    </row>
    <row r="148" spans="1:26" ht="15.75" customHeight="1">
      <c r="A148" s="394"/>
      <c r="B148" s="394"/>
      <c r="C148" s="394"/>
      <c r="D148" s="394"/>
      <c r="E148" s="394"/>
      <c r="F148" s="394"/>
      <c r="G148" s="394"/>
      <c r="H148" s="394"/>
      <c r="I148" s="394"/>
      <c r="J148" s="455"/>
      <c r="K148" s="455"/>
      <c r="L148" s="455"/>
      <c r="M148" s="455"/>
      <c r="N148" s="455"/>
      <c r="O148" s="455"/>
      <c r="P148" s="419"/>
      <c r="Q148" s="394"/>
      <c r="R148" s="456"/>
      <c r="S148" s="399"/>
      <c r="T148" s="400"/>
      <c r="U148" s="399"/>
      <c r="V148" s="399"/>
      <c r="W148" s="399"/>
      <c r="X148" s="399"/>
      <c r="Y148" s="399"/>
      <c r="Z148" s="399"/>
    </row>
    <row r="149" spans="1:26" ht="15.75" customHeight="1">
      <c r="A149" s="394"/>
      <c r="B149" s="394"/>
      <c r="C149" s="394"/>
      <c r="D149" s="394"/>
      <c r="E149" s="394"/>
      <c r="F149" s="394"/>
      <c r="G149" s="394"/>
      <c r="H149" s="394"/>
      <c r="I149" s="394"/>
      <c r="J149" s="455"/>
      <c r="K149" s="455"/>
      <c r="L149" s="455"/>
      <c r="M149" s="455"/>
      <c r="N149" s="455"/>
      <c r="O149" s="455"/>
      <c r="P149" s="419"/>
      <c r="Q149" s="394"/>
      <c r="R149" s="456"/>
      <c r="S149" s="399"/>
      <c r="T149" s="400"/>
      <c r="U149" s="399"/>
      <c r="V149" s="399"/>
      <c r="W149" s="399"/>
      <c r="X149" s="399"/>
      <c r="Y149" s="399"/>
      <c r="Z149" s="399"/>
    </row>
    <row r="150" spans="1:26" ht="15.75" customHeight="1">
      <c r="A150" s="394"/>
      <c r="B150" s="394"/>
      <c r="C150" s="394"/>
      <c r="D150" s="394"/>
      <c r="E150" s="394"/>
      <c r="F150" s="394"/>
      <c r="G150" s="394"/>
      <c r="H150" s="394"/>
      <c r="I150" s="394"/>
      <c r="J150" s="455"/>
      <c r="K150" s="455"/>
      <c r="L150" s="455"/>
      <c r="M150" s="455"/>
      <c r="N150" s="455"/>
      <c r="O150" s="455"/>
      <c r="P150" s="419"/>
      <c r="Q150" s="394"/>
      <c r="R150" s="456"/>
      <c r="S150" s="399"/>
      <c r="T150" s="400"/>
      <c r="U150" s="399"/>
      <c r="V150" s="399"/>
      <c r="W150" s="399"/>
      <c r="X150" s="399"/>
      <c r="Y150" s="399"/>
      <c r="Z150" s="399"/>
    </row>
    <row r="151" spans="1:26" ht="15.75" customHeight="1">
      <c r="A151" s="394"/>
      <c r="B151" s="394"/>
      <c r="C151" s="394"/>
      <c r="D151" s="394"/>
      <c r="E151" s="394"/>
      <c r="F151" s="394"/>
      <c r="G151" s="394"/>
      <c r="H151" s="394"/>
      <c r="I151" s="394"/>
      <c r="J151" s="455"/>
      <c r="K151" s="455"/>
      <c r="L151" s="455"/>
      <c r="M151" s="455"/>
      <c r="N151" s="455"/>
      <c r="O151" s="455"/>
      <c r="P151" s="419"/>
      <c r="Q151" s="394"/>
      <c r="R151" s="456"/>
      <c r="S151" s="399"/>
      <c r="T151" s="400"/>
      <c r="U151" s="399"/>
      <c r="V151" s="399"/>
      <c r="W151" s="399"/>
      <c r="X151" s="399"/>
      <c r="Y151" s="399"/>
      <c r="Z151" s="399"/>
    </row>
    <row r="152" spans="1:26" ht="15.75" customHeight="1">
      <c r="A152" s="394"/>
      <c r="B152" s="394"/>
      <c r="C152" s="394"/>
      <c r="D152" s="394"/>
      <c r="E152" s="394"/>
      <c r="F152" s="394"/>
      <c r="G152" s="394"/>
      <c r="H152" s="394"/>
      <c r="I152" s="394"/>
      <c r="J152" s="455"/>
      <c r="K152" s="455"/>
      <c r="L152" s="455"/>
      <c r="M152" s="455"/>
      <c r="N152" s="455"/>
      <c r="O152" s="455"/>
      <c r="P152" s="419"/>
      <c r="Q152" s="394"/>
      <c r="R152" s="456"/>
      <c r="S152" s="399"/>
      <c r="T152" s="400"/>
      <c r="U152" s="399"/>
      <c r="V152" s="399"/>
      <c r="W152" s="399"/>
      <c r="X152" s="399"/>
      <c r="Y152" s="399"/>
      <c r="Z152" s="399"/>
    </row>
    <row r="153" spans="1:26" ht="15.75" customHeight="1">
      <c r="A153" s="394"/>
      <c r="B153" s="394"/>
      <c r="C153" s="394"/>
      <c r="D153" s="394"/>
      <c r="E153" s="394"/>
      <c r="F153" s="394"/>
      <c r="G153" s="394"/>
      <c r="H153" s="394"/>
      <c r="I153" s="394"/>
      <c r="J153" s="455"/>
      <c r="K153" s="455"/>
      <c r="L153" s="455"/>
      <c r="M153" s="455"/>
      <c r="N153" s="455"/>
      <c r="O153" s="455"/>
      <c r="P153" s="419"/>
      <c r="Q153" s="394"/>
      <c r="R153" s="456"/>
      <c r="S153" s="399"/>
      <c r="T153" s="400"/>
      <c r="U153" s="399"/>
      <c r="V153" s="399"/>
      <c r="W153" s="399"/>
      <c r="X153" s="399"/>
      <c r="Y153" s="399"/>
      <c r="Z153" s="399"/>
    </row>
    <row r="154" spans="1:26" ht="15.75" customHeight="1">
      <c r="A154" s="394"/>
      <c r="B154" s="394"/>
      <c r="C154" s="394"/>
      <c r="D154" s="394"/>
      <c r="E154" s="394"/>
      <c r="F154" s="394"/>
      <c r="G154" s="394"/>
      <c r="H154" s="394"/>
      <c r="I154" s="394"/>
      <c r="J154" s="455"/>
      <c r="K154" s="455"/>
      <c r="L154" s="455"/>
      <c r="M154" s="455"/>
      <c r="N154" s="455"/>
      <c r="O154" s="455"/>
      <c r="P154" s="419"/>
      <c r="Q154" s="394"/>
      <c r="R154" s="456"/>
      <c r="S154" s="399"/>
      <c r="T154" s="400"/>
      <c r="U154" s="399"/>
      <c r="V154" s="399"/>
      <c r="W154" s="399"/>
      <c r="X154" s="399"/>
      <c r="Y154" s="399"/>
      <c r="Z154" s="399"/>
    </row>
    <row r="155" spans="1:26" ht="15.75" customHeight="1">
      <c r="A155" s="394"/>
      <c r="B155" s="394"/>
      <c r="C155" s="394"/>
      <c r="D155" s="394"/>
      <c r="E155" s="394"/>
      <c r="F155" s="394"/>
      <c r="G155" s="394"/>
      <c r="H155" s="394"/>
      <c r="I155" s="394"/>
      <c r="J155" s="455"/>
      <c r="K155" s="455"/>
      <c r="L155" s="455"/>
      <c r="M155" s="455"/>
      <c r="N155" s="455"/>
      <c r="O155" s="455"/>
      <c r="P155" s="419"/>
      <c r="Q155" s="394"/>
      <c r="R155" s="456"/>
      <c r="S155" s="399"/>
      <c r="T155" s="400"/>
      <c r="U155" s="399"/>
      <c r="V155" s="399"/>
      <c r="W155" s="399"/>
      <c r="X155" s="399"/>
      <c r="Y155" s="399"/>
      <c r="Z155" s="399"/>
    </row>
    <row r="156" spans="1:26" ht="15.75" customHeight="1">
      <c r="A156" s="394"/>
      <c r="B156" s="394"/>
      <c r="C156" s="394"/>
      <c r="D156" s="394"/>
      <c r="E156" s="394"/>
      <c r="F156" s="394"/>
      <c r="G156" s="394"/>
      <c r="H156" s="394"/>
      <c r="I156" s="394"/>
      <c r="J156" s="455"/>
      <c r="K156" s="455"/>
      <c r="L156" s="455"/>
      <c r="M156" s="455"/>
      <c r="N156" s="455"/>
      <c r="O156" s="455"/>
      <c r="P156" s="419"/>
      <c r="Q156" s="394"/>
      <c r="R156" s="456"/>
      <c r="S156" s="399"/>
      <c r="T156" s="400"/>
      <c r="U156" s="399"/>
      <c r="V156" s="399"/>
      <c r="W156" s="399"/>
      <c r="X156" s="399"/>
      <c r="Y156" s="399"/>
      <c r="Z156" s="399"/>
    </row>
    <row r="157" spans="1:26" ht="15.75" customHeight="1">
      <c r="A157" s="394"/>
      <c r="B157" s="394"/>
      <c r="C157" s="394"/>
      <c r="D157" s="394"/>
      <c r="E157" s="394"/>
      <c r="F157" s="394"/>
      <c r="G157" s="394"/>
      <c r="H157" s="394"/>
      <c r="I157" s="394"/>
      <c r="J157" s="455"/>
      <c r="K157" s="455"/>
      <c r="L157" s="455"/>
      <c r="M157" s="455"/>
      <c r="N157" s="455"/>
      <c r="O157" s="455"/>
      <c r="P157" s="419"/>
      <c r="Q157" s="394"/>
      <c r="R157" s="456"/>
      <c r="S157" s="399"/>
      <c r="T157" s="400"/>
      <c r="U157" s="399"/>
      <c r="V157" s="399"/>
      <c r="W157" s="399"/>
      <c r="X157" s="399"/>
      <c r="Y157" s="399"/>
      <c r="Z157" s="399"/>
    </row>
    <row r="158" spans="1:26" ht="15.75" customHeight="1">
      <c r="A158" s="394"/>
      <c r="B158" s="394"/>
      <c r="C158" s="394"/>
      <c r="D158" s="394"/>
      <c r="E158" s="394"/>
      <c r="F158" s="394"/>
      <c r="G158" s="394"/>
      <c r="H158" s="394"/>
      <c r="I158" s="394"/>
      <c r="J158" s="455"/>
      <c r="K158" s="455"/>
      <c r="L158" s="455"/>
      <c r="M158" s="455"/>
      <c r="N158" s="455"/>
      <c r="O158" s="455"/>
      <c r="P158" s="419"/>
      <c r="Q158" s="394"/>
      <c r="R158" s="456"/>
      <c r="S158" s="399"/>
      <c r="T158" s="400"/>
      <c r="U158" s="399"/>
      <c r="V158" s="399"/>
      <c r="W158" s="399"/>
      <c r="X158" s="399"/>
      <c r="Y158" s="399"/>
      <c r="Z158" s="399"/>
    </row>
    <row r="159" spans="1:26" ht="15.75" customHeight="1">
      <c r="A159" s="394"/>
      <c r="B159" s="394"/>
      <c r="C159" s="394"/>
      <c r="D159" s="394"/>
      <c r="E159" s="394"/>
      <c r="F159" s="394"/>
      <c r="G159" s="394"/>
      <c r="H159" s="394"/>
      <c r="I159" s="394"/>
      <c r="J159" s="455"/>
      <c r="K159" s="455"/>
      <c r="L159" s="455"/>
      <c r="M159" s="455"/>
      <c r="N159" s="455"/>
      <c r="O159" s="455"/>
      <c r="P159" s="419"/>
      <c r="Q159" s="394"/>
      <c r="R159" s="456"/>
      <c r="S159" s="399"/>
      <c r="T159" s="400"/>
      <c r="U159" s="399"/>
      <c r="V159" s="399"/>
      <c r="W159" s="399"/>
      <c r="X159" s="399"/>
      <c r="Y159" s="399"/>
      <c r="Z159" s="399"/>
    </row>
    <row r="160" spans="1:26" ht="15.75" customHeight="1">
      <c r="A160" s="394"/>
      <c r="B160" s="394"/>
      <c r="C160" s="394"/>
      <c r="D160" s="394"/>
      <c r="E160" s="394"/>
      <c r="F160" s="394"/>
      <c r="G160" s="394"/>
      <c r="H160" s="394"/>
      <c r="I160" s="394"/>
      <c r="J160" s="455"/>
      <c r="K160" s="455"/>
      <c r="L160" s="455"/>
      <c r="M160" s="455"/>
      <c r="N160" s="455"/>
      <c r="O160" s="455"/>
      <c r="P160" s="419"/>
      <c r="Q160" s="394"/>
      <c r="R160" s="456"/>
      <c r="S160" s="399"/>
      <c r="T160" s="400"/>
      <c r="U160" s="399"/>
      <c r="V160" s="399"/>
      <c r="W160" s="399"/>
      <c r="X160" s="399"/>
      <c r="Y160" s="399"/>
      <c r="Z160" s="399"/>
    </row>
    <row r="161" spans="1:26" ht="15.75" customHeight="1">
      <c r="A161" s="394"/>
      <c r="B161" s="394"/>
      <c r="C161" s="394"/>
      <c r="D161" s="394"/>
      <c r="E161" s="394"/>
      <c r="F161" s="394"/>
      <c r="G161" s="394"/>
      <c r="H161" s="394"/>
      <c r="I161" s="394"/>
      <c r="J161" s="455"/>
      <c r="K161" s="455"/>
      <c r="L161" s="455"/>
      <c r="M161" s="455"/>
      <c r="N161" s="455"/>
      <c r="O161" s="455"/>
      <c r="P161" s="419"/>
      <c r="Q161" s="394"/>
      <c r="R161" s="456"/>
      <c r="S161" s="399"/>
      <c r="T161" s="400"/>
      <c r="U161" s="399"/>
      <c r="V161" s="399"/>
      <c r="W161" s="399"/>
      <c r="X161" s="399"/>
      <c r="Y161" s="399"/>
      <c r="Z161" s="399"/>
    </row>
    <row r="162" spans="1:26" ht="15.75" customHeight="1">
      <c r="A162" s="394"/>
      <c r="B162" s="394"/>
      <c r="C162" s="394"/>
      <c r="D162" s="394"/>
      <c r="E162" s="394"/>
      <c r="F162" s="394"/>
      <c r="G162" s="394"/>
      <c r="H162" s="394"/>
      <c r="I162" s="394"/>
      <c r="J162" s="455"/>
      <c r="K162" s="455"/>
      <c r="L162" s="455"/>
      <c r="M162" s="455"/>
      <c r="N162" s="455"/>
      <c r="O162" s="455"/>
      <c r="P162" s="419"/>
      <c r="Q162" s="394"/>
      <c r="R162" s="456"/>
      <c r="S162" s="399"/>
      <c r="T162" s="400"/>
      <c r="U162" s="399"/>
      <c r="V162" s="399"/>
      <c r="W162" s="399"/>
      <c r="X162" s="399"/>
      <c r="Y162" s="399"/>
      <c r="Z162" s="399"/>
    </row>
    <row r="163" spans="1:26" ht="15.75" customHeight="1">
      <c r="A163" s="394"/>
      <c r="B163" s="394"/>
      <c r="C163" s="394"/>
      <c r="D163" s="394"/>
      <c r="E163" s="394"/>
      <c r="F163" s="394"/>
      <c r="G163" s="394"/>
      <c r="H163" s="394"/>
      <c r="I163" s="394"/>
      <c r="J163" s="455"/>
      <c r="K163" s="455"/>
      <c r="L163" s="455"/>
      <c r="M163" s="455"/>
      <c r="N163" s="455"/>
      <c r="O163" s="455"/>
      <c r="P163" s="419"/>
      <c r="Q163" s="394"/>
      <c r="R163" s="456"/>
      <c r="S163" s="399"/>
      <c r="T163" s="400"/>
      <c r="U163" s="399"/>
      <c r="V163" s="399"/>
      <c r="W163" s="399"/>
      <c r="X163" s="399"/>
      <c r="Y163" s="399"/>
      <c r="Z163" s="399"/>
    </row>
    <row r="164" spans="1:26" ht="15.75" customHeight="1">
      <c r="A164" s="394"/>
      <c r="B164" s="394"/>
      <c r="C164" s="394"/>
      <c r="D164" s="394"/>
      <c r="E164" s="394"/>
      <c r="F164" s="394"/>
      <c r="G164" s="394"/>
      <c r="H164" s="394"/>
      <c r="I164" s="394"/>
      <c r="J164" s="455"/>
      <c r="K164" s="455"/>
      <c r="L164" s="455"/>
      <c r="M164" s="455"/>
      <c r="N164" s="455"/>
      <c r="O164" s="455"/>
      <c r="P164" s="419"/>
      <c r="Q164" s="394"/>
      <c r="R164" s="456"/>
      <c r="S164" s="399"/>
      <c r="T164" s="400"/>
      <c r="U164" s="399"/>
      <c r="V164" s="399"/>
      <c r="W164" s="399"/>
      <c r="X164" s="399"/>
      <c r="Y164" s="399"/>
      <c r="Z164" s="399"/>
    </row>
    <row r="165" spans="1:26" ht="15.75" customHeight="1">
      <c r="A165" s="394"/>
      <c r="B165" s="394"/>
      <c r="C165" s="394"/>
      <c r="D165" s="394"/>
      <c r="E165" s="394"/>
      <c r="F165" s="394"/>
      <c r="G165" s="394"/>
      <c r="H165" s="394"/>
      <c r="I165" s="394"/>
      <c r="J165" s="455"/>
      <c r="K165" s="455"/>
      <c r="L165" s="455"/>
      <c r="M165" s="455"/>
      <c r="N165" s="455"/>
      <c r="O165" s="455"/>
      <c r="P165" s="419"/>
      <c r="Q165" s="394"/>
      <c r="R165" s="456"/>
      <c r="S165" s="399"/>
      <c r="T165" s="400"/>
      <c r="U165" s="399"/>
      <c r="V165" s="399"/>
      <c r="W165" s="399"/>
      <c r="X165" s="399"/>
      <c r="Y165" s="399"/>
      <c r="Z165" s="399"/>
    </row>
    <row r="166" spans="1:26" ht="15.75" customHeight="1">
      <c r="A166" s="394"/>
      <c r="B166" s="394"/>
      <c r="C166" s="394"/>
      <c r="D166" s="394"/>
      <c r="E166" s="394"/>
      <c r="F166" s="394"/>
      <c r="G166" s="394"/>
      <c r="H166" s="394"/>
      <c r="I166" s="394"/>
      <c r="J166" s="455"/>
      <c r="K166" s="455"/>
      <c r="L166" s="455"/>
      <c r="M166" s="455"/>
      <c r="N166" s="455"/>
      <c r="O166" s="455"/>
      <c r="P166" s="419"/>
      <c r="Q166" s="394"/>
      <c r="R166" s="456"/>
      <c r="S166" s="399"/>
      <c r="T166" s="400"/>
      <c r="U166" s="399"/>
      <c r="V166" s="399"/>
      <c r="W166" s="399"/>
      <c r="X166" s="399"/>
      <c r="Y166" s="399"/>
      <c r="Z166" s="399"/>
    </row>
    <row r="167" spans="1:26" ht="15.75" customHeight="1">
      <c r="A167" s="394"/>
      <c r="B167" s="394"/>
      <c r="C167" s="394"/>
      <c r="D167" s="394"/>
      <c r="E167" s="394"/>
      <c r="F167" s="394"/>
      <c r="G167" s="394"/>
      <c r="H167" s="394"/>
      <c r="I167" s="394"/>
      <c r="J167" s="455"/>
      <c r="K167" s="455"/>
      <c r="L167" s="455"/>
      <c r="M167" s="455"/>
      <c r="N167" s="455"/>
      <c r="O167" s="455"/>
      <c r="P167" s="419"/>
      <c r="Q167" s="394"/>
      <c r="R167" s="456"/>
      <c r="S167" s="399"/>
      <c r="T167" s="400"/>
      <c r="U167" s="399"/>
      <c r="V167" s="399"/>
      <c r="W167" s="399"/>
      <c r="X167" s="399"/>
      <c r="Y167" s="399"/>
      <c r="Z167" s="399"/>
    </row>
    <row r="168" spans="1:26" ht="15.75" customHeight="1">
      <c r="A168" s="394"/>
      <c r="B168" s="394"/>
      <c r="C168" s="394"/>
      <c r="D168" s="394"/>
      <c r="E168" s="394"/>
      <c r="F168" s="394"/>
      <c r="G168" s="394"/>
      <c r="H168" s="394"/>
      <c r="I168" s="394"/>
      <c r="J168" s="455"/>
      <c r="K168" s="455"/>
      <c r="L168" s="455"/>
      <c r="M168" s="455"/>
      <c r="N168" s="455"/>
      <c r="O168" s="455"/>
      <c r="P168" s="419"/>
      <c r="Q168" s="394"/>
      <c r="R168" s="456"/>
      <c r="S168" s="399"/>
      <c r="T168" s="400"/>
      <c r="U168" s="399"/>
      <c r="V168" s="399"/>
      <c r="W168" s="399"/>
      <c r="X168" s="399"/>
      <c r="Y168" s="399"/>
      <c r="Z168" s="399"/>
    </row>
    <row r="169" spans="1:26" ht="15.75" customHeight="1">
      <c r="A169" s="394"/>
      <c r="B169" s="394"/>
      <c r="C169" s="394"/>
      <c r="D169" s="394"/>
      <c r="E169" s="394"/>
      <c r="F169" s="394"/>
      <c r="G169" s="394"/>
      <c r="H169" s="394"/>
      <c r="I169" s="394"/>
      <c r="J169" s="455"/>
      <c r="K169" s="455"/>
      <c r="L169" s="455"/>
      <c r="M169" s="455"/>
      <c r="N169" s="455"/>
      <c r="O169" s="455"/>
      <c r="P169" s="419"/>
      <c r="Q169" s="394"/>
      <c r="R169" s="456"/>
      <c r="S169" s="399"/>
      <c r="T169" s="400"/>
      <c r="U169" s="399"/>
      <c r="V169" s="399"/>
      <c r="W169" s="399"/>
      <c r="X169" s="399"/>
      <c r="Y169" s="399"/>
      <c r="Z169" s="399"/>
    </row>
    <row r="170" spans="1:26" ht="15.75" customHeight="1">
      <c r="A170" s="394"/>
      <c r="B170" s="394"/>
      <c r="C170" s="394"/>
      <c r="D170" s="394"/>
      <c r="E170" s="394"/>
      <c r="F170" s="394"/>
      <c r="G170" s="394"/>
      <c r="H170" s="394"/>
      <c r="I170" s="394"/>
      <c r="J170" s="455"/>
      <c r="K170" s="455"/>
      <c r="L170" s="455"/>
      <c r="M170" s="455"/>
      <c r="N170" s="455"/>
      <c r="O170" s="455"/>
      <c r="P170" s="419"/>
      <c r="Q170" s="394"/>
      <c r="R170" s="456"/>
      <c r="S170" s="399"/>
      <c r="T170" s="400"/>
      <c r="U170" s="399"/>
      <c r="V170" s="399"/>
      <c r="W170" s="399"/>
      <c r="X170" s="399"/>
      <c r="Y170" s="399"/>
      <c r="Z170" s="399"/>
    </row>
    <row r="171" spans="1:26" ht="15.75" customHeight="1">
      <c r="A171" s="394"/>
      <c r="B171" s="394"/>
      <c r="C171" s="394"/>
      <c r="D171" s="394"/>
      <c r="E171" s="394"/>
      <c r="F171" s="394"/>
      <c r="G171" s="394"/>
      <c r="H171" s="394"/>
      <c r="I171" s="394"/>
      <c r="J171" s="455"/>
      <c r="K171" s="455"/>
      <c r="L171" s="455"/>
      <c r="M171" s="455"/>
      <c r="N171" s="455"/>
      <c r="O171" s="455"/>
      <c r="P171" s="419"/>
      <c r="Q171" s="394"/>
      <c r="R171" s="456"/>
      <c r="S171" s="399"/>
      <c r="T171" s="400"/>
      <c r="U171" s="399"/>
      <c r="V171" s="399"/>
      <c r="W171" s="399"/>
      <c r="X171" s="399"/>
      <c r="Y171" s="399"/>
      <c r="Z171" s="399"/>
    </row>
    <row r="172" spans="1:26" ht="15.75" customHeight="1">
      <c r="A172" s="394"/>
      <c r="B172" s="394"/>
      <c r="C172" s="394"/>
      <c r="D172" s="394"/>
      <c r="E172" s="394"/>
      <c r="F172" s="394"/>
      <c r="G172" s="394"/>
      <c r="H172" s="394"/>
      <c r="I172" s="394"/>
      <c r="J172" s="455"/>
      <c r="K172" s="455"/>
      <c r="L172" s="455"/>
      <c r="M172" s="455"/>
      <c r="N172" s="455"/>
      <c r="O172" s="455"/>
      <c r="P172" s="419"/>
      <c r="Q172" s="394"/>
      <c r="R172" s="456"/>
      <c r="S172" s="399"/>
      <c r="T172" s="400"/>
      <c r="U172" s="399"/>
      <c r="V172" s="399"/>
      <c r="W172" s="399"/>
      <c r="X172" s="399"/>
      <c r="Y172" s="399"/>
      <c r="Z172" s="399"/>
    </row>
    <row r="173" spans="1:26" ht="15.75" customHeight="1">
      <c r="A173" s="394"/>
      <c r="B173" s="394"/>
      <c r="C173" s="394"/>
      <c r="D173" s="394"/>
      <c r="E173" s="394"/>
      <c r="F173" s="394"/>
      <c r="G173" s="394"/>
      <c r="H173" s="394"/>
      <c r="I173" s="394"/>
      <c r="J173" s="455"/>
      <c r="K173" s="455"/>
      <c r="L173" s="455"/>
      <c r="M173" s="455"/>
      <c r="N173" s="455"/>
      <c r="O173" s="455"/>
      <c r="P173" s="419"/>
      <c r="Q173" s="394"/>
      <c r="R173" s="456"/>
      <c r="S173" s="399"/>
      <c r="T173" s="400"/>
      <c r="U173" s="399"/>
      <c r="V173" s="399"/>
      <c r="W173" s="399"/>
      <c r="X173" s="399"/>
      <c r="Y173" s="399"/>
      <c r="Z173" s="399"/>
    </row>
    <row r="174" spans="1:26" ht="15.75" customHeight="1">
      <c r="A174" s="394"/>
      <c r="B174" s="394"/>
      <c r="C174" s="394"/>
      <c r="D174" s="394"/>
      <c r="E174" s="394"/>
      <c r="F174" s="394"/>
      <c r="G174" s="394"/>
      <c r="H174" s="394"/>
      <c r="I174" s="394"/>
      <c r="J174" s="455"/>
      <c r="K174" s="455"/>
      <c r="L174" s="455"/>
      <c r="M174" s="455"/>
      <c r="N174" s="455"/>
      <c r="O174" s="455"/>
      <c r="P174" s="419"/>
      <c r="Q174" s="394"/>
      <c r="R174" s="456"/>
      <c r="S174" s="399"/>
      <c r="T174" s="400"/>
      <c r="U174" s="399"/>
      <c r="V174" s="399"/>
      <c r="W174" s="399"/>
      <c r="X174" s="399"/>
      <c r="Y174" s="399"/>
      <c r="Z174" s="399"/>
    </row>
    <row r="175" spans="1:26" ht="15.75" customHeight="1">
      <c r="A175" s="394"/>
      <c r="B175" s="394"/>
      <c r="C175" s="394"/>
      <c r="D175" s="394"/>
      <c r="E175" s="394"/>
      <c r="F175" s="394"/>
      <c r="G175" s="394"/>
      <c r="H175" s="394"/>
      <c r="I175" s="394"/>
      <c r="J175" s="455"/>
      <c r="K175" s="455"/>
      <c r="L175" s="455"/>
      <c r="M175" s="455"/>
      <c r="N175" s="455"/>
      <c r="O175" s="455"/>
      <c r="P175" s="419"/>
      <c r="Q175" s="394"/>
      <c r="R175" s="456"/>
      <c r="S175" s="399"/>
      <c r="T175" s="400"/>
      <c r="U175" s="399"/>
      <c r="V175" s="399"/>
      <c r="W175" s="399"/>
      <c r="X175" s="399"/>
      <c r="Y175" s="399"/>
      <c r="Z175" s="399"/>
    </row>
    <row r="176" spans="1:26" ht="15.75" customHeight="1">
      <c r="A176" s="394"/>
      <c r="B176" s="394"/>
      <c r="C176" s="394"/>
      <c r="D176" s="394"/>
      <c r="E176" s="394"/>
      <c r="F176" s="394"/>
      <c r="G176" s="394"/>
      <c r="H176" s="394"/>
      <c r="I176" s="394"/>
      <c r="J176" s="455"/>
      <c r="K176" s="455"/>
      <c r="L176" s="455"/>
      <c r="M176" s="455"/>
      <c r="N176" s="455"/>
      <c r="O176" s="455"/>
      <c r="P176" s="419"/>
      <c r="Q176" s="394"/>
      <c r="R176" s="456"/>
      <c r="S176" s="399"/>
      <c r="T176" s="400"/>
      <c r="U176" s="399"/>
      <c r="V176" s="399"/>
      <c r="W176" s="399"/>
      <c r="X176" s="399"/>
      <c r="Y176" s="399"/>
      <c r="Z176" s="399"/>
    </row>
    <row r="177" spans="1:26" ht="15.75" customHeight="1">
      <c r="A177" s="394"/>
      <c r="B177" s="394"/>
      <c r="C177" s="394"/>
      <c r="D177" s="394"/>
      <c r="E177" s="394"/>
      <c r="F177" s="394"/>
      <c r="G177" s="394"/>
      <c r="H177" s="394"/>
      <c r="I177" s="394"/>
      <c r="J177" s="455"/>
      <c r="K177" s="455"/>
      <c r="L177" s="455"/>
      <c r="M177" s="455"/>
      <c r="N177" s="455"/>
      <c r="O177" s="455"/>
      <c r="P177" s="419"/>
      <c r="Q177" s="394"/>
      <c r="R177" s="456"/>
      <c r="S177" s="399"/>
      <c r="T177" s="400"/>
      <c r="U177" s="399"/>
      <c r="V177" s="399"/>
      <c r="W177" s="399"/>
      <c r="X177" s="399"/>
      <c r="Y177" s="399"/>
      <c r="Z177" s="399"/>
    </row>
    <row r="178" spans="1:26" ht="15.75" customHeight="1">
      <c r="A178" s="394"/>
      <c r="B178" s="394"/>
      <c r="C178" s="394"/>
      <c r="D178" s="394"/>
      <c r="E178" s="394"/>
      <c r="F178" s="394"/>
      <c r="G178" s="394"/>
      <c r="H178" s="394"/>
      <c r="I178" s="394"/>
      <c r="J178" s="455"/>
      <c r="K178" s="455"/>
      <c r="L178" s="455"/>
      <c r="M178" s="455"/>
      <c r="N178" s="455"/>
      <c r="O178" s="455"/>
      <c r="P178" s="419"/>
      <c r="Q178" s="394"/>
      <c r="R178" s="456"/>
      <c r="S178" s="399"/>
      <c r="T178" s="400"/>
      <c r="U178" s="399"/>
      <c r="V178" s="399"/>
      <c r="W178" s="399"/>
      <c r="X178" s="399"/>
      <c r="Y178" s="399"/>
      <c r="Z178" s="399"/>
    </row>
    <row r="179" spans="1:26" ht="15.75" customHeight="1">
      <c r="A179" s="394"/>
      <c r="B179" s="394"/>
      <c r="C179" s="394"/>
      <c r="D179" s="394"/>
      <c r="E179" s="394"/>
      <c r="F179" s="394"/>
      <c r="G179" s="394"/>
      <c r="H179" s="394"/>
      <c r="I179" s="394"/>
      <c r="J179" s="455"/>
      <c r="K179" s="455"/>
      <c r="L179" s="455"/>
      <c r="M179" s="455"/>
      <c r="N179" s="455"/>
      <c r="O179" s="455"/>
      <c r="P179" s="419"/>
      <c r="Q179" s="394"/>
      <c r="R179" s="456"/>
      <c r="S179" s="399"/>
      <c r="T179" s="400"/>
      <c r="U179" s="399"/>
      <c r="V179" s="399"/>
      <c r="W179" s="399"/>
      <c r="X179" s="399"/>
      <c r="Y179" s="399"/>
      <c r="Z179" s="399"/>
    </row>
    <row r="180" spans="1:26" ht="15.75" customHeight="1">
      <c r="A180" s="394"/>
      <c r="B180" s="394"/>
      <c r="C180" s="394"/>
      <c r="D180" s="394"/>
      <c r="E180" s="394"/>
      <c r="F180" s="394"/>
      <c r="G180" s="394"/>
      <c r="H180" s="394"/>
      <c r="I180" s="394"/>
      <c r="J180" s="455"/>
      <c r="K180" s="455"/>
      <c r="L180" s="455"/>
      <c r="M180" s="455"/>
      <c r="N180" s="455"/>
      <c r="O180" s="455"/>
      <c r="P180" s="419"/>
      <c r="Q180" s="394"/>
      <c r="R180" s="456"/>
      <c r="S180" s="399"/>
      <c r="T180" s="400"/>
      <c r="U180" s="399"/>
      <c r="V180" s="399"/>
      <c r="W180" s="399"/>
      <c r="X180" s="399"/>
      <c r="Y180" s="399"/>
      <c r="Z180" s="399"/>
    </row>
    <row r="181" spans="1:26" ht="15.75" customHeight="1">
      <c r="A181" s="394"/>
      <c r="B181" s="394"/>
      <c r="C181" s="394"/>
      <c r="D181" s="394"/>
      <c r="E181" s="394"/>
      <c r="F181" s="394"/>
      <c r="G181" s="394"/>
      <c r="H181" s="394"/>
      <c r="I181" s="394"/>
      <c r="J181" s="455"/>
      <c r="K181" s="455"/>
      <c r="L181" s="455"/>
      <c r="M181" s="455"/>
      <c r="N181" s="455"/>
      <c r="O181" s="455"/>
      <c r="P181" s="419"/>
      <c r="Q181" s="394"/>
      <c r="R181" s="456"/>
      <c r="S181" s="399"/>
      <c r="T181" s="400"/>
      <c r="U181" s="399"/>
      <c r="V181" s="399"/>
      <c r="W181" s="399"/>
      <c r="X181" s="399"/>
      <c r="Y181" s="399"/>
      <c r="Z181" s="399"/>
    </row>
    <row r="182" spans="1:26" ht="15.75" customHeight="1">
      <c r="A182" s="394"/>
      <c r="B182" s="394"/>
      <c r="C182" s="394"/>
      <c r="D182" s="394"/>
      <c r="E182" s="394"/>
      <c r="F182" s="394"/>
      <c r="G182" s="394"/>
      <c r="H182" s="394"/>
      <c r="I182" s="394"/>
      <c r="J182" s="455"/>
      <c r="K182" s="455"/>
      <c r="L182" s="455"/>
      <c r="M182" s="455"/>
      <c r="N182" s="455"/>
      <c r="O182" s="455"/>
      <c r="P182" s="419"/>
      <c r="Q182" s="394"/>
      <c r="R182" s="456"/>
      <c r="S182" s="399"/>
      <c r="T182" s="400"/>
      <c r="U182" s="399"/>
      <c r="V182" s="399"/>
      <c r="W182" s="399"/>
      <c r="X182" s="399"/>
      <c r="Y182" s="399"/>
      <c r="Z182" s="399"/>
    </row>
    <row r="183" spans="1:26" ht="15.75" customHeight="1">
      <c r="A183" s="394"/>
      <c r="B183" s="394"/>
      <c r="C183" s="394"/>
      <c r="D183" s="394"/>
      <c r="E183" s="394"/>
      <c r="F183" s="394"/>
      <c r="G183" s="394"/>
      <c r="H183" s="394"/>
      <c r="I183" s="394"/>
      <c r="J183" s="455"/>
      <c r="K183" s="455"/>
      <c r="L183" s="455"/>
      <c r="M183" s="455"/>
      <c r="N183" s="455"/>
      <c r="O183" s="455"/>
      <c r="P183" s="419"/>
      <c r="Q183" s="394"/>
      <c r="R183" s="456"/>
      <c r="S183" s="399"/>
      <c r="T183" s="400"/>
      <c r="U183" s="399"/>
      <c r="V183" s="399"/>
      <c r="W183" s="399"/>
      <c r="X183" s="399"/>
      <c r="Y183" s="399"/>
      <c r="Z183" s="399"/>
    </row>
    <row r="184" spans="1:26" ht="15.75" customHeight="1">
      <c r="A184" s="394"/>
      <c r="B184" s="394"/>
      <c r="C184" s="394"/>
      <c r="D184" s="394"/>
      <c r="E184" s="394"/>
      <c r="F184" s="394"/>
      <c r="G184" s="394"/>
      <c r="H184" s="394"/>
      <c r="I184" s="394"/>
      <c r="J184" s="455"/>
      <c r="K184" s="455"/>
      <c r="L184" s="455"/>
      <c r="M184" s="455"/>
      <c r="N184" s="455"/>
      <c r="O184" s="455"/>
      <c r="P184" s="419"/>
      <c r="Q184" s="394"/>
      <c r="R184" s="456"/>
      <c r="S184" s="399"/>
      <c r="T184" s="400"/>
      <c r="U184" s="399"/>
      <c r="V184" s="399"/>
      <c r="W184" s="399"/>
      <c r="X184" s="399"/>
      <c r="Y184" s="399"/>
      <c r="Z184" s="399"/>
    </row>
    <row r="185" spans="1:26" ht="15.75" customHeight="1">
      <c r="A185" s="394"/>
      <c r="B185" s="394"/>
      <c r="C185" s="394"/>
      <c r="D185" s="394"/>
      <c r="E185" s="394"/>
      <c r="F185" s="394"/>
      <c r="G185" s="394"/>
      <c r="H185" s="394"/>
      <c r="I185" s="394"/>
      <c r="J185" s="455"/>
      <c r="K185" s="455"/>
      <c r="L185" s="455"/>
      <c r="M185" s="455"/>
      <c r="N185" s="455"/>
      <c r="O185" s="455"/>
      <c r="P185" s="419"/>
      <c r="Q185" s="394"/>
      <c r="R185" s="456"/>
      <c r="S185" s="399"/>
      <c r="T185" s="400"/>
      <c r="U185" s="399"/>
      <c r="V185" s="399"/>
      <c r="W185" s="399"/>
      <c r="X185" s="399"/>
      <c r="Y185" s="399"/>
      <c r="Z185" s="399"/>
    </row>
    <row r="186" spans="1:26" ht="15.75" customHeight="1">
      <c r="A186" s="394"/>
      <c r="B186" s="394"/>
      <c r="C186" s="394"/>
      <c r="D186" s="394"/>
      <c r="E186" s="394"/>
      <c r="F186" s="394"/>
      <c r="G186" s="394"/>
      <c r="H186" s="394"/>
      <c r="I186" s="394"/>
      <c r="J186" s="455"/>
      <c r="K186" s="455"/>
      <c r="L186" s="455"/>
      <c r="M186" s="455"/>
      <c r="N186" s="455"/>
      <c r="O186" s="455"/>
      <c r="P186" s="419"/>
      <c r="Q186" s="394"/>
      <c r="R186" s="456"/>
      <c r="S186" s="399"/>
      <c r="T186" s="400"/>
      <c r="U186" s="399"/>
      <c r="V186" s="399"/>
      <c r="W186" s="399"/>
      <c r="X186" s="399"/>
      <c r="Y186" s="399"/>
      <c r="Z186" s="399"/>
    </row>
    <row r="187" spans="1:26" ht="15.75" customHeight="1">
      <c r="A187" s="394"/>
      <c r="B187" s="394"/>
      <c r="C187" s="394"/>
      <c r="D187" s="394"/>
      <c r="E187" s="394"/>
      <c r="F187" s="394"/>
      <c r="G187" s="394"/>
      <c r="H187" s="394"/>
      <c r="I187" s="394"/>
      <c r="J187" s="455"/>
      <c r="K187" s="455"/>
      <c r="L187" s="455"/>
      <c r="M187" s="455"/>
      <c r="N187" s="455"/>
      <c r="O187" s="455"/>
      <c r="P187" s="419"/>
      <c r="Q187" s="394"/>
      <c r="R187" s="456"/>
      <c r="S187" s="399"/>
      <c r="T187" s="400"/>
      <c r="U187" s="399"/>
      <c r="V187" s="399"/>
      <c r="W187" s="399"/>
      <c r="X187" s="399"/>
      <c r="Y187" s="399"/>
      <c r="Z187" s="399"/>
    </row>
    <row r="188" spans="1:26" ht="15.75" customHeight="1">
      <c r="A188" s="394"/>
      <c r="B188" s="394"/>
      <c r="C188" s="394"/>
      <c r="D188" s="394"/>
      <c r="E188" s="394"/>
      <c r="F188" s="394"/>
      <c r="G188" s="394"/>
      <c r="H188" s="394"/>
      <c r="I188" s="394"/>
      <c r="J188" s="455"/>
      <c r="K188" s="455"/>
      <c r="L188" s="455"/>
      <c r="M188" s="455"/>
      <c r="N188" s="455"/>
      <c r="O188" s="455"/>
      <c r="P188" s="419"/>
      <c r="Q188" s="394"/>
      <c r="R188" s="456"/>
      <c r="S188" s="399"/>
      <c r="T188" s="400"/>
      <c r="U188" s="399"/>
      <c r="V188" s="399"/>
      <c r="W188" s="399"/>
      <c r="X188" s="399"/>
      <c r="Y188" s="399"/>
      <c r="Z188" s="399"/>
    </row>
    <row r="189" spans="1:26" ht="15.75" customHeight="1">
      <c r="A189" s="394"/>
      <c r="B189" s="394"/>
      <c r="C189" s="394"/>
      <c r="D189" s="394"/>
      <c r="E189" s="394"/>
      <c r="F189" s="394"/>
      <c r="G189" s="394"/>
      <c r="H189" s="394"/>
      <c r="I189" s="394"/>
      <c r="J189" s="455"/>
      <c r="K189" s="455"/>
      <c r="L189" s="455"/>
      <c r="M189" s="455"/>
      <c r="N189" s="455"/>
      <c r="O189" s="455"/>
      <c r="P189" s="419"/>
      <c r="Q189" s="394"/>
      <c r="R189" s="456"/>
      <c r="S189" s="399"/>
      <c r="T189" s="400"/>
      <c r="U189" s="399"/>
      <c r="V189" s="399"/>
      <c r="W189" s="399"/>
      <c r="X189" s="399"/>
      <c r="Y189" s="399"/>
      <c r="Z189" s="399"/>
    </row>
    <row r="190" spans="1:26" ht="15.75" customHeight="1">
      <c r="A190" s="394"/>
      <c r="B190" s="394"/>
      <c r="C190" s="394"/>
      <c r="D190" s="394"/>
      <c r="E190" s="394"/>
      <c r="F190" s="394"/>
      <c r="G190" s="394"/>
      <c r="H190" s="394"/>
      <c r="I190" s="394"/>
      <c r="J190" s="455"/>
      <c r="K190" s="455"/>
      <c r="L190" s="455"/>
      <c r="M190" s="455"/>
      <c r="N190" s="455"/>
      <c r="O190" s="455"/>
      <c r="P190" s="419"/>
      <c r="Q190" s="394"/>
      <c r="R190" s="456"/>
      <c r="S190" s="399"/>
      <c r="T190" s="400"/>
      <c r="U190" s="399"/>
      <c r="V190" s="399"/>
      <c r="W190" s="399"/>
      <c r="X190" s="399"/>
      <c r="Y190" s="399"/>
      <c r="Z190" s="399"/>
    </row>
    <row r="191" spans="1:26" ht="15.75" customHeight="1">
      <c r="A191" s="394"/>
      <c r="B191" s="394"/>
      <c r="C191" s="394"/>
      <c r="D191" s="394"/>
      <c r="E191" s="394"/>
      <c r="F191" s="394"/>
      <c r="G191" s="394"/>
      <c r="H191" s="394"/>
      <c r="I191" s="394"/>
      <c r="J191" s="455"/>
      <c r="K191" s="455"/>
      <c r="L191" s="455"/>
      <c r="M191" s="455"/>
      <c r="N191" s="455"/>
      <c r="O191" s="455"/>
      <c r="P191" s="419"/>
      <c r="Q191" s="394"/>
      <c r="R191" s="456"/>
      <c r="S191" s="399"/>
      <c r="T191" s="400"/>
      <c r="U191" s="399"/>
      <c r="V191" s="399"/>
      <c r="W191" s="399"/>
      <c r="X191" s="399"/>
      <c r="Y191" s="399"/>
      <c r="Z191" s="399"/>
    </row>
    <row r="192" spans="1:26" ht="15.75" customHeight="1">
      <c r="A192" s="394"/>
      <c r="B192" s="394"/>
      <c r="C192" s="394"/>
      <c r="D192" s="394"/>
      <c r="E192" s="394"/>
      <c r="F192" s="394"/>
      <c r="G192" s="394"/>
      <c r="H192" s="394"/>
      <c r="I192" s="394"/>
      <c r="J192" s="455"/>
      <c r="K192" s="455"/>
      <c r="L192" s="455"/>
      <c r="M192" s="455"/>
      <c r="N192" s="455"/>
      <c r="O192" s="455"/>
      <c r="P192" s="419"/>
      <c r="Q192" s="394"/>
      <c r="R192" s="456"/>
      <c r="S192" s="399"/>
      <c r="T192" s="400"/>
      <c r="U192" s="399"/>
      <c r="V192" s="399"/>
      <c r="W192" s="399"/>
      <c r="X192" s="399"/>
      <c r="Y192" s="399"/>
      <c r="Z192" s="399"/>
    </row>
    <row r="193" spans="1:26" ht="15.75" customHeight="1">
      <c r="A193" s="394"/>
      <c r="B193" s="394"/>
      <c r="C193" s="394"/>
      <c r="D193" s="394"/>
      <c r="E193" s="394"/>
      <c r="F193" s="394"/>
      <c r="G193" s="394"/>
      <c r="H193" s="394"/>
      <c r="I193" s="394"/>
      <c r="J193" s="455"/>
      <c r="K193" s="455"/>
      <c r="L193" s="455"/>
      <c r="M193" s="455"/>
      <c r="N193" s="455"/>
      <c r="O193" s="455"/>
      <c r="P193" s="419"/>
      <c r="Q193" s="394"/>
      <c r="R193" s="456"/>
      <c r="S193" s="399"/>
      <c r="T193" s="400"/>
      <c r="U193" s="399"/>
      <c r="V193" s="399"/>
      <c r="W193" s="399"/>
      <c r="X193" s="399"/>
      <c r="Y193" s="399"/>
      <c r="Z193" s="399"/>
    </row>
    <row r="194" spans="1:26" ht="15.75" customHeight="1">
      <c r="A194" s="394"/>
      <c r="B194" s="394"/>
      <c r="C194" s="394"/>
      <c r="D194" s="394"/>
      <c r="E194" s="394"/>
      <c r="F194" s="394"/>
      <c r="G194" s="394"/>
      <c r="H194" s="394"/>
      <c r="I194" s="394"/>
      <c r="J194" s="455"/>
      <c r="K194" s="455"/>
      <c r="L194" s="455"/>
      <c r="M194" s="455"/>
      <c r="N194" s="455"/>
      <c r="O194" s="455"/>
      <c r="P194" s="419"/>
      <c r="Q194" s="394"/>
      <c r="R194" s="456"/>
      <c r="S194" s="399"/>
      <c r="T194" s="400"/>
      <c r="U194" s="399"/>
      <c r="V194" s="399"/>
      <c r="W194" s="399"/>
      <c r="X194" s="399"/>
      <c r="Y194" s="399"/>
      <c r="Z194" s="399"/>
    </row>
    <row r="195" spans="1:26" ht="15.75" customHeight="1">
      <c r="A195" s="394"/>
      <c r="B195" s="394"/>
      <c r="C195" s="394"/>
      <c r="D195" s="394"/>
      <c r="E195" s="394"/>
      <c r="F195" s="394"/>
      <c r="G195" s="394"/>
      <c r="H195" s="394"/>
      <c r="I195" s="394"/>
      <c r="J195" s="455"/>
      <c r="K195" s="455"/>
      <c r="L195" s="455"/>
      <c r="M195" s="455"/>
      <c r="N195" s="455"/>
      <c r="O195" s="455"/>
      <c r="P195" s="419"/>
      <c r="Q195" s="394"/>
      <c r="R195" s="456"/>
      <c r="S195" s="399"/>
      <c r="T195" s="400"/>
      <c r="U195" s="399"/>
      <c r="V195" s="399"/>
      <c r="W195" s="399"/>
      <c r="X195" s="399"/>
      <c r="Y195" s="399"/>
      <c r="Z195" s="399"/>
    </row>
    <row r="196" spans="1:26" ht="15.75" customHeight="1">
      <c r="A196" s="394"/>
      <c r="B196" s="394"/>
      <c r="C196" s="394"/>
      <c r="D196" s="394"/>
      <c r="E196" s="394"/>
      <c r="F196" s="394"/>
      <c r="G196" s="394"/>
      <c r="H196" s="394"/>
      <c r="I196" s="394"/>
      <c r="J196" s="455"/>
      <c r="K196" s="455"/>
      <c r="L196" s="455"/>
      <c r="M196" s="455"/>
      <c r="N196" s="455"/>
      <c r="O196" s="455"/>
      <c r="P196" s="419"/>
      <c r="Q196" s="394"/>
      <c r="R196" s="456"/>
      <c r="S196" s="399"/>
      <c r="T196" s="400"/>
      <c r="U196" s="399"/>
      <c r="V196" s="399"/>
      <c r="W196" s="399"/>
      <c r="X196" s="399"/>
      <c r="Y196" s="399"/>
      <c r="Z196" s="399"/>
    </row>
    <row r="197" spans="1:26" ht="15.75" customHeight="1">
      <c r="A197" s="394"/>
      <c r="B197" s="394"/>
      <c r="C197" s="394"/>
      <c r="D197" s="394"/>
      <c r="E197" s="394"/>
      <c r="F197" s="394"/>
      <c r="G197" s="394"/>
      <c r="H197" s="394"/>
      <c r="I197" s="394"/>
      <c r="J197" s="455"/>
      <c r="K197" s="455"/>
      <c r="L197" s="455"/>
      <c r="M197" s="455"/>
      <c r="N197" s="455"/>
      <c r="O197" s="455"/>
      <c r="P197" s="419"/>
      <c r="Q197" s="394"/>
      <c r="R197" s="456"/>
      <c r="S197" s="399"/>
      <c r="T197" s="400"/>
      <c r="U197" s="399"/>
      <c r="V197" s="399"/>
      <c r="W197" s="399"/>
      <c r="X197" s="399"/>
      <c r="Y197" s="399"/>
      <c r="Z197" s="399"/>
    </row>
    <row r="198" spans="1:26" ht="15.75" customHeight="1">
      <c r="A198" s="394"/>
      <c r="B198" s="394"/>
      <c r="C198" s="394"/>
      <c r="D198" s="394"/>
      <c r="E198" s="394"/>
      <c r="F198" s="394"/>
      <c r="G198" s="394"/>
      <c r="H198" s="394"/>
      <c r="I198" s="394"/>
      <c r="J198" s="455"/>
      <c r="K198" s="455"/>
      <c r="L198" s="455"/>
      <c r="M198" s="455"/>
      <c r="N198" s="455"/>
      <c r="O198" s="455"/>
      <c r="P198" s="419"/>
      <c r="Q198" s="394"/>
      <c r="R198" s="456"/>
      <c r="S198" s="399"/>
      <c r="T198" s="400"/>
      <c r="U198" s="399"/>
      <c r="V198" s="399"/>
      <c r="W198" s="399"/>
      <c r="X198" s="399"/>
      <c r="Y198" s="399"/>
      <c r="Z198" s="399"/>
    </row>
    <row r="199" spans="1:26" ht="15.75" customHeight="1">
      <c r="A199" s="394"/>
      <c r="B199" s="394"/>
      <c r="C199" s="394"/>
      <c r="D199" s="394"/>
      <c r="E199" s="394"/>
      <c r="F199" s="394"/>
      <c r="G199" s="394"/>
      <c r="H199" s="394"/>
      <c r="I199" s="394"/>
      <c r="J199" s="455"/>
      <c r="K199" s="455"/>
      <c r="L199" s="455"/>
      <c r="M199" s="455"/>
      <c r="N199" s="455"/>
      <c r="O199" s="455"/>
      <c r="P199" s="419"/>
      <c r="Q199" s="394"/>
      <c r="R199" s="456"/>
      <c r="S199" s="399"/>
      <c r="T199" s="400"/>
      <c r="U199" s="399"/>
      <c r="V199" s="399"/>
      <c r="W199" s="399"/>
      <c r="X199" s="399"/>
      <c r="Y199" s="399"/>
      <c r="Z199" s="399"/>
    </row>
    <row r="200" spans="1:26" ht="15.75" customHeight="1">
      <c r="A200" s="394"/>
      <c r="B200" s="394"/>
      <c r="C200" s="394"/>
      <c r="D200" s="394"/>
      <c r="E200" s="394"/>
      <c r="F200" s="394"/>
      <c r="G200" s="394"/>
      <c r="H200" s="394"/>
      <c r="I200" s="394"/>
      <c r="J200" s="455"/>
      <c r="K200" s="455"/>
      <c r="L200" s="455"/>
      <c r="M200" s="455"/>
      <c r="N200" s="455"/>
      <c r="O200" s="455"/>
      <c r="P200" s="419"/>
      <c r="Q200" s="394"/>
      <c r="R200" s="456"/>
      <c r="S200" s="399"/>
      <c r="T200" s="400"/>
      <c r="U200" s="399"/>
      <c r="V200" s="399"/>
      <c r="W200" s="399"/>
      <c r="X200" s="399"/>
      <c r="Y200" s="399"/>
      <c r="Z200" s="399"/>
    </row>
    <row r="201" spans="1:26" ht="15.75" customHeight="1">
      <c r="A201" s="394"/>
      <c r="B201" s="394"/>
      <c r="C201" s="394"/>
      <c r="D201" s="394"/>
      <c r="E201" s="394"/>
      <c r="F201" s="394"/>
      <c r="G201" s="394"/>
      <c r="H201" s="394"/>
      <c r="I201" s="394"/>
      <c r="J201" s="455"/>
      <c r="K201" s="455"/>
      <c r="L201" s="455"/>
      <c r="M201" s="455"/>
      <c r="N201" s="455"/>
      <c r="O201" s="455"/>
      <c r="P201" s="419"/>
      <c r="Q201" s="394"/>
      <c r="R201" s="456"/>
      <c r="S201" s="399"/>
      <c r="T201" s="400"/>
      <c r="U201" s="399"/>
      <c r="V201" s="399"/>
      <c r="W201" s="399"/>
      <c r="X201" s="399"/>
      <c r="Y201" s="399"/>
      <c r="Z201" s="399"/>
    </row>
    <row r="202" spans="1:26" ht="15.75" customHeight="1">
      <c r="A202" s="394"/>
      <c r="B202" s="394"/>
      <c r="C202" s="394"/>
      <c r="D202" s="394"/>
      <c r="E202" s="394"/>
      <c r="F202" s="394"/>
      <c r="G202" s="394"/>
      <c r="H202" s="394"/>
      <c r="I202" s="394"/>
      <c r="J202" s="455"/>
      <c r="K202" s="455"/>
      <c r="L202" s="455"/>
      <c r="M202" s="455"/>
      <c r="N202" s="455"/>
      <c r="O202" s="455"/>
      <c r="P202" s="419"/>
      <c r="Q202" s="394"/>
      <c r="R202" s="456"/>
      <c r="S202" s="399"/>
      <c r="T202" s="400"/>
      <c r="U202" s="399"/>
      <c r="V202" s="399"/>
      <c r="W202" s="399"/>
      <c r="X202" s="399"/>
      <c r="Y202" s="399"/>
      <c r="Z202" s="399"/>
    </row>
    <row r="203" spans="1:26" ht="15.75" customHeight="1">
      <c r="A203" s="394"/>
      <c r="B203" s="394"/>
      <c r="C203" s="394"/>
      <c r="D203" s="394"/>
      <c r="E203" s="394"/>
      <c r="F203" s="394"/>
      <c r="G203" s="394"/>
      <c r="H203" s="394"/>
      <c r="I203" s="394"/>
      <c r="J203" s="455"/>
      <c r="K203" s="455"/>
      <c r="L203" s="455"/>
      <c r="M203" s="455"/>
      <c r="N203" s="455"/>
      <c r="O203" s="455"/>
      <c r="P203" s="419"/>
      <c r="Q203" s="394"/>
      <c r="R203" s="456"/>
      <c r="S203" s="399"/>
      <c r="T203" s="400"/>
      <c r="U203" s="399"/>
      <c r="V203" s="399"/>
      <c r="W203" s="399"/>
      <c r="X203" s="399"/>
      <c r="Y203" s="399"/>
      <c r="Z203" s="399"/>
    </row>
    <row r="204" spans="1:26" ht="15.75" customHeight="1">
      <c r="A204" s="394"/>
      <c r="B204" s="394"/>
      <c r="C204" s="394"/>
      <c r="D204" s="394"/>
      <c r="E204" s="394"/>
      <c r="F204" s="394"/>
      <c r="G204" s="394"/>
      <c r="H204" s="394"/>
      <c r="I204" s="394"/>
      <c r="J204" s="455"/>
      <c r="K204" s="455"/>
      <c r="L204" s="455"/>
      <c r="M204" s="455"/>
      <c r="N204" s="455"/>
      <c r="O204" s="455"/>
      <c r="P204" s="419"/>
      <c r="Q204" s="394"/>
      <c r="R204" s="456"/>
      <c r="S204" s="399"/>
      <c r="T204" s="400"/>
      <c r="U204" s="399"/>
      <c r="V204" s="399"/>
      <c r="W204" s="399"/>
      <c r="X204" s="399"/>
      <c r="Y204" s="399"/>
      <c r="Z204" s="399"/>
    </row>
    <row r="205" spans="1:26" ht="15.75" customHeight="1">
      <c r="A205" s="394"/>
      <c r="B205" s="394"/>
      <c r="C205" s="394"/>
      <c r="D205" s="394"/>
      <c r="E205" s="394"/>
      <c r="F205" s="394"/>
      <c r="G205" s="394"/>
      <c r="H205" s="394"/>
      <c r="I205" s="394"/>
      <c r="J205" s="455"/>
      <c r="K205" s="455"/>
      <c r="L205" s="455"/>
      <c r="M205" s="455"/>
      <c r="N205" s="455"/>
      <c r="O205" s="455"/>
      <c r="P205" s="419"/>
      <c r="Q205" s="394"/>
      <c r="R205" s="456"/>
      <c r="S205" s="399"/>
      <c r="T205" s="400"/>
      <c r="U205" s="399"/>
      <c r="V205" s="399"/>
      <c r="W205" s="399"/>
      <c r="X205" s="399"/>
      <c r="Y205" s="399"/>
      <c r="Z205" s="399"/>
    </row>
    <row r="206" spans="1:26" ht="15.75" customHeight="1">
      <c r="A206" s="394"/>
      <c r="B206" s="394"/>
      <c r="C206" s="394"/>
      <c r="D206" s="394"/>
      <c r="E206" s="394"/>
      <c r="F206" s="394"/>
      <c r="G206" s="394"/>
      <c r="H206" s="394"/>
      <c r="I206" s="394"/>
      <c r="J206" s="455"/>
      <c r="K206" s="455"/>
      <c r="L206" s="455"/>
      <c r="M206" s="455"/>
      <c r="N206" s="455"/>
      <c r="O206" s="455"/>
      <c r="P206" s="419"/>
      <c r="Q206" s="394"/>
      <c r="R206" s="456"/>
      <c r="S206" s="399"/>
      <c r="T206" s="400"/>
      <c r="U206" s="399"/>
      <c r="V206" s="399"/>
      <c r="W206" s="399"/>
      <c r="X206" s="399"/>
      <c r="Y206" s="399"/>
      <c r="Z206" s="399"/>
    </row>
    <row r="207" spans="1:26" ht="15.75" customHeight="1">
      <c r="A207" s="394"/>
      <c r="B207" s="394"/>
      <c r="C207" s="394"/>
      <c r="D207" s="394"/>
      <c r="E207" s="394"/>
      <c r="F207" s="394"/>
      <c r="G207" s="394"/>
      <c r="H207" s="394"/>
      <c r="I207" s="394"/>
      <c r="J207" s="455"/>
      <c r="K207" s="455"/>
      <c r="L207" s="455"/>
      <c r="M207" s="455"/>
      <c r="N207" s="455"/>
      <c r="O207" s="455"/>
      <c r="P207" s="419"/>
      <c r="Q207" s="394"/>
      <c r="R207" s="456"/>
      <c r="S207" s="399"/>
      <c r="T207" s="400"/>
      <c r="U207" s="399"/>
      <c r="V207" s="399"/>
      <c r="W207" s="399"/>
      <c r="X207" s="399"/>
      <c r="Y207" s="399"/>
      <c r="Z207" s="399"/>
    </row>
    <row r="208" spans="1:26" ht="15.75" customHeight="1">
      <c r="A208" s="394"/>
      <c r="B208" s="394"/>
      <c r="C208" s="394"/>
      <c r="D208" s="394"/>
      <c r="E208" s="394"/>
      <c r="F208" s="394"/>
      <c r="G208" s="394"/>
      <c r="H208" s="394"/>
      <c r="I208" s="394"/>
      <c r="J208" s="455"/>
      <c r="K208" s="455"/>
      <c r="L208" s="455"/>
      <c r="M208" s="455"/>
      <c r="N208" s="455"/>
      <c r="O208" s="455"/>
      <c r="P208" s="419"/>
      <c r="Q208" s="394"/>
      <c r="R208" s="456"/>
      <c r="S208" s="399"/>
      <c r="T208" s="400"/>
      <c r="U208" s="399"/>
      <c r="V208" s="399"/>
      <c r="W208" s="399"/>
      <c r="X208" s="399"/>
      <c r="Y208" s="399"/>
      <c r="Z208" s="399"/>
    </row>
    <row r="209" spans="1:26" ht="15.75" customHeight="1">
      <c r="A209" s="394"/>
      <c r="B209" s="394"/>
      <c r="C209" s="394"/>
      <c r="D209" s="394"/>
      <c r="E209" s="394"/>
      <c r="F209" s="394"/>
      <c r="G209" s="394"/>
      <c r="H209" s="394"/>
      <c r="I209" s="394"/>
      <c r="J209" s="455"/>
      <c r="K209" s="455"/>
      <c r="L209" s="455"/>
      <c r="M209" s="455"/>
      <c r="N209" s="455"/>
      <c r="O209" s="455"/>
      <c r="P209" s="419"/>
      <c r="Q209" s="394"/>
      <c r="R209" s="456"/>
      <c r="S209" s="399"/>
      <c r="T209" s="400"/>
      <c r="U209" s="399"/>
      <c r="V209" s="399"/>
      <c r="W209" s="399"/>
      <c r="X209" s="399"/>
      <c r="Y209" s="399"/>
      <c r="Z209" s="399"/>
    </row>
    <row r="210" spans="1:26" ht="15.75" customHeight="1">
      <c r="A210" s="394"/>
      <c r="B210" s="394"/>
      <c r="C210" s="394"/>
      <c r="D210" s="394"/>
      <c r="E210" s="394"/>
      <c r="F210" s="394"/>
      <c r="G210" s="394"/>
      <c r="H210" s="394"/>
      <c r="I210" s="394"/>
      <c r="J210" s="455"/>
      <c r="K210" s="455"/>
      <c r="L210" s="455"/>
      <c r="M210" s="455"/>
      <c r="N210" s="455"/>
      <c r="O210" s="455"/>
      <c r="P210" s="419"/>
      <c r="Q210" s="394"/>
      <c r="R210" s="456"/>
      <c r="S210" s="399"/>
      <c r="T210" s="400"/>
      <c r="U210" s="399"/>
      <c r="V210" s="399"/>
      <c r="W210" s="399"/>
      <c r="X210" s="399"/>
      <c r="Y210" s="399"/>
      <c r="Z210" s="399"/>
    </row>
    <row r="211" spans="1:26" ht="15.75" customHeight="1">
      <c r="A211" s="394"/>
      <c r="B211" s="394"/>
      <c r="C211" s="394"/>
      <c r="D211" s="394"/>
      <c r="E211" s="394"/>
      <c r="F211" s="394"/>
      <c r="G211" s="394"/>
      <c r="H211" s="394"/>
      <c r="I211" s="394"/>
      <c r="J211" s="455"/>
      <c r="K211" s="455"/>
      <c r="L211" s="455"/>
      <c r="M211" s="455"/>
      <c r="N211" s="455"/>
      <c r="O211" s="455"/>
      <c r="P211" s="419"/>
      <c r="Q211" s="394"/>
      <c r="R211" s="456"/>
      <c r="S211" s="399"/>
      <c r="T211" s="400"/>
      <c r="U211" s="399"/>
      <c r="V211" s="399"/>
      <c r="W211" s="399"/>
      <c r="X211" s="399"/>
      <c r="Y211" s="399"/>
      <c r="Z211" s="399"/>
    </row>
    <row r="212" spans="1:26" ht="15.75" customHeight="1">
      <c r="A212" s="394"/>
      <c r="B212" s="394"/>
      <c r="C212" s="394"/>
      <c r="D212" s="394"/>
      <c r="E212" s="394"/>
      <c r="F212" s="394"/>
      <c r="G212" s="394"/>
      <c r="H212" s="394"/>
      <c r="I212" s="394"/>
      <c r="J212" s="455"/>
      <c r="K212" s="455"/>
      <c r="L212" s="455"/>
      <c r="M212" s="455"/>
      <c r="N212" s="455"/>
      <c r="O212" s="455"/>
      <c r="P212" s="419"/>
      <c r="Q212" s="394"/>
      <c r="R212" s="456"/>
      <c r="S212" s="399"/>
      <c r="T212" s="400"/>
      <c r="U212" s="399"/>
      <c r="V212" s="399"/>
      <c r="W212" s="399"/>
      <c r="X212" s="399"/>
      <c r="Y212" s="399"/>
      <c r="Z212" s="399"/>
    </row>
    <row r="213" spans="1:26" ht="15.75" customHeight="1">
      <c r="A213" s="394"/>
      <c r="B213" s="394"/>
      <c r="C213" s="394"/>
      <c r="D213" s="394"/>
      <c r="E213" s="394"/>
      <c r="F213" s="394"/>
      <c r="G213" s="394"/>
      <c r="H213" s="394"/>
      <c r="I213" s="394"/>
      <c r="J213" s="455"/>
      <c r="K213" s="455"/>
      <c r="L213" s="455"/>
      <c r="M213" s="455"/>
      <c r="N213" s="455"/>
      <c r="O213" s="455"/>
      <c r="P213" s="419"/>
      <c r="Q213" s="394"/>
      <c r="R213" s="456"/>
      <c r="S213" s="399"/>
      <c r="T213" s="400"/>
      <c r="U213" s="399"/>
      <c r="V213" s="399"/>
      <c r="W213" s="399"/>
      <c r="X213" s="399"/>
      <c r="Y213" s="399"/>
      <c r="Z213" s="399"/>
    </row>
    <row r="214" spans="1:26" ht="15.75" customHeight="1">
      <c r="A214" s="394"/>
      <c r="B214" s="394"/>
      <c r="C214" s="394"/>
      <c r="D214" s="394"/>
      <c r="E214" s="394"/>
      <c r="F214" s="394"/>
      <c r="G214" s="394"/>
      <c r="H214" s="394"/>
      <c r="I214" s="394"/>
      <c r="J214" s="455"/>
      <c r="K214" s="455"/>
      <c r="L214" s="455"/>
      <c r="M214" s="455"/>
      <c r="N214" s="455"/>
      <c r="O214" s="455"/>
      <c r="P214" s="419"/>
      <c r="Q214" s="394"/>
      <c r="R214" s="456"/>
      <c r="S214" s="399"/>
      <c r="T214" s="400"/>
      <c r="U214" s="399"/>
      <c r="V214" s="399"/>
      <c r="W214" s="399"/>
      <c r="X214" s="399"/>
      <c r="Y214" s="399"/>
      <c r="Z214" s="399"/>
    </row>
    <row r="215" spans="1:26" ht="15.75" customHeight="1">
      <c r="A215" s="394"/>
      <c r="B215" s="394"/>
      <c r="C215" s="394"/>
      <c r="D215" s="394"/>
      <c r="E215" s="394"/>
      <c r="F215" s="394"/>
      <c r="G215" s="394"/>
      <c r="H215" s="394"/>
      <c r="I215" s="394"/>
      <c r="J215" s="455"/>
      <c r="K215" s="455"/>
      <c r="L215" s="455"/>
      <c r="M215" s="455"/>
      <c r="N215" s="455"/>
      <c r="O215" s="455"/>
      <c r="P215" s="419"/>
      <c r="Q215" s="394"/>
      <c r="R215" s="456"/>
      <c r="S215" s="399"/>
      <c r="T215" s="400"/>
      <c r="U215" s="399"/>
      <c r="V215" s="399"/>
      <c r="W215" s="399"/>
      <c r="X215" s="399"/>
      <c r="Y215" s="399"/>
      <c r="Z215" s="399"/>
    </row>
    <row r="216" spans="1:26" ht="15.75" customHeight="1">
      <c r="A216" s="394"/>
      <c r="B216" s="394"/>
      <c r="C216" s="394"/>
      <c r="D216" s="394"/>
      <c r="E216" s="394"/>
      <c r="F216" s="394"/>
      <c r="G216" s="394"/>
      <c r="H216" s="394"/>
      <c r="I216" s="394"/>
      <c r="J216" s="455"/>
      <c r="K216" s="455"/>
      <c r="L216" s="455"/>
      <c r="M216" s="455"/>
      <c r="N216" s="455"/>
      <c r="O216" s="455"/>
      <c r="P216" s="419"/>
      <c r="Q216" s="394"/>
      <c r="R216" s="456"/>
      <c r="S216" s="399"/>
      <c r="T216" s="400"/>
      <c r="U216" s="399"/>
      <c r="V216" s="399"/>
      <c r="W216" s="399"/>
      <c r="X216" s="399"/>
      <c r="Y216" s="399"/>
      <c r="Z216" s="399"/>
    </row>
    <row r="217" spans="1:26" ht="15.75" customHeight="1">
      <c r="A217" s="394"/>
      <c r="B217" s="394"/>
      <c r="C217" s="394"/>
      <c r="D217" s="394"/>
      <c r="E217" s="394"/>
      <c r="F217" s="394"/>
      <c r="G217" s="394"/>
      <c r="H217" s="394"/>
      <c r="I217" s="394"/>
      <c r="J217" s="455"/>
      <c r="K217" s="455"/>
      <c r="L217" s="455"/>
      <c r="M217" s="455"/>
      <c r="N217" s="455"/>
      <c r="O217" s="455"/>
      <c r="P217" s="419"/>
      <c r="Q217" s="394"/>
      <c r="R217" s="456"/>
      <c r="S217" s="399"/>
      <c r="T217" s="400"/>
      <c r="U217" s="399"/>
      <c r="V217" s="399"/>
      <c r="W217" s="399"/>
      <c r="X217" s="399"/>
      <c r="Y217" s="399"/>
      <c r="Z217" s="399"/>
    </row>
    <row r="218" spans="1:26" ht="15.75" customHeight="1">
      <c r="A218" s="394"/>
      <c r="B218" s="394"/>
      <c r="C218" s="394"/>
      <c r="D218" s="394"/>
      <c r="E218" s="394"/>
      <c r="F218" s="394"/>
      <c r="G218" s="394"/>
      <c r="H218" s="394"/>
      <c r="I218" s="394"/>
      <c r="J218" s="455"/>
      <c r="K218" s="455"/>
      <c r="L218" s="455"/>
      <c r="M218" s="455"/>
      <c r="N218" s="455"/>
      <c r="O218" s="455"/>
      <c r="P218" s="419"/>
      <c r="Q218" s="394"/>
      <c r="R218" s="456"/>
      <c r="S218" s="399"/>
      <c r="T218" s="400"/>
      <c r="U218" s="399"/>
      <c r="V218" s="399"/>
      <c r="W218" s="399"/>
      <c r="X218" s="399"/>
      <c r="Y218" s="399"/>
      <c r="Z218" s="399"/>
    </row>
    <row r="219" spans="1:26" ht="15.75" customHeight="1">
      <c r="A219" s="394"/>
      <c r="B219" s="394"/>
      <c r="C219" s="394"/>
      <c r="D219" s="394"/>
      <c r="E219" s="394"/>
      <c r="F219" s="394"/>
      <c r="G219" s="394"/>
      <c r="H219" s="394"/>
      <c r="I219" s="394"/>
      <c r="J219" s="455"/>
      <c r="K219" s="455"/>
      <c r="L219" s="455"/>
      <c r="M219" s="455"/>
      <c r="N219" s="455"/>
      <c r="O219" s="455"/>
      <c r="P219" s="419"/>
      <c r="Q219" s="394"/>
      <c r="R219" s="456"/>
      <c r="S219" s="399"/>
      <c r="T219" s="400"/>
      <c r="U219" s="399"/>
      <c r="V219" s="399"/>
      <c r="W219" s="399"/>
      <c r="X219" s="399"/>
      <c r="Y219" s="399"/>
      <c r="Z219" s="399"/>
    </row>
    <row r="220" spans="1:26" ht="15.75" customHeight="1">
      <c r="A220" s="394"/>
      <c r="B220" s="394"/>
      <c r="C220" s="394"/>
      <c r="D220" s="394"/>
      <c r="E220" s="394"/>
      <c r="F220" s="394"/>
      <c r="G220" s="394"/>
      <c r="H220" s="394"/>
      <c r="I220" s="394"/>
      <c r="J220" s="455"/>
      <c r="K220" s="455"/>
      <c r="L220" s="455"/>
      <c r="M220" s="455"/>
      <c r="N220" s="455"/>
      <c r="O220" s="455"/>
      <c r="P220" s="419"/>
      <c r="Q220" s="394"/>
      <c r="R220" s="456"/>
      <c r="S220" s="399"/>
      <c r="T220" s="400"/>
      <c r="U220" s="399"/>
      <c r="V220" s="399"/>
      <c r="W220" s="399"/>
      <c r="X220" s="399"/>
      <c r="Y220" s="399"/>
      <c r="Z220" s="399"/>
    </row>
    <row r="221" spans="1:26" ht="15.75" customHeight="1">
      <c r="A221" s="394"/>
      <c r="B221" s="394"/>
      <c r="C221" s="394"/>
      <c r="D221" s="394"/>
      <c r="E221" s="394"/>
      <c r="F221" s="394"/>
      <c r="G221" s="394"/>
      <c r="H221" s="394"/>
      <c r="I221" s="394"/>
      <c r="J221" s="455"/>
      <c r="K221" s="455"/>
      <c r="L221" s="455"/>
      <c r="M221" s="455"/>
      <c r="N221" s="455"/>
      <c r="O221" s="455"/>
      <c r="P221" s="419"/>
      <c r="Q221" s="394"/>
      <c r="R221" s="456"/>
      <c r="S221" s="399"/>
      <c r="T221" s="400"/>
      <c r="U221" s="399"/>
      <c r="V221" s="399"/>
      <c r="W221" s="399"/>
      <c r="X221" s="399"/>
      <c r="Y221" s="399"/>
      <c r="Z221" s="399"/>
    </row>
    <row r="222" spans="1:26" ht="15.75" customHeight="1">
      <c r="A222" s="394"/>
      <c r="B222" s="394"/>
      <c r="C222" s="394"/>
      <c r="D222" s="394"/>
      <c r="E222" s="394"/>
      <c r="F222" s="394"/>
      <c r="G222" s="394"/>
      <c r="H222" s="394"/>
      <c r="I222" s="394"/>
      <c r="J222" s="455"/>
      <c r="K222" s="455"/>
      <c r="L222" s="455"/>
      <c r="M222" s="455"/>
      <c r="N222" s="455"/>
      <c r="O222" s="455"/>
      <c r="P222" s="419"/>
      <c r="Q222" s="394"/>
      <c r="R222" s="456"/>
      <c r="S222" s="399"/>
      <c r="T222" s="400"/>
      <c r="U222" s="399"/>
      <c r="V222" s="399"/>
      <c r="W222" s="399"/>
      <c r="X222" s="399"/>
      <c r="Y222" s="399"/>
      <c r="Z222" s="399"/>
    </row>
    <row r="223" spans="1:26" ht="15.75" customHeight="1">
      <c r="A223" s="394"/>
      <c r="B223" s="394"/>
      <c r="C223" s="394"/>
      <c r="D223" s="394"/>
      <c r="E223" s="394"/>
      <c r="F223" s="394"/>
      <c r="G223" s="394"/>
      <c r="H223" s="394"/>
      <c r="I223" s="394"/>
      <c r="J223" s="455"/>
      <c r="K223" s="455"/>
      <c r="L223" s="455"/>
      <c r="M223" s="455"/>
      <c r="N223" s="455"/>
      <c r="O223" s="455"/>
      <c r="P223" s="419"/>
      <c r="Q223" s="394"/>
      <c r="R223" s="456"/>
      <c r="S223" s="399"/>
      <c r="T223" s="400"/>
      <c r="U223" s="399"/>
      <c r="V223" s="399"/>
      <c r="W223" s="399"/>
      <c r="X223" s="399"/>
      <c r="Y223" s="399"/>
      <c r="Z223" s="399"/>
    </row>
    <row r="224" spans="1:26" ht="15.75" customHeight="1">
      <c r="A224" s="394"/>
      <c r="B224" s="394"/>
      <c r="C224" s="394"/>
      <c r="D224" s="394"/>
      <c r="E224" s="394"/>
      <c r="F224" s="394"/>
      <c r="G224" s="394"/>
      <c r="H224" s="394"/>
      <c r="I224" s="394"/>
      <c r="J224" s="455"/>
      <c r="K224" s="455"/>
      <c r="L224" s="455"/>
      <c r="M224" s="455"/>
      <c r="N224" s="455"/>
      <c r="O224" s="455"/>
      <c r="P224" s="419"/>
      <c r="Q224" s="394"/>
      <c r="R224" s="456"/>
      <c r="S224" s="399"/>
      <c r="T224" s="400"/>
      <c r="U224" s="399"/>
      <c r="V224" s="399"/>
      <c r="W224" s="399"/>
      <c r="X224" s="399"/>
      <c r="Y224" s="399"/>
      <c r="Z224" s="399"/>
    </row>
    <row r="225" spans="1:26" ht="15.75" customHeight="1">
      <c r="A225" s="394"/>
      <c r="B225" s="394"/>
      <c r="C225" s="394"/>
      <c r="D225" s="394"/>
      <c r="E225" s="394"/>
      <c r="F225" s="394"/>
      <c r="G225" s="394"/>
      <c r="H225" s="394"/>
      <c r="I225" s="394"/>
      <c r="J225" s="455"/>
      <c r="K225" s="455"/>
      <c r="L225" s="455"/>
      <c r="M225" s="455"/>
      <c r="N225" s="455"/>
      <c r="O225" s="455"/>
      <c r="P225" s="419"/>
      <c r="Q225" s="394"/>
      <c r="R225" s="456"/>
      <c r="S225" s="399"/>
      <c r="T225" s="400"/>
      <c r="U225" s="399"/>
      <c r="V225" s="399"/>
      <c r="W225" s="399"/>
      <c r="X225" s="399"/>
      <c r="Y225" s="399"/>
      <c r="Z225" s="399"/>
    </row>
    <row r="226" spans="1:26" ht="15.75" customHeight="1">
      <c r="A226" s="394"/>
      <c r="B226" s="394"/>
      <c r="C226" s="394"/>
      <c r="D226" s="394"/>
      <c r="E226" s="394"/>
      <c r="F226" s="394"/>
      <c r="G226" s="394"/>
      <c r="H226" s="394"/>
      <c r="I226" s="394"/>
      <c r="J226" s="455"/>
      <c r="K226" s="455"/>
      <c r="L226" s="455"/>
      <c r="M226" s="455"/>
      <c r="N226" s="455"/>
      <c r="O226" s="455"/>
      <c r="P226" s="419"/>
      <c r="Q226" s="394"/>
      <c r="R226" s="456"/>
      <c r="S226" s="399"/>
      <c r="T226" s="400"/>
      <c r="U226" s="399"/>
      <c r="V226" s="399"/>
      <c r="W226" s="399"/>
      <c r="X226" s="399"/>
      <c r="Y226" s="399"/>
      <c r="Z226" s="399"/>
    </row>
    <row r="227" spans="1:26" ht="15.75" customHeight="1">
      <c r="A227" s="394"/>
      <c r="B227" s="394"/>
      <c r="C227" s="394"/>
      <c r="D227" s="394"/>
      <c r="E227" s="394"/>
      <c r="F227" s="394"/>
      <c r="G227" s="394"/>
      <c r="H227" s="394"/>
      <c r="I227" s="394"/>
      <c r="J227" s="455"/>
      <c r="K227" s="455"/>
      <c r="L227" s="455"/>
      <c r="M227" s="455"/>
      <c r="N227" s="455"/>
      <c r="O227" s="455"/>
      <c r="P227" s="419"/>
      <c r="Q227" s="394"/>
      <c r="R227" s="456"/>
      <c r="S227" s="399"/>
      <c r="T227" s="400"/>
      <c r="U227" s="399"/>
      <c r="V227" s="399"/>
      <c r="W227" s="399"/>
      <c r="X227" s="399"/>
      <c r="Y227" s="399"/>
      <c r="Z227" s="399"/>
    </row>
    <row r="228" spans="1:26" ht="15.75" customHeight="1">
      <c r="A228" s="394"/>
      <c r="B228" s="394"/>
      <c r="C228" s="394"/>
      <c r="D228" s="394"/>
      <c r="E228" s="394"/>
      <c r="F228" s="394"/>
      <c r="G228" s="394"/>
      <c r="H228" s="394"/>
      <c r="I228" s="394"/>
      <c r="J228" s="455"/>
      <c r="K228" s="455"/>
      <c r="L228" s="455"/>
      <c r="M228" s="455"/>
      <c r="N228" s="455"/>
      <c r="O228" s="455"/>
      <c r="P228" s="419"/>
      <c r="Q228" s="394"/>
      <c r="R228" s="456"/>
      <c r="S228" s="399"/>
      <c r="T228" s="400"/>
      <c r="U228" s="399"/>
      <c r="V228" s="399"/>
      <c r="W228" s="399"/>
      <c r="X228" s="399"/>
      <c r="Y228" s="399"/>
      <c r="Z228" s="399"/>
    </row>
    <row r="229" spans="1:26" ht="15.75" customHeight="1">
      <c r="A229" s="394"/>
      <c r="B229" s="394"/>
      <c r="C229" s="394"/>
      <c r="D229" s="394"/>
      <c r="E229" s="394"/>
      <c r="F229" s="394"/>
      <c r="G229" s="394"/>
      <c r="H229" s="394"/>
      <c r="I229" s="394"/>
      <c r="J229" s="455"/>
      <c r="K229" s="455"/>
      <c r="L229" s="455"/>
      <c r="M229" s="455"/>
      <c r="N229" s="455"/>
      <c r="O229" s="455"/>
      <c r="P229" s="419"/>
      <c r="Q229" s="394"/>
      <c r="R229" s="456"/>
      <c r="S229" s="399"/>
      <c r="T229" s="400"/>
      <c r="U229" s="399"/>
      <c r="V229" s="399"/>
      <c r="W229" s="399"/>
      <c r="X229" s="399"/>
      <c r="Y229" s="399"/>
      <c r="Z229" s="399"/>
    </row>
    <row r="230" spans="1:26" ht="15.75" customHeight="1">
      <c r="A230" s="394"/>
      <c r="B230" s="394"/>
      <c r="C230" s="394"/>
      <c r="D230" s="394"/>
      <c r="E230" s="394"/>
      <c r="F230" s="394"/>
      <c r="G230" s="394"/>
      <c r="H230" s="394"/>
      <c r="I230" s="394"/>
      <c r="J230" s="455"/>
      <c r="K230" s="455"/>
      <c r="L230" s="455"/>
      <c r="M230" s="455"/>
      <c r="N230" s="455"/>
      <c r="O230" s="455"/>
      <c r="P230" s="419"/>
      <c r="Q230" s="394"/>
      <c r="R230" s="456"/>
      <c r="S230" s="399"/>
      <c r="T230" s="400"/>
      <c r="U230" s="399"/>
      <c r="V230" s="399"/>
      <c r="W230" s="399"/>
      <c r="X230" s="399"/>
      <c r="Y230" s="399"/>
      <c r="Z230" s="399"/>
    </row>
    <row r="231" spans="1:26" ht="15.75" customHeight="1">
      <c r="A231" s="394"/>
      <c r="B231" s="394"/>
      <c r="C231" s="394"/>
      <c r="D231" s="394"/>
      <c r="E231" s="394"/>
      <c r="F231" s="394"/>
      <c r="G231" s="394"/>
      <c r="H231" s="394"/>
      <c r="I231" s="394"/>
      <c r="J231" s="455"/>
      <c r="K231" s="455"/>
      <c r="L231" s="455"/>
      <c r="M231" s="455"/>
      <c r="N231" s="455"/>
      <c r="O231" s="455"/>
      <c r="P231" s="419"/>
      <c r="Q231" s="394"/>
      <c r="R231" s="456"/>
      <c r="S231" s="399"/>
      <c r="T231" s="400"/>
      <c r="U231" s="399"/>
      <c r="V231" s="399"/>
      <c r="W231" s="399"/>
      <c r="X231" s="399"/>
      <c r="Y231" s="399"/>
      <c r="Z231" s="399"/>
    </row>
    <row r="232" spans="1:26" ht="15.75" customHeight="1">
      <c r="A232" s="394"/>
      <c r="B232" s="394"/>
      <c r="C232" s="394"/>
      <c r="D232" s="394"/>
      <c r="E232" s="394"/>
      <c r="F232" s="394"/>
      <c r="G232" s="394"/>
      <c r="H232" s="394"/>
      <c r="I232" s="394"/>
      <c r="J232" s="455"/>
      <c r="K232" s="455"/>
      <c r="L232" s="455"/>
      <c r="M232" s="455"/>
      <c r="N232" s="455"/>
      <c r="O232" s="455"/>
      <c r="P232" s="419"/>
      <c r="Q232" s="394"/>
      <c r="R232" s="456"/>
      <c r="S232" s="399"/>
      <c r="T232" s="400"/>
      <c r="U232" s="399"/>
      <c r="V232" s="399"/>
      <c r="W232" s="399"/>
      <c r="X232" s="399"/>
      <c r="Y232" s="399"/>
      <c r="Z232" s="399"/>
    </row>
    <row r="233" spans="1:26" ht="15.75" customHeight="1">
      <c r="A233" s="394"/>
      <c r="B233" s="394"/>
      <c r="C233" s="394"/>
      <c r="D233" s="394"/>
      <c r="E233" s="394"/>
      <c r="F233" s="394"/>
      <c r="G233" s="394"/>
      <c r="H233" s="394"/>
      <c r="I233" s="394"/>
      <c r="J233" s="455"/>
      <c r="K233" s="455"/>
      <c r="L233" s="455"/>
      <c r="M233" s="455"/>
      <c r="N233" s="455"/>
      <c r="O233" s="455"/>
      <c r="P233" s="419"/>
      <c r="Q233" s="394"/>
      <c r="R233" s="456"/>
      <c r="S233" s="399"/>
      <c r="T233" s="400"/>
      <c r="U233" s="399"/>
      <c r="V233" s="399"/>
      <c r="W233" s="399"/>
      <c r="X233" s="399"/>
      <c r="Y233" s="399"/>
      <c r="Z233" s="399"/>
    </row>
    <row r="234" spans="1:26" ht="15.75" customHeight="1">
      <c r="A234" s="394"/>
      <c r="B234" s="394"/>
      <c r="C234" s="394"/>
      <c r="D234" s="394"/>
      <c r="E234" s="394"/>
      <c r="F234" s="394"/>
      <c r="G234" s="394"/>
      <c r="H234" s="394"/>
      <c r="I234" s="394"/>
      <c r="J234" s="455"/>
      <c r="K234" s="455"/>
      <c r="L234" s="455"/>
      <c r="M234" s="455"/>
      <c r="N234" s="455"/>
      <c r="O234" s="455"/>
      <c r="P234" s="419"/>
      <c r="Q234" s="394"/>
      <c r="R234" s="456"/>
      <c r="S234" s="399"/>
      <c r="T234" s="400"/>
      <c r="U234" s="399"/>
      <c r="V234" s="399"/>
      <c r="W234" s="399"/>
      <c r="X234" s="399"/>
      <c r="Y234" s="399"/>
      <c r="Z234" s="399"/>
    </row>
    <row r="235" spans="1:26" ht="15.75" customHeight="1">
      <c r="A235" s="394"/>
      <c r="B235" s="394"/>
      <c r="C235" s="394"/>
      <c r="D235" s="394"/>
      <c r="E235" s="394"/>
      <c r="F235" s="394"/>
      <c r="G235" s="394"/>
      <c r="H235" s="394"/>
      <c r="I235" s="394"/>
      <c r="J235" s="455"/>
      <c r="K235" s="455"/>
      <c r="L235" s="455"/>
      <c r="M235" s="455"/>
      <c r="N235" s="455"/>
      <c r="O235" s="455"/>
      <c r="P235" s="419"/>
      <c r="Q235" s="394"/>
      <c r="R235" s="456"/>
      <c r="S235" s="399"/>
      <c r="T235" s="400"/>
      <c r="U235" s="399"/>
      <c r="V235" s="399"/>
      <c r="W235" s="399"/>
      <c r="X235" s="399"/>
      <c r="Y235" s="399"/>
      <c r="Z235" s="399"/>
    </row>
    <row r="236" spans="1:26" ht="15.75" customHeight="1">
      <c r="A236" s="394"/>
      <c r="B236" s="394"/>
      <c r="C236" s="394"/>
      <c r="D236" s="394"/>
      <c r="E236" s="394"/>
      <c r="F236" s="394"/>
      <c r="G236" s="394"/>
      <c r="H236" s="394"/>
      <c r="I236" s="394"/>
      <c r="J236" s="455"/>
      <c r="K236" s="455"/>
      <c r="L236" s="455"/>
      <c r="M236" s="455"/>
      <c r="N236" s="455"/>
      <c r="O236" s="455"/>
      <c r="P236" s="419"/>
      <c r="Q236" s="394"/>
      <c r="R236" s="456"/>
      <c r="S236" s="399"/>
      <c r="T236" s="400"/>
      <c r="U236" s="399"/>
      <c r="V236" s="399"/>
      <c r="W236" s="399"/>
      <c r="X236" s="399"/>
      <c r="Y236" s="399"/>
      <c r="Z236" s="399"/>
    </row>
    <row r="237" spans="1:26" ht="15.75" customHeight="1">
      <c r="A237" s="394"/>
      <c r="B237" s="394"/>
      <c r="C237" s="394"/>
      <c r="D237" s="394"/>
      <c r="E237" s="394"/>
      <c r="F237" s="394"/>
      <c r="G237" s="394"/>
      <c r="H237" s="394"/>
      <c r="I237" s="394"/>
      <c r="J237" s="455"/>
      <c r="K237" s="455"/>
      <c r="L237" s="455"/>
      <c r="M237" s="455"/>
      <c r="N237" s="455"/>
      <c r="O237" s="455"/>
      <c r="P237" s="419"/>
      <c r="Q237" s="394"/>
      <c r="R237" s="456"/>
      <c r="S237" s="399"/>
      <c r="T237" s="400"/>
      <c r="U237" s="399"/>
      <c r="V237" s="399"/>
      <c r="W237" s="399"/>
      <c r="X237" s="399"/>
      <c r="Y237" s="399"/>
      <c r="Z237" s="399"/>
    </row>
    <row r="238" spans="1:26" ht="15.75" customHeight="1">
      <c r="A238" s="394"/>
      <c r="B238" s="394"/>
      <c r="C238" s="394"/>
      <c r="D238" s="394"/>
      <c r="E238" s="394"/>
      <c r="F238" s="394"/>
      <c r="G238" s="394"/>
      <c r="H238" s="394"/>
      <c r="I238" s="394"/>
      <c r="J238" s="455"/>
      <c r="K238" s="455"/>
      <c r="L238" s="455"/>
      <c r="M238" s="455"/>
      <c r="N238" s="455"/>
      <c r="O238" s="455"/>
      <c r="P238" s="419"/>
      <c r="Q238" s="394"/>
      <c r="R238" s="456"/>
      <c r="S238" s="399"/>
      <c r="T238" s="400"/>
      <c r="U238" s="399"/>
      <c r="V238" s="399"/>
      <c r="W238" s="399"/>
      <c r="X238" s="399"/>
      <c r="Y238" s="399"/>
      <c r="Z238" s="399"/>
    </row>
    <row r="239" spans="1:26" ht="15.75" customHeight="1">
      <c r="A239" s="394"/>
      <c r="B239" s="394"/>
      <c r="C239" s="394"/>
      <c r="D239" s="394"/>
      <c r="E239" s="394"/>
      <c r="F239" s="394"/>
      <c r="G239" s="394"/>
      <c r="H239" s="394"/>
      <c r="I239" s="394"/>
      <c r="J239" s="455"/>
      <c r="K239" s="455"/>
      <c r="L239" s="455"/>
      <c r="M239" s="455"/>
      <c r="N239" s="455"/>
      <c r="O239" s="455"/>
      <c r="P239" s="419"/>
      <c r="Q239" s="394"/>
      <c r="R239" s="456"/>
      <c r="S239" s="399"/>
      <c r="T239" s="400"/>
      <c r="U239" s="399"/>
      <c r="V239" s="399"/>
      <c r="W239" s="399"/>
      <c r="X239" s="399"/>
      <c r="Y239" s="399"/>
      <c r="Z239" s="399"/>
    </row>
    <row r="240" spans="1:26" ht="15.75" customHeight="1">
      <c r="A240" s="394"/>
      <c r="B240" s="394"/>
      <c r="C240" s="394"/>
      <c r="D240" s="394"/>
      <c r="E240" s="394"/>
      <c r="F240" s="394"/>
      <c r="G240" s="394"/>
      <c r="H240" s="394"/>
      <c r="I240" s="394"/>
      <c r="J240" s="455"/>
      <c r="K240" s="455"/>
      <c r="L240" s="455"/>
      <c r="M240" s="455"/>
      <c r="N240" s="455"/>
      <c r="O240" s="455"/>
      <c r="P240" s="419"/>
      <c r="Q240" s="394"/>
      <c r="R240" s="456"/>
      <c r="S240" s="399"/>
      <c r="T240" s="400"/>
      <c r="U240" s="399"/>
      <c r="V240" s="399"/>
      <c r="W240" s="399"/>
      <c r="X240" s="399"/>
      <c r="Y240" s="399"/>
      <c r="Z240" s="399"/>
    </row>
    <row r="241" spans="1:26" ht="15.75" customHeight="1">
      <c r="A241" s="394"/>
      <c r="B241" s="394"/>
      <c r="C241" s="394"/>
      <c r="D241" s="394"/>
      <c r="E241" s="394"/>
      <c r="F241" s="394"/>
      <c r="G241" s="394"/>
      <c r="H241" s="394"/>
      <c r="I241" s="394"/>
      <c r="J241" s="455"/>
      <c r="K241" s="455"/>
      <c r="L241" s="455"/>
      <c r="M241" s="455"/>
      <c r="N241" s="455"/>
      <c r="O241" s="455"/>
      <c r="P241" s="419"/>
      <c r="Q241" s="394"/>
      <c r="R241" s="456"/>
      <c r="S241" s="399"/>
      <c r="T241" s="400"/>
      <c r="U241" s="399"/>
      <c r="V241" s="399"/>
      <c r="W241" s="399"/>
      <c r="X241" s="399"/>
      <c r="Y241" s="399"/>
      <c r="Z241" s="399"/>
    </row>
    <row r="242" spans="1:26" ht="15.75" customHeight="1">
      <c r="A242" s="394"/>
      <c r="B242" s="394"/>
      <c r="C242" s="394"/>
      <c r="D242" s="394"/>
      <c r="E242" s="394"/>
      <c r="F242" s="394"/>
      <c r="G242" s="394"/>
      <c r="H242" s="394"/>
      <c r="I242" s="394"/>
      <c r="J242" s="455"/>
      <c r="K242" s="455"/>
      <c r="L242" s="455"/>
      <c r="M242" s="455"/>
      <c r="N242" s="455"/>
      <c r="O242" s="455"/>
      <c r="P242" s="419"/>
      <c r="Q242" s="394"/>
      <c r="R242" s="456"/>
      <c r="S242" s="399"/>
      <c r="T242" s="400"/>
      <c r="U242" s="399"/>
      <c r="V242" s="399"/>
      <c r="W242" s="399"/>
      <c r="X242" s="399"/>
      <c r="Y242" s="399"/>
      <c r="Z242" s="399"/>
    </row>
    <row r="243" spans="1:26" ht="15.75" customHeight="1">
      <c r="A243" s="394"/>
      <c r="B243" s="394"/>
      <c r="C243" s="394"/>
      <c r="D243" s="394"/>
      <c r="E243" s="394"/>
      <c r="F243" s="394"/>
      <c r="G243" s="394"/>
      <c r="H243" s="394"/>
      <c r="I243" s="394"/>
      <c r="J243" s="455"/>
      <c r="K243" s="455"/>
      <c r="L243" s="455"/>
      <c r="M243" s="455"/>
      <c r="N243" s="455"/>
      <c r="O243" s="455"/>
      <c r="P243" s="419"/>
      <c r="Q243" s="394"/>
      <c r="R243" s="456"/>
      <c r="S243" s="399"/>
      <c r="T243" s="400"/>
      <c r="U243" s="399"/>
      <c r="V243" s="399"/>
      <c r="W243" s="399"/>
      <c r="X243" s="399"/>
      <c r="Y243" s="399"/>
      <c r="Z243" s="399"/>
    </row>
    <row r="244" spans="1:26" ht="15.75" customHeight="1">
      <c r="A244" s="394"/>
      <c r="B244" s="394"/>
      <c r="C244" s="394"/>
      <c r="D244" s="394"/>
      <c r="E244" s="394"/>
      <c r="F244" s="394"/>
      <c r="G244" s="394"/>
      <c r="H244" s="394"/>
      <c r="I244" s="394"/>
      <c r="J244" s="455"/>
      <c r="K244" s="455"/>
      <c r="L244" s="455"/>
      <c r="M244" s="455"/>
      <c r="N244" s="455"/>
      <c r="O244" s="455"/>
      <c r="P244" s="419"/>
      <c r="Q244" s="394"/>
      <c r="R244" s="456"/>
      <c r="S244" s="399"/>
      <c r="T244" s="400"/>
      <c r="U244" s="399"/>
      <c r="V244" s="399"/>
      <c r="W244" s="399"/>
      <c r="X244" s="399"/>
      <c r="Y244" s="399"/>
      <c r="Z244" s="399"/>
    </row>
    <row r="245" spans="1:26" ht="15.75" customHeight="1">
      <c r="A245" s="394"/>
      <c r="B245" s="394"/>
      <c r="C245" s="394"/>
      <c r="D245" s="394"/>
      <c r="E245" s="394"/>
      <c r="F245" s="394"/>
      <c r="G245" s="394"/>
      <c r="H245" s="394"/>
      <c r="I245" s="394"/>
      <c r="J245" s="455"/>
      <c r="K245" s="455"/>
      <c r="L245" s="455"/>
      <c r="M245" s="455"/>
      <c r="N245" s="455"/>
      <c r="O245" s="455"/>
      <c r="P245" s="419"/>
      <c r="Q245" s="394"/>
      <c r="R245" s="456"/>
      <c r="S245" s="399"/>
      <c r="T245" s="400"/>
      <c r="U245" s="399"/>
      <c r="V245" s="399"/>
      <c r="W245" s="399"/>
      <c r="X245" s="399"/>
      <c r="Y245" s="399"/>
      <c r="Z245" s="399"/>
    </row>
    <row r="246" spans="1:26" ht="15.75" customHeight="1">
      <c r="A246" s="394"/>
      <c r="B246" s="394"/>
      <c r="C246" s="394"/>
      <c r="D246" s="394"/>
      <c r="E246" s="394"/>
      <c r="F246" s="394"/>
      <c r="G246" s="394"/>
      <c r="H246" s="394"/>
      <c r="I246" s="394"/>
      <c r="J246" s="455"/>
      <c r="K246" s="455"/>
      <c r="L246" s="455"/>
      <c r="M246" s="455"/>
      <c r="N246" s="455"/>
      <c r="O246" s="455"/>
      <c r="P246" s="419"/>
      <c r="Q246" s="394"/>
      <c r="R246" s="456"/>
      <c r="S246" s="399"/>
      <c r="T246" s="400"/>
      <c r="U246" s="399"/>
      <c r="V246" s="399"/>
      <c r="W246" s="399"/>
      <c r="X246" s="399"/>
      <c r="Y246" s="399"/>
      <c r="Z246" s="399"/>
    </row>
    <row r="247" spans="1:26" ht="15.75" customHeight="1">
      <c r="A247" s="394"/>
      <c r="B247" s="394"/>
      <c r="C247" s="394"/>
      <c r="D247" s="394"/>
      <c r="E247" s="394"/>
      <c r="F247" s="394"/>
      <c r="G247" s="394"/>
      <c r="H247" s="394"/>
      <c r="I247" s="394"/>
      <c r="J247" s="455"/>
      <c r="K247" s="455"/>
      <c r="L247" s="455"/>
      <c r="M247" s="455"/>
      <c r="N247" s="455"/>
      <c r="O247" s="455"/>
      <c r="P247" s="419"/>
      <c r="Q247" s="394"/>
      <c r="R247" s="456"/>
      <c r="S247" s="399"/>
      <c r="T247" s="400"/>
      <c r="U247" s="399"/>
      <c r="V247" s="399"/>
      <c r="W247" s="399"/>
      <c r="X247" s="399"/>
      <c r="Y247" s="399"/>
      <c r="Z247" s="399"/>
    </row>
    <row r="248" spans="1:26" ht="15.75" customHeight="1">
      <c r="A248" s="394"/>
      <c r="B248" s="394"/>
      <c r="C248" s="394"/>
      <c r="D248" s="394"/>
      <c r="E248" s="394"/>
      <c r="F248" s="394"/>
      <c r="G248" s="394"/>
      <c r="H248" s="394"/>
      <c r="I248" s="394"/>
      <c r="J248" s="455"/>
      <c r="K248" s="455"/>
      <c r="L248" s="455"/>
      <c r="M248" s="455"/>
      <c r="N248" s="455"/>
      <c r="O248" s="455"/>
      <c r="P248" s="419"/>
      <c r="Q248" s="394"/>
      <c r="R248" s="456"/>
      <c r="S248" s="399"/>
      <c r="T248" s="400"/>
      <c r="U248" s="399"/>
      <c r="V248" s="399"/>
      <c r="W248" s="399"/>
      <c r="X248" s="399"/>
      <c r="Y248" s="399"/>
      <c r="Z248" s="399"/>
    </row>
    <row r="249" spans="1:26" ht="15.75" customHeight="1">
      <c r="A249" s="394"/>
      <c r="B249" s="394"/>
      <c r="C249" s="394"/>
      <c r="D249" s="394"/>
      <c r="E249" s="394"/>
      <c r="F249" s="394"/>
      <c r="G249" s="394"/>
      <c r="H249" s="394"/>
      <c r="I249" s="394"/>
      <c r="J249" s="455"/>
      <c r="K249" s="455"/>
      <c r="L249" s="455"/>
      <c r="M249" s="455"/>
      <c r="N249" s="455"/>
      <c r="O249" s="455"/>
      <c r="P249" s="419"/>
      <c r="Q249" s="394"/>
      <c r="R249" s="456"/>
      <c r="S249" s="399"/>
      <c r="T249" s="400"/>
      <c r="U249" s="399"/>
      <c r="V249" s="399"/>
      <c r="W249" s="399"/>
      <c r="X249" s="399"/>
      <c r="Y249" s="399"/>
      <c r="Z249" s="399"/>
    </row>
    <row r="250" spans="1:26" ht="15.75" customHeight="1">
      <c r="A250" s="394"/>
      <c r="B250" s="394"/>
      <c r="C250" s="394"/>
      <c r="D250" s="394"/>
      <c r="E250" s="394"/>
      <c r="F250" s="394"/>
      <c r="G250" s="394"/>
      <c r="H250" s="394"/>
      <c r="I250" s="394"/>
      <c r="J250" s="455"/>
      <c r="K250" s="455"/>
      <c r="L250" s="455"/>
      <c r="M250" s="455"/>
      <c r="N250" s="455"/>
      <c r="O250" s="455"/>
      <c r="P250" s="419"/>
      <c r="Q250" s="394"/>
      <c r="R250" s="456"/>
      <c r="S250" s="399"/>
      <c r="T250" s="400"/>
      <c r="U250" s="399"/>
      <c r="V250" s="399"/>
      <c r="W250" s="399"/>
      <c r="X250" s="399"/>
      <c r="Y250" s="399"/>
      <c r="Z250" s="399"/>
    </row>
    <row r="251" spans="1:26" ht="15.75" customHeight="1">
      <c r="A251" s="394"/>
      <c r="B251" s="394"/>
      <c r="C251" s="394"/>
      <c r="D251" s="394"/>
      <c r="E251" s="394"/>
      <c r="F251" s="394"/>
      <c r="G251" s="394"/>
      <c r="H251" s="394"/>
      <c r="I251" s="394"/>
      <c r="J251" s="455"/>
      <c r="K251" s="455"/>
      <c r="L251" s="455"/>
      <c r="M251" s="455"/>
      <c r="N251" s="455"/>
      <c r="O251" s="455"/>
      <c r="P251" s="419"/>
      <c r="Q251" s="394"/>
      <c r="R251" s="456"/>
      <c r="S251" s="399"/>
      <c r="T251" s="400"/>
      <c r="U251" s="399"/>
      <c r="V251" s="399"/>
      <c r="W251" s="399"/>
      <c r="X251" s="399"/>
      <c r="Y251" s="399"/>
      <c r="Z251" s="399"/>
    </row>
    <row r="252" spans="1:26" ht="15.75" customHeight="1">
      <c r="A252" s="394"/>
      <c r="B252" s="394"/>
      <c r="C252" s="394"/>
      <c r="D252" s="394"/>
      <c r="E252" s="394"/>
      <c r="F252" s="394"/>
      <c r="G252" s="394"/>
      <c r="H252" s="394"/>
      <c r="I252" s="394"/>
      <c r="J252" s="455"/>
      <c r="K252" s="455"/>
      <c r="L252" s="455"/>
      <c r="M252" s="455"/>
      <c r="N252" s="455"/>
      <c r="O252" s="455"/>
      <c r="P252" s="419"/>
      <c r="Q252" s="394"/>
      <c r="R252" s="456"/>
      <c r="S252" s="399"/>
      <c r="T252" s="400"/>
      <c r="U252" s="399"/>
      <c r="V252" s="399"/>
      <c r="W252" s="399"/>
      <c r="X252" s="399"/>
      <c r="Y252" s="399"/>
      <c r="Z252" s="399"/>
    </row>
    <row r="253" spans="1:26" ht="15.75" customHeight="1">
      <c r="A253" s="394"/>
      <c r="B253" s="394"/>
      <c r="C253" s="394"/>
      <c r="D253" s="394"/>
      <c r="E253" s="394"/>
      <c r="F253" s="394"/>
      <c r="G253" s="394"/>
      <c r="H253" s="394"/>
      <c r="I253" s="394"/>
      <c r="J253" s="455"/>
      <c r="K253" s="455"/>
      <c r="L253" s="455"/>
      <c r="M253" s="455"/>
      <c r="N253" s="455"/>
      <c r="O253" s="455"/>
      <c r="P253" s="419"/>
      <c r="Q253" s="394"/>
      <c r="R253" s="456"/>
      <c r="S253" s="399"/>
      <c r="T253" s="400"/>
      <c r="U253" s="399"/>
      <c r="V253" s="399"/>
      <c r="W253" s="399"/>
      <c r="X253" s="399"/>
      <c r="Y253" s="399"/>
      <c r="Z253" s="399"/>
    </row>
    <row r="254" spans="1:26" ht="15.75" customHeight="1">
      <c r="A254" s="394"/>
      <c r="B254" s="394"/>
      <c r="C254" s="394"/>
      <c r="D254" s="394"/>
      <c r="E254" s="394"/>
      <c r="F254" s="394"/>
      <c r="G254" s="394"/>
      <c r="H254" s="394"/>
      <c r="I254" s="394"/>
      <c r="J254" s="455"/>
      <c r="K254" s="455"/>
      <c r="L254" s="455"/>
      <c r="M254" s="455"/>
      <c r="N254" s="455"/>
      <c r="O254" s="455"/>
      <c r="P254" s="419"/>
      <c r="Q254" s="394"/>
      <c r="R254" s="456"/>
      <c r="S254" s="399"/>
      <c r="T254" s="400"/>
      <c r="U254" s="399"/>
      <c r="V254" s="399"/>
      <c r="W254" s="399"/>
      <c r="X254" s="399"/>
      <c r="Y254" s="399"/>
      <c r="Z254" s="399"/>
    </row>
    <row r="255" spans="1:26" ht="15.75" customHeight="1">
      <c r="A255" s="394"/>
      <c r="B255" s="394"/>
      <c r="C255" s="394"/>
      <c r="D255" s="394"/>
      <c r="E255" s="394"/>
      <c r="F255" s="394"/>
      <c r="G255" s="394"/>
      <c r="H255" s="394"/>
      <c r="I255" s="394"/>
      <c r="J255" s="455"/>
      <c r="K255" s="455"/>
      <c r="L255" s="455"/>
      <c r="M255" s="455"/>
      <c r="N255" s="455"/>
      <c r="O255" s="455"/>
      <c r="P255" s="419"/>
      <c r="Q255" s="394"/>
      <c r="R255" s="456"/>
      <c r="S255" s="399"/>
      <c r="T255" s="400"/>
      <c r="U255" s="399"/>
      <c r="V255" s="399"/>
      <c r="W255" s="399"/>
      <c r="X255" s="399"/>
      <c r="Y255" s="399"/>
      <c r="Z255" s="399"/>
    </row>
    <row r="256" spans="1:26" ht="15.75" customHeight="1">
      <c r="A256" s="394"/>
      <c r="B256" s="394"/>
      <c r="C256" s="394"/>
      <c r="D256" s="394"/>
      <c r="E256" s="394"/>
      <c r="F256" s="394"/>
      <c r="G256" s="394"/>
      <c r="H256" s="394"/>
      <c r="I256" s="394"/>
      <c r="J256" s="455"/>
      <c r="K256" s="455"/>
      <c r="L256" s="455"/>
      <c r="M256" s="455"/>
      <c r="N256" s="455"/>
      <c r="O256" s="455"/>
      <c r="P256" s="419"/>
      <c r="Q256" s="394"/>
      <c r="R256" s="456"/>
      <c r="S256" s="399"/>
      <c r="T256" s="400"/>
      <c r="U256" s="399"/>
      <c r="V256" s="399"/>
      <c r="W256" s="399"/>
      <c r="X256" s="399"/>
      <c r="Y256" s="399"/>
      <c r="Z256" s="399"/>
    </row>
    <row r="257" spans="1:26" ht="15.75" customHeight="1">
      <c r="A257" s="394"/>
      <c r="B257" s="394"/>
      <c r="C257" s="394"/>
      <c r="D257" s="394"/>
      <c r="E257" s="394"/>
      <c r="F257" s="394"/>
      <c r="G257" s="394"/>
      <c r="H257" s="394"/>
      <c r="I257" s="394"/>
      <c r="J257" s="455"/>
      <c r="K257" s="455"/>
      <c r="L257" s="455"/>
      <c r="M257" s="455"/>
      <c r="N257" s="455"/>
      <c r="O257" s="455"/>
      <c r="P257" s="419"/>
      <c r="Q257" s="394"/>
      <c r="R257" s="456"/>
      <c r="S257" s="399"/>
      <c r="T257" s="400"/>
      <c r="U257" s="399"/>
      <c r="V257" s="399"/>
      <c r="W257" s="399"/>
      <c r="X257" s="399"/>
      <c r="Y257" s="399"/>
      <c r="Z257" s="399"/>
    </row>
    <row r="258" spans="1:26" ht="15.75" customHeight="1">
      <c r="A258" s="394"/>
      <c r="B258" s="394"/>
      <c r="C258" s="394"/>
      <c r="D258" s="394"/>
      <c r="E258" s="394"/>
      <c r="F258" s="394"/>
      <c r="G258" s="394"/>
      <c r="H258" s="394"/>
      <c r="I258" s="394"/>
      <c r="J258" s="455"/>
      <c r="K258" s="455"/>
      <c r="L258" s="455"/>
      <c r="M258" s="455"/>
      <c r="N258" s="455"/>
      <c r="O258" s="455"/>
      <c r="P258" s="419"/>
      <c r="Q258" s="394"/>
      <c r="R258" s="456"/>
      <c r="S258" s="399"/>
      <c r="T258" s="400"/>
      <c r="U258" s="399"/>
      <c r="V258" s="399"/>
      <c r="W258" s="399"/>
      <c r="X258" s="399"/>
      <c r="Y258" s="399"/>
      <c r="Z258" s="399"/>
    </row>
    <row r="259" spans="1:26" ht="15.75" customHeight="1">
      <c r="A259" s="394"/>
      <c r="B259" s="394"/>
      <c r="C259" s="394"/>
      <c r="D259" s="394"/>
      <c r="E259" s="394"/>
      <c r="F259" s="394"/>
      <c r="G259" s="394"/>
      <c r="H259" s="394"/>
      <c r="I259" s="394"/>
      <c r="J259" s="455"/>
      <c r="K259" s="455"/>
      <c r="L259" s="455"/>
      <c r="M259" s="455"/>
      <c r="N259" s="455"/>
      <c r="O259" s="455"/>
      <c r="P259" s="419"/>
      <c r="Q259" s="394"/>
      <c r="R259" s="456"/>
      <c r="S259" s="399"/>
      <c r="T259" s="400"/>
      <c r="U259" s="399"/>
      <c r="V259" s="399"/>
      <c r="W259" s="399"/>
      <c r="X259" s="399"/>
      <c r="Y259" s="399"/>
      <c r="Z259" s="399"/>
    </row>
    <row r="260" spans="1:26" ht="15.75" customHeight="1">
      <c r="A260" s="394"/>
      <c r="B260" s="394"/>
      <c r="C260" s="394"/>
      <c r="D260" s="394"/>
      <c r="E260" s="394"/>
      <c r="F260" s="394"/>
      <c r="G260" s="394"/>
      <c r="H260" s="394"/>
      <c r="I260" s="394"/>
      <c r="J260" s="455"/>
      <c r="K260" s="455"/>
      <c r="L260" s="455"/>
      <c r="M260" s="455"/>
      <c r="N260" s="455"/>
      <c r="O260" s="455"/>
      <c r="P260" s="419"/>
      <c r="Q260" s="394"/>
      <c r="R260" s="456"/>
      <c r="S260" s="399"/>
      <c r="T260" s="400"/>
      <c r="U260" s="399"/>
      <c r="V260" s="399"/>
      <c r="W260" s="399"/>
      <c r="X260" s="399"/>
      <c r="Y260" s="399"/>
      <c r="Z260" s="399"/>
    </row>
    <row r="261" spans="1:26" ht="15.75" customHeight="1">
      <c r="A261" s="394"/>
      <c r="B261" s="394"/>
      <c r="C261" s="394"/>
      <c r="D261" s="394"/>
      <c r="E261" s="394"/>
      <c r="F261" s="394"/>
      <c r="G261" s="394"/>
      <c r="H261" s="394"/>
      <c r="I261" s="394"/>
      <c r="J261" s="455"/>
      <c r="K261" s="455"/>
      <c r="L261" s="455"/>
      <c r="M261" s="455"/>
      <c r="N261" s="455"/>
      <c r="O261" s="455"/>
      <c r="P261" s="419"/>
      <c r="Q261" s="394"/>
      <c r="R261" s="456"/>
      <c r="S261" s="399"/>
      <c r="T261" s="400"/>
      <c r="U261" s="399"/>
      <c r="V261" s="399"/>
      <c r="W261" s="399"/>
      <c r="X261" s="399"/>
      <c r="Y261" s="399"/>
      <c r="Z261" s="399"/>
    </row>
    <row r="262" spans="1:26" ht="15.75" customHeight="1">
      <c r="A262" s="394"/>
      <c r="B262" s="394"/>
      <c r="C262" s="394"/>
      <c r="D262" s="394"/>
      <c r="E262" s="394"/>
      <c r="F262" s="394"/>
      <c r="G262" s="394"/>
      <c r="H262" s="394"/>
      <c r="I262" s="394"/>
      <c r="J262" s="455"/>
      <c r="K262" s="455"/>
      <c r="L262" s="455"/>
      <c r="M262" s="455"/>
      <c r="N262" s="455"/>
      <c r="O262" s="455"/>
      <c r="P262" s="419"/>
      <c r="Q262" s="394"/>
      <c r="R262" s="456"/>
      <c r="S262" s="399"/>
      <c r="T262" s="400"/>
      <c r="U262" s="399"/>
      <c r="V262" s="399"/>
      <c r="W262" s="399"/>
      <c r="X262" s="399"/>
      <c r="Y262" s="399"/>
      <c r="Z262" s="399"/>
    </row>
    <row r="263" spans="1:26" ht="15.75" customHeight="1">
      <c r="A263" s="394"/>
      <c r="B263" s="394"/>
      <c r="C263" s="394"/>
      <c r="D263" s="394"/>
      <c r="E263" s="394"/>
      <c r="F263" s="394"/>
      <c r="G263" s="394"/>
      <c r="H263" s="394"/>
      <c r="I263" s="394"/>
      <c r="J263" s="455"/>
      <c r="K263" s="455"/>
      <c r="L263" s="455"/>
      <c r="M263" s="455"/>
      <c r="N263" s="455"/>
      <c r="O263" s="455"/>
      <c r="P263" s="419"/>
      <c r="Q263" s="394"/>
      <c r="R263" s="456"/>
      <c r="S263" s="399"/>
      <c r="T263" s="400"/>
      <c r="U263" s="399"/>
      <c r="V263" s="399"/>
      <c r="W263" s="399"/>
      <c r="X263" s="399"/>
      <c r="Y263" s="399"/>
      <c r="Z263" s="399"/>
    </row>
    <row r="264" spans="1:26" ht="15.75" customHeight="1">
      <c r="A264" s="394"/>
      <c r="B264" s="394"/>
      <c r="C264" s="394"/>
      <c r="D264" s="394"/>
      <c r="E264" s="394"/>
      <c r="F264" s="394"/>
      <c r="G264" s="394"/>
      <c r="H264" s="394"/>
      <c r="I264" s="394"/>
      <c r="J264" s="455"/>
      <c r="K264" s="455"/>
      <c r="L264" s="455"/>
      <c r="M264" s="455"/>
      <c r="N264" s="455"/>
      <c r="O264" s="455"/>
      <c r="P264" s="419"/>
      <c r="Q264" s="394"/>
      <c r="R264" s="456"/>
      <c r="S264" s="399"/>
      <c r="T264" s="400"/>
      <c r="U264" s="399"/>
      <c r="V264" s="399"/>
      <c r="W264" s="399"/>
      <c r="X264" s="399"/>
      <c r="Y264" s="399"/>
      <c r="Z264" s="399"/>
    </row>
    <row r="265" spans="1:26" ht="15.75" customHeight="1">
      <c r="A265" s="394"/>
      <c r="B265" s="394"/>
      <c r="C265" s="394"/>
      <c r="D265" s="394"/>
      <c r="E265" s="394"/>
      <c r="F265" s="394"/>
      <c r="G265" s="394"/>
      <c r="H265" s="394"/>
      <c r="I265" s="394"/>
      <c r="J265" s="455"/>
      <c r="K265" s="455"/>
      <c r="L265" s="455"/>
      <c r="M265" s="455"/>
      <c r="N265" s="455"/>
      <c r="O265" s="455"/>
      <c r="P265" s="419"/>
      <c r="Q265" s="394"/>
      <c r="R265" s="456"/>
      <c r="S265" s="399"/>
      <c r="T265" s="400"/>
      <c r="U265" s="399"/>
      <c r="V265" s="399"/>
      <c r="W265" s="399"/>
      <c r="X265" s="399"/>
      <c r="Y265" s="399"/>
      <c r="Z265" s="399"/>
    </row>
    <row r="266" spans="1:26" ht="15.75" customHeight="1">
      <c r="A266" s="394"/>
      <c r="B266" s="394"/>
      <c r="C266" s="394"/>
      <c r="D266" s="394"/>
      <c r="E266" s="394"/>
      <c r="F266" s="394"/>
      <c r="G266" s="394"/>
      <c r="H266" s="394"/>
      <c r="I266" s="394"/>
      <c r="J266" s="455"/>
      <c r="K266" s="455"/>
      <c r="L266" s="455"/>
      <c r="M266" s="455"/>
      <c r="N266" s="455"/>
      <c r="O266" s="455"/>
      <c r="P266" s="419"/>
      <c r="Q266" s="394"/>
      <c r="R266" s="456"/>
      <c r="S266" s="399"/>
      <c r="T266" s="400"/>
      <c r="U266" s="399"/>
      <c r="V266" s="399"/>
      <c r="W266" s="399"/>
      <c r="X266" s="399"/>
      <c r="Y266" s="399"/>
      <c r="Z266" s="399"/>
    </row>
    <row r="267" spans="1:26" ht="15.75" customHeight="1">
      <c r="A267" s="394"/>
      <c r="B267" s="394"/>
      <c r="C267" s="394"/>
      <c r="D267" s="394"/>
      <c r="E267" s="394"/>
      <c r="F267" s="394"/>
      <c r="G267" s="394"/>
      <c r="H267" s="394"/>
      <c r="I267" s="394"/>
      <c r="J267" s="455"/>
      <c r="K267" s="455"/>
      <c r="L267" s="455"/>
      <c r="M267" s="455"/>
      <c r="N267" s="455"/>
      <c r="O267" s="455"/>
      <c r="P267" s="419"/>
      <c r="Q267" s="394"/>
      <c r="R267" s="456"/>
      <c r="S267" s="399"/>
      <c r="T267" s="400"/>
      <c r="U267" s="399"/>
      <c r="V267" s="399"/>
      <c r="W267" s="399"/>
      <c r="X267" s="399"/>
      <c r="Y267" s="399"/>
      <c r="Z267" s="399"/>
    </row>
    <row r="268" spans="1:26" ht="15.75" customHeight="1">
      <c r="A268" s="394"/>
      <c r="B268" s="394"/>
      <c r="C268" s="394"/>
      <c r="D268" s="394"/>
      <c r="E268" s="394"/>
      <c r="F268" s="394"/>
      <c r="G268" s="394"/>
      <c r="H268" s="394"/>
      <c r="I268" s="394"/>
      <c r="J268" s="455"/>
      <c r="K268" s="455"/>
      <c r="L268" s="455"/>
      <c r="M268" s="455"/>
      <c r="N268" s="455"/>
      <c r="O268" s="455"/>
      <c r="P268" s="419"/>
      <c r="Q268" s="394"/>
      <c r="R268" s="456"/>
      <c r="S268" s="399"/>
      <c r="T268" s="400"/>
      <c r="U268" s="399"/>
      <c r="V268" s="399"/>
      <c r="W268" s="399"/>
      <c r="X268" s="399"/>
      <c r="Y268" s="399"/>
      <c r="Z268" s="399"/>
    </row>
    <row r="269" spans="1:26" ht="15.75" customHeight="1">
      <c r="A269" s="394"/>
      <c r="B269" s="394"/>
      <c r="C269" s="394"/>
      <c r="D269" s="394"/>
      <c r="E269" s="394"/>
      <c r="F269" s="394"/>
      <c r="G269" s="394"/>
      <c r="H269" s="394"/>
      <c r="I269" s="394"/>
      <c r="J269" s="455"/>
      <c r="K269" s="455"/>
      <c r="L269" s="455"/>
      <c r="M269" s="455"/>
      <c r="N269" s="455"/>
      <c r="O269" s="455"/>
      <c r="P269" s="419"/>
      <c r="Q269" s="394"/>
      <c r="R269" s="456"/>
      <c r="S269" s="399"/>
      <c r="T269" s="400"/>
      <c r="U269" s="399"/>
      <c r="V269" s="399"/>
      <c r="W269" s="399"/>
      <c r="X269" s="399"/>
      <c r="Y269" s="399"/>
      <c r="Z269" s="399"/>
    </row>
    <row r="270" spans="1:26" ht="15.75" customHeight="1">
      <c r="A270" s="394"/>
      <c r="B270" s="394"/>
      <c r="C270" s="394"/>
      <c r="D270" s="394"/>
      <c r="E270" s="394"/>
      <c r="F270" s="394"/>
      <c r="G270" s="394"/>
      <c r="H270" s="394"/>
      <c r="I270" s="394"/>
      <c r="J270" s="455"/>
      <c r="K270" s="455"/>
      <c r="L270" s="455"/>
      <c r="M270" s="455"/>
      <c r="N270" s="455"/>
      <c r="O270" s="455"/>
      <c r="P270" s="419"/>
      <c r="Q270" s="394"/>
      <c r="R270" s="456"/>
      <c r="S270" s="399"/>
      <c r="T270" s="400"/>
      <c r="U270" s="399"/>
      <c r="V270" s="399"/>
      <c r="W270" s="399"/>
      <c r="X270" s="399"/>
      <c r="Y270" s="399"/>
      <c r="Z270" s="399"/>
    </row>
    <row r="271" spans="1:26" ht="15.75" customHeight="1">
      <c r="A271" s="394"/>
      <c r="B271" s="394"/>
      <c r="C271" s="394"/>
      <c r="D271" s="394"/>
      <c r="E271" s="394"/>
      <c r="F271" s="394"/>
      <c r="G271" s="394"/>
      <c r="H271" s="394"/>
      <c r="I271" s="394"/>
      <c r="J271" s="455"/>
      <c r="K271" s="455"/>
      <c r="L271" s="455"/>
      <c r="M271" s="455"/>
      <c r="N271" s="455"/>
      <c r="O271" s="455"/>
      <c r="P271" s="419"/>
      <c r="Q271" s="394"/>
      <c r="R271" s="456"/>
      <c r="S271" s="399"/>
      <c r="T271" s="400"/>
      <c r="U271" s="399"/>
      <c r="V271" s="399"/>
      <c r="W271" s="399"/>
      <c r="X271" s="399"/>
      <c r="Y271" s="399"/>
      <c r="Z271" s="399"/>
    </row>
    <row r="272" spans="1:26" ht="15.75" customHeight="1">
      <c r="A272" s="394"/>
      <c r="B272" s="394"/>
      <c r="C272" s="394"/>
      <c r="D272" s="394"/>
      <c r="E272" s="394"/>
      <c r="F272" s="394"/>
      <c r="G272" s="394"/>
      <c r="H272" s="394"/>
      <c r="I272" s="394"/>
      <c r="J272" s="455"/>
      <c r="K272" s="455"/>
      <c r="L272" s="455"/>
      <c r="M272" s="455"/>
      <c r="N272" s="455"/>
      <c r="O272" s="455"/>
      <c r="P272" s="419"/>
      <c r="Q272" s="394"/>
      <c r="R272" s="456"/>
      <c r="S272" s="399"/>
      <c r="T272" s="400"/>
      <c r="U272" s="399"/>
      <c r="V272" s="399"/>
      <c r="W272" s="399"/>
      <c r="X272" s="399"/>
      <c r="Y272" s="399"/>
      <c r="Z272" s="399"/>
    </row>
    <row r="273" spans="1:26" ht="15.75" customHeight="1">
      <c r="A273" s="394"/>
      <c r="B273" s="394"/>
      <c r="C273" s="394"/>
      <c r="D273" s="394"/>
      <c r="E273" s="394"/>
      <c r="F273" s="394"/>
      <c r="G273" s="394"/>
      <c r="H273" s="394"/>
      <c r="I273" s="394"/>
      <c r="J273" s="455"/>
      <c r="K273" s="455"/>
      <c r="L273" s="455"/>
      <c r="M273" s="455"/>
      <c r="N273" s="455"/>
      <c r="O273" s="455"/>
      <c r="P273" s="419"/>
      <c r="Q273" s="394"/>
      <c r="R273" s="456"/>
      <c r="S273" s="399"/>
      <c r="T273" s="400"/>
      <c r="U273" s="399"/>
      <c r="V273" s="399"/>
      <c r="W273" s="399"/>
      <c r="X273" s="399"/>
      <c r="Y273" s="399"/>
      <c r="Z273" s="399"/>
    </row>
    <row r="274" spans="1:26" ht="15.75" customHeight="1">
      <c r="A274" s="394"/>
      <c r="B274" s="394"/>
      <c r="C274" s="394"/>
      <c r="D274" s="394"/>
      <c r="E274" s="394"/>
      <c r="F274" s="394"/>
      <c r="G274" s="394"/>
      <c r="H274" s="394"/>
      <c r="I274" s="394"/>
      <c r="J274" s="455"/>
      <c r="K274" s="455"/>
      <c r="L274" s="455"/>
      <c r="M274" s="455"/>
      <c r="N274" s="455"/>
      <c r="O274" s="455"/>
      <c r="P274" s="419"/>
      <c r="Q274" s="394"/>
      <c r="R274" s="456"/>
      <c r="S274" s="399"/>
      <c r="T274" s="400"/>
      <c r="U274" s="399"/>
      <c r="V274" s="399"/>
      <c r="W274" s="399"/>
      <c r="X274" s="399"/>
      <c r="Y274" s="399"/>
      <c r="Z274" s="399"/>
    </row>
    <row r="275" spans="1:26" ht="15.75" customHeight="1">
      <c r="A275" s="394"/>
      <c r="B275" s="394"/>
      <c r="C275" s="394"/>
      <c r="D275" s="394"/>
      <c r="E275" s="394"/>
      <c r="F275" s="394"/>
      <c r="G275" s="394"/>
      <c r="H275" s="394"/>
      <c r="I275" s="394"/>
      <c r="J275" s="455"/>
      <c r="K275" s="455"/>
      <c r="L275" s="455"/>
      <c r="M275" s="455"/>
      <c r="N275" s="455"/>
      <c r="O275" s="455"/>
      <c r="P275" s="419"/>
      <c r="Q275" s="394"/>
      <c r="R275" s="456"/>
      <c r="S275" s="399"/>
      <c r="T275" s="400"/>
      <c r="U275" s="399"/>
      <c r="V275" s="399"/>
      <c r="W275" s="399"/>
      <c r="X275" s="399"/>
      <c r="Y275" s="399"/>
      <c r="Z275" s="399"/>
    </row>
    <row r="276" spans="1:26" ht="15.75" customHeight="1">
      <c r="A276" s="394"/>
      <c r="B276" s="394"/>
      <c r="C276" s="394"/>
      <c r="D276" s="394"/>
      <c r="E276" s="394"/>
      <c r="F276" s="394"/>
      <c r="G276" s="394"/>
      <c r="H276" s="394"/>
      <c r="I276" s="394"/>
      <c r="J276" s="455"/>
      <c r="K276" s="455"/>
      <c r="L276" s="455"/>
      <c r="M276" s="455"/>
      <c r="N276" s="455"/>
      <c r="O276" s="455"/>
      <c r="P276" s="419"/>
      <c r="Q276" s="394"/>
      <c r="R276" s="456"/>
      <c r="S276" s="399"/>
      <c r="T276" s="400"/>
      <c r="U276" s="399"/>
      <c r="V276" s="399"/>
      <c r="W276" s="399"/>
      <c r="X276" s="399"/>
      <c r="Y276" s="399"/>
      <c r="Z276" s="399"/>
    </row>
    <row r="277" spans="1:26" ht="15.75" customHeight="1">
      <c r="A277" s="394"/>
      <c r="B277" s="394"/>
      <c r="C277" s="394"/>
      <c r="D277" s="394"/>
      <c r="E277" s="394"/>
      <c r="F277" s="394"/>
      <c r="G277" s="394"/>
      <c r="H277" s="394"/>
      <c r="I277" s="394"/>
      <c r="J277" s="455"/>
      <c r="K277" s="455"/>
      <c r="L277" s="455"/>
      <c r="M277" s="455"/>
      <c r="N277" s="455"/>
      <c r="O277" s="455"/>
      <c r="P277" s="419"/>
      <c r="Q277" s="394"/>
      <c r="R277" s="456"/>
      <c r="S277" s="399"/>
      <c r="T277" s="400"/>
      <c r="U277" s="399"/>
      <c r="V277" s="399"/>
      <c r="W277" s="399"/>
      <c r="X277" s="399"/>
      <c r="Y277" s="399"/>
      <c r="Z277" s="399"/>
    </row>
    <row r="278" spans="1:26" ht="15.75" customHeight="1">
      <c r="A278" s="394"/>
      <c r="B278" s="394"/>
      <c r="C278" s="394"/>
      <c r="D278" s="394"/>
      <c r="E278" s="394"/>
      <c r="F278" s="394"/>
      <c r="G278" s="394"/>
      <c r="H278" s="394"/>
      <c r="I278" s="394"/>
      <c r="J278" s="455"/>
      <c r="K278" s="455"/>
      <c r="L278" s="455"/>
      <c r="M278" s="455"/>
      <c r="N278" s="455"/>
      <c r="O278" s="455"/>
      <c r="P278" s="419"/>
      <c r="Q278" s="394"/>
      <c r="R278" s="456"/>
      <c r="S278" s="399"/>
      <c r="T278" s="400"/>
      <c r="U278" s="399"/>
      <c r="V278" s="399"/>
      <c r="W278" s="399"/>
      <c r="X278" s="399"/>
      <c r="Y278" s="399"/>
      <c r="Z278" s="399"/>
    </row>
    <row r="279" spans="1:26" ht="15.75" customHeight="1">
      <c r="A279" s="394"/>
      <c r="B279" s="394"/>
      <c r="C279" s="394"/>
      <c r="D279" s="394"/>
      <c r="E279" s="394"/>
      <c r="F279" s="394"/>
      <c r="G279" s="394"/>
      <c r="H279" s="394"/>
      <c r="I279" s="394"/>
      <c r="J279" s="455"/>
      <c r="K279" s="455"/>
      <c r="L279" s="455"/>
      <c r="M279" s="455"/>
      <c r="N279" s="455"/>
      <c r="O279" s="455"/>
      <c r="P279" s="419"/>
      <c r="Q279" s="394"/>
      <c r="R279" s="456"/>
      <c r="S279" s="399"/>
      <c r="T279" s="400"/>
      <c r="U279" s="399"/>
      <c r="V279" s="399"/>
      <c r="W279" s="399"/>
      <c r="X279" s="399"/>
      <c r="Y279" s="399"/>
      <c r="Z279" s="399"/>
    </row>
    <row r="280" spans="1:26" ht="15.75" customHeight="1">
      <c r="A280" s="394"/>
      <c r="B280" s="394"/>
      <c r="C280" s="394"/>
      <c r="D280" s="394"/>
      <c r="E280" s="394"/>
      <c r="F280" s="394"/>
      <c r="G280" s="394"/>
      <c r="H280" s="394"/>
      <c r="I280" s="394"/>
      <c r="J280" s="455"/>
      <c r="K280" s="455"/>
      <c r="L280" s="455"/>
      <c r="M280" s="455"/>
      <c r="N280" s="455"/>
      <c r="O280" s="455"/>
      <c r="P280" s="419"/>
      <c r="Q280" s="394"/>
      <c r="R280" s="456"/>
      <c r="S280" s="399"/>
      <c r="T280" s="400"/>
      <c r="U280" s="399"/>
      <c r="V280" s="399"/>
      <c r="W280" s="399"/>
      <c r="X280" s="399"/>
      <c r="Y280" s="399"/>
      <c r="Z280" s="399"/>
    </row>
    <row r="281" spans="1:26" ht="15.75" customHeight="1"/>
    <row r="282" spans="1:26" ht="15.75" customHeight="1"/>
    <row r="283" spans="1:26" ht="15.75" customHeight="1"/>
    <row r="284" spans="1:26" ht="15.75" customHeight="1"/>
    <row r="285" spans="1:26" ht="15.75" customHeight="1"/>
    <row r="286" spans="1:26" ht="15.75" customHeight="1"/>
    <row r="287" spans="1:26" ht="15.75" customHeight="1"/>
    <row r="288" spans="1:26"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7">
    <mergeCell ref="A1:R1"/>
    <mergeCell ref="A2:R2"/>
    <mergeCell ref="A3:R3"/>
    <mergeCell ref="E4:I4"/>
    <mergeCell ref="J4:J6"/>
    <mergeCell ref="K4:K6"/>
    <mergeCell ref="L4:L6"/>
    <mergeCell ref="I5:I6"/>
    <mergeCell ref="R4:R6"/>
    <mergeCell ref="C5:C6"/>
    <mergeCell ref="D5:D6"/>
    <mergeCell ref="E5:E6"/>
    <mergeCell ref="F5:F6"/>
    <mergeCell ref="G5:G6"/>
    <mergeCell ref="H5:H6"/>
    <mergeCell ref="M4:M6"/>
    <mergeCell ref="N4:N6"/>
    <mergeCell ref="O4:O6"/>
    <mergeCell ref="P4:P6"/>
    <mergeCell ref="Q4:Q6"/>
    <mergeCell ref="A25:A29"/>
    <mergeCell ref="A34:A38"/>
    <mergeCell ref="A72:A74"/>
    <mergeCell ref="A78:B78"/>
    <mergeCell ref="A79:B79"/>
    <mergeCell ref="A39:A45"/>
    <mergeCell ref="A47:A49"/>
    <mergeCell ref="A50:B50"/>
    <mergeCell ref="A52:B52"/>
    <mergeCell ref="A57:A59"/>
    <mergeCell ref="A63:B63"/>
    <mergeCell ref="A66:A71"/>
    <mergeCell ref="A5:A6"/>
    <mergeCell ref="B5:B6"/>
    <mergeCell ref="A7:A9"/>
    <mergeCell ref="A10:A14"/>
    <mergeCell ref="A18:A23"/>
  </mergeCells>
  <printOptions horizontalCentered="1"/>
  <pageMargins left="0.2" right="0.2" top="0.75" bottom="0.5" header="0" footer="0"/>
  <pageSetup scale="46"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CC66"/>
  </sheetPr>
  <dimension ref="A1:AA1000"/>
  <sheetViews>
    <sheetView workbookViewId="0">
      <pane xSplit="9" ySplit="6" topLeftCell="J7" activePane="bottomRight" state="frozen"/>
      <selection pane="topRight" activeCell="J1" sqref="J1"/>
      <selection pane="bottomLeft" activeCell="A7" sqref="A7"/>
      <selection pane="bottomRight" activeCell="J7" sqref="J7"/>
    </sheetView>
  </sheetViews>
  <sheetFormatPr defaultColWidth="12.625" defaultRowHeight="15" customHeight="1"/>
  <cols>
    <col min="1" max="1" width="14" customWidth="1"/>
    <col min="2" max="2" width="10.5" customWidth="1"/>
    <col min="3" max="3" width="6.25" customWidth="1"/>
    <col min="4" max="4" width="11.375" customWidth="1"/>
    <col min="5" max="5" width="15.75" customWidth="1"/>
    <col min="6" max="6" width="19.375" customWidth="1"/>
    <col min="7" max="7" width="17.375" customWidth="1"/>
    <col min="8" max="8" width="30.25" customWidth="1"/>
    <col min="9" max="9" width="20.125" customWidth="1"/>
    <col min="10" max="10" width="17.375" customWidth="1"/>
    <col min="11" max="11" width="13" customWidth="1"/>
    <col min="12" max="12" width="15" customWidth="1"/>
    <col min="13" max="13" width="16.375" customWidth="1"/>
    <col min="14" max="14" width="14.875" customWidth="1"/>
    <col min="15" max="15" width="20" customWidth="1"/>
    <col min="16" max="16" width="20.25" customWidth="1"/>
    <col min="17" max="17" width="19.875" customWidth="1"/>
    <col min="18" max="19" width="7.625" customWidth="1"/>
    <col min="20" max="20" width="8.125" customWidth="1"/>
    <col min="21" max="23" width="7.625" customWidth="1"/>
    <col min="24" max="24" width="25.25" customWidth="1"/>
    <col min="25" max="25" width="26.5" customWidth="1"/>
    <col min="26" max="26" width="13.5" customWidth="1"/>
    <col min="27" max="27" width="9.375" customWidth="1"/>
  </cols>
  <sheetData>
    <row r="1" spans="1:27" ht="26.25" customHeight="1">
      <c r="A1" s="2025" t="s">
        <v>259</v>
      </c>
      <c r="B1" s="1874"/>
      <c r="C1" s="1874"/>
      <c r="D1" s="1874"/>
      <c r="E1" s="1874"/>
      <c r="F1" s="1874"/>
      <c r="G1" s="1874"/>
      <c r="H1" s="1874"/>
      <c r="I1" s="1874"/>
      <c r="J1" s="1874"/>
      <c r="K1" s="1874"/>
      <c r="L1" s="1874"/>
      <c r="M1" s="1874"/>
      <c r="N1" s="1874"/>
      <c r="O1" s="1874"/>
      <c r="P1" s="1874"/>
      <c r="Q1" s="1874"/>
      <c r="R1" s="1874"/>
      <c r="S1" s="1874"/>
      <c r="T1" s="1874"/>
      <c r="U1" s="1874"/>
      <c r="V1" s="1874"/>
      <c r="W1" s="1874"/>
      <c r="X1" s="1874"/>
      <c r="Y1" s="1874"/>
      <c r="Z1" s="1874"/>
      <c r="AA1" s="457"/>
    </row>
    <row r="2" spans="1:27" ht="19.5" customHeight="1">
      <c r="A2" s="2025" t="s">
        <v>260</v>
      </c>
      <c r="B2" s="1874"/>
      <c r="C2" s="1874"/>
      <c r="D2" s="1874"/>
      <c r="E2" s="1874"/>
      <c r="F2" s="1874"/>
      <c r="G2" s="1874"/>
      <c r="H2" s="1874"/>
      <c r="I2" s="1874"/>
      <c r="J2" s="1874"/>
      <c r="K2" s="1874"/>
      <c r="L2" s="1874"/>
      <c r="M2" s="1874"/>
      <c r="N2" s="1874"/>
      <c r="O2" s="1874"/>
      <c r="P2" s="1874"/>
      <c r="Q2" s="1874"/>
      <c r="R2" s="1874"/>
      <c r="S2" s="1874"/>
      <c r="T2" s="1874"/>
      <c r="U2" s="1874"/>
      <c r="V2" s="1874"/>
      <c r="W2" s="1874"/>
      <c r="X2" s="1874"/>
      <c r="Y2" s="1874"/>
      <c r="Z2" s="1874"/>
      <c r="AA2" s="457"/>
    </row>
    <row r="3" spans="1:27" ht="28.5" customHeight="1">
      <c r="A3" s="2029" t="str">
        <f>'2013 BUB-WATER'!A3:R3</f>
        <v>as of June 26, 2020</v>
      </c>
      <c r="B3" s="1943"/>
      <c r="C3" s="1943"/>
      <c r="D3" s="1943"/>
      <c r="E3" s="1943"/>
      <c r="F3" s="1943"/>
      <c r="G3" s="1943"/>
      <c r="H3" s="1943"/>
      <c r="I3" s="1943"/>
      <c r="J3" s="1943"/>
      <c r="K3" s="1943"/>
      <c r="L3" s="1943"/>
      <c r="M3" s="1943"/>
      <c r="N3" s="1943"/>
      <c r="O3" s="1943"/>
      <c r="P3" s="1943"/>
      <c r="Q3" s="1943"/>
      <c r="R3" s="1943"/>
      <c r="S3" s="1943"/>
      <c r="T3" s="1943"/>
      <c r="U3" s="1943"/>
      <c r="V3" s="1943"/>
      <c r="W3" s="1943"/>
      <c r="X3" s="1943"/>
      <c r="Y3" s="1943"/>
      <c r="Z3" s="1943"/>
      <c r="AA3" s="457"/>
    </row>
    <row r="4" spans="1:27" ht="19.5" customHeight="1">
      <c r="A4" s="2022" t="s">
        <v>261</v>
      </c>
      <c r="B4" s="2022" t="s">
        <v>122</v>
      </c>
      <c r="C4" s="2022" t="s">
        <v>123</v>
      </c>
      <c r="D4" s="2022" t="s">
        <v>262</v>
      </c>
      <c r="E4" s="2022" t="s">
        <v>4</v>
      </c>
      <c r="F4" s="2022" t="s">
        <v>125</v>
      </c>
      <c r="G4" s="2022" t="s">
        <v>126</v>
      </c>
      <c r="H4" s="2022" t="s">
        <v>127</v>
      </c>
      <c r="I4" s="2022" t="s">
        <v>128</v>
      </c>
      <c r="J4" s="2022" t="s">
        <v>263</v>
      </c>
      <c r="K4" s="2026" t="s">
        <v>172</v>
      </c>
      <c r="L4" s="1964"/>
      <c r="M4" s="1964"/>
      <c r="N4" s="1964"/>
      <c r="O4" s="1964"/>
      <c r="P4" s="1964"/>
      <c r="Q4" s="1964"/>
      <c r="R4" s="2028" t="s">
        <v>250</v>
      </c>
      <c r="S4" s="2028" t="s">
        <v>264</v>
      </c>
      <c r="T4" s="2028" t="s">
        <v>175</v>
      </c>
      <c r="U4" s="2028" t="s">
        <v>265</v>
      </c>
      <c r="V4" s="2028" t="s">
        <v>37</v>
      </c>
      <c r="W4" s="2028" t="s">
        <v>35</v>
      </c>
      <c r="X4" s="2022" t="s">
        <v>130</v>
      </c>
      <c r="Y4" s="2015" t="s">
        <v>131</v>
      </c>
      <c r="Z4" s="2036" t="s">
        <v>176</v>
      </c>
      <c r="AA4" s="458"/>
    </row>
    <row r="5" spans="1:27" ht="19.5" customHeight="1">
      <c r="A5" s="1856"/>
      <c r="B5" s="1856"/>
      <c r="C5" s="1856"/>
      <c r="D5" s="1856"/>
      <c r="E5" s="1856"/>
      <c r="F5" s="1856"/>
      <c r="G5" s="1856"/>
      <c r="H5" s="1856"/>
      <c r="I5" s="1856"/>
      <c r="J5" s="1856"/>
      <c r="K5" s="2026" t="s">
        <v>129</v>
      </c>
      <c r="L5" s="1964"/>
      <c r="M5" s="1964"/>
      <c r="N5" s="1964"/>
      <c r="O5" s="1964"/>
      <c r="P5" s="1964"/>
      <c r="Q5" s="1961"/>
      <c r="R5" s="1856"/>
      <c r="S5" s="1856"/>
      <c r="T5" s="1856"/>
      <c r="U5" s="1856"/>
      <c r="V5" s="1856"/>
      <c r="W5" s="1856"/>
      <c r="X5" s="1856"/>
      <c r="Y5" s="1856"/>
      <c r="Z5" s="1856"/>
      <c r="AA5" s="458"/>
    </row>
    <row r="6" spans="1:27" ht="84.75" customHeight="1">
      <c r="A6" s="1976"/>
      <c r="B6" s="1976"/>
      <c r="C6" s="1976"/>
      <c r="D6" s="1976"/>
      <c r="E6" s="1976"/>
      <c r="F6" s="1976"/>
      <c r="G6" s="1976"/>
      <c r="H6" s="1976"/>
      <c r="I6" s="1976"/>
      <c r="J6" s="1976"/>
      <c r="K6" s="436" t="s">
        <v>266</v>
      </c>
      <c r="L6" s="436" t="s">
        <v>267</v>
      </c>
      <c r="M6" s="436" t="s">
        <v>250</v>
      </c>
      <c r="N6" s="436" t="s">
        <v>268</v>
      </c>
      <c r="O6" s="459" t="s">
        <v>181</v>
      </c>
      <c r="P6" s="459" t="s">
        <v>182</v>
      </c>
      <c r="Q6" s="459" t="s">
        <v>183</v>
      </c>
      <c r="R6" s="1976"/>
      <c r="S6" s="1976"/>
      <c r="T6" s="1976"/>
      <c r="U6" s="1976"/>
      <c r="V6" s="1976"/>
      <c r="W6" s="1976"/>
      <c r="X6" s="1976"/>
      <c r="Y6" s="1976"/>
      <c r="Z6" s="1976"/>
      <c r="AA6" s="458"/>
    </row>
    <row r="7" spans="1:27" ht="44.25" customHeight="1">
      <c r="A7" s="460" t="s">
        <v>269</v>
      </c>
      <c r="B7" s="460" t="s">
        <v>270</v>
      </c>
      <c r="C7" s="460">
        <v>2014</v>
      </c>
      <c r="D7" s="461" t="s">
        <v>271</v>
      </c>
      <c r="E7" s="460" t="s">
        <v>15</v>
      </c>
      <c r="F7" s="460" t="s">
        <v>272</v>
      </c>
      <c r="G7" s="460"/>
      <c r="H7" s="462" t="s">
        <v>273</v>
      </c>
      <c r="I7" s="460" t="s">
        <v>274</v>
      </c>
      <c r="J7" s="463">
        <v>480000</v>
      </c>
      <c r="K7" s="461"/>
      <c r="L7" s="463">
        <v>480000</v>
      </c>
      <c r="M7" s="461"/>
      <c r="N7" s="463">
        <v>480000</v>
      </c>
      <c r="O7" s="464">
        <v>480000</v>
      </c>
      <c r="P7" s="464">
        <v>480000</v>
      </c>
      <c r="Q7" s="465">
        <v>480000</v>
      </c>
      <c r="R7" s="466"/>
      <c r="S7" s="467"/>
      <c r="T7" s="467"/>
      <c r="U7" s="467"/>
      <c r="V7" s="467"/>
      <c r="W7" s="467">
        <v>1</v>
      </c>
      <c r="X7" s="413" t="s">
        <v>35</v>
      </c>
      <c r="Y7" s="468"/>
      <c r="Z7" s="469"/>
      <c r="AA7" s="470"/>
    </row>
    <row r="8" spans="1:27" ht="27" customHeight="1">
      <c r="A8" s="2030" t="s">
        <v>20</v>
      </c>
      <c r="B8" s="2031"/>
      <c r="C8" s="471"/>
      <c r="D8" s="472"/>
      <c r="E8" s="471"/>
      <c r="F8" s="471">
        <v>1</v>
      </c>
      <c r="G8" s="471"/>
      <c r="H8" s="471">
        <v>1</v>
      </c>
      <c r="I8" s="471"/>
      <c r="J8" s="473">
        <f t="shared" ref="J8:W8" si="0">SUM(J7)</f>
        <v>480000</v>
      </c>
      <c r="K8" s="473">
        <f t="shared" si="0"/>
        <v>0</v>
      </c>
      <c r="L8" s="473">
        <f t="shared" si="0"/>
        <v>480000</v>
      </c>
      <c r="M8" s="473">
        <f t="shared" si="0"/>
        <v>0</v>
      </c>
      <c r="N8" s="473">
        <f t="shared" si="0"/>
        <v>480000</v>
      </c>
      <c r="O8" s="474">
        <f t="shared" si="0"/>
        <v>480000</v>
      </c>
      <c r="P8" s="474">
        <f t="shared" si="0"/>
        <v>480000</v>
      </c>
      <c r="Q8" s="474">
        <f t="shared" si="0"/>
        <v>480000</v>
      </c>
      <c r="R8" s="475">
        <f t="shared" si="0"/>
        <v>0</v>
      </c>
      <c r="S8" s="475">
        <f t="shared" si="0"/>
        <v>0</v>
      </c>
      <c r="T8" s="475">
        <f t="shared" si="0"/>
        <v>0</v>
      </c>
      <c r="U8" s="475">
        <f t="shared" si="0"/>
        <v>0</v>
      </c>
      <c r="V8" s="475">
        <f t="shared" si="0"/>
        <v>0</v>
      </c>
      <c r="W8" s="475">
        <f t="shared" si="0"/>
        <v>1</v>
      </c>
      <c r="X8" s="471"/>
      <c r="Y8" s="476"/>
      <c r="Z8" s="477"/>
      <c r="AA8" s="470"/>
    </row>
    <row r="9" spans="1:27" ht="49.5" customHeight="1">
      <c r="A9" s="460" t="s">
        <v>275</v>
      </c>
      <c r="B9" s="460" t="s">
        <v>270</v>
      </c>
      <c r="C9" s="460">
        <v>2014</v>
      </c>
      <c r="D9" s="461" t="s">
        <v>271</v>
      </c>
      <c r="E9" s="460" t="s">
        <v>17</v>
      </c>
      <c r="F9" s="460" t="s">
        <v>276</v>
      </c>
      <c r="G9" s="460"/>
      <c r="H9" s="462" t="s">
        <v>277</v>
      </c>
      <c r="I9" s="460" t="s">
        <v>274</v>
      </c>
      <c r="J9" s="463">
        <v>980000</v>
      </c>
      <c r="K9" s="461"/>
      <c r="L9" s="463">
        <v>980000</v>
      </c>
      <c r="M9" s="461"/>
      <c r="N9" s="463">
        <v>980000</v>
      </c>
      <c r="O9" s="465">
        <v>630000</v>
      </c>
      <c r="P9" s="478" t="s">
        <v>249</v>
      </c>
      <c r="Q9" s="465">
        <v>980000</v>
      </c>
      <c r="R9" s="466"/>
      <c r="S9" s="467"/>
      <c r="T9" s="467"/>
      <c r="U9" s="467"/>
      <c r="V9" s="467"/>
      <c r="W9" s="467">
        <v>1</v>
      </c>
      <c r="X9" s="413" t="s">
        <v>35</v>
      </c>
      <c r="Y9" s="468"/>
      <c r="Z9" s="469">
        <v>43405</v>
      </c>
      <c r="AA9" s="470" t="s">
        <v>278</v>
      </c>
    </row>
    <row r="10" spans="1:27" ht="42" customHeight="1">
      <c r="A10" s="460"/>
      <c r="B10" s="460" t="s">
        <v>270</v>
      </c>
      <c r="C10" s="460">
        <v>2014</v>
      </c>
      <c r="D10" s="461" t="s">
        <v>271</v>
      </c>
      <c r="E10" s="460" t="s">
        <v>17</v>
      </c>
      <c r="F10" s="460" t="s">
        <v>279</v>
      </c>
      <c r="G10" s="460"/>
      <c r="H10" s="462" t="s">
        <v>280</v>
      </c>
      <c r="I10" s="460" t="s">
        <v>281</v>
      </c>
      <c r="J10" s="463">
        <v>498750</v>
      </c>
      <c r="K10" s="461"/>
      <c r="L10" s="461"/>
      <c r="M10" s="461"/>
      <c r="N10" s="463">
        <v>498750</v>
      </c>
      <c r="O10" s="464">
        <v>498750</v>
      </c>
      <c r="P10" s="478">
        <v>498750</v>
      </c>
      <c r="Q10" s="465">
        <v>498750</v>
      </c>
      <c r="R10" s="466"/>
      <c r="S10" s="467"/>
      <c r="T10" s="467"/>
      <c r="U10" s="467"/>
      <c r="V10" s="467"/>
      <c r="W10" s="467">
        <v>1</v>
      </c>
      <c r="X10" s="413" t="s">
        <v>35</v>
      </c>
      <c r="Y10" s="468"/>
      <c r="Z10" s="469"/>
      <c r="AA10" s="470"/>
    </row>
    <row r="11" spans="1:27" ht="46.5" customHeight="1">
      <c r="A11" s="460" t="s">
        <v>282</v>
      </c>
      <c r="B11" s="460" t="s">
        <v>270</v>
      </c>
      <c r="C11" s="460">
        <v>2014</v>
      </c>
      <c r="D11" s="461" t="s">
        <v>271</v>
      </c>
      <c r="E11" s="460" t="s">
        <v>17</v>
      </c>
      <c r="F11" s="460" t="s">
        <v>279</v>
      </c>
      <c r="G11" s="460"/>
      <c r="H11" s="462" t="s">
        <v>283</v>
      </c>
      <c r="I11" s="460" t="s">
        <v>281</v>
      </c>
      <c r="J11" s="463">
        <v>292713</v>
      </c>
      <c r="K11" s="463">
        <v>292713</v>
      </c>
      <c r="L11" s="461"/>
      <c r="M11" s="463">
        <v>76630</v>
      </c>
      <c r="N11" s="463">
        <v>216083</v>
      </c>
      <c r="O11" s="464">
        <v>216083</v>
      </c>
      <c r="P11" s="478">
        <v>216083</v>
      </c>
      <c r="Q11" s="465">
        <v>216083</v>
      </c>
      <c r="R11" s="466"/>
      <c r="S11" s="467"/>
      <c r="T11" s="467"/>
      <c r="U11" s="467"/>
      <c r="V11" s="467"/>
      <c r="W11" s="467">
        <v>1</v>
      </c>
      <c r="X11" s="413" t="s">
        <v>35</v>
      </c>
      <c r="Y11" s="468"/>
      <c r="Z11" s="469"/>
      <c r="AA11" s="470"/>
    </row>
    <row r="12" spans="1:27" ht="49.5" customHeight="1">
      <c r="A12" s="460" t="s">
        <v>284</v>
      </c>
      <c r="B12" s="460" t="s">
        <v>270</v>
      </c>
      <c r="C12" s="460">
        <v>2014</v>
      </c>
      <c r="D12" s="461" t="s">
        <v>271</v>
      </c>
      <c r="E12" s="460" t="s">
        <v>17</v>
      </c>
      <c r="F12" s="460" t="s">
        <v>285</v>
      </c>
      <c r="G12" s="460"/>
      <c r="H12" s="462" t="s">
        <v>286</v>
      </c>
      <c r="I12" s="460" t="s">
        <v>287</v>
      </c>
      <c r="J12" s="463">
        <v>350000</v>
      </c>
      <c r="K12" s="461"/>
      <c r="L12" s="463">
        <v>350000</v>
      </c>
      <c r="M12" s="461"/>
      <c r="N12" s="463">
        <v>350000</v>
      </c>
      <c r="O12" s="464">
        <v>350000</v>
      </c>
      <c r="P12" s="478">
        <v>350000</v>
      </c>
      <c r="Q12" s="465">
        <v>350000</v>
      </c>
      <c r="R12" s="466"/>
      <c r="S12" s="467"/>
      <c r="T12" s="467"/>
      <c r="U12" s="467"/>
      <c r="V12" s="467"/>
      <c r="W12" s="467">
        <v>1</v>
      </c>
      <c r="X12" s="413" t="s">
        <v>35</v>
      </c>
      <c r="Y12" s="468"/>
      <c r="Z12" s="469"/>
      <c r="AA12" s="470"/>
    </row>
    <row r="13" spans="1:27" ht="37.5" customHeight="1">
      <c r="A13" s="479" t="s">
        <v>288</v>
      </c>
      <c r="B13" s="479" t="s">
        <v>270</v>
      </c>
      <c r="C13" s="479">
        <v>2014</v>
      </c>
      <c r="D13" s="480" t="s">
        <v>271</v>
      </c>
      <c r="E13" s="479" t="s">
        <v>17</v>
      </c>
      <c r="F13" s="479" t="s">
        <v>289</v>
      </c>
      <c r="G13" s="479"/>
      <c r="H13" s="481" t="s">
        <v>290</v>
      </c>
      <c r="I13" s="479" t="s">
        <v>287</v>
      </c>
      <c r="J13" s="482">
        <v>425000</v>
      </c>
      <c r="K13" s="480"/>
      <c r="L13" s="482">
        <v>425000</v>
      </c>
      <c r="M13" s="480"/>
      <c r="N13" s="482">
        <v>425000</v>
      </c>
      <c r="O13" s="483">
        <v>425000</v>
      </c>
      <c r="P13" s="484">
        <v>425000</v>
      </c>
      <c r="Q13" s="485">
        <v>425000</v>
      </c>
      <c r="R13" s="486"/>
      <c r="S13" s="487"/>
      <c r="T13" s="487"/>
      <c r="U13" s="487"/>
      <c r="V13" s="487"/>
      <c r="W13" s="487">
        <v>1</v>
      </c>
      <c r="X13" s="488" t="s">
        <v>35</v>
      </c>
      <c r="Y13" s="489"/>
      <c r="Z13" s="490"/>
      <c r="AA13" s="470"/>
    </row>
    <row r="14" spans="1:27" ht="27" customHeight="1">
      <c r="A14" s="2030" t="s">
        <v>20</v>
      </c>
      <c r="B14" s="2031"/>
      <c r="C14" s="471"/>
      <c r="D14" s="472"/>
      <c r="E14" s="471"/>
      <c r="F14" s="471">
        <v>4</v>
      </c>
      <c r="G14" s="471"/>
      <c r="H14" s="471">
        <v>5</v>
      </c>
      <c r="I14" s="471"/>
      <c r="J14" s="473">
        <f t="shared" ref="J14:W14" si="1">SUM(J9:J13)</f>
        <v>2546463</v>
      </c>
      <c r="K14" s="473">
        <f t="shared" si="1"/>
        <v>292713</v>
      </c>
      <c r="L14" s="473">
        <f t="shared" si="1"/>
        <v>1755000</v>
      </c>
      <c r="M14" s="473">
        <f t="shared" si="1"/>
        <v>76630</v>
      </c>
      <c r="N14" s="473">
        <f t="shared" si="1"/>
        <v>2469833</v>
      </c>
      <c r="O14" s="474">
        <f t="shared" si="1"/>
        <v>2119833</v>
      </c>
      <c r="P14" s="474">
        <f t="shared" si="1"/>
        <v>1489833</v>
      </c>
      <c r="Q14" s="474">
        <f t="shared" si="1"/>
        <v>2469833</v>
      </c>
      <c r="R14" s="475">
        <f t="shared" si="1"/>
        <v>0</v>
      </c>
      <c r="S14" s="475">
        <f t="shared" si="1"/>
        <v>0</v>
      </c>
      <c r="T14" s="475">
        <f t="shared" si="1"/>
        <v>0</v>
      </c>
      <c r="U14" s="475">
        <f t="shared" si="1"/>
        <v>0</v>
      </c>
      <c r="V14" s="475">
        <f t="shared" si="1"/>
        <v>0</v>
      </c>
      <c r="W14" s="475">
        <f t="shared" si="1"/>
        <v>5</v>
      </c>
      <c r="X14" s="471"/>
      <c r="Y14" s="476"/>
      <c r="Z14" s="477"/>
      <c r="AA14" s="470"/>
    </row>
    <row r="15" spans="1:27" ht="75" customHeight="1">
      <c r="A15" s="460" t="s">
        <v>291</v>
      </c>
      <c r="B15" s="460" t="s">
        <v>270</v>
      </c>
      <c r="C15" s="460">
        <v>2014</v>
      </c>
      <c r="D15" s="461" t="s">
        <v>271</v>
      </c>
      <c r="E15" s="460" t="s">
        <v>18</v>
      </c>
      <c r="F15" s="460" t="s">
        <v>292</v>
      </c>
      <c r="G15" s="460"/>
      <c r="H15" s="462" t="s">
        <v>293</v>
      </c>
      <c r="I15" s="460" t="s">
        <v>274</v>
      </c>
      <c r="J15" s="463">
        <v>2375000</v>
      </c>
      <c r="K15" s="461"/>
      <c r="L15" s="463">
        <v>2375000</v>
      </c>
      <c r="M15" s="461"/>
      <c r="N15" s="463">
        <v>2375000</v>
      </c>
      <c r="O15" s="464">
        <v>2137500</v>
      </c>
      <c r="P15" s="478">
        <v>2137500</v>
      </c>
      <c r="Q15" s="465">
        <v>2375000</v>
      </c>
      <c r="R15" s="466"/>
      <c r="S15" s="467"/>
      <c r="T15" s="467"/>
      <c r="U15" s="467"/>
      <c r="V15" s="467"/>
      <c r="W15" s="467">
        <v>1</v>
      </c>
      <c r="X15" s="488" t="s">
        <v>35</v>
      </c>
      <c r="Y15" s="468"/>
      <c r="Z15" s="469">
        <v>43179</v>
      </c>
      <c r="AA15" s="470" t="s">
        <v>252</v>
      </c>
    </row>
    <row r="16" spans="1:27" ht="53.25" customHeight="1">
      <c r="A16" s="491"/>
      <c r="B16" s="491" t="s">
        <v>270</v>
      </c>
      <c r="C16" s="491">
        <v>2014</v>
      </c>
      <c r="D16" s="492" t="s">
        <v>271</v>
      </c>
      <c r="E16" s="491" t="s">
        <v>18</v>
      </c>
      <c r="F16" s="491" t="s">
        <v>292</v>
      </c>
      <c r="G16" s="491"/>
      <c r="H16" s="493" t="s">
        <v>294</v>
      </c>
      <c r="I16" s="491" t="s">
        <v>281</v>
      </c>
      <c r="J16" s="494">
        <v>997500</v>
      </c>
      <c r="K16" s="492"/>
      <c r="L16" s="492"/>
      <c r="M16" s="492"/>
      <c r="N16" s="494">
        <v>997500</v>
      </c>
      <c r="O16" s="495">
        <v>862800</v>
      </c>
      <c r="P16" s="496">
        <f>350000+512800</f>
        <v>862800</v>
      </c>
      <c r="Q16" s="497">
        <v>997500</v>
      </c>
      <c r="R16" s="498"/>
      <c r="S16" s="499"/>
      <c r="T16" s="499"/>
      <c r="U16" s="499"/>
      <c r="V16" s="499"/>
      <c r="W16" s="499">
        <v>1</v>
      </c>
      <c r="X16" s="413" t="s">
        <v>35</v>
      </c>
      <c r="Y16" s="500"/>
      <c r="Z16" s="501">
        <v>43040</v>
      </c>
      <c r="AA16" s="470" t="s">
        <v>278</v>
      </c>
    </row>
    <row r="17" spans="1:27" ht="33" customHeight="1">
      <c r="A17" s="460"/>
      <c r="B17" s="460" t="s">
        <v>270</v>
      </c>
      <c r="C17" s="460">
        <v>2014</v>
      </c>
      <c r="D17" s="461" t="s">
        <v>271</v>
      </c>
      <c r="E17" s="460" t="s">
        <v>18</v>
      </c>
      <c r="F17" s="460" t="s">
        <v>295</v>
      </c>
      <c r="G17" s="460"/>
      <c r="H17" s="462" t="s">
        <v>296</v>
      </c>
      <c r="I17" s="460" t="s">
        <v>281</v>
      </c>
      <c r="J17" s="463">
        <v>1000000</v>
      </c>
      <c r="K17" s="461"/>
      <c r="L17" s="461"/>
      <c r="M17" s="461"/>
      <c r="N17" s="463">
        <v>1000000</v>
      </c>
      <c r="O17" s="464">
        <v>1000000</v>
      </c>
      <c r="P17" s="478">
        <v>1000000</v>
      </c>
      <c r="Q17" s="465">
        <v>1000000</v>
      </c>
      <c r="R17" s="466"/>
      <c r="S17" s="467"/>
      <c r="T17" s="467"/>
      <c r="U17" s="467"/>
      <c r="V17" s="467"/>
      <c r="W17" s="467">
        <v>1</v>
      </c>
      <c r="X17" s="413" t="s">
        <v>35</v>
      </c>
      <c r="Y17" s="468"/>
      <c r="Z17" s="469"/>
      <c r="AA17" s="470"/>
    </row>
    <row r="18" spans="1:27" ht="27" customHeight="1">
      <c r="A18" s="2030" t="s">
        <v>20</v>
      </c>
      <c r="B18" s="2031"/>
      <c r="C18" s="471"/>
      <c r="D18" s="472"/>
      <c r="E18" s="471"/>
      <c r="F18" s="471">
        <v>2</v>
      </c>
      <c r="G18" s="471"/>
      <c r="H18" s="471">
        <v>3</v>
      </c>
      <c r="I18" s="471"/>
      <c r="J18" s="473">
        <f t="shared" ref="J18:W18" si="2">SUM(J15:J17)</f>
        <v>4372500</v>
      </c>
      <c r="K18" s="473">
        <f t="shared" si="2"/>
        <v>0</v>
      </c>
      <c r="L18" s="473">
        <f t="shared" si="2"/>
        <v>2375000</v>
      </c>
      <c r="M18" s="473">
        <f t="shared" si="2"/>
        <v>0</v>
      </c>
      <c r="N18" s="473">
        <f t="shared" si="2"/>
        <v>4372500</v>
      </c>
      <c r="O18" s="474">
        <f t="shared" si="2"/>
        <v>4000300</v>
      </c>
      <c r="P18" s="474">
        <f t="shared" si="2"/>
        <v>4000300</v>
      </c>
      <c r="Q18" s="474">
        <f t="shared" si="2"/>
        <v>4372500</v>
      </c>
      <c r="R18" s="475">
        <f t="shared" si="2"/>
        <v>0</v>
      </c>
      <c r="S18" s="475">
        <f t="shared" si="2"/>
        <v>0</v>
      </c>
      <c r="T18" s="475">
        <f t="shared" si="2"/>
        <v>0</v>
      </c>
      <c r="U18" s="475">
        <f t="shared" si="2"/>
        <v>0</v>
      </c>
      <c r="V18" s="475">
        <f t="shared" si="2"/>
        <v>0</v>
      </c>
      <c r="W18" s="475">
        <f t="shared" si="2"/>
        <v>3</v>
      </c>
      <c r="X18" s="471"/>
      <c r="Y18" s="476"/>
      <c r="Z18" s="477"/>
      <c r="AA18" s="470"/>
    </row>
    <row r="19" spans="1:27" ht="32.25" customHeight="1">
      <c r="A19" s="460" t="s">
        <v>297</v>
      </c>
      <c r="B19" s="460" t="s">
        <v>270</v>
      </c>
      <c r="C19" s="460">
        <v>2014</v>
      </c>
      <c r="D19" s="461" t="s">
        <v>271</v>
      </c>
      <c r="E19" s="460" t="s">
        <v>19</v>
      </c>
      <c r="F19" s="460" t="s">
        <v>298</v>
      </c>
      <c r="G19" s="460"/>
      <c r="H19" s="462" t="s">
        <v>299</v>
      </c>
      <c r="I19" s="460" t="s">
        <v>274</v>
      </c>
      <c r="J19" s="463">
        <v>390000</v>
      </c>
      <c r="K19" s="461"/>
      <c r="L19" s="463">
        <v>390000</v>
      </c>
      <c r="M19" s="461"/>
      <c r="N19" s="463">
        <v>390000</v>
      </c>
      <c r="O19" s="464">
        <v>390000</v>
      </c>
      <c r="P19" s="478">
        <v>174316</v>
      </c>
      <c r="Q19" s="465">
        <v>390000</v>
      </c>
      <c r="R19" s="466"/>
      <c r="S19" s="467"/>
      <c r="T19" s="467"/>
      <c r="U19" s="467"/>
      <c r="V19" s="467"/>
      <c r="W19" s="467">
        <v>1</v>
      </c>
      <c r="X19" s="413" t="s">
        <v>35</v>
      </c>
      <c r="Y19" s="468"/>
      <c r="Z19" s="469"/>
      <c r="AA19" s="470"/>
    </row>
    <row r="20" spans="1:27" ht="46.5" customHeight="1">
      <c r="A20" s="407"/>
      <c r="B20" s="407" t="s">
        <v>270</v>
      </c>
      <c r="C20" s="407">
        <v>2014</v>
      </c>
      <c r="D20" s="407" t="s">
        <v>271</v>
      </c>
      <c r="E20" s="407" t="s">
        <v>19</v>
      </c>
      <c r="F20" s="407" t="s">
        <v>300</v>
      </c>
      <c r="G20" s="407"/>
      <c r="H20" s="420" t="s">
        <v>301</v>
      </c>
      <c r="I20" s="407" t="s">
        <v>281</v>
      </c>
      <c r="J20" s="502">
        <v>1000000</v>
      </c>
      <c r="K20" s="407"/>
      <c r="L20" s="407"/>
      <c r="M20" s="407"/>
      <c r="N20" s="407"/>
      <c r="O20" s="503"/>
      <c r="P20" s="504" t="s">
        <v>249</v>
      </c>
      <c r="Q20" s="503"/>
      <c r="R20" s="436">
        <v>1</v>
      </c>
      <c r="S20" s="436"/>
      <c r="T20" s="436"/>
      <c r="U20" s="436"/>
      <c r="V20" s="436"/>
      <c r="W20" s="436"/>
      <c r="X20" s="505" t="s">
        <v>302</v>
      </c>
      <c r="Y20" s="403" t="s">
        <v>303</v>
      </c>
      <c r="Z20" s="506"/>
      <c r="AA20" s="470"/>
    </row>
    <row r="21" spans="1:27" ht="21.75" customHeight="1">
      <c r="A21" s="2030" t="s">
        <v>20</v>
      </c>
      <c r="B21" s="2031"/>
      <c r="C21" s="471"/>
      <c r="D21" s="472"/>
      <c r="E21" s="471"/>
      <c r="F21" s="471">
        <v>2</v>
      </c>
      <c r="G21" s="471"/>
      <c r="H21" s="471">
        <v>2</v>
      </c>
      <c r="I21" s="471"/>
      <c r="J21" s="473">
        <f t="shared" ref="J21:W21" si="3">SUM(J19:J20)</f>
        <v>1390000</v>
      </c>
      <c r="K21" s="473">
        <f t="shared" si="3"/>
        <v>0</v>
      </c>
      <c r="L21" s="473">
        <f t="shared" si="3"/>
        <v>390000</v>
      </c>
      <c r="M21" s="473">
        <f t="shared" si="3"/>
        <v>0</v>
      </c>
      <c r="N21" s="473">
        <f t="shared" si="3"/>
        <v>390000</v>
      </c>
      <c r="O21" s="474">
        <f t="shared" si="3"/>
        <v>390000</v>
      </c>
      <c r="P21" s="474">
        <f t="shared" si="3"/>
        <v>174316</v>
      </c>
      <c r="Q21" s="474">
        <f t="shared" si="3"/>
        <v>390000</v>
      </c>
      <c r="R21" s="475">
        <f t="shared" si="3"/>
        <v>1</v>
      </c>
      <c r="S21" s="475">
        <f t="shared" si="3"/>
        <v>0</v>
      </c>
      <c r="T21" s="475">
        <f t="shared" si="3"/>
        <v>0</v>
      </c>
      <c r="U21" s="475">
        <f t="shared" si="3"/>
        <v>0</v>
      </c>
      <c r="V21" s="475">
        <f t="shared" si="3"/>
        <v>0</v>
      </c>
      <c r="W21" s="475">
        <f t="shared" si="3"/>
        <v>1</v>
      </c>
      <c r="X21" s="471"/>
      <c r="Y21" s="476"/>
      <c r="Z21" s="477"/>
      <c r="AA21" s="470"/>
    </row>
    <row r="22" spans="1:27" ht="24.75" customHeight="1">
      <c r="A22" s="2032" t="s">
        <v>304</v>
      </c>
      <c r="B22" s="2033"/>
      <c r="C22" s="2033"/>
      <c r="D22" s="2033"/>
      <c r="E22" s="2034"/>
      <c r="F22" s="507">
        <f>F21+F18+F14+F8</f>
        <v>9</v>
      </c>
      <c r="G22" s="507"/>
      <c r="H22" s="507">
        <f>H21+H18+H14+H8</f>
        <v>11</v>
      </c>
      <c r="I22" s="508"/>
      <c r="J22" s="509">
        <f t="shared" ref="J22:W22" si="4">J21+J18+J14+J8</f>
        <v>8788963</v>
      </c>
      <c r="K22" s="509">
        <f t="shared" si="4"/>
        <v>292713</v>
      </c>
      <c r="L22" s="509">
        <f t="shared" si="4"/>
        <v>5000000</v>
      </c>
      <c r="M22" s="509">
        <f t="shared" si="4"/>
        <v>76630</v>
      </c>
      <c r="N22" s="509">
        <f t="shared" si="4"/>
        <v>7712333</v>
      </c>
      <c r="O22" s="510">
        <f t="shared" si="4"/>
        <v>6990133</v>
      </c>
      <c r="P22" s="510">
        <f t="shared" si="4"/>
        <v>6144449</v>
      </c>
      <c r="Q22" s="510">
        <f t="shared" si="4"/>
        <v>7712333</v>
      </c>
      <c r="R22" s="509">
        <f t="shared" si="4"/>
        <v>1</v>
      </c>
      <c r="S22" s="509">
        <f t="shared" si="4"/>
        <v>0</v>
      </c>
      <c r="T22" s="509">
        <f t="shared" si="4"/>
        <v>0</v>
      </c>
      <c r="U22" s="509">
        <f t="shared" si="4"/>
        <v>0</v>
      </c>
      <c r="V22" s="509">
        <f t="shared" si="4"/>
        <v>0</v>
      </c>
      <c r="W22" s="509">
        <f t="shared" si="4"/>
        <v>10</v>
      </c>
      <c r="X22" s="508"/>
      <c r="Y22" s="511"/>
      <c r="Z22" s="512"/>
      <c r="AA22" s="513"/>
    </row>
    <row r="23" spans="1:27" ht="13.5" customHeight="1">
      <c r="A23" s="514"/>
      <c r="B23" s="514"/>
      <c r="C23" s="514"/>
      <c r="D23" s="514"/>
      <c r="E23" s="514"/>
      <c r="F23" s="515"/>
      <c r="G23" s="515"/>
      <c r="H23" s="516"/>
      <c r="I23" s="517"/>
      <c r="J23" s="518"/>
      <c r="K23" s="519"/>
      <c r="L23" s="519"/>
      <c r="M23" s="519"/>
      <c r="N23" s="518"/>
      <c r="O23" s="520"/>
      <c r="P23" s="521"/>
      <c r="Q23" s="520"/>
      <c r="R23" s="522"/>
      <c r="S23" s="517"/>
      <c r="T23" s="517"/>
      <c r="U23" s="517"/>
      <c r="V23" s="517"/>
      <c r="W23" s="517"/>
      <c r="X23" s="523"/>
      <c r="Y23" s="524"/>
      <c r="Z23" s="525"/>
      <c r="AA23" s="526"/>
    </row>
    <row r="24" spans="1:27" ht="36.75" customHeight="1">
      <c r="A24" s="491"/>
      <c r="B24" s="491" t="s">
        <v>270</v>
      </c>
      <c r="C24" s="491">
        <v>2014</v>
      </c>
      <c r="D24" s="492" t="s">
        <v>271</v>
      </c>
      <c r="E24" s="491" t="s">
        <v>15</v>
      </c>
      <c r="F24" s="491" t="s">
        <v>305</v>
      </c>
      <c r="G24" s="491"/>
      <c r="H24" s="493" t="s">
        <v>306</v>
      </c>
      <c r="I24" s="491" t="s">
        <v>307</v>
      </c>
      <c r="J24" s="527">
        <v>450000</v>
      </c>
      <c r="K24" s="492"/>
      <c r="L24" s="492"/>
      <c r="M24" s="492"/>
      <c r="N24" s="492"/>
      <c r="O24" s="528">
        <v>1797588.89</v>
      </c>
      <c r="P24" s="528">
        <v>1797588.89</v>
      </c>
      <c r="Q24" s="497">
        <v>450000</v>
      </c>
      <c r="R24" s="529"/>
      <c r="S24" s="499"/>
      <c r="T24" s="499"/>
      <c r="U24" s="499"/>
      <c r="V24" s="499"/>
      <c r="W24" s="499">
        <v>1</v>
      </c>
      <c r="X24" s="530" t="s">
        <v>35</v>
      </c>
      <c r="Y24" s="500"/>
      <c r="Z24" s="501"/>
      <c r="AA24" s="470"/>
    </row>
    <row r="25" spans="1:27" ht="27" customHeight="1">
      <c r="A25" s="460"/>
      <c r="B25" s="460" t="s">
        <v>270</v>
      </c>
      <c r="C25" s="460">
        <v>2014</v>
      </c>
      <c r="D25" s="461" t="s">
        <v>271</v>
      </c>
      <c r="E25" s="460" t="s">
        <v>15</v>
      </c>
      <c r="F25" s="460" t="s">
        <v>305</v>
      </c>
      <c r="G25" s="460"/>
      <c r="H25" s="462" t="s">
        <v>308</v>
      </c>
      <c r="I25" s="460" t="s">
        <v>307</v>
      </c>
      <c r="J25" s="531">
        <v>450000</v>
      </c>
      <c r="K25" s="461"/>
      <c r="L25" s="461"/>
      <c r="M25" s="461"/>
      <c r="N25" s="461"/>
      <c r="O25" s="532"/>
      <c r="P25" s="532"/>
      <c r="Q25" s="465">
        <v>450000</v>
      </c>
      <c r="R25" s="533"/>
      <c r="S25" s="467"/>
      <c r="T25" s="467"/>
      <c r="U25" s="467"/>
      <c r="V25" s="467"/>
      <c r="W25" s="467">
        <v>1</v>
      </c>
      <c r="X25" s="534" t="s">
        <v>35</v>
      </c>
      <c r="Y25" s="468"/>
      <c r="Z25" s="469"/>
      <c r="AA25" s="470"/>
    </row>
    <row r="26" spans="1:27" ht="27" customHeight="1">
      <c r="A26" s="460"/>
      <c r="B26" s="460" t="s">
        <v>270</v>
      </c>
      <c r="C26" s="460">
        <v>2014</v>
      </c>
      <c r="D26" s="461" t="s">
        <v>271</v>
      </c>
      <c r="E26" s="460" t="s">
        <v>15</v>
      </c>
      <c r="F26" s="460" t="s">
        <v>305</v>
      </c>
      <c r="G26" s="460"/>
      <c r="H26" s="462" t="s">
        <v>309</v>
      </c>
      <c r="I26" s="460" t="s">
        <v>307</v>
      </c>
      <c r="J26" s="531">
        <v>900000</v>
      </c>
      <c r="K26" s="461"/>
      <c r="L26" s="461"/>
      <c r="M26" s="461"/>
      <c r="N26" s="461"/>
      <c r="O26" s="535"/>
      <c r="P26" s="535"/>
      <c r="Q26" s="465">
        <v>900000</v>
      </c>
      <c r="R26" s="533"/>
      <c r="S26" s="467"/>
      <c r="T26" s="467"/>
      <c r="U26" s="467"/>
      <c r="V26" s="467"/>
      <c r="W26" s="467">
        <v>1</v>
      </c>
      <c r="X26" s="534" t="s">
        <v>35</v>
      </c>
      <c r="Y26" s="468"/>
      <c r="Z26" s="469"/>
      <c r="AA26" s="470"/>
    </row>
    <row r="27" spans="1:27" ht="50.25" customHeight="1">
      <c r="A27" s="460"/>
      <c r="B27" s="460" t="s">
        <v>270</v>
      </c>
      <c r="C27" s="460">
        <v>2014</v>
      </c>
      <c r="D27" s="461" t="s">
        <v>271</v>
      </c>
      <c r="E27" s="460" t="s">
        <v>15</v>
      </c>
      <c r="F27" s="460" t="s">
        <v>310</v>
      </c>
      <c r="G27" s="460"/>
      <c r="H27" s="462" t="s">
        <v>311</v>
      </c>
      <c r="I27" s="460" t="s">
        <v>307</v>
      </c>
      <c r="J27" s="531">
        <v>997000</v>
      </c>
      <c r="K27" s="461"/>
      <c r="L27" s="461"/>
      <c r="M27" s="461"/>
      <c r="N27" s="461"/>
      <c r="O27" s="536">
        <v>7796924.96</v>
      </c>
      <c r="P27" s="536">
        <v>7796924.96</v>
      </c>
      <c r="Q27" s="465">
        <v>997000</v>
      </c>
      <c r="R27" s="533"/>
      <c r="S27" s="467"/>
      <c r="T27" s="467"/>
      <c r="U27" s="467"/>
      <c r="V27" s="467"/>
      <c r="W27" s="467">
        <v>1</v>
      </c>
      <c r="X27" s="534" t="s">
        <v>35</v>
      </c>
      <c r="Y27" s="468"/>
      <c r="Z27" s="469"/>
      <c r="AA27" s="470"/>
    </row>
    <row r="28" spans="1:27" ht="33.75" customHeight="1">
      <c r="A28" s="460"/>
      <c r="B28" s="460" t="s">
        <v>270</v>
      </c>
      <c r="C28" s="460">
        <v>2014</v>
      </c>
      <c r="D28" s="461" t="s">
        <v>271</v>
      </c>
      <c r="E28" s="460" t="s">
        <v>15</v>
      </c>
      <c r="F28" s="460" t="s">
        <v>310</v>
      </c>
      <c r="G28" s="460"/>
      <c r="H28" s="462" t="s">
        <v>312</v>
      </c>
      <c r="I28" s="460" t="s">
        <v>307</v>
      </c>
      <c r="J28" s="531">
        <v>997000</v>
      </c>
      <c r="K28" s="461"/>
      <c r="L28" s="461"/>
      <c r="M28" s="461"/>
      <c r="N28" s="461"/>
      <c r="O28" s="532"/>
      <c r="P28" s="532"/>
      <c r="Q28" s="465">
        <v>997000</v>
      </c>
      <c r="R28" s="533"/>
      <c r="S28" s="467"/>
      <c r="T28" s="467"/>
      <c r="U28" s="467"/>
      <c r="V28" s="467"/>
      <c r="W28" s="467">
        <v>1</v>
      </c>
      <c r="X28" s="534" t="s">
        <v>35</v>
      </c>
      <c r="Y28" s="468"/>
      <c r="Z28" s="469"/>
      <c r="AA28" s="470"/>
    </row>
    <row r="29" spans="1:27" ht="33.75" customHeight="1">
      <c r="A29" s="460"/>
      <c r="B29" s="460" t="s">
        <v>270</v>
      </c>
      <c r="C29" s="460">
        <v>2014</v>
      </c>
      <c r="D29" s="461" t="s">
        <v>271</v>
      </c>
      <c r="E29" s="460" t="s">
        <v>15</v>
      </c>
      <c r="F29" s="460" t="s">
        <v>310</v>
      </c>
      <c r="G29" s="460"/>
      <c r="H29" s="462" t="s">
        <v>313</v>
      </c>
      <c r="I29" s="460" t="s">
        <v>307</v>
      </c>
      <c r="J29" s="531">
        <v>1096700</v>
      </c>
      <c r="K29" s="461"/>
      <c r="L29" s="461"/>
      <c r="M29" s="461"/>
      <c r="N29" s="461"/>
      <c r="O29" s="532"/>
      <c r="P29" s="532"/>
      <c r="Q29" s="465">
        <v>1096700</v>
      </c>
      <c r="R29" s="533"/>
      <c r="S29" s="467"/>
      <c r="T29" s="467"/>
      <c r="U29" s="467"/>
      <c r="V29" s="467"/>
      <c r="W29" s="467">
        <v>1</v>
      </c>
      <c r="X29" s="534" t="s">
        <v>35</v>
      </c>
      <c r="Y29" s="468"/>
      <c r="Z29" s="469"/>
      <c r="AA29" s="470"/>
    </row>
    <row r="30" spans="1:27" ht="50.25" customHeight="1">
      <c r="A30" s="460"/>
      <c r="B30" s="460" t="s">
        <v>270</v>
      </c>
      <c r="C30" s="460">
        <v>2014</v>
      </c>
      <c r="D30" s="461" t="s">
        <v>271</v>
      </c>
      <c r="E30" s="460" t="s">
        <v>15</v>
      </c>
      <c r="F30" s="460" t="s">
        <v>310</v>
      </c>
      <c r="G30" s="460"/>
      <c r="H30" s="420" t="s">
        <v>314</v>
      </c>
      <c r="I30" s="460" t="s">
        <v>307</v>
      </c>
      <c r="J30" s="531">
        <v>1520425</v>
      </c>
      <c r="K30" s="461"/>
      <c r="L30" s="461"/>
      <c r="M30" s="461"/>
      <c r="N30" s="461"/>
      <c r="O30" s="532"/>
      <c r="P30" s="532"/>
      <c r="Q30" s="465">
        <v>1520425</v>
      </c>
      <c r="R30" s="533"/>
      <c r="S30" s="467"/>
      <c r="T30" s="467"/>
      <c r="U30" s="467"/>
      <c r="V30" s="467"/>
      <c r="W30" s="467">
        <v>1</v>
      </c>
      <c r="X30" s="534" t="s">
        <v>35</v>
      </c>
      <c r="Y30" s="468"/>
      <c r="Z30" s="469"/>
      <c r="AA30" s="470"/>
    </row>
    <row r="31" spans="1:27" ht="34.5" customHeight="1">
      <c r="A31" s="460"/>
      <c r="B31" s="460" t="s">
        <v>270</v>
      </c>
      <c r="C31" s="460">
        <v>2014</v>
      </c>
      <c r="D31" s="461" t="s">
        <v>271</v>
      </c>
      <c r="E31" s="460" t="s">
        <v>15</v>
      </c>
      <c r="F31" s="460" t="s">
        <v>310</v>
      </c>
      <c r="G31" s="460"/>
      <c r="H31" s="462" t="s">
        <v>315</v>
      </c>
      <c r="I31" s="460" t="s">
        <v>307</v>
      </c>
      <c r="J31" s="531">
        <v>1545350</v>
      </c>
      <c r="K31" s="461"/>
      <c r="L31" s="461"/>
      <c r="M31" s="461"/>
      <c r="N31" s="461"/>
      <c r="O31" s="532"/>
      <c r="P31" s="532"/>
      <c r="Q31" s="465">
        <v>1545350</v>
      </c>
      <c r="R31" s="533"/>
      <c r="S31" s="467"/>
      <c r="T31" s="467"/>
      <c r="U31" s="467"/>
      <c r="V31" s="467"/>
      <c r="W31" s="467">
        <v>1</v>
      </c>
      <c r="X31" s="534" t="s">
        <v>35</v>
      </c>
      <c r="Y31" s="468"/>
      <c r="Z31" s="469"/>
      <c r="AA31" s="470"/>
    </row>
    <row r="32" spans="1:27" ht="43.5" customHeight="1">
      <c r="A32" s="460"/>
      <c r="B32" s="460" t="s">
        <v>270</v>
      </c>
      <c r="C32" s="460">
        <v>2014</v>
      </c>
      <c r="D32" s="461" t="s">
        <v>271</v>
      </c>
      <c r="E32" s="460" t="s">
        <v>15</v>
      </c>
      <c r="F32" s="460" t="s">
        <v>310</v>
      </c>
      <c r="G32" s="460"/>
      <c r="H32" s="462" t="s">
        <v>316</v>
      </c>
      <c r="I32" s="460" t="s">
        <v>307</v>
      </c>
      <c r="J32" s="531">
        <v>1645050</v>
      </c>
      <c r="K32" s="461"/>
      <c r="L32" s="461"/>
      <c r="M32" s="461"/>
      <c r="N32" s="461"/>
      <c r="O32" s="535"/>
      <c r="P32" s="535"/>
      <c r="Q32" s="465">
        <v>1645050</v>
      </c>
      <c r="R32" s="533"/>
      <c r="S32" s="467"/>
      <c r="T32" s="467"/>
      <c r="U32" s="467"/>
      <c r="V32" s="467"/>
      <c r="W32" s="467">
        <v>1</v>
      </c>
      <c r="X32" s="534" t="s">
        <v>35</v>
      </c>
      <c r="Y32" s="468"/>
      <c r="Z32" s="469"/>
      <c r="AA32" s="470"/>
    </row>
    <row r="33" spans="1:27" ht="36" customHeight="1">
      <c r="A33" s="460"/>
      <c r="B33" s="460" t="s">
        <v>270</v>
      </c>
      <c r="C33" s="460">
        <v>2014</v>
      </c>
      <c r="D33" s="461" t="s">
        <v>271</v>
      </c>
      <c r="E33" s="460" t="s">
        <v>15</v>
      </c>
      <c r="F33" s="460" t="s">
        <v>317</v>
      </c>
      <c r="G33" s="460"/>
      <c r="H33" s="462" t="s">
        <v>318</v>
      </c>
      <c r="I33" s="460" t="s">
        <v>307</v>
      </c>
      <c r="J33" s="531">
        <v>500000</v>
      </c>
      <c r="K33" s="461"/>
      <c r="L33" s="461"/>
      <c r="M33" s="461"/>
      <c r="N33" s="461"/>
      <c r="O33" s="465">
        <v>500000</v>
      </c>
      <c r="P33" s="537">
        <v>500000</v>
      </c>
      <c r="Q33" s="465">
        <v>500000</v>
      </c>
      <c r="R33" s="533"/>
      <c r="S33" s="467"/>
      <c r="T33" s="467"/>
      <c r="U33" s="467"/>
      <c r="V33" s="467"/>
      <c r="W33" s="467">
        <v>1</v>
      </c>
      <c r="X33" s="534" t="s">
        <v>35</v>
      </c>
      <c r="Y33" s="468"/>
      <c r="Z33" s="469"/>
      <c r="AA33" s="470"/>
    </row>
    <row r="34" spans="1:27" ht="36" customHeight="1">
      <c r="A34" s="460"/>
      <c r="B34" s="460" t="s">
        <v>270</v>
      </c>
      <c r="C34" s="460">
        <v>2014</v>
      </c>
      <c r="D34" s="461" t="s">
        <v>271</v>
      </c>
      <c r="E34" s="460" t="s">
        <v>15</v>
      </c>
      <c r="F34" s="460" t="s">
        <v>319</v>
      </c>
      <c r="G34" s="460"/>
      <c r="H34" s="462" t="s">
        <v>320</v>
      </c>
      <c r="I34" s="460" t="s">
        <v>307</v>
      </c>
      <c r="J34" s="531">
        <v>150030</v>
      </c>
      <c r="K34" s="461"/>
      <c r="L34" s="461"/>
      <c r="M34" s="461"/>
      <c r="N34" s="461"/>
      <c r="O34" s="536">
        <v>2229260.02</v>
      </c>
      <c r="P34" s="536">
        <f>1903069.72+182118.5</f>
        <v>2085188.22</v>
      </c>
      <c r="Q34" s="465">
        <v>150030</v>
      </c>
      <c r="R34" s="533"/>
      <c r="S34" s="467"/>
      <c r="T34" s="467"/>
      <c r="U34" s="467"/>
      <c r="V34" s="467"/>
      <c r="W34" s="467">
        <v>1</v>
      </c>
      <c r="X34" s="534" t="s">
        <v>35</v>
      </c>
      <c r="Y34" s="468"/>
      <c r="Z34" s="469"/>
      <c r="AA34" s="470"/>
    </row>
    <row r="35" spans="1:27" ht="36" customHeight="1">
      <c r="A35" s="460"/>
      <c r="B35" s="460" t="s">
        <v>270</v>
      </c>
      <c r="C35" s="460">
        <v>2014</v>
      </c>
      <c r="D35" s="461" t="s">
        <v>271</v>
      </c>
      <c r="E35" s="460" t="s">
        <v>15</v>
      </c>
      <c r="F35" s="460" t="s">
        <v>319</v>
      </c>
      <c r="G35" s="460"/>
      <c r="H35" s="462" t="s">
        <v>321</v>
      </c>
      <c r="I35" s="460" t="s">
        <v>307</v>
      </c>
      <c r="J35" s="531">
        <v>200070</v>
      </c>
      <c r="K35" s="461"/>
      <c r="L35" s="461"/>
      <c r="M35" s="461"/>
      <c r="N35" s="461"/>
      <c r="O35" s="532"/>
      <c r="P35" s="532"/>
      <c r="Q35" s="465">
        <v>200070</v>
      </c>
      <c r="R35" s="533"/>
      <c r="S35" s="467"/>
      <c r="T35" s="467"/>
      <c r="U35" s="467"/>
      <c r="V35" s="467"/>
      <c r="W35" s="467">
        <v>1</v>
      </c>
      <c r="X35" s="534" t="s">
        <v>35</v>
      </c>
      <c r="Y35" s="468"/>
      <c r="Z35" s="469"/>
      <c r="AA35" s="470"/>
    </row>
    <row r="36" spans="1:27" ht="42" customHeight="1">
      <c r="A36" s="460"/>
      <c r="B36" s="460" t="s">
        <v>270</v>
      </c>
      <c r="C36" s="460">
        <v>2014</v>
      </c>
      <c r="D36" s="461" t="s">
        <v>271</v>
      </c>
      <c r="E36" s="460" t="s">
        <v>15</v>
      </c>
      <c r="F36" s="460" t="s">
        <v>319</v>
      </c>
      <c r="G36" s="460"/>
      <c r="H36" s="420" t="s">
        <v>322</v>
      </c>
      <c r="I36" s="460" t="s">
        <v>307</v>
      </c>
      <c r="J36" s="531">
        <v>463250</v>
      </c>
      <c r="K36" s="461"/>
      <c r="L36" s="461"/>
      <c r="M36" s="461"/>
      <c r="N36" s="461"/>
      <c r="O36" s="532"/>
      <c r="P36" s="532"/>
      <c r="Q36" s="465">
        <v>463250</v>
      </c>
      <c r="R36" s="533"/>
      <c r="S36" s="467"/>
      <c r="T36" s="467"/>
      <c r="U36" s="467"/>
      <c r="V36" s="467"/>
      <c r="W36" s="467">
        <v>1</v>
      </c>
      <c r="X36" s="534" t="s">
        <v>35</v>
      </c>
      <c r="Y36" s="468"/>
      <c r="Z36" s="469"/>
      <c r="AA36" s="470"/>
    </row>
    <row r="37" spans="1:27" ht="43.5" customHeight="1">
      <c r="A37" s="460"/>
      <c r="B37" s="460" t="s">
        <v>270</v>
      </c>
      <c r="C37" s="460">
        <v>2014</v>
      </c>
      <c r="D37" s="461" t="s">
        <v>271</v>
      </c>
      <c r="E37" s="460" t="s">
        <v>15</v>
      </c>
      <c r="F37" s="460" t="s">
        <v>319</v>
      </c>
      <c r="G37" s="460"/>
      <c r="H37" s="420" t="s">
        <v>323</v>
      </c>
      <c r="I37" s="460" t="s">
        <v>307</v>
      </c>
      <c r="J37" s="531">
        <v>463250</v>
      </c>
      <c r="K37" s="461"/>
      <c r="L37" s="461"/>
      <c r="M37" s="461"/>
      <c r="N37" s="461"/>
      <c r="O37" s="532"/>
      <c r="P37" s="532"/>
      <c r="Q37" s="465">
        <v>463250</v>
      </c>
      <c r="R37" s="533"/>
      <c r="S37" s="467"/>
      <c r="T37" s="467"/>
      <c r="U37" s="467"/>
      <c r="V37" s="467"/>
      <c r="W37" s="467">
        <v>1</v>
      </c>
      <c r="X37" s="534" t="s">
        <v>35</v>
      </c>
      <c r="Y37" s="468"/>
      <c r="Z37" s="469"/>
      <c r="AA37" s="470"/>
    </row>
    <row r="38" spans="1:27" ht="34.5" customHeight="1">
      <c r="A38" s="460"/>
      <c r="B38" s="460" t="s">
        <v>270</v>
      </c>
      <c r="C38" s="460">
        <v>2014</v>
      </c>
      <c r="D38" s="461" t="s">
        <v>271</v>
      </c>
      <c r="E38" s="460" t="s">
        <v>15</v>
      </c>
      <c r="F38" s="460" t="s">
        <v>319</v>
      </c>
      <c r="G38" s="460"/>
      <c r="H38" s="420" t="s">
        <v>324</v>
      </c>
      <c r="I38" s="460" t="s">
        <v>307</v>
      </c>
      <c r="J38" s="531">
        <v>463250</v>
      </c>
      <c r="K38" s="461"/>
      <c r="L38" s="461"/>
      <c r="M38" s="461"/>
      <c r="N38" s="461"/>
      <c r="O38" s="532"/>
      <c r="P38" s="532"/>
      <c r="Q38" s="465">
        <v>463250</v>
      </c>
      <c r="R38" s="533"/>
      <c r="S38" s="467"/>
      <c r="T38" s="467"/>
      <c r="U38" s="467"/>
      <c r="V38" s="467"/>
      <c r="W38" s="467">
        <v>1</v>
      </c>
      <c r="X38" s="534" t="s">
        <v>35</v>
      </c>
      <c r="Y38" s="468"/>
      <c r="Z38" s="469"/>
      <c r="AA38" s="470"/>
    </row>
    <row r="39" spans="1:27" ht="39" customHeight="1">
      <c r="A39" s="460"/>
      <c r="B39" s="460" t="s">
        <v>270</v>
      </c>
      <c r="C39" s="460">
        <v>2014</v>
      </c>
      <c r="D39" s="461" t="s">
        <v>271</v>
      </c>
      <c r="E39" s="460" t="s">
        <v>15</v>
      </c>
      <c r="F39" s="460" t="s">
        <v>319</v>
      </c>
      <c r="G39" s="460"/>
      <c r="H39" s="420" t="s">
        <v>325</v>
      </c>
      <c r="I39" s="460" t="s">
        <v>307</v>
      </c>
      <c r="J39" s="531">
        <v>232050</v>
      </c>
      <c r="K39" s="461"/>
      <c r="L39" s="461"/>
      <c r="M39" s="461"/>
      <c r="N39" s="461"/>
      <c r="O39" s="532"/>
      <c r="P39" s="532"/>
      <c r="Q39" s="465">
        <v>232050</v>
      </c>
      <c r="R39" s="533"/>
      <c r="S39" s="467"/>
      <c r="T39" s="467"/>
      <c r="U39" s="467"/>
      <c r="V39" s="467"/>
      <c r="W39" s="467">
        <v>1</v>
      </c>
      <c r="X39" s="534" t="s">
        <v>35</v>
      </c>
      <c r="Y39" s="468"/>
      <c r="Z39" s="469"/>
      <c r="AA39" s="470"/>
    </row>
    <row r="40" spans="1:27" ht="34.5" customHeight="1">
      <c r="A40" s="460"/>
      <c r="B40" s="460" t="s">
        <v>270</v>
      </c>
      <c r="C40" s="460">
        <v>2014</v>
      </c>
      <c r="D40" s="461" t="s">
        <v>271</v>
      </c>
      <c r="E40" s="460" t="s">
        <v>15</v>
      </c>
      <c r="F40" s="460" t="s">
        <v>319</v>
      </c>
      <c r="G40" s="460"/>
      <c r="H40" s="420" t="s">
        <v>326</v>
      </c>
      <c r="I40" s="460" t="s">
        <v>307</v>
      </c>
      <c r="J40" s="531">
        <v>232050</v>
      </c>
      <c r="K40" s="461"/>
      <c r="L40" s="461"/>
      <c r="M40" s="461"/>
      <c r="N40" s="461"/>
      <c r="O40" s="532"/>
      <c r="P40" s="532"/>
      <c r="Q40" s="465">
        <v>232050</v>
      </c>
      <c r="R40" s="533"/>
      <c r="S40" s="467"/>
      <c r="T40" s="467"/>
      <c r="U40" s="467"/>
      <c r="V40" s="467"/>
      <c r="W40" s="467">
        <v>1</v>
      </c>
      <c r="X40" s="534" t="s">
        <v>35</v>
      </c>
      <c r="Y40" s="468"/>
      <c r="Z40" s="469"/>
      <c r="AA40" s="470"/>
    </row>
    <row r="41" spans="1:27" ht="34.5" customHeight="1">
      <c r="A41" s="460"/>
      <c r="B41" s="460" t="s">
        <v>270</v>
      </c>
      <c r="C41" s="460">
        <v>2014</v>
      </c>
      <c r="D41" s="461" t="s">
        <v>271</v>
      </c>
      <c r="E41" s="460" t="s">
        <v>15</v>
      </c>
      <c r="F41" s="460" t="s">
        <v>319</v>
      </c>
      <c r="G41" s="460"/>
      <c r="H41" s="420" t="s">
        <v>327</v>
      </c>
      <c r="I41" s="460" t="s">
        <v>307</v>
      </c>
      <c r="J41" s="531">
        <v>232050</v>
      </c>
      <c r="K41" s="461"/>
      <c r="L41" s="461"/>
      <c r="M41" s="461"/>
      <c r="N41" s="461"/>
      <c r="O41" s="535"/>
      <c r="P41" s="535"/>
      <c r="Q41" s="465">
        <v>232050</v>
      </c>
      <c r="R41" s="533"/>
      <c r="S41" s="467"/>
      <c r="T41" s="467"/>
      <c r="U41" s="467"/>
      <c r="V41" s="467"/>
      <c r="W41" s="467">
        <v>1</v>
      </c>
      <c r="X41" s="534" t="s">
        <v>35</v>
      </c>
      <c r="Y41" s="468"/>
      <c r="Z41" s="469"/>
      <c r="AA41" s="470"/>
    </row>
    <row r="42" spans="1:27" ht="24.75" customHeight="1">
      <c r="A42" s="2030" t="s">
        <v>20</v>
      </c>
      <c r="B42" s="2031"/>
      <c r="C42" s="471"/>
      <c r="D42" s="472"/>
      <c r="E42" s="471"/>
      <c r="F42" s="471">
        <v>4</v>
      </c>
      <c r="G42" s="471"/>
      <c r="H42" s="471">
        <v>18</v>
      </c>
      <c r="I42" s="471"/>
      <c r="J42" s="538">
        <f t="shared" ref="J42:W42" si="5">SUM(J24:J41)</f>
        <v>12537525</v>
      </c>
      <c r="K42" s="538">
        <f t="shared" si="5"/>
        <v>0</v>
      </c>
      <c r="L42" s="538">
        <f t="shared" si="5"/>
        <v>0</v>
      </c>
      <c r="M42" s="538">
        <f t="shared" si="5"/>
        <v>0</v>
      </c>
      <c r="N42" s="538">
        <f t="shared" si="5"/>
        <v>0</v>
      </c>
      <c r="O42" s="474">
        <f t="shared" si="5"/>
        <v>12323773.869999999</v>
      </c>
      <c r="P42" s="474">
        <f t="shared" si="5"/>
        <v>12179702.07</v>
      </c>
      <c r="Q42" s="474">
        <f t="shared" si="5"/>
        <v>12537525</v>
      </c>
      <c r="R42" s="475">
        <f t="shared" si="5"/>
        <v>0</v>
      </c>
      <c r="S42" s="475">
        <f t="shared" si="5"/>
        <v>0</v>
      </c>
      <c r="T42" s="475">
        <f t="shared" si="5"/>
        <v>0</v>
      </c>
      <c r="U42" s="475">
        <f t="shared" si="5"/>
        <v>0</v>
      </c>
      <c r="V42" s="475">
        <f t="shared" si="5"/>
        <v>0</v>
      </c>
      <c r="W42" s="475">
        <f t="shared" si="5"/>
        <v>18</v>
      </c>
      <c r="X42" s="471"/>
      <c r="Y42" s="476"/>
      <c r="Z42" s="477"/>
      <c r="AA42" s="470"/>
    </row>
    <row r="43" spans="1:27" ht="34.5" customHeight="1">
      <c r="A43" s="460"/>
      <c r="B43" s="460" t="s">
        <v>270</v>
      </c>
      <c r="C43" s="460">
        <v>2014</v>
      </c>
      <c r="D43" s="461" t="s">
        <v>271</v>
      </c>
      <c r="E43" s="460" t="s">
        <v>16</v>
      </c>
      <c r="F43" s="460" t="s">
        <v>328</v>
      </c>
      <c r="G43" s="460"/>
      <c r="H43" s="462" t="s">
        <v>329</v>
      </c>
      <c r="I43" s="460" t="s">
        <v>307</v>
      </c>
      <c r="J43" s="531">
        <v>270000</v>
      </c>
      <c r="K43" s="461"/>
      <c r="L43" s="461"/>
      <c r="M43" s="461"/>
      <c r="N43" s="461"/>
      <c r="O43" s="536">
        <v>3279703.14</v>
      </c>
      <c r="P43" s="536">
        <v>3279703.14</v>
      </c>
      <c r="Q43" s="465">
        <v>270000</v>
      </c>
      <c r="R43" s="533"/>
      <c r="S43" s="467"/>
      <c r="T43" s="467"/>
      <c r="U43" s="467"/>
      <c r="V43" s="467"/>
      <c r="W43" s="467">
        <v>1</v>
      </c>
      <c r="X43" s="534" t="s">
        <v>35</v>
      </c>
      <c r="Y43" s="468"/>
      <c r="Z43" s="469"/>
      <c r="AA43" s="470"/>
    </row>
    <row r="44" spans="1:27" ht="34.5" customHeight="1">
      <c r="A44" s="460"/>
      <c r="B44" s="460" t="s">
        <v>270</v>
      </c>
      <c r="C44" s="460">
        <v>2014</v>
      </c>
      <c r="D44" s="461" t="s">
        <v>271</v>
      </c>
      <c r="E44" s="460" t="s">
        <v>16</v>
      </c>
      <c r="F44" s="460" t="s">
        <v>328</v>
      </c>
      <c r="G44" s="460"/>
      <c r="H44" s="462" t="s">
        <v>330</v>
      </c>
      <c r="I44" s="460" t="s">
        <v>307</v>
      </c>
      <c r="J44" s="531">
        <v>900000</v>
      </c>
      <c r="K44" s="461"/>
      <c r="L44" s="461"/>
      <c r="M44" s="461"/>
      <c r="N44" s="461"/>
      <c r="O44" s="532"/>
      <c r="P44" s="532"/>
      <c r="Q44" s="465">
        <v>900000</v>
      </c>
      <c r="R44" s="533"/>
      <c r="S44" s="467"/>
      <c r="T44" s="467"/>
      <c r="U44" s="467"/>
      <c r="V44" s="467"/>
      <c r="W44" s="467">
        <v>1</v>
      </c>
      <c r="X44" s="534" t="s">
        <v>35</v>
      </c>
      <c r="Y44" s="468"/>
      <c r="Z44" s="469"/>
      <c r="AA44" s="470"/>
    </row>
    <row r="45" spans="1:27" ht="60.75" customHeight="1">
      <c r="A45" s="460"/>
      <c r="B45" s="460" t="s">
        <v>270</v>
      </c>
      <c r="C45" s="460">
        <v>2014</v>
      </c>
      <c r="D45" s="461" t="s">
        <v>271</v>
      </c>
      <c r="E45" s="460" t="s">
        <v>16</v>
      </c>
      <c r="F45" s="460" t="s">
        <v>328</v>
      </c>
      <c r="G45" s="460"/>
      <c r="H45" s="462" t="s">
        <v>331</v>
      </c>
      <c r="I45" s="460" t="s">
        <v>307</v>
      </c>
      <c r="J45" s="531">
        <v>900000</v>
      </c>
      <c r="K45" s="461"/>
      <c r="L45" s="461"/>
      <c r="M45" s="461"/>
      <c r="N45" s="461"/>
      <c r="O45" s="532"/>
      <c r="P45" s="532"/>
      <c r="Q45" s="465">
        <v>900000</v>
      </c>
      <c r="R45" s="533"/>
      <c r="S45" s="467"/>
      <c r="T45" s="467"/>
      <c r="U45" s="467"/>
      <c r="V45" s="467"/>
      <c r="W45" s="467">
        <v>1</v>
      </c>
      <c r="X45" s="534" t="s">
        <v>35</v>
      </c>
      <c r="Y45" s="468"/>
      <c r="Z45" s="469"/>
      <c r="AA45" s="470"/>
    </row>
    <row r="46" spans="1:27" ht="45" customHeight="1">
      <c r="A46" s="460"/>
      <c r="B46" s="460" t="s">
        <v>270</v>
      </c>
      <c r="C46" s="460">
        <v>2014</v>
      </c>
      <c r="D46" s="461" t="s">
        <v>271</v>
      </c>
      <c r="E46" s="460" t="s">
        <v>16</v>
      </c>
      <c r="F46" s="460" t="s">
        <v>328</v>
      </c>
      <c r="G46" s="460"/>
      <c r="H46" s="462" t="s">
        <v>332</v>
      </c>
      <c r="I46" s="460" t="s">
        <v>307</v>
      </c>
      <c r="J46" s="531">
        <v>1350000</v>
      </c>
      <c r="K46" s="461"/>
      <c r="L46" s="461"/>
      <c r="M46" s="461"/>
      <c r="N46" s="461"/>
      <c r="O46" s="535"/>
      <c r="P46" s="535"/>
      <c r="Q46" s="465">
        <v>1350000</v>
      </c>
      <c r="R46" s="533"/>
      <c r="S46" s="467"/>
      <c r="T46" s="467"/>
      <c r="U46" s="467"/>
      <c r="V46" s="467"/>
      <c r="W46" s="467">
        <v>1</v>
      </c>
      <c r="X46" s="534" t="s">
        <v>35</v>
      </c>
      <c r="Y46" s="468"/>
      <c r="Z46" s="469"/>
      <c r="AA46" s="470"/>
    </row>
    <row r="47" spans="1:27" ht="34.5" customHeight="1">
      <c r="A47" s="460"/>
      <c r="B47" s="460" t="s">
        <v>270</v>
      </c>
      <c r="C47" s="460">
        <v>2014</v>
      </c>
      <c r="D47" s="461" t="s">
        <v>271</v>
      </c>
      <c r="E47" s="460" t="s">
        <v>16</v>
      </c>
      <c r="F47" s="460" t="s">
        <v>333</v>
      </c>
      <c r="G47" s="460"/>
      <c r="H47" s="462" t="s">
        <v>334</v>
      </c>
      <c r="I47" s="460" t="s">
        <v>307</v>
      </c>
      <c r="J47" s="531">
        <v>1740000</v>
      </c>
      <c r="K47" s="461"/>
      <c r="L47" s="461"/>
      <c r="M47" s="461"/>
      <c r="N47" s="461"/>
      <c r="O47" s="464">
        <v>1730139.11</v>
      </c>
      <c r="P47" s="464">
        <v>1730139.11</v>
      </c>
      <c r="Q47" s="465">
        <v>1740000</v>
      </c>
      <c r="R47" s="533"/>
      <c r="S47" s="467"/>
      <c r="T47" s="467"/>
      <c r="U47" s="467"/>
      <c r="V47" s="467"/>
      <c r="W47" s="467">
        <v>1</v>
      </c>
      <c r="X47" s="534" t="s">
        <v>35</v>
      </c>
      <c r="Y47" s="468"/>
      <c r="Z47" s="469"/>
      <c r="AA47" s="470"/>
    </row>
    <row r="48" spans="1:27" ht="24.75" customHeight="1">
      <c r="A48" s="2030" t="s">
        <v>20</v>
      </c>
      <c r="B48" s="2031"/>
      <c r="C48" s="471"/>
      <c r="D48" s="472"/>
      <c r="E48" s="471"/>
      <c r="F48" s="471">
        <v>2</v>
      </c>
      <c r="G48" s="471"/>
      <c r="H48" s="471">
        <v>5</v>
      </c>
      <c r="I48" s="471"/>
      <c r="J48" s="538">
        <f t="shared" ref="J48:W48" si="6">SUM(J43:J47)</f>
        <v>5160000</v>
      </c>
      <c r="K48" s="538">
        <f t="shared" si="6"/>
        <v>0</v>
      </c>
      <c r="L48" s="538">
        <f t="shared" si="6"/>
        <v>0</v>
      </c>
      <c r="M48" s="538">
        <f t="shared" si="6"/>
        <v>0</v>
      </c>
      <c r="N48" s="538">
        <f t="shared" si="6"/>
        <v>0</v>
      </c>
      <c r="O48" s="474">
        <f t="shared" si="6"/>
        <v>5009842.25</v>
      </c>
      <c r="P48" s="474">
        <f t="shared" si="6"/>
        <v>5009842.25</v>
      </c>
      <c r="Q48" s="474">
        <f t="shared" si="6"/>
        <v>5160000</v>
      </c>
      <c r="R48" s="475">
        <f t="shared" si="6"/>
        <v>0</v>
      </c>
      <c r="S48" s="475">
        <f t="shared" si="6"/>
        <v>0</v>
      </c>
      <c r="T48" s="475">
        <f t="shared" si="6"/>
        <v>0</v>
      </c>
      <c r="U48" s="475">
        <f t="shared" si="6"/>
        <v>0</v>
      </c>
      <c r="V48" s="475">
        <f t="shared" si="6"/>
        <v>0</v>
      </c>
      <c r="W48" s="475">
        <f t="shared" si="6"/>
        <v>5</v>
      </c>
      <c r="X48" s="471"/>
      <c r="Y48" s="476"/>
      <c r="Z48" s="477"/>
      <c r="AA48" s="470"/>
    </row>
    <row r="49" spans="1:27" ht="15.75" customHeight="1">
      <c r="A49" s="460"/>
      <c r="B49" s="460" t="s">
        <v>270</v>
      </c>
      <c r="C49" s="460">
        <v>2014</v>
      </c>
      <c r="D49" s="461" t="s">
        <v>271</v>
      </c>
      <c r="E49" s="460" t="s">
        <v>17</v>
      </c>
      <c r="F49" s="460" t="s">
        <v>335</v>
      </c>
      <c r="G49" s="460"/>
      <c r="H49" s="462" t="s">
        <v>336</v>
      </c>
      <c r="I49" s="460" t="s">
        <v>307</v>
      </c>
      <c r="J49" s="531">
        <v>500000</v>
      </c>
      <c r="K49" s="461"/>
      <c r="L49" s="461"/>
      <c r="M49" s="461"/>
      <c r="N49" s="461"/>
      <c r="O49" s="536">
        <v>4000000</v>
      </c>
      <c r="P49" s="536">
        <f>3992032.64+7967.36</f>
        <v>4000000</v>
      </c>
      <c r="Q49" s="465">
        <v>500000</v>
      </c>
      <c r="R49" s="533"/>
      <c r="S49" s="467"/>
      <c r="T49" s="467"/>
      <c r="U49" s="467"/>
      <c r="V49" s="467"/>
      <c r="W49" s="467">
        <v>1</v>
      </c>
      <c r="X49" s="534" t="s">
        <v>35</v>
      </c>
      <c r="Y49" s="468"/>
      <c r="Z49" s="469"/>
      <c r="AA49" s="470"/>
    </row>
    <row r="50" spans="1:27" ht="15.75" customHeight="1">
      <c r="A50" s="460"/>
      <c r="B50" s="460" t="s">
        <v>270</v>
      </c>
      <c r="C50" s="460">
        <v>2014</v>
      </c>
      <c r="D50" s="461" t="s">
        <v>271</v>
      </c>
      <c r="E50" s="460" t="s">
        <v>17</v>
      </c>
      <c r="F50" s="460" t="s">
        <v>335</v>
      </c>
      <c r="G50" s="460"/>
      <c r="H50" s="462" t="s">
        <v>337</v>
      </c>
      <c r="I50" s="460" t="s">
        <v>307</v>
      </c>
      <c r="J50" s="531">
        <v>500000</v>
      </c>
      <c r="K50" s="461"/>
      <c r="L50" s="461"/>
      <c r="M50" s="461"/>
      <c r="N50" s="461"/>
      <c r="O50" s="532"/>
      <c r="P50" s="532"/>
      <c r="Q50" s="465">
        <v>500000</v>
      </c>
      <c r="R50" s="533"/>
      <c r="S50" s="467"/>
      <c r="T50" s="467"/>
      <c r="U50" s="467"/>
      <c r="V50" s="467"/>
      <c r="W50" s="467">
        <v>1</v>
      </c>
      <c r="X50" s="534" t="s">
        <v>35</v>
      </c>
      <c r="Y50" s="468"/>
      <c r="Z50" s="469"/>
      <c r="AA50" s="470"/>
    </row>
    <row r="51" spans="1:27" ht="15.75" customHeight="1">
      <c r="A51" s="460"/>
      <c r="B51" s="460" t="s">
        <v>270</v>
      </c>
      <c r="C51" s="460">
        <v>2014</v>
      </c>
      <c r="D51" s="461" t="s">
        <v>271</v>
      </c>
      <c r="E51" s="460" t="s">
        <v>17</v>
      </c>
      <c r="F51" s="460" t="s">
        <v>335</v>
      </c>
      <c r="G51" s="460"/>
      <c r="H51" s="462" t="s">
        <v>338</v>
      </c>
      <c r="I51" s="460" t="s">
        <v>307</v>
      </c>
      <c r="J51" s="531">
        <v>500000</v>
      </c>
      <c r="K51" s="461"/>
      <c r="L51" s="461"/>
      <c r="M51" s="461"/>
      <c r="N51" s="461"/>
      <c r="O51" s="532"/>
      <c r="P51" s="532"/>
      <c r="Q51" s="465">
        <v>500000</v>
      </c>
      <c r="R51" s="533"/>
      <c r="S51" s="467"/>
      <c r="T51" s="467"/>
      <c r="U51" s="467"/>
      <c r="V51" s="467"/>
      <c r="W51" s="467">
        <v>1</v>
      </c>
      <c r="X51" s="534" t="s">
        <v>35</v>
      </c>
      <c r="Y51" s="468"/>
      <c r="Z51" s="469"/>
      <c r="AA51" s="470"/>
    </row>
    <row r="52" spans="1:27" ht="15.75" customHeight="1">
      <c r="A52" s="460"/>
      <c r="B52" s="460" t="s">
        <v>270</v>
      </c>
      <c r="C52" s="460">
        <v>2014</v>
      </c>
      <c r="D52" s="461" t="s">
        <v>271</v>
      </c>
      <c r="E52" s="460" t="s">
        <v>17</v>
      </c>
      <c r="F52" s="460" t="s">
        <v>335</v>
      </c>
      <c r="G52" s="460"/>
      <c r="H52" s="462" t="s">
        <v>339</v>
      </c>
      <c r="I52" s="460" t="s">
        <v>307</v>
      </c>
      <c r="J52" s="531">
        <v>500000</v>
      </c>
      <c r="K52" s="461"/>
      <c r="L52" s="461"/>
      <c r="M52" s="461"/>
      <c r="N52" s="461"/>
      <c r="O52" s="532"/>
      <c r="P52" s="532"/>
      <c r="Q52" s="465">
        <v>500000</v>
      </c>
      <c r="R52" s="533"/>
      <c r="S52" s="467"/>
      <c r="T52" s="467"/>
      <c r="U52" s="467"/>
      <c r="V52" s="467"/>
      <c r="W52" s="467">
        <v>1</v>
      </c>
      <c r="X52" s="534" t="s">
        <v>35</v>
      </c>
      <c r="Y52" s="468"/>
      <c r="Z52" s="469"/>
      <c r="AA52" s="470"/>
    </row>
    <row r="53" spans="1:27" ht="37.5" customHeight="1">
      <c r="A53" s="460"/>
      <c r="B53" s="460" t="s">
        <v>270</v>
      </c>
      <c r="C53" s="460">
        <v>2014</v>
      </c>
      <c r="D53" s="461" t="s">
        <v>271</v>
      </c>
      <c r="E53" s="460" t="s">
        <v>17</v>
      </c>
      <c r="F53" s="460" t="s">
        <v>335</v>
      </c>
      <c r="G53" s="460"/>
      <c r="H53" s="462" t="s">
        <v>340</v>
      </c>
      <c r="I53" s="460" t="s">
        <v>307</v>
      </c>
      <c r="J53" s="531">
        <v>500000</v>
      </c>
      <c r="K53" s="461"/>
      <c r="L53" s="461"/>
      <c r="M53" s="461"/>
      <c r="N53" s="465"/>
      <c r="O53" s="532"/>
      <c r="P53" s="532"/>
      <c r="Q53" s="465">
        <v>500000</v>
      </c>
      <c r="R53" s="533"/>
      <c r="S53" s="467"/>
      <c r="T53" s="467"/>
      <c r="U53" s="467"/>
      <c r="V53" s="467"/>
      <c r="W53" s="467">
        <v>1</v>
      </c>
      <c r="X53" s="534" t="s">
        <v>35</v>
      </c>
      <c r="Y53" s="468"/>
      <c r="Z53" s="469"/>
      <c r="AA53" s="470"/>
    </row>
    <row r="54" spans="1:27" ht="15.75" customHeight="1">
      <c r="A54" s="460"/>
      <c r="B54" s="460" t="s">
        <v>270</v>
      </c>
      <c r="C54" s="460">
        <v>2014</v>
      </c>
      <c r="D54" s="461" t="s">
        <v>271</v>
      </c>
      <c r="E54" s="460" t="s">
        <v>17</v>
      </c>
      <c r="F54" s="460" t="s">
        <v>335</v>
      </c>
      <c r="G54" s="460"/>
      <c r="H54" s="462" t="s">
        <v>341</v>
      </c>
      <c r="I54" s="460" t="s">
        <v>307</v>
      </c>
      <c r="J54" s="531">
        <v>500000</v>
      </c>
      <c r="K54" s="461"/>
      <c r="L54" s="461"/>
      <c r="M54" s="461"/>
      <c r="N54" s="461"/>
      <c r="O54" s="532"/>
      <c r="P54" s="532"/>
      <c r="Q54" s="465">
        <v>500000</v>
      </c>
      <c r="R54" s="533"/>
      <c r="S54" s="467"/>
      <c r="T54" s="467"/>
      <c r="U54" s="467"/>
      <c r="V54" s="467"/>
      <c r="W54" s="467">
        <v>1</v>
      </c>
      <c r="X54" s="534" t="s">
        <v>35</v>
      </c>
      <c r="Y54" s="468"/>
      <c r="Z54" s="469"/>
      <c r="AA54" s="470"/>
    </row>
    <row r="55" spans="1:27" ht="15.75" customHeight="1">
      <c r="A55" s="460"/>
      <c r="B55" s="460" t="s">
        <v>270</v>
      </c>
      <c r="C55" s="460">
        <v>2014</v>
      </c>
      <c r="D55" s="461" t="s">
        <v>271</v>
      </c>
      <c r="E55" s="460" t="s">
        <v>17</v>
      </c>
      <c r="F55" s="460" t="s">
        <v>335</v>
      </c>
      <c r="G55" s="460"/>
      <c r="H55" s="462" t="s">
        <v>342</v>
      </c>
      <c r="I55" s="460" t="s">
        <v>307</v>
      </c>
      <c r="J55" s="531">
        <v>500000</v>
      </c>
      <c r="K55" s="461"/>
      <c r="L55" s="461"/>
      <c r="M55" s="461"/>
      <c r="N55" s="461"/>
      <c r="O55" s="532"/>
      <c r="P55" s="532"/>
      <c r="Q55" s="465">
        <v>500000</v>
      </c>
      <c r="R55" s="533"/>
      <c r="S55" s="467"/>
      <c r="T55" s="467"/>
      <c r="U55" s="467"/>
      <c r="V55" s="467"/>
      <c r="W55" s="467">
        <v>1</v>
      </c>
      <c r="X55" s="534" t="s">
        <v>35</v>
      </c>
      <c r="Y55" s="468"/>
      <c r="Z55" s="469"/>
      <c r="AA55" s="470"/>
    </row>
    <row r="56" spans="1:27" ht="15.75" customHeight="1">
      <c r="A56" s="460"/>
      <c r="B56" s="460" t="s">
        <v>270</v>
      </c>
      <c r="C56" s="460">
        <v>2014</v>
      </c>
      <c r="D56" s="461" t="s">
        <v>271</v>
      </c>
      <c r="E56" s="460" t="s">
        <v>17</v>
      </c>
      <c r="F56" s="460" t="s">
        <v>335</v>
      </c>
      <c r="G56" s="460"/>
      <c r="H56" s="462" t="s">
        <v>343</v>
      </c>
      <c r="I56" s="460" t="s">
        <v>307</v>
      </c>
      <c r="J56" s="531">
        <v>500000</v>
      </c>
      <c r="K56" s="461"/>
      <c r="L56" s="461"/>
      <c r="M56" s="461"/>
      <c r="N56" s="461"/>
      <c r="O56" s="535"/>
      <c r="P56" s="535"/>
      <c r="Q56" s="465">
        <v>500000</v>
      </c>
      <c r="R56" s="533"/>
      <c r="S56" s="467"/>
      <c r="T56" s="467"/>
      <c r="U56" s="467"/>
      <c r="V56" s="467"/>
      <c r="W56" s="467">
        <v>1</v>
      </c>
      <c r="X56" s="534" t="s">
        <v>35</v>
      </c>
      <c r="Y56" s="468"/>
      <c r="Z56" s="469"/>
      <c r="AA56" s="470"/>
    </row>
    <row r="57" spans="1:27" ht="15.75" customHeight="1">
      <c r="A57" s="460"/>
      <c r="B57" s="460" t="s">
        <v>270</v>
      </c>
      <c r="C57" s="460">
        <v>2014</v>
      </c>
      <c r="D57" s="461" t="s">
        <v>271</v>
      </c>
      <c r="E57" s="460" t="s">
        <v>17</v>
      </c>
      <c r="F57" s="460" t="s">
        <v>344</v>
      </c>
      <c r="G57" s="460"/>
      <c r="H57" s="462" t="s">
        <v>345</v>
      </c>
      <c r="I57" s="460" t="s">
        <v>307</v>
      </c>
      <c r="J57" s="531">
        <v>1338725</v>
      </c>
      <c r="K57" s="461"/>
      <c r="L57" s="461"/>
      <c r="M57" s="461"/>
      <c r="N57" s="461"/>
      <c r="O57" s="464">
        <v>1333962.94</v>
      </c>
      <c r="P57" s="478">
        <v>1333962.94</v>
      </c>
      <c r="Q57" s="465">
        <v>1338725</v>
      </c>
      <c r="R57" s="533"/>
      <c r="S57" s="467"/>
      <c r="T57" s="467"/>
      <c r="U57" s="467"/>
      <c r="V57" s="467"/>
      <c r="W57" s="467">
        <v>1</v>
      </c>
      <c r="X57" s="534" t="s">
        <v>35</v>
      </c>
      <c r="Y57" s="468"/>
      <c r="Z57" s="469"/>
      <c r="AA57" s="470"/>
    </row>
    <row r="58" spans="1:27" ht="15.75" customHeight="1">
      <c r="A58" s="407"/>
      <c r="B58" s="407" t="s">
        <v>270</v>
      </c>
      <c r="C58" s="407">
        <v>2014</v>
      </c>
      <c r="D58" s="539" t="s">
        <v>271</v>
      </c>
      <c r="E58" s="407" t="s">
        <v>17</v>
      </c>
      <c r="F58" s="407" t="s">
        <v>346</v>
      </c>
      <c r="G58" s="407"/>
      <c r="H58" s="420" t="s">
        <v>347</v>
      </c>
      <c r="I58" s="407" t="s">
        <v>307</v>
      </c>
      <c r="J58" s="539"/>
      <c r="K58" s="539"/>
      <c r="L58" s="539"/>
      <c r="M58" s="539"/>
      <c r="N58" s="539"/>
      <c r="O58" s="464"/>
      <c r="P58" s="478"/>
      <c r="Q58" s="464"/>
      <c r="R58" s="540">
        <v>1</v>
      </c>
      <c r="S58" s="436"/>
      <c r="T58" s="436"/>
      <c r="U58" s="436"/>
      <c r="V58" s="436"/>
      <c r="W58" s="436"/>
      <c r="X58" s="505" t="s">
        <v>250</v>
      </c>
      <c r="Y58" s="403"/>
      <c r="Z58" s="506"/>
      <c r="AA58" s="470"/>
    </row>
    <row r="59" spans="1:27" ht="15.75" customHeight="1">
      <c r="A59" s="407"/>
      <c r="B59" s="407" t="s">
        <v>270</v>
      </c>
      <c r="C59" s="407">
        <v>2014</v>
      </c>
      <c r="D59" s="539" t="s">
        <v>271</v>
      </c>
      <c r="E59" s="407" t="s">
        <v>17</v>
      </c>
      <c r="F59" s="407" t="s">
        <v>346</v>
      </c>
      <c r="G59" s="407"/>
      <c r="H59" s="420" t="s">
        <v>347</v>
      </c>
      <c r="I59" s="407" t="s">
        <v>307</v>
      </c>
      <c r="J59" s="539"/>
      <c r="K59" s="539"/>
      <c r="L59" s="539"/>
      <c r="M59" s="539"/>
      <c r="N59" s="539"/>
      <c r="O59" s="464"/>
      <c r="P59" s="478"/>
      <c r="Q59" s="464"/>
      <c r="R59" s="540">
        <v>1</v>
      </c>
      <c r="S59" s="436"/>
      <c r="T59" s="436"/>
      <c r="U59" s="436"/>
      <c r="V59" s="436"/>
      <c r="W59" s="436"/>
      <c r="X59" s="505" t="s">
        <v>250</v>
      </c>
      <c r="Y59" s="403"/>
      <c r="Z59" s="506"/>
      <c r="AA59" s="470"/>
    </row>
    <row r="60" spans="1:27" ht="15.75" customHeight="1">
      <c r="A60" s="407"/>
      <c r="B60" s="407" t="s">
        <v>270</v>
      </c>
      <c r="C60" s="407">
        <v>2014</v>
      </c>
      <c r="D60" s="539" t="s">
        <v>271</v>
      </c>
      <c r="E60" s="407" t="s">
        <v>17</v>
      </c>
      <c r="F60" s="407" t="s">
        <v>346</v>
      </c>
      <c r="G60" s="407"/>
      <c r="H60" s="420" t="s">
        <v>348</v>
      </c>
      <c r="I60" s="407" t="s">
        <v>307</v>
      </c>
      <c r="J60" s="539"/>
      <c r="K60" s="539"/>
      <c r="L60" s="539"/>
      <c r="M60" s="539"/>
      <c r="N60" s="539"/>
      <c r="O60" s="464"/>
      <c r="P60" s="478"/>
      <c r="Q60" s="464"/>
      <c r="R60" s="540">
        <v>1</v>
      </c>
      <c r="S60" s="436"/>
      <c r="T60" s="436"/>
      <c r="U60" s="436"/>
      <c r="V60" s="436"/>
      <c r="W60" s="436"/>
      <c r="X60" s="505" t="s">
        <v>250</v>
      </c>
      <c r="Y60" s="403"/>
      <c r="Z60" s="506"/>
      <c r="AA60" s="470"/>
    </row>
    <row r="61" spans="1:27" ht="15.75" customHeight="1">
      <c r="A61" s="407"/>
      <c r="B61" s="407" t="s">
        <v>270</v>
      </c>
      <c r="C61" s="407">
        <v>2014</v>
      </c>
      <c r="D61" s="539" t="s">
        <v>271</v>
      </c>
      <c r="E61" s="407" t="s">
        <v>17</v>
      </c>
      <c r="F61" s="407" t="s">
        <v>346</v>
      </c>
      <c r="G61" s="407"/>
      <c r="H61" s="420" t="s">
        <v>349</v>
      </c>
      <c r="I61" s="407" t="s">
        <v>307</v>
      </c>
      <c r="J61" s="539"/>
      <c r="K61" s="539"/>
      <c r="L61" s="539"/>
      <c r="M61" s="539"/>
      <c r="N61" s="539"/>
      <c r="O61" s="464"/>
      <c r="P61" s="478"/>
      <c r="Q61" s="464"/>
      <c r="R61" s="540">
        <v>1</v>
      </c>
      <c r="S61" s="436"/>
      <c r="T61" s="436"/>
      <c r="U61" s="436"/>
      <c r="V61" s="436"/>
      <c r="W61" s="436"/>
      <c r="X61" s="505" t="s">
        <v>250</v>
      </c>
      <c r="Y61" s="403"/>
      <c r="Z61" s="506"/>
      <c r="AA61" s="470"/>
    </row>
    <row r="62" spans="1:27" ht="24.75" customHeight="1">
      <c r="A62" s="2030" t="s">
        <v>20</v>
      </c>
      <c r="B62" s="2031"/>
      <c r="C62" s="471"/>
      <c r="D62" s="472"/>
      <c r="E62" s="471"/>
      <c r="F62" s="471">
        <v>3</v>
      </c>
      <c r="G62" s="471"/>
      <c r="H62" s="471">
        <v>13</v>
      </c>
      <c r="I62" s="471"/>
      <c r="J62" s="538">
        <f t="shared" ref="J62:W62" si="7">SUM(J49:J61)</f>
        <v>5338725</v>
      </c>
      <c r="K62" s="538">
        <f t="shared" si="7"/>
        <v>0</v>
      </c>
      <c r="L62" s="538">
        <f t="shared" si="7"/>
        <v>0</v>
      </c>
      <c r="M62" s="538">
        <f t="shared" si="7"/>
        <v>0</v>
      </c>
      <c r="N62" s="538">
        <f t="shared" si="7"/>
        <v>0</v>
      </c>
      <c r="O62" s="474">
        <f t="shared" si="7"/>
        <v>5333962.9399999995</v>
      </c>
      <c r="P62" s="474">
        <f t="shared" si="7"/>
        <v>5333962.9399999995</v>
      </c>
      <c r="Q62" s="474">
        <f t="shared" si="7"/>
        <v>5338725</v>
      </c>
      <c r="R62" s="475">
        <f t="shared" si="7"/>
        <v>4</v>
      </c>
      <c r="S62" s="475">
        <f t="shared" si="7"/>
        <v>0</v>
      </c>
      <c r="T62" s="475">
        <f t="shared" si="7"/>
        <v>0</v>
      </c>
      <c r="U62" s="475">
        <f t="shared" si="7"/>
        <v>0</v>
      </c>
      <c r="V62" s="475">
        <f t="shared" si="7"/>
        <v>0</v>
      </c>
      <c r="W62" s="475">
        <f t="shared" si="7"/>
        <v>9</v>
      </c>
      <c r="X62" s="471"/>
      <c r="Y62" s="476"/>
      <c r="Z62" s="477"/>
      <c r="AA62" s="470"/>
    </row>
    <row r="63" spans="1:27" ht="15.75" customHeight="1">
      <c r="A63" s="460"/>
      <c r="B63" s="460" t="s">
        <v>270</v>
      </c>
      <c r="C63" s="460">
        <v>2014</v>
      </c>
      <c r="D63" s="461" t="s">
        <v>271</v>
      </c>
      <c r="E63" s="460" t="s">
        <v>18</v>
      </c>
      <c r="F63" s="460" t="s">
        <v>350</v>
      </c>
      <c r="G63" s="460"/>
      <c r="H63" s="462" t="s">
        <v>351</v>
      </c>
      <c r="I63" s="460" t="s">
        <v>307</v>
      </c>
      <c r="J63" s="531">
        <v>945000</v>
      </c>
      <c r="K63" s="461"/>
      <c r="L63" s="461"/>
      <c r="M63" s="461"/>
      <c r="N63" s="461"/>
      <c r="O63" s="536">
        <v>4095000</v>
      </c>
      <c r="P63" s="536">
        <v>4095000</v>
      </c>
      <c r="Q63" s="465">
        <v>945000</v>
      </c>
      <c r="R63" s="533"/>
      <c r="S63" s="467"/>
      <c r="T63" s="467"/>
      <c r="U63" s="467"/>
      <c r="V63" s="467"/>
      <c r="W63" s="467">
        <v>1</v>
      </c>
      <c r="X63" s="534" t="s">
        <v>35</v>
      </c>
      <c r="Y63" s="468"/>
      <c r="Z63" s="469"/>
      <c r="AA63" s="470"/>
    </row>
    <row r="64" spans="1:27" ht="15.75" customHeight="1">
      <c r="A64" s="460"/>
      <c r="B64" s="460" t="s">
        <v>270</v>
      </c>
      <c r="C64" s="460">
        <v>2014</v>
      </c>
      <c r="D64" s="461" t="s">
        <v>271</v>
      </c>
      <c r="E64" s="460" t="s">
        <v>18</v>
      </c>
      <c r="F64" s="460" t="s">
        <v>350</v>
      </c>
      <c r="G64" s="460"/>
      <c r="H64" s="462" t="s">
        <v>352</v>
      </c>
      <c r="I64" s="460" t="s">
        <v>307</v>
      </c>
      <c r="J64" s="531">
        <v>1575000</v>
      </c>
      <c r="K64" s="461"/>
      <c r="L64" s="461"/>
      <c r="M64" s="461"/>
      <c r="N64" s="461"/>
      <c r="O64" s="532"/>
      <c r="P64" s="532"/>
      <c r="Q64" s="465">
        <v>1575000</v>
      </c>
      <c r="R64" s="533"/>
      <c r="S64" s="467"/>
      <c r="T64" s="467"/>
      <c r="U64" s="467"/>
      <c r="V64" s="467"/>
      <c r="W64" s="467">
        <v>1</v>
      </c>
      <c r="X64" s="534" t="s">
        <v>35</v>
      </c>
      <c r="Y64" s="468"/>
      <c r="Z64" s="469"/>
      <c r="AA64" s="470"/>
    </row>
    <row r="65" spans="1:27" ht="15.75" customHeight="1">
      <c r="A65" s="460"/>
      <c r="B65" s="460" t="s">
        <v>270</v>
      </c>
      <c r="C65" s="460">
        <v>2014</v>
      </c>
      <c r="D65" s="461" t="s">
        <v>271</v>
      </c>
      <c r="E65" s="460" t="s">
        <v>18</v>
      </c>
      <c r="F65" s="460" t="s">
        <v>350</v>
      </c>
      <c r="G65" s="460"/>
      <c r="H65" s="462" t="s">
        <v>353</v>
      </c>
      <c r="I65" s="460" t="s">
        <v>307</v>
      </c>
      <c r="J65" s="531">
        <v>1575000</v>
      </c>
      <c r="K65" s="461"/>
      <c r="L65" s="461"/>
      <c r="M65" s="461"/>
      <c r="N65" s="461"/>
      <c r="O65" s="535"/>
      <c r="P65" s="535"/>
      <c r="Q65" s="465">
        <v>1575000</v>
      </c>
      <c r="R65" s="533"/>
      <c r="S65" s="467"/>
      <c r="T65" s="467"/>
      <c r="U65" s="467"/>
      <c r="V65" s="467"/>
      <c r="W65" s="467">
        <v>1</v>
      </c>
      <c r="X65" s="534" t="s">
        <v>35</v>
      </c>
      <c r="Y65" s="468"/>
      <c r="Z65" s="469"/>
      <c r="AA65" s="470"/>
    </row>
    <row r="66" spans="1:27" ht="15.75" customHeight="1">
      <c r="A66" s="460"/>
      <c r="B66" s="460" t="s">
        <v>270</v>
      </c>
      <c r="C66" s="460">
        <v>2014</v>
      </c>
      <c r="D66" s="461" t="s">
        <v>271</v>
      </c>
      <c r="E66" s="460" t="s">
        <v>18</v>
      </c>
      <c r="F66" s="460" t="s">
        <v>354</v>
      </c>
      <c r="G66" s="460"/>
      <c r="H66" s="462" t="s">
        <v>355</v>
      </c>
      <c r="I66" s="460" t="s">
        <v>307</v>
      </c>
      <c r="J66" s="531">
        <v>1000000</v>
      </c>
      <c r="K66" s="461"/>
      <c r="L66" s="461"/>
      <c r="M66" s="461"/>
      <c r="N66" s="461"/>
      <c r="O66" s="464">
        <v>1000000</v>
      </c>
      <c r="P66" s="478">
        <v>1000000</v>
      </c>
      <c r="Q66" s="465">
        <v>1000000</v>
      </c>
      <c r="R66" s="533"/>
      <c r="S66" s="467"/>
      <c r="T66" s="467"/>
      <c r="U66" s="467"/>
      <c r="V66" s="467"/>
      <c r="W66" s="467">
        <v>1</v>
      </c>
      <c r="X66" s="534" t="s">
        <v>35</v>
      </c>
      <c r="Y66" s="468"/>
      <c r="Z66" s="469"/>
      <c r="AA66" s="470"/>
    </row>
    <row r="67" spans="1:27" ht="15.75" customHeight="1">
      <c r="A67" s="460"/>
      <c r="B67" s="460" t="s">
        <v>270</v>
      </c>
      <c r="C67" s="460">
        <v>2014</v>
      </c>
      <c r="D67" s="461" t="s">
        <v>271</v>
      </c>
      <c r="E67" s="460" t="s">
        <v>18</v>
      </c>
      <c r="F67" s="460" t="s">
        <v>356</v>
      </c>
      <c r="G67" s="460"/>
      <c r="H67" s="462" t="s">
        <v>357</v>
      </c>
      <c r="I67" s="460" t="s">
        <v>307</v>
      </c>
      <c r="J67" s="531">
        <v>935000</v>
      </c>
      <c r="K67" s="461"/>
      <c r="L67" s="461"/>
      <c r="M67" s="461"/>
      <c r="N67" s="461"/>
      <c r="O67" s="464">
        <v>935000</v>
      </c>
      <c r="P67" s="478">
        <v>935000</v>
      </c>
      <c r="Q67" s="465">
        <v>935000</v>
      </c>
      <c r="R67" s="533"/>
      <c r="S67" s="467"/>
      <c r="T67" s="467"/>
      <c r="U67" s="467"/>
      <c r="V67" s="467"/>
      <c r="W67" s="467">
        <v>1</v>
      </c>
      <c r="X67" s="534" t="s">
        <v>35</v>
      </c>
      <c r="Y67" s="468"/>
      <c r="Z67" s="469"/>
      <c r="AA67" s="470"/>
    </row>
    <row r="68" spans="1:27" ht="15.75" customHeight="1">
      <c r="A68" s="460"/>
      <c r="B68" s="460" t="s">
        <v>270</v>
      </c>
      <c r="C68" s="460">
        <v>2014</v>
      </c>
      <c r="D68" s="461" t="s">
        <v>271</v>
      </c>
      <c r="E68" s="460" t="s">
        <v>18</v>
      </c>
      <c r="F68" s="460" t="s">
        <v>358</v>
      </c>
      <c r="G68" s="460"/>
      <c r="H68" s="462" t="s">
        <v>359</v>
      </c>
      <c r="I68" s="460" t="s">
        <v>307</v>
      </c>
      <c r="J68" s="531">
        <v>460390</v>
      </c>
      <c r="K68" s="461"/>
      <c r="L68" s="461"/>
      <c r="M68" s="461"/>
      <c r="N68" s="461"/>
      <c r="O68" s="536">
        <v>960390</v>
      </c>
      <c r="P68" s="536">
        <v>960390</v>
      </c>
      <c r="Q68" s="465">
        <v>460390</v>
      </c>
      <c r="R68" s="533"/>
      <c r="S68" s="467"/>
      <c r="T68" s="467"/>
      <c r="U68" s="467"/>
      <c r="V68" s="467"/>
      <c r="W68" s="467">
        <v>1</v>
      </c>
      <c r="X68" s="534" t="s">
        <v>35</v>
      </c>
      <c r="Y68" s="468"/>
      <c r="Z68" s="469"/>
      <c r="AA68" s="470"/>
    </row>
    <row r="69" spans="1:27" ht="15.75" customHeight="1">
      <c r="A69" s="460"/>
      <c r="B69" s="460" t="s">
        <v>270</v>
      </c>
      <c r="C69" s="460">
        <v>2014</v>
      </c>
      <c r="D69" s="461" t="s">
        <v>271</v>
      </c>
      <c r="E69" s="460" t="s">
        <v>18</v>
      </c>
      <c r="F69" s="460" t="s">
        <v>358</v>
      </c>
      <c r="G69" s="460"/>
      <c r="H69" s="462" t="s">
        <v>360</v>
      </c>
      <c r="I69" s="460" t="s">
        <v>307</v>
      </c>
      <c r="J69" s="531">
        <v>500000</v>
      </c>
      <c r="K69" s="461"/>
      <c r="L69" s="461"/>
      <c r="M69" s="461"/>
      <c r="N69" s="461"/>
      <c r="O69" s="535"/>
      <c r="P69" s="535"/>
      <c r="Q69" s="465">
        <v>500000</v>
      </c>
      <c r="R69" s="533"/>
      <c r="S69" s="467"/>
      <c r="T69" s="467"/>
      <c r="U69" s="467"/>
      <c r="V69" s="467"/>
      <c r="W69" s="467">
        <v>1</v>
      </c>
      <c r="X69" s="534" t="s">
        <v>35</v>
      </c>
      <c r="Y69" s="468"/>
      <c r="Z69" s="469"/>
      <c r="AA69" s="470"/>
    </row>
    <row r="70" spans="1:27" ht="15.75" customHeight="1">
      <c r="A70" s="460"/>
      <c r="B70" s="460" t="s">
        <v>270</v>
      </c>
      <c r="C70" s="460">
        <v>2014</v>
      </c>
      <c r="D70" s="461" t="s">
        <v>271</v>
      </c>
      <c r="E70" s="460" t="s">
        <v>18</v>
      </c>
      <c r="F70" s="460" t="s">
        <v>361</v>
      </c>
      <c r="G70" s="460"/>
      <c r="H70" s="462" t="s">
        <v>362</v>
      </c>
      <c r="I70" s="460" t="s">
        <v>307</v>
      </c>
      <c r="J70" s="531">
        <v>1930000</v>
      </c>
      <c r="K70" s="461"/>
      <c r="L70" s="461"/>
      <c r="M70" s="461"/>
      <c r="N70" s="461"/>
      <c r="O70" s="541">
        <v>1861085</v>
      </c>
      <c r="P70" s="537">
        <v>1861085</v>
      </c>
      <c r="Q70" s="465">
        <v>1930000</v>
      </c>
      <c r="R70" s="533"/>
      <c r="S70" s="467"/>
      <c r="T70" s="467"/>
      <c r="U70" s="467"/>
      <c r="V70" s="467"/>
      <c r="W70" s="467">
        <v>1</v>
      </c>
      <c r="X70" s="534" t="s">
        <v>35</v>
      </c>
      <c r="Y70" s="468"/>
      <c r="Z70" s="469"/>
      <c r="AA70" s="470"/>
    </row>
    <row r="71" spans="1:27" ht="15.75" customHeight="1">
      <c r="A71" s="460"/>
      <c r="B71" s="460" t="s">
        <v>270</v>
      </c>
      <c r="C71" s="460">
        <v>2014</v>
      </c>
      <c r="D71" s="461" t="s">
        <v>271</v>
      </c>
      <c r="E71" s="460" t="s">
        <v>18</v>
      </c>
      <c r="F71" s="460" t="s">
        <v>363</v>
      </c>
      <c r="G71" s="460"/>
      <c r="H71" s="462" t="s">
        <v>364</v>
      </c>
      <c r="I71" s="460" t="s">
        <v>307</v>
      </c>
      <c r="J71" s="531">
        <v>500000</v>
      </c>
      <c r="K71" s="461"/>
      <c r="L71" s="461"/>
      <c r="M71" s="461"/>
      <c r="N71" s="461"/>
      <c r="O71" s="536">
        <v>1000000</v>
      </c>
      <c r="P71" s="536">
        <v>1000000</v>
      </c>
      <c r="Q71" s="465">
        <v>500000</v>
      </c>
      <c r="R71" s="533"/>
      <c r="S71" s="467"/>
      <c r="T71" s="467"/>
      <c r="U71" s="467"/>
      <c r="V71" s="467"/>
      <c r="W71" s="467">
        <v>1</v>
      </c>
      <c r="X71" s="534" t="s">
        <v>35</v>
      </c>
      <c r="Y71" s="468"/>
      <c r="Z71" s="469"/>
      <c r="AA71" s="470"/>
    </row>
    <row r="72" spans="1:27" ht="15.75" customHeight="1">
      <c r="A72" s="460"/>
      <c r="B72" s="460" t="s">
        <v>270</v>
      </c>
      <c r="C72" s="460">
        <v>2014</v>
      </c>
      <c r="D72" s="461" t="s">
        <v>271</v>
      </c>
      <c r="E72" s="460" t="s">
        <v>18</v>
      </c>
      <c r="F72" s="460" t="s">
        <v>363</v>
      </c>
      <c r="G72" s="460"/>
      <c r="H72" s="462" t="s">
        <v>365</v>
      </c>
      <c r="I72" s="460" t="s">
        <v>307</v>
      </c>
      <c r="J72" s="531">
        <v>500000</v>
      </c>
      <c r="K72" s="461"/>
      <c r="L72" s="461"/>
      <c r="M72" s="461"/>
      <c r="N72" s="461"/>
      <c r="O72" s="535"/>
      <c r="P72" s="535"/>
      <c r="Q72" s="465">
        <v>500000</v>
      </c>
      <c r="R72" s="533"/>
      <c r="S72" s="467"/>
      <c r="T72" s="467"/>
      <c r="U72" s="467"/>
      <c r="V72" s="467"/>
      <c r="W72" s="467">
        <v>1</v>
      </c>
      <c r="X72" s="534" t="s">
        <v>35</v>
      </c>
      <c r="Y72" s="468"/>
      <c r="Z72" s="469"/>
      <c r="AA72" s="470"/>
    </row>
    <row r="73" spans="1:27" ht="24.75" customHeight="1">
      <c r="A73" s="2030" t="s">
        <v>20</v>
      </c>
      <c r="B73" s="2031"/>
      <c r="C73" s="471"/>
      <c r="D73" s="472"/>
      <c r="E73" s="471"/>
      <c r="F73" s="471">
        <v>6</v>
      </c>
      <c r="G73" s="471"/>
      <c r="H73" s="471">
        <v>10</v>
      </c>
      <c r="I73" s="471"/>
      <c r="J73" s="538">
        <f t="shared" ref="J73:W73" si="8">SUM(J63:J72)</f>
        <v>9920390</v>
      </c>
      <c r="K73" s="538">
        <f t="shared" si="8"/>
        <v>0</v>
      </c>
      <c r="L73" s="538">
        <f t="shared" si="8"/>
        <v>0</v>
      </c>
      <c r="M73" s="538">
        <f t="shared" si="8"/>
        <v>0</v>
      </c>
      <c r="N73" s="538">
        <f t="shared" si="8"/>
        <v>0</v>
      </c>
      <c r="O73" s="474">
        <f t="shared" si="8"/>
        <v>9851475</v>
      </c>
      <c r="P73" s="474">
        <f t="shared" si="8"/>
        <v>9851475</v>
      </c>
      <c r="Q73" s="474">
        <f t="shared" si="8"/>
        <v>9920390</v>
      </c>
      <c r="R73" s="475">
        <f t="shared" si="8"/>
        <v>0</v>
      </c>
      <c r="S73" s="475">
        <f t="shared" si="8"/>
        <v>0</v>
      </c>
      <c r="T73" s="475">
        <f t="shared" si="8"/>
        <v>0</v>
      </c>
      <c r="U73" s="475">
        <f t="shared" si="8"/>
        <v>0</v>
      </c>
      <c r="V73" s="475">
        <f t="shared" si="8"/>
        <v>0</v>
      </c>
      <c r="W73" s="475">
        <f t="shared" si="8"/>
        <v>10</v>
      </c>
      <c r="X73" s="471"/>
      <c r="Y73" s="476"/>
      <c r="Z73" s="477"/>
      <c r="AA73" s="470"/>
    </row>
    <row r="74" spans="1:27" ht="33.75" customHeight="1">
      <c r="A74" s="460"/>
      <c r="B74" s="460" t="s">
        <v>270</v>
      </c>
      <c r="C74" s="460">
        <v>2014</v>
      </c>
      <c r="D74" s="461" t="s">
        <v>271</v>
      </c>
      <c r="E74" s="460" t="s">
        <v>19</v>
      </c>
      <c r="F74" s="460" t="s">
        <v>366</v>
      </c>
      <c r="G74" s="460"/>
      <c r="H74" s="462" t="s">
        <v>367</v>
      </c>
      <c r="I74" s="460" t="s">
        <v>307</v>
      </c>
      <c r="J74" s="531">
        <v>655125</v>
      </c>
      <c r="K74" s="461"/>
      <c r="L74" s="461"/>
      <c r="M74" s="461"/>
      <c r="N74" s="461"/>
      <c r="O74" s="536">
        <v>7280100</v>
      </c>
      <c r="P74" s="536">
        <v>7280100</v>
      </c>
      <c r="Q74" s="465">
        <v>655125</v>
      </c>
      <c r="R74" s="533"/>
      <c r="S74" s="467"/>
      <c r="T74" s="467"/>
      <c r="U74" s="467"/>
      <c r="V74" s="467"/>
      <c r="W74" s="467">
        <v>1</v>
      </c>
      <c r="X74" s="534" t="s">
        <v>35</v>
      </c>
      <c r="Y74" s="468"/>
      <c r="Z74" s="469"/>
      <c r="AA74" s="470"/>
    </row>
    <row r="75" spans="1:27" ht="33.75" customHeight="1">
      <c r="A75" s="460"/>
      <c r="B75" s="460" t="s">
        <v>270</v>
      </c>
      <c r="C75" s="460">
        <v>2014</v>
      </c>
      <c r="D75" s="461" t="s">
        <v>271</v>
      </c>
      <c r="E75" s="460" t="s">
        <v>19</v>
      </c>
      <c r="F75" s="460" t="s">
        <v>366</v>
      </c>
      <c r="G75" s="460"/>
      <c r="H75" s="462" t="s">
        <v>368</v>
      </c>
      <c r="I75" s="460" t="s">
        <v>307</v>
      </c>
      <c r="J75" s="531">
        <v>1000000</v>
      </c>
      <c r="K75" s="461"/>
      <c r="L75" s="461"/>
      <c r="M75" s="461"/>
      <c r="N75" s="461"/>
      <c r="O75" s="532"/>
      <c r="P75" s="532"/>
      <c r="Q75" s="465">
        <v>1000000</v>
      </c>
      <c r="R75" s="533"/>
      <c r="S75" s="467"/>
      <c r="T75" s="467"/>
      <c r="U75" s="467"/>
      <c r="V75" s="467"/>
      <c r="W75" s="467">
        <v>1</v>
      </c>
      <c r="X75" s="534" t="s">
        <v>35</v>
      </c>
      <c r="Y75" s="468"/>
      <c r="Z75" s="469"/>
      <c r="AA75" s="470"/>
    </row>
    <row r="76" spans="1:27" ht="33.75" customHeight="1">
      <c r="A76" s="460"/>
      <c r="B76" s="460" t="s">
        <v>270</v>
      </c>
      <c r="C76" s="460">
        <v>2014</v>
      </c>
      <c r="D76" s="461" t="s">
        <v>271</v>
      </c>
      <c r="E76" s="460" t="s">
        <v>19</v>
      </c>
      <c r="F76" s="460" t="s">
        <v>366</v>
      </c>
      <c r="G76" s="460"/>
      <c r="H76" s="462" t="s">
        <v>369</v>
      </c>
      <c r="I76" s="460" t="s">
        <v>307</v>
      </c>
      <c r="J76" s="531">
        <v>1000000</v>
      </c>
      <c r="K76" s="461"/>
      <c r="L76" s="461"/>
      <c r="M76" s="461"/>
      <c r="N76" s="461"/>
      <c r="O76" s="532"/>
      <c r="P76" s="532"/>
      <c r="Q76" s="465">
        <v>1000000</v>
      </c>
      <c r="R76" s="533"/>
      <c r="S76" s="467"/>
      <c r="T76" s="467"/>
      <c r="U76" s="467"/>
      <c r="V76" s="467"/>
      <c r="W76" s="467">
        <v>1</v>
      </c>
      <c r="X76" s="534" t="s">
        <v>35</v>
      </c>
      <c r="Y76" s="468"/>
      <c r="Z76" s="469"/>
      <c r="AA76" s="470"/>
    </row>
    <row r="77" spans="1:27" ht="33.75" customHeight="1">
      <c r="A77" s="460"/>
      <c r="B77" s="460" t="s">
        <v>270</v>
      </c>
      <c r="C77" s="460">
        <v>2014</v>
      </c>
      <c r="D77" s="461" t="s">
        <v>271</v>
      </c>
      <c r="E77" s="460" t="s">
        <v>19</v>
      </c>
      <c r="F77" s="460" t="s">
        <v>366</v>
      </c>
      <c r="G77" s="460"/>
      <c r="H77" s="462" t="s">
        <v>370</v>
      </c>
      <c r="I77" s="460" t="s">
        <v>307</v>
      </c>
      <c r="J77" s="531">
        <v>1000000</v>
      </c>
      <c r="K77" s="461"/>
      <c r="L77" s="461"/>
      <c r="M77" s="461"/>
      <c r="N77" s="461"/>
      <c r="O77" s="532"/>
      <c r="P77" s="532"/>
      <c r="Q77" s="465">
        <v>1000000</v>
      </c>
      <c r="R77" s="533"/>
      <c r="S77" s="467"/>
      <c r="T77" s="467"/>
      <c r="U77" s="467"/>
      <c r="V77" s="467"/>
      <c r="W77" s="467">
        <v>1</v>
      </c>
      <c r="X77" s="534" t="s">
        <v>35</v>
      </c>
      <c r="Y77" s="468"/>
      <c r="Z77" s="469"/>
      <c r="AA77" s="470"/>
    </row>
    <row r="78" spans="1:27" ht="33.75" customHeight="1">
      <c r="A78" s="460"/>
      <c r="B78" s="460" t="s">
        <v>270</v>
      </c>
      <c r="C78" s="460">
        <v>2014</v>
      </c>
      <c r="D78" s="461" t="s">
        <v>271</v>
      </c>
      <c r="E78" s="460" t="s">
        <v>19</v>
      </c>
      <c r="F78" s="460" t="s">
        <v>366</v>
      </c>
      <c r="G78" s="460"/>
      <c r="H78" s="462" t="s">
        <v>371</v>
      </c>
      <c r="I78" s="460" t="s">
        <v>307</v>
      </c>
      <c r="J78" s="531">
        <v>1485000</v>
      </c>
      <c r="K78" s="461"/>
      <c r="L78" s="461"/>
      <c r="M78" s="461"/>
      <c r="N78" s="461"/>
      <c r="O78" s="532"/>
      <c r="P78" s="532"/>
      <c r="Q78" s="465">
        <v>1485000</v>
      </c>
      <c r="R78" s="533"/>
      <c r="S78" s="467"/>
      <c r="T78" s="467"/>
      <c r="U78" s="467"/>
      <c r="V78" s="467"/>
      <c r="W78" s="467">
        <v>1</v>
      </c>
      <c r="X78" s="534" t="s">
        <v>35</v>
      </c>
      <c r="Y78" s="468"/>
      <c r="Z78" s="469"/>
      <c r="AA78" s="470"/>
    </row>
    <row r="79" spans="1:27" ht="33.75" customHeight="1">
      <c r="A79" s="460"/>
      <c r="B79" s="460" t="s">
        <v>270</v>
      </c>
      <c r="C79" s="460">
        <v>2014</v>
      </c>
      <c r="D79" s="461" t="s">
        <v>271</v>
      </c>
      <c r="E79" s="460" t="s">
        <v>19</v>
      </c>
      <c r="F79" s="460" t="s">
        <v>366</v>
      </c>
      <c r="G79" s="460"/>
      <c r="H79" s="462" t="s">
        <v>372</v>
      </c>
      <c r="I79" s="460" t="s">
        <v>307</v>
      </c>
      <c r="J79" s="531">
        <v>1980000</v>
      </c>
      <c r="K79" s="461"/>
      <c r="L79" s="461"/>
      <c r="M79" s="461"/>
      <c r="N79" s="461"/>
      <c r="O79" s="532"/>
      <c r="P79" s="532"/>
      <c r="Q79" s="465">
        <v>1980000</v>
      </c>
      <c r="R79" s="533"/>
      <c r="S79" s="467"/>
      <c r="T79" s="467"/>
      <c r="U79" s="467"/>
      <c r="V79" s="467"/>
      <c r="W79" s="467">
        <v>1</v>
      </c>
      <c r="X79" s="534" t="s">
        <v>35</v>
      </c>
      <c r="Y79" s="468"/>
      <c r="Z79" s="469"/>
      <c r="AA79" s="470"/>
    </row>
    <row r="80" spans="1:27" ht="33.75" customHeight="1">
      <c r="A80" s="460"/>
      <c r="B80" s="460" t="s">
        <v>270</v>
      </c>
      <c r="C80" s="460">
        <v>2014</v>
      </c>
      <c r="D80" s="461" t="s">
        <v>271</v>
      </c>
      <c r="E80" s="460" t="s">
        <v>19</v>
      </c>
      <c r="F80" s="460" t="s">
        <v>366</v>
      </c>
      <c r="G80" s="460"/>
      <c r="H80" s="462" t="s">
        <v>373</v>
      </c>
      <c r="I80" s="460" t="s">
        <v>307</v>
      </c>
      <c r="J80" s="531">
        <v>1980000</v>
      </c>
      <c r="K80" s="461"/>
      <c r="L80" s="461"/>
      <c r="M80" s="461"/>
      <c r="N80" s="461"/>
      <c r="O80" s="535"/>
      <c r="P80" s="535"/>
      <c r="Q80" s="465">
        <v>1980000</v>
      </c>
      <c r="R80" s="533"/>
      <c r="S80" s="467"/>
      <c r="T80" s="467"/>
      <c r="U80" s="467"/>
      <c r="V80" s="467"/>
      <c r="W80" s="467">
        <v>1</v>
      </c>
      <c r="X80" s="534" t="s">
        <v>35</v>
      </c>
      <c r="Y80" s="468"/>
      <c r="Z80" s="469"/>
      <c r="AA80" s="470"/>
    </row>
    <row r="81" spans="1:27" ht="24.75" customHeight="1">
      <c r="A81" s="2030" t="s">
        <v>20</v>
      </c>
      <c r="B81" s="2031"/>
      <c r="C81" s="471"/>
      <c r="D81" s="472"/>
      <c r="E81" s="471"/>
      <c r="F81" s="471">
        <v>1</v>
      </c>
      <c r="G81" s="471"/>
      <c r="H81" s="471">
        <v>7</v>
      </c>
      <c r="I81" s="471"/>
      <c r="J81" s="538">
        <f t="shared" ref="J81:W81" si="9">SUM(J74:J80)</f>
        <v>9100125</v>
      </c>
      <c r="K81" s="538">
        <f t="shared" si="9"/>
        <v>0</v>
      </c>
      <c r="L81" s="538">
        <f t="shared" si="9"/>
        <v>0</v>
      </c>
      <c r="M81" s="538">
        <f t="shared" si="9"/>
        <v>0</v>
      </c>
      <c r="N81" s="538">
        <f t="shared" si="9"/>
        <v>0</v>
      </c>
      <c r="O81" s="474">
        <f t="shared" si="9"/>
        <v>7280100</v>
      </c>
      <c r="P81" s="474">
        <f t="shared" si="9"/>
        <v>7280100</v>
      </c>
      <c r="Q81" s="474">
        <f t="shared" si="9"/>
        <v>9100125</v>
      </c>
      <c r="R81" s="475">
        <f t="shared" si="9"/>
        <v>0</v>
      </c>
      <c r="S81" s="475">
        <f t="shared" si="9"/>
        <v>0</v>
      </c>
      <c r="T81" s="475">
        <f t="shared" si="9"/>
        <v>0</v>
      </c>
      <c r="U81" s="475">
        <f t="shared" si="9"/>
        <v>0</v>
      </c>
      <c r="V81" s="475">
        <f t="shared" si="9"/>
        <v>0</v>
      </c>
      <c r="W81" s="475">
        <f t="shared" si="9"/>
        <v>7</v>
      </c>
      <c r="X81" s="471"/>
      <c r="Y81" s="476"/>
      <c r="Z81" s="477"/>
      <c r="AA81" s="470"/>
    </row>
    <row r="82" spans="1:27" ht="24.75" customHeight="1">
      <c r="A82" s="2032" t="s">
        <v>374</v>
      </c>
      <c r="B82" s="2033"/>
      <c r="C82" s="2033"/>
      <c r="D82" s="2033"/>
      <c r="E82" s="2034"/>
      <c r="F82" s="542">
        <f>F81+F73+F62+F48+F42</f>
        <v>16</v>
      </c>
      <c r="G82" s="542"/>
      <c r="H82" s="542">
        <f>H81+H73+H62+H48+H42</f>
        <v>53</v>
      </c>
      <c r="I82" s="542"/>
      <c r="J82" s="543">
        <f t="shared" ref="J82:W82" si="10">J42+J48+J62+J81+J73</f>
        <v>42056765</v>
      </c>
      <c r="K82" s="543">
        <f t="shared" si="10"/>
        <v>0</v>
      </c>
      <c r="L82" s="543">
        <f t="shared" si="10"/>
        <v>0</v>
      </c>
      <c r="M82" s="543">
        <f t="shared" si="10"/>
        <v>0</v>
      </c>
      <c r="N82" s="543">
        <f t="shared" si="10"/>
        <v>0</v>
      </c>
      <c r="O82" s="544">
        <f t="shared" si="10"/>
        <v>39799154.059999995</v>
      </c>
      <c r="P82" s="544">
        <f t="shared" si="10"/>
        <v>39655082.259999998</v>
      </c>
      <c r="Q82" s="544">
        <f t="shared" si="10"/>
        <v>42056765</v>
      </c>
      <c r="R82" s="545">
        <f t="shared" si="10"/>
        <v>4</v>
      </c>
      <c r="S82" s="545">
        <f t="shared" si="10"/>
        <v>0</v>
      </c>
      <c r="T82" s="545">
        <f t="shared" si="10"/>
        <v>0</v>
      </c>
      <c r="U82" s="545">
        <f t="shared" si="10"/>
        <v>0</v>
      </c>
      <c r="V82" s="545">
        <f t="shared" si="10"/>
        <v>0</v>
      </c>
      <c r="W82" s="545">
        <f t="shared" si="10"/>
        <v>49</v>
      </c>
      <c r="X82" s="542"/>
      <c r="Y82" s="546"/>
      <c r="Z82" s="547"/>
      <c r="AA82" s="470"/>
    </row>
    <row r="83" spans="1:27" ht="28.5" customHeight="1">
      <c r="A83" s="2035" t="s">
        <v>375</v>
      </c>
      <c r="B83" s="1964"/>
      <c r="C83" s="1964"/>
      <c r="D83" s="1964"/>
      <c r="E83" s="1961"/>
      <c r="F83" s="548"/>
      <c r="G83" s="548"/>
      <c r="H83" s="549"/>
      <c r="I83" s="549"/>
      <c r="J83" s="550">
        <f t="shared" ref="J83:W83" si="11">J82+J22</f>
        <v>50845728</v>
      </c>
      <c r="K83" s="550">
        <f t="shared" si="11"/>
        <v>292713</v>
      </c>
      <c r="L83" s="550">
        <f t="shared" si="11"/>
        <v>5000000</v>
      </c>
      <c r="M83" s="550">
        <f t="shared" si="11"/>
        <v>76630</v>
      </c>
      <c r="N83" s="550">
        <f t="shared" si="11"/>
        <v>7712333</v>
      </c>
      <c r="O83" s="551">
        <f t="shared" si="11"/>
        <v>46789287.059999995</v>
      </c>
      <c r="P83" s="551">
        <f t="shared" si="11"/>
        <v>45799531.259999998</v>
      </c>
      <c r="Q83" s="551">
        <f t="shared" si="11"/>
        <v>49769098</v>
      </c>
      <c r="R83" s="550">
        <f t="shared" si="11"/>
        <v>5</v>
      </c>
      <c r="S83" s="550">
        <f t="shared" si="11"/>
        <v>0</v>
      </c>
      <c r="T83" s="550">
        <f t="shared" si="11"/>
        <v>0</v>
      </c>
      <c r="U83" s="550">
        <f t="shared" si="11"/>
        <v>0</v>
      </c>
      <c r="V83" s="550">
        <f t="shared" si="11"/>
        <v>0</v>
      </c>
      <c r="W83" s="550">
        <f t="shared" si="11"/>
        <v>59</v>
      </c>
      <c r="X83" s="549"/>
      <c r="Y83" s="552"/>
      <c r="Z83" s="553"/>
      <c r="AA83" s="470"/>
    </row>
    <row r="84" spans="1:27" ht="15.75" customHeight="1">
      <c r="A84" s="456"/>
      <c r="B84" s="456"/>
      <c r="C84" s="456"/>
      <c r="D84" s="458"/>
      <c r="E84" s="399"/>
      <c r="F84" s="399"/>
      <c r="G84" s="399"/>
      <c r="H84" s="554"/>
      <c r="I84" s="555"/>
      <c r="J84" s="14"/>
      <c r="K84" s="14"/>
      <c r="L84" s="14"/>
      <c r="M84" s="14"/>
      <c r="N84" s="14"/>
      <c r="O84" s="556"/>
      <c r="P84" s="557"/>
      <c r="Q84" s="556"/>
      <c r="R84" s="558"/>
      <c r="S84" s="559"/>
      <c r="T84" s="559"/>
      <c r="U84" s="559"/>
      <c r="V84" s="559"/>
      <c r="W84" s="559"/>
      <c r="X84" s="555"/>
      <c r="Y84" s="555"/>
      <c r="Z84" s="560"/>
      <c r="AA84" s="470"/>
    </row>
    <row r="85" spans="1:27" ht="15.75" customHeight="1">
      <c r="A85" s="456"/>
      <c r="B85" s="456"/>
      <c r="C85" s="456"/>
      <c r="D85" s="458"/>
      <c r="E85" s="399"/>
      <c r="F85" s="399"/>
      <c r="G85" s="399"/>
      <c r="H85" s="554"/>
      <c r="I85" s="555"/>
      <c r="J85" s="14"/>
      <c r="K85" s="14"/>
      <c r="L85" s="14"/>
      <c r="M85" s="14"/>
      <c r="N85" s="14"/>
      <c r="O85" s="556"/>
      <c r="P85" s="557"/>
      <c r="Q85" s="556"/>
      <c r="R85" s="558"/>
      <c r="S85" s="559"/>
      <c r="T85" s="559"/>
      <c r="U85" s="559"/>
      <c r="V85" s="559"/>
      <c r="W85" s="559"/>
      <c r="X85" s="555"/>
      <c r="Y85" s="555"/>
      <c r="Z85" s="560"/>
      <c r="AA85" s="470"/>
    </row>
    <row r="86" spans="1:27" ht="15.75" customHeight="1">
      <c r="A86" s="456"/>
      <c r="B86" s="456"/>
      <c r="C86" s="456"/>
      <c r="D86" s="458"/>
      <c r="E86" s="399"/>
      <c r="F86" s="399"/>
      <c r="G86" s="399"/>
      <c r="H86" s="554"/>
      <c r="I86" s="555"/>
      <c r="J86" s="14"/>
      <c r="K86" s="14"/>
      <c r="L86" s="14"/>
      <c r="M86" s="14"/>
      <c r="N86" s="14"/>
      <c r="O86" s="556"/>
      <c r="P86" s="557"/>
      <c r="Q86" s="556"/>
      <c r="R86" s="558"/>
      <c r="S86" s="559"/>
      <c r="T86" s="559"/>
      <c r="U86" s="559"/>
      <c r="V86" s="559"/>
      <c r="W86" s="559"/>
      <c r="X86" s="555"/>
      <c r="Y86" s="555"/>
      <c r="Z86" s="560"/>
      <c r="AA86" s="470"/>
    </row>
    <row r="87" spans="1:27" ht="15.75" customHeight="1">
      <c r="A87" s="456"/>
      <c r="B87" s="456"/>
      <c r="C87" s="456"/>
      <c r="D87" s="458"/>
      <c r="E87" s="399"/>
      <c r="F87" s="399"/>
      <c r="G87" s="399"/>
      <c r="H87" s="554"/>
      <c r="I87" s="555"/>
      <c r="J87" s="14"/>
      <c r="K87" s="14"/>
      <c r="L87" s="14"/>
      <c r="M87" s="14"/>
      <c r="N87" s="14"/>
      <c r="O87" s="556"/>
      <c r="P87" s="557"/>
      <c r="Q87" s="556"/>
      <c r="R87" s="558"/>
      <c r="S87" s="559"/>
      <c r="T87" s="559"/>
      <c r="U87" s="559"/>
      <c r="V87" s="559"/>
      <c r="W87" s="559"/>
      <c r="X87" s="555"/>
      <c r="Y87" s="555"/>
      <c r="Z87" s="560"/>
      <c r="AA87" s="470"/>
    </row>
    <row r="88" spans="1:27" ht="15.75" customHeight="1">
      <c r="A88" s="456"/>
      <c r="B88" s="456"/>
      <c r="C88" s="456"/>
      <c r="D88" s="458"/>
      <c r="E88" s="399"/>
      <c r="F88" s="399"/>
      <c r="G88" s="399"/>
      <c r="H88" s="554"/>
      <c r="I88" s="555"/>
      <c r="J88" s="14"/>
      <c r="K88" s="14"/>
      <c r="L88" s="14"/>
      <c r="M88" s="14"/>
      <c r="N88" s="14"/>
      <c r="O88" s="556"/>
      <c r="P88" s="557"/>
      <c r="Q88" s="556"/>
      <c r="R88" s="558"/>
      <c r="S88" s="559"/>
      <c r="T88" s="559"/>
      <c r="U88" s="559"/>
      <c r="V88" s="559"/>
      <c r="W88" s="559"/>
      <c r="X88" s="555"/>
      <c r="Y88" s="555"/>
      <c r="Z88" s="560"/>
      <c r="AA88" s="470"/>
    </row>
    <row r="89" spans="1:27" ht="15.75" customHeight="1">
      <c r="A89" s="456"/>
      <c r="B89" s="456"/>
      <c r="C89" s="456"/>
      <c r="D89" s="458"/>
      <c r="E89" s="399"/>
      <c r="F89" s="399"/>
      <c r="G89" s="399"/>
      <c r="H89" s="554"/>
      <c r="I89" s="555"/>
      <c r="J89" s="14"/>
      <c r="K89" s="14"/>
      <c r="L89" s="14"/>
      <c r="M89" s="14"/>
      <c r="N89" s="14"/>
      <c r="O89" s="556"/>
      <c r="P89" s="557"/>
      <c r="Q89" s="556"/>
      <c r="R89" s="558"/>
      <c r="S89" s="559"/>
      <c r="T89" s="559"/>
      <c r="U89" s="559"/>
      <c r="V89" s="559"/>
      <c r="W89" s="559"/>
      <c r="X89" s="555"/>
      <c r="Y89" s="555"/>
      <c r="Z89" s="560"/>
      <c r="AA89" s="470"/>
    </row>
    <row r="90" spans="1:27" ht="15.75" customHeight="1">
      <c r="A90" s="456"/>
      <c r="B90" s="456"/>
      <c r="C90" s="456"/>
      <c r="D90" s="458"/>
      <c r="E90" s="399"/>
      <c r="F90" s="399"/>
      <c r="G90" s="399"/>
      <c r="H90" s="554"/>
      <c r="I90" s="555"/>
      <c r="J90" s="14"/>
      <c r="K90" s="14"/>
      <c r="L90" s="14"/>
      <c r="M90" s="14"/>
      <c r="N90" s="14"/>
      <c r="O90" s="556"/>
      <c r="P90" s="557"/>
      <c r="Q90" s="556"/>
      <c r="R90" s="558"/>
      <c r="S90" s="559"/>
      <c r="T90" s="559"/>
      <c r="U90" s="559"/>
      <c r="V90" s="559"/>
      <c r="W90" s="559"/>
      <c r="X90" s="555"/>
      <c r="Y90" s="555"/>
      <c r="Z90" s="560"/>
      <c r="AA90" s="470"/>
    </row>
    <row r="91" spans="1:27" ht="15.75" customHeight="1">
      <c r="A91" s="456"/>
      <c r="B91" s="456"/>
      <c r="C91" s="456"/>
      <c r="D91" s="458"/>
      <c r="E91" s="399"/>
      <c r="F91" s="399"/>
      <c r="G91" s="399"/>
      <c r="H91" s="554"/>
      <c r="I91" s="555"/>
      <c r="J91" s="14"/>
      <c r="K91" s="14"/>
      <c r="L91" s="14"/>
      <c r="M91" s="14"/>
      <c r="N91" s="14"/>
      <c r="O91" s="556"/>
      <c r="P91" s="557"/>
      <c r="Q91" s="556"/>
      <c r="R91" s="558"/>
      <c r="S91" s="559"/>
      <c r="T91" s="559"/>
      <c r="U91" s="559"/>
      <c r="V91" s="559"/>
      <c r="W91" s="559"/>
      <c r="X91" s="555"/>
      <c r="Y91" s="555"/>
      <c r="Z91" s="560"/>
      <c r="AA91" s="470"/>
    </row>
    <row r="92" spans="1:27" ht="15.75" customHeight="1">
      <c r="A92" s="456"/>
      <c r="B92" s="456"/>
      <c r="C92" s="456"/>
      <c r="D92" s="458"/>
      <c r="E92" s="399"/>
      <c r="F92" s="399"/>
      <c r="G92" s="399"/>
      <c r="H92" s="554"/>
      <c r="I92" s="555"/>
      <c r="J92" s="14"/>
      <c r="K92" s="14"/>
      <c r="L92" s="14"/>
      <c r="M92" s="14"/>
      <c r="N92" s="14"/>
      <c r="O92" s="556"/>
      <c r="P92" s="557"/>
      <c r="Q92" s="556"/>
      <c r="R92" s="558"/>
      <c r="S92" s="559"/>
      <c r="T92" s="559"/>
      <c r="U92" s="559"/>
      <c r="V92" s="559"/>
      <c r="W92" s="559"/>
      <c r="X92" s="555"/>
      <c r="Y92" s="555"/>
      <c r="Z92" s="560"/>
      <c r="AA92" s="470"/>
    </row>
    <row r="93" spans="1:27" ht="15.75" customHeight="1">
      <c r="A93" s="456"/>
      <c r="B93" s="456"/>
      <c r="C93" s="456"/>
      <c r="D93" s="458"/>
      <c r="E93" s="399"/>
      <c r="F93" s="399"/>
      <c r="G93" s="399"/>
      <c r="H93" s="554"/>
      <c r="I93" s="555"/>
      <c r="J93" s="14"/>
      <c r="K93" s="14"/>
      <c r="L93" s="14"/>
      <c r="M93" s="14"/>
      <c r="N93" s="14"/>
      <c r="O93" s="556"/>
      <c r="P93" s="557"/>
      <c r="Q93" s="556"/>
      <c r="R93" s="558"/>
      <c r="S93" s="559"/>
      <c r="T93" s="559"/>
      <c r="U93" s="559"/>
      <c r="V93" s="559"/>
      <c r="W93" s="559"/>
      <c r="X93" s="555"/>
      <c r="Y93" s="555"/>
      <c r="Z93" s="560"/>
      <c r="AA93" s="470"/>
    </row>
    <row r="94" spans="1:27" ht="15.75" customHeight="1">
      <c r="A94" s="456"/>
      <c r="B94" s="456"/>
      <c r="C94" s="456"/>
      <c r="D94" s="458"/>
      <c r="E94" s="399"/>
      <c r="F94" s="399"/>
      <c r="G94" s="399"/>
      <c r="H94" s="554"/>
      <c r="I94" s="555"/>
      <c r="J94" s="14"/>
      <c r="K94" s="14"/>
      <c r="L94" s="14"/>
      <c r="M94" s="14"/>
      <c r="N94" s="14"/>
      <c r="O94" s="556"/>
      <c r="P94" s="557"/>
      <c r="Q94" s="556"/>
      <c r="R94" s="558"/>
      <c r="S94" s="559"/>
      <c r="T94" s="559"/>
      <c r="U94" s="559"/>
      <c r="V94" s="559"/>
      <c r="W94" s="559"/>
      <c r="X94" s="555"/>
      <c r="Y94" s="555"/>
      <c r="Z94" s="560"/>
      <c r="AA94" s="470"/>
    </row>
    <row r="95" spans="1:27" ht="15.75" customHeight="1">
      <c r="A95" s="456"/>
      <c r="B95" s="456"/>
      <c r="C95" s="456"/>
      <c r="D95" s="458"/>
      <c r="E95" s="399"/>
      <c r="F95" s="399"/>
      <c r="G95" s="399"/>
      <c r="H95" s="554"/>
      <c r="I95" s="555"/>
      <c r="J95" s="14"/>
      <c r="K95" s="14"/>
      <c r="L95" s="14"/>
      <c r="M95" s="14"/>
      <c r="N95" s="14"/>
      <c r="O95" s="556"/>
      <c r="P95" s="557"/>
      <c r="Q95" s="556"/>
      <c r="R95" s="558"/>
      <c r="S95" s="559"/>
      <c r="T95" s="559"/>
      <c r="U95" s="559"/>
      <c r="V95" s="559"/>
      <c r="W95" s="559"/>
      <c r="X95" s="555"/>
      <c r="Y95" s="555"/>
      <c r="Z95" s="560"/>
      <c r="AA95" s="470"/>
    </row>
    <row r="96" spans="1:27" ht="15.75" customHeight="1">
      <c r="A96" s="456"/>
      <c r="B96" s="456"/>
      <c r="C96" s="456"/>
      <c r="D96" s="458"/>
      <c r="E96" s="399"/>
      <c r="F96" s="399"/>
      <c r="G96" s="399"/>
      <c r="H96" s="554"/>
      <c r="I96" s="555"/>
      <c r="J96" s="14"/>
      <c r="K96" s="14"/>
      <c r="L96" s="14"/>
      <c r="M96" s="14"/>
      <c r="N96" s="14"/>
      <c r="O96" s="556"/>
      <c r="P96" s="557"/>
      <c r="Q96" s="556"/>
      <c r="R96" s="558"/>
      <c r="S96" s="559"/>
      <c r="T96" s="559"/>
      <c r="U96" s="559"/>
      <c r="V96" s="559"/>
      <c r="W96" s="559"/>
      <c r="X96" s="555"/>
      <c r="Y96" s="555"/>
      <c r="Z96" s="560"/>
      <c r="AA96" s="470"/>
    </row>
    <row r="97" spans="1:27" ht="15.75" customHeight="1">
      <c r="A97" s="456"/>
      <c r="B97" s="456"/>
      <c r="C97" s="456"/>
      <c r="D97" s="458"/>
      <c r="E97" s="399"/>
      <c r="F97" s="399"/>
      <c r="G97" s="399"/>
      <c r="H97" s="554"/>
      <c r="I97" s="555"/>
      <c r="J97" s="14"/>
      <c r="K97" s="14"/>
      <c r="L97" s="14"/>
      <c r="M97" s="14"/>
      <c r="N97" s="14"/>
      <c r="O97" s="556"/>
      <c r="P97" s="557"/>
      <c r="Q97" s="556"/>
      <c r="R97" s="558"/>
      <c r="S97" s="559"/>
      <c r="T97" s="559"/>
      <c r="U97" s="559"/>
      <c r="V97" s="559"/>
      <c r="W97" s="559"/>
      <c r="X97" s="555"/>
      <c r="Y97" s="555"/>
      <c r="Z97" s="560"/>
      <c r="AA97" s="470"/>
    </row>
    <row r="98" spans="1:27" ht="15.75" customHeight="1">
      <c r="A98" s="456"/>
      <c r="B98" s="456"/>
      <c r="C98" s="456"/>
      <c r="D98" s="458"/>
      <c r="E98" s="399"/>
      <c r="F98" s="399"/>
      <c r="G98" s="399"/>
      <c r="H98" s="554"/>
      <c r="I98" s="555"/>
      <c r="J98" s="14"/>
      <c r="K98" s="14"/>
      <c r="L98" s="14"/>
      <c r="M98" s="14"/>
      <c r="N98" s="14"/>
      <c r="O98" s="556"/>
      <c r="P98" s="557"/>
      <c r="Q98" s="556"/>
      <c r="R98" s="558"/>
      <c r="S98" s="559"/>
      <c r="T98" s="559"/>
      <c r="U98" s="559"/>
      <c r="V98" s="559"/>
      <c r="W98" s="559"/>
      <c r="X98" s="555"/>
      <c r="Y98" s="555"/>
      <c r="Z98" s="560"/>
      <c r="AA98" s="470"/>
    </row>
    <row r="99" spans="1:27" ht="15.75" customHeight="1">
      <c r="A99" s="456"/>
      <c r="B99" s="456"/>
      <c r="C99" s="456"/>
      <c r="D99" s="458"/>
      <c r="E99" s="399"/>
      <c r="F99" s="399"/>
      <c r="G99" s="399"/>
      <c r="H99" s="554"/>
      <c r="I99" s="555"/>
      <c r="J99" s="14"/>
      <c r="K99" s="14"/>
      <c r="L99" s="14"/>
      <c r="M99" s="14"/>
      <c r="N99" s="14"/>
      <c r="O99" s="556"/>
      <c r="P99" s="557"/>
      <c r="Q99" s="556"/>
      <c r="R99" s="558"/>
      <c r="S99" s="559"/>
      <c r="T99" s="559"/>
      <c r="U99" s="559"/>
      <c r="V99" s="559"/>
      <c r="W99" s="559"/>
      <c r="X99" s="555"/>
      <c r="Y99" s="555"/>
      <c r="Z99" s="560"/>
      <c r="AA99" s="470"/>
    </row>
    <row r="100" spans="1:27" ht="15.75" customHeight="1">
      <c r="A100" s="456"/>
      <c r="B100" s="456"/>
      <c r="C100" s="456"/>
      <c r="D100" s="458"/>
      <c r="E100" s="399"/>
      <c r="F100" s="399"/>
      <c r="G100" s="399"/>
      <c r="H100" s="554"/>
      <c r="I100" s="555"/>
      <c r="J100" s="14"/>
      <c r="K100" s="14"/>
      <c r="L100" s="14"/>
      <c r="M100" s="14"/>
      <c r="N100" s="14"/>
      <c r="O100" s="556"/>
      <c r="P100" s="557"/>
      <c r="Q100" s="556"/>
      <c r="R100" s="558"/>
      <c r="S100" s="559"/>
      <c r="T100" s="559"/>
      <c r="U100" s="559"/>
      <c r="V100" s="559"/>
      <c r="W100" s="559"/>
      <c r="X100" s="555"/>
      <c r="Y100" s="555"/>
      <c r="Z100" s="560"/>
      <c r="AA100" s="470"/>
    </row>
    <row r="101" spans="1:27" ht="15.75" customHeight="1">
      <c r="A101" s="456"/>
      <c r="B101" s="456"/>
      <c r="C101" s="456"/>
      <c r="D101" s="458"/>
      <c r="E101" s="399"/>
      <c r="F101" s="399"/>
      <c r="G101" s="399"/>
      <c r="H101" s="554"/>
      <c r="I101" s="555"/>
      <c r="J101" s="14"/>
      <c r="K101" s="14"/>
      <c r="L101" s="14"/>
      <c r="M101" s="14"/>
      <c r="N101" s="14"/>
      <c r="O101" s="556"/>
      <c r="P101" s="557"/>
      <c r="Q101" s="556"/>
      <c r="R101" s="558"/>
      <c r="S101" s="559"/>
      <c r="T101" s="559"/>
      <c r="U101" s="559"/>
      <c r="V101" s="559"/>
      <c r="W101" s="559"/>
      <c r="X101" s="555"/>
      <c r="Y101" s="555"/>
      <c r="Z101" s="560"/>
      <c r="AA101" s="470"/>
    </row>
    <row r="102" spans="1:27" ht="15.75" customHeight="1">
      <c r="A102" s="456"/>
      <c r="B102" s="456"/>
      <c r="C102" s="456"/>
      <c r="D102" s="458"/>
      <c r="E102" s="399"/>
      <c r="F102" s="399"/>
      <c r="G102" s="399"/>
      <c r="H102" s="554"/>
      <c r="I102" s="555"/>
      <c r="J102" s="14"/>
      <c r="K102" s="14"/>
      <c r="L102" s="14"/>
      <c r="M102" s="14"/>
      <c r="N102" s="14"/>
      <c r="O102" s="556"/>
      <c r="P102" s="557"/>
      <c r="Q102" s="556"/>
      <c r="R102" s="558"/>
      <c r="S102" s="559"/>
      <c r="T102" s="559"/>
      <c r="U102" s="559"/>
      <c r="V102" s="559"/>
      <c r="W102" s="559"/>
      <c r="X102" s="555"/>
      <c r="Y102" s="555"/>
      <c r="Z102" s="560"/>
      <c r="AA102" s="470"/>
    </row>
    <row r="103" spans="1:27" ht="15.75" customHeight="1">
      <c r="A103" s="456"/>
      <c r="B103" s="456"/>
      <c r="C103" s="456"/>
      <c r="D103" s="458"/>
      <c r="E103" s="399"/>
      <c r="F103" s="399"/>
      <c r="G103" s="399"/>
      <c r="H103" s="554"/>
      <c r="I103" s="555"/>
      <c r="J103" s="14"/>
      <c r="K103" s="14"/>
      <c r="L103" s="14"/>
      <c r="M103" s="14"/>
      <c r="N103" s="14"/>
      <c r="O103" s="556"/>
      <c r="P103" s="557"/>
      <c r="Q103" s="556"/>
      <c r="R103" s="558"/>
      <c r="S103" s="559"/>
      <c r="T103" s="559"/>
      <c r="U103" s="559"/>
      <c r="V103" s="559"/>
      <c r="W103" s="559"/>
      <c r="X103" s="555"/>
      <c r="Y103" s="555"/>
      <c r="Z103" s="560"/>
      <c r="AA103" s="470"/>
    </row>
    <row r="104" spans="1:27" ht="15.75" customHeight="1">
      <c r="A104" s="456"/>
      <c r="B104" s="456"/>
      <c r="C104" s="456"/>
      <c r="D104" s="458"/>
      <c r="E104" s="399"/>
      <c r="F104" s="399"/>
      <c r="G104" s="399"/>
      <c r="H104" s="554"/>
      <c r="I104" s="555"/>
      <c r="J104" s="14"/>
      <c r="K104" s="14"/>
      <c r="L104" s="14"/>
      <c r="M104" s="14"/>
      <c r="N104" s="14"/>
      <c r="O104" s="556"/>
      <c r="P104" s="557"/>
      <c r="Q104" s="556"/>
      <c r="R104" s="558"/>
      <c r="S104" s="559"/>
      <c r="T104" s="559"/>
      <c r="U104" s="559"/>
      <c r="V104" s="559"/>
      <c r="W104" s="559"/>
      <c r="X104" s="555"/>
      <c r="Y104" s="555"/>
      <c r="Z104" s="560"/>
      <c r="AA104" s="470"/>
    </row>
    <row r="105" spans="1:27" ht="15.75" customHeight="1">
      <c r="A105" s="456"/>
      <c r="B105" s="456"/>
      <c r="C105" s="456"/>
      <c r="D105" s="458"/>
      <c r="E105" s="399"/>
      <c r="F105" s="399"/>
      <c r="G105" s="399"/>
      <c r="H105" s="554"/>
      <c r="I105" s="555"/>
      <c r="J105" s="14"/>
      <c r="K105" s="14"/>
      <c r="L105" s="14"/>
      <c r="M105" s="14"/>
      <c r="N105" s="14"/>
      <c r="O105" s="556"/>
      <c r="P105" s="557"/>
      <c r="Q105" s="556"/>
      <c r="R105" s="558"/>
      <c r="S105" s="559"/>
      <c r="T105" s="559"/>
      <c r="U105" s="559"/>
      <c r="V105" s="559"/>
      <c r="W105" s="559"/>
      <c r="X105" s="555"/>
      <c r="Y105" s="555"/>
      <c r="Z105" s="560"/>
      <c r="AA105" s="470"/>
    </row>
    <row r="106" spans="1:27" ht="15.75" customHeight="1">
      <c r="A106" s="456"/>
      <c r="B106" s="456"/>
      <c r="C106" s="456"/>
      <c r="D106" s="458"/>
      <c r="E106" s="399"/>
      <c r="F106" s="399"/>
      <c r="G106" s="399"/>
      <c r="H106" s="554"/>
      <c r="I106" s="555"/>
      <c r="J106" s="14"/>
      <c r="K106" s="14"/>
      <c r="L106" s="14"/>
      <c r="M106" s="14"/>
      <c r="N106" s="14"/>
      <c r="O106" s="556"/>
      <c r="P106" s="557"/>
      <c r="Q106" s="556"/>
      <c r="R106" s="558"/>
      <c r="S106" s="559"/>
      <c r="T106" s="559"/>
      <c r="U106" s="559"/>
      <c r="V106" s="559"/>
      <c r="W106" s="559"/>
      <c r="X106" s="555"/>
      <c r="Y106" s="555"/>
      <c r="Z106" s="560"/>
      <c r="AA106" s="470"/>
    </row>
    <row r="107" spans="1:27" ht="15.75" customHeight="1">
      <c r="A107" s="456"/>
      <c r="B107" s="456"/>
      <c r="C107" s="456"/>
      <c r="D107" s="458"/>
      <c r="E107" s="399"/>
      <c r="F107" s="399"/>
      <c r="G107" s="399"/>
      <c r="H107" s="554"/>
      <c r="I107" s="555"/>
      <c r="J107" s="14"/>
      <c r="K107" s="14"/>
      <c r="L107" s="14"/>
      <c r="M107" s="14"/>
      <c r="N107" s="14"/>
      <c r="O107" s="556"/>
      <c r="P107" s="557"/>
      <c r="Q107" s="556"/>
      <c r="R107" s="558"/>
      <c r="S107" s="559"/>
      <c r="T107" s="559"/>
      <c r="U107" s="559"/>
      <c r="V107" s="559"/>
      <c r="W107" s="559"/>
      <c r="X107" s="555"/>
      <c r="Y107" s="555"/>
      <c r="Z107" s="560"/>
      <c r="AA107" s="470"/>
    </row>
    <row r="108" spans="1:27" ht="15.75" customHeight="1">
      <c r="A108" s="456"/>
      <c r="B108" s="456"/>
      <c r="C108" s="456"/>
      <c r="D108" s="458"/>
      <c r="E108" s="399"/>
      <c r="F108" s="399"/>
      <c r="G108" s="399"/>
      <c r="H108" s="554"/>
      <c r="I108" s="555"/>
      <c r="J108" s="14"/>
      <c r="K108" s="14"/>
      <c r="L108" s="14"/>
      <c r="M108" s="14"/>
      <c r="N108" s="14"/>
      <c r="O108" s="556"/>
      <c r="P108" s="557"/>
      <c r="Q108" s="556"/>
      <c r="R108" s="558"/>
      <c r="S108" s="559"/>
      <c r="T108" s="559"/>
      <c r="U108" s="559"/>
      <c r="V108" s="559"/>
      <c r="W108" s="559"/>
      <c r="X108" s="555"/>
      <c r="Y108" s="555"/>
      <c r="Z108" s="560"/>
      <c r="AA108" s="470"/>
    </row>
    <row r="109" spans="1:27" ht="15.75" customHeight="1">
      <c r="A109" s="456"/>
      <c r="B109" s="456"/>
      <c r="C109" s="456"/>
      <c r="D109" s="458"/>
      <c r="E109" s="399"/>
      <c r="F109" s="399"/>
      <c r="G109" s="399"/>
      <c r="H109" s="554"/>
      <c r="I109" s="555"/>
      <c r="J109" s="14"/>
      <c r="K109" s="14"/>
      <c r="L109" s="14"/>
      <c r="M109" s="14"/>
      <c r="N109" s="14"/>
      <c r="O109" s="556"/>
      <c r="P109" s="557"/>
      <c r="Q109" s="556"/>
      <c r="R109" s="558"/>
      <c r="S109" s="559"/>
      <c r="T109" s="559"/>
      <c r="U109" s="559"/>
      <c r="V109" s="559"/>
      <c r="W109" s="559"/>
      <c r="X109" s="555"/>
      <c r="Y109" s="555"/>
      <c r="Z109" s="560"/>
      <c r="AA109" s="470"/>
    </row>
    <row r="110" spans="1:27" ht="15.75" customHeight="1">
      <c r="A110" s="456"/>
      <c r="B110" s="456"/>
      <c r="C110" s="456"/>
      <c r="D110" s="458"/>
      <c r="E110" s="399"/>
      <c r="F110" s="399"/>
      <c r="G110" s="399"/>
      <c r="H110" s="554"/>
      <c r="I110" s="555"/>
      <c r="J110" s="14"/>
      <c r="K110" s="14"/>
      <c r="L110" s="14"/>
      <c r="M110" s="14"/>
      <c r="N110" s="14"/>
      <c r="O110" s="556"/>
      <c r="P110" s="557"/>
      <c r="Q110" s="556"/>
      <c r="R110" s="558"/>
      <c r="S110" s="559"/>
      <c r="T110" s="559"/>
      <c r="U110" s="559"/>
      <c r="V110" s="559"/>
      <c r="W110" s="559"/>
      <c r="X110" s="555"/>
      <c r="Y110" s="555"/>
      <c r="Z110" s="560"/>
      <c r="AA110" s="470"/>
    </row>
    <row r="111" spans="1:27" ht="15.75" customHeight="1">
      <c r="A111" s="456"/>
      <c r="B111" s="456"/>
      <c r="C111" s="456"/>
      <c r="D111" s="458"/>
      <c r="E111" s="399"/>
      <c r="F111" s="399"/>
      <c r="G111" s="399"/>
      <c r="H111" s="554"/>
      <c r="I111" s="555"/>
      <c r="J111" s="14"/>
      <c r="K111" s="14"/>
      <c r="L111" s="14"/>
      <c r="M111" s="14"/>
      <c r="N111" s="14"/>
      <c r="O111" s="556"/>
      <c r="P111" s="557"/>
      <c r="Q111" s="556"/>
      <c r="R111" s="558"/>
      <c r="S111" s="559"/>
      <c r="T111" s="559"/>
      <c r="U111" s="559"/>
      <c r="V111" s="559"/>
      <c r="W111" s="559"/>
      <c r="X111" s="555"/>
      <c r="Y111" s="555"/>
      <c r="Z111" s="560"/>
      <c r="AA111" s="470"/>
    </row>
    <row r="112" spans="1:27" ht="15.75" customHeight="1">
      <c r="A112" s="456"/>
      <c r="B112" s="456"/>
      <c r="C112" s="456"/>
      <c r="D112" s="458"/>
      <c r="E112" s="399"/>
      <c r="F112" s="399"/>
      <c r="G112" s="399"/>
      <c r="H112" s="554"/>
      <c r="I112" s="555"/>
      <c r="J112" s="14"/>
      <c r="K112" s="14"/>
      <c r="L112" s="14"/>
      <c r="M112" s="14"/>
      <c r="N112" s="14"/>
      <c r="O112" s="556"/>
      <c r="P112" s="557"/>
      <c r="Q112" s="556"/>
      <c r="R112" s="558"/>
      <c r="S112" s="559"/>
      <c r="T112" s="559"/>
      <c r="U112" s="559"/>
      <c r="V112" s="559"/>
      <c r="W112" s="559"/>
      <c r="X112" s="555"/>
      <c r="Y112" s="555"/>
      <c r="Z112" s="560"/>
      <c r="AA112" s="470"/>
    </row>
    <row r="113" spans="1:27" ht="15.75" customHeight="1">
      <c r="A113" s="456"/>
      <c r="B113" s="456"/>
      <c r="C113" s="456"/>
      <c r="D113" s="458"/>
      <c r="E113" s="399"/>
      <c r="F113" s="399"/>
      <c r="G113" s="399"/>
      <c r="H113" s="554"/>
      <c r="I113" s="555"/>
      <c r="J113" s="14"/>
      <c r="K113" s="14"/>
      <c r="L113" s="14"/>
      <c r="M113" s="14"/>
      <c r="N113" s="14"/>
      <c r="O113" s="556"/>
      <c r="P113" s="557"/>
      <c r="Q113" s="556"/>
      <c r="R113" s="558"/>
      <c r="S113" s="559"/>
      <c r="T113" s="559"/>
      <c r="U113" s="559"/>
      <c r="V113" s="559"/>
      <c r="W113" s="559"/>
      <c r="X113" s="555"/>
      <c r="Y113" s="555"/>
      <c r="Z113" s="560"/>
      <c r="AA113" s="470"/>
    </row>
    <row r="114" spans="1:27" ht="15.75" customHeight="1">
      <c r="A114" s="456"/>
      <c r="B114" s="456"/>
      <c r="C114" s="456"/>
      <c r="D114" s="458"/>
      <c r="E114" s="399"/>
      <c r="F114" s="399"/>
      <c r="G114" s="399"/>
      <c r="H114" s="554"/>
      <c r="I114" s="555"/>
      <c r="J114" s="14"/>
      <c r="K114" s="14"/>
      <c r="L114" s="14"/>
      <c r="M114" s="14"/>
      <c r="N114" s="14"/>
      <c r="O114" s="556"/>
      <c r="P114" s="557"/>
      <c r="Q114" s="556"/>
      <c r="R114" s="558"/>
      <c r="S114" s="559"/>
      <c r="T114" s="559"/>
      <c r="U114" s="559"/>
      <c r="V114" s="559"/>
      <c r="W114" s="559"/>
      <c r="X114" s="555"/>
      <c r="Y114" s="555"/>
      <c r="Z114" s="560"/>
      <c r="AA114" s="470"/>
    </row>
    <row r="115" spans="1:27" ht="15.75" customHeight="1">
      <c r="A115" s="456"/>
      <c r="B115" s="456"/>
      <c r="C115" s="456"/>
      <c r="D115" s="458"/>
      <c r="E115" s="399"/>
      <c r="F115" s="399"/>
      <c r="G115" s="399"/>
      <c r="H115" s="554"/>
      <c r="I115" s="555"/>
      <c r="J115" s="14"/>
      <c r="K115" s="14"/>
      <c r="L115" s="14"/>
      <c r="M115" s="14"/>
      <c r="N115" s="14"/>
      <c r="O115" s="556"/>
      <c r="P115" s="557"/>
      <c r="Q115" s="556"/>
      <c r="R115" s="558"/>
      <c r="S115" s="559"/>
      <c r="T115" s="559"/>
      <c r="U115" s="559"/>
      <c r="V115" s="559"/>
      <c r="W115" s="559"/>
      <c r="X115" s="555"/>
      <c r="Y115" s="555"/>
      <c r="Z115" s="560"/>
      <c r="AA115" s="470"/>
    </row>
    <row r="116" spans="1:27" ht="15.75" customHeight="1">
      <c r="A116" s="456"/>
      <c r="B116" s="456"/>
      <c r="C116" s="456"/>
      <c r="D116" s="458"/>
      <c r="E116" s="399"/>
      <c r="F116" s="399"/>
      <c r="G116" s="399"/>
      <c r="H116" s="554"/>
      <c r="I116" s="555"/>
      <c r="J116" s="14"/>
      <c r="K116" s="14"/>
      <c r="L116" s="14"/>
      <c r="M116" s="14"/>
      <c r="N116" s="14"/>
      <c r="O116" s="556"/>
      <c r="P116" s="557"/>
      <c r="Q116" s="556"/>
      <c r="R116" s="558"/>
      <c r="S116" s="559"/>
      <c r="T116" s="559"/>
      <c r="U116" s="559"/>
      <c r="V116" s="559"/>
      <c r="W116" s="559"/>
      <c r="X116" s="555"/>
      <c r="Y116" s="555"/>
      <c r="Z116" s="560"/>
      <c r="AA116" s="470"/>
    </row>
    <row r="117" spans="1:27" ht="15.75" customHeight="1">
      <c r="A117" s="456"/>
      <c r="B117" s="456"/>
      <c r="C117" s="456"/>
      <c r="D117" s="458"/>
      <c r="E117" s="399"/>
      <c r="F117" s="399"/>
      <c r="G117" s="399"/>
      <c r="H117" s="554"/>
      <c r="I117" s="555"/>
      <c r="J117" s="14"/>
      <c r="K117" s="14"/>
      <c r="L117" s="14"/>
      <c r="M117" s="14"/>
      <c r="N117" s="14"/>
      <c r="O117" s="556"/>
      <c r="P117" s="557"/>
      <c r="Q117" s="556"/>
      <c r="R117" s="558"/>
      <c r="S117" s="559"/>
      <c r="T117" s="559"/>
      <c r="U117" s="559"/>
      <c r="V117" s="559"/>
      <c r="W117" s="559"/>
      <c r="X117" s="555"/>
      <c r="Y117" s="555"/>
      <c r="Z117" s="560"/>
      <c r="AA117" s="470"/>
    </row>
    <row r="118" spans="1:27" ht="15.75" customHeight="1">
      <c r="A118" s="456"/>
      <c r="B118" s="456"/>
      <c r="C118" s="456"/>
      <c r="D118" s="458"/>
      <c r="E118" s="399"/>
      <c r="F118" s="399"/>
      <c r="G118" s="399"/>
      <c r="H118" s="554"/>
      <c r="I118" s="555"/>
      <c r="J118" s="14"/>
      <c r="K118" s="14"/>
      <c r="L118" s="14"/>
      <c r="M118" s="14"/>
      <c r="N118" s="14"/>
      <c r="O118" s="556"/>
      <c r="P118" s="557"/>
      <c r="Q118" s="556"/>
      <c r="R118" s="558"/>
      <c r="S118" s="559"/>
      <c r="T118" s="559"/>
      <c r="U118" s="559"/>
      <c r="V118" s="559"/>
      <c r="W118" s="559"/>
      <c r="X118" s="555"/>
      <c r="Y118" s="555"/>
      <c r="Z118" s="560"/>
      <c r="AA118" s="470"/>
    </row>
    <row r="119" spans="1:27" ht="15.75" customHeight="1">
      <c r="A119" s="456"/>
      <c r="B119" s="456"/>
      <c r="C119" s="456"/>
      <c r="D119" s="458"/>
      <c r="E119" s="399"/>
      <c r="F119" s="399"/>
      <c r="G119" s="399"/>
      <c r="H119" s="554"/>
      <c r="I119" s="555"/>
      <c r="J119" s="14"/>
      <c r="K119" s="14"/>
      <c r="L119" s="14"/>
      <c r="M119" s="14"/>
      <c r="N119" s="14"/>
      <c r="O119" s="556"/>
      <c r="P119" s="557"/>
      <c r="Q119" s="556"/>
      <c r="R119" s="558"/>
      <c r="S119" s="559"/>
      <c r="T119" s="559"/>
      <c r="U119" s="559"/>
      <c r="V119" s="559"/>
      <c r="W119" s="559"/>
      <c r="X119" s="555"/>
      <c r="Y119" s="555"/>
      <c r="Z119" s="560"/>
      <c r="AA119" s="470"/>
    </row>
    <row r="120" spans="1:27" ht="15.75" customHeight="1">
      <c r="A120" s="456"/>
      <c r="B120" s="456"/>
      <c r="C120" s="456"/>
      <c r="D120" s="458"/>
      <c r="E120" s="399"/>
      <c r="F120" s="399"/>
      <c r="G120" s="399"/>
      <c r="H120" s="554"/>
      <c r="I120" s="555"/>
      <c r="J120" s="14"/>
      <c r="K120" s="14"/>
      <c r="L120" s="14"/>
      <c r="M120" s="14"/>
      <c r="N120" s="14"/>
      <c r="O120" s="556"/>
      <c r="P120" s="557"/>
      <c r="Q120" s="556"/>
      <c r="R120" s="558"/>
      <c r="S120" s="559"/>
      <c r="T120" s="559"/>
      <c r="U120" s="559"/>
      <c r="V120" s="559"/>
      <c r="W120" s="559"/>
      <c r="X120" s="555"/>
      <c r="Y120" s="555"/>
      <c r="Z120" s="560"/>
      <c r="AA120" s="470"/>
    </row>
    <row r="121" spans="1:27" ht="15.75" customHeight="1">
      <c r="A121" s="456"/>
      <c r="B121" s="456"/>
      <c r="C121" s="456"/>
      <c r="D121" s="458"/>
      <c r="E121" s="399"/>
      <c r="F121" s="399"/>
      <c r="G121" s="399"/>
      <c r="H121" s="554"/>
      <c r="I121" s="555"/>
      <c r="J121" s="14"/>
      <c r="K121" s="14"/>
      <c r="L121" s="14"/>
      <c r="M121" s="14"/>
      <c r="N121" s="14"/>
      <c r="O121" s="556"/>
      <c r="P121" s="557"/>
      <c r="Q121" s="556"/>
      <c r="R121" s="558"/>
      <c r="S121" s="559"/>
      <c r="T121" s="559"/>
      <c r="U121" s="559"/>
      <c r="V121" s="559"/>
      <c r="W121" s="559"/>
      <c r="X121" s="555"/>
      <c r="Y121" s="555"/>
      <c r="Z121" s="560"/>
      <c r="AA121" s="470"/>
    </row>
    <row r="122" spans="1:27" ht="15.75" customHeight="1">
      <c r="A122" s="456"/>
      <c r="B122" s="456"/>
      <c r="C122" s="456"/>
      <c r="D122" s="458"/>
      <c r="E122" s="399"/>
      <c r="F122" s="399"/>
      <c r="G122" s="399"/>
      <c r="H122" s="554"/>
      <c r="I122" s="555"/>
      <c r="J122" s="14"/>
      <c r="K122" s="14"/>
      <c r="L122" s="14"/>
      <c r="M122" s="14"/>
      <c r="N122" s="14"/>
      <c r="O122" s="556"/>
      <c r="P122" s="557"/>
      <c r="Q122" s="556"/>
      <c r="R122" s="558"/>
      <c r="S122" s="559"/>
      <c r="T122" s="559"/>
      <c r="U122" s="559"/>
      <c r="V122" s="559"/>
      <c r="W122" s="559"/>
      <c r="X122" s="555"/>
      <c r="Y122" s="555"/>
      <c r="Z122" s="560"/>
      <c r="AA122" s="470"/>
    </row>
    <row r="123" spans="1:27" ht="15.75" customHeight="1">
      <c r="A123" s="456"/>
      <c r="B123" s="456"/>
      <c r="C123" s="456"/>
      <c r="D123" s="458"/>
      <c r="E123" s="399"/>
      <c r="F123" s="399"/>
      <c r="G123" s="399"/>
      <c r="H123" s="554"/>
      <c r="I123" s="555"/>
      <c r="J123" s="14"/>
      <c r="K123" s="14"/>
      <c r="L123" s="14"/>
      <c r="M123" s="14"/>
      <c r="N123" s="14"/>
      <c r="O123" s="556"/>
      <c r="P123" s="557"/>
      <c r="Q123" s="556"/>
      <c r="R123" s="558"/>
      <c r="S123" s="559"/>
      <c r="T123" s="559"/>
      <c r="U123" s="559"/>
      <c r="V123" s="559"/>
      <c r="W123" s="559"/>
      <c r="X123" s="555"/>
      <c r="Y123" s="555"/>
      <c r="Z123" s="560"/>
      <c r="AA123" s="470"/>
    </row>
    <row r="124" spans="1:27" ht="15.75" customHeight="1">
      <c r="A124" s="456"/>
      <c r="B124" s="456"/>
      <c r="C124" s="456"/>
      <c r="D124" s="458"/>
      <c r="E124" s="399"/>
      <c r="F124" s="399"/>
      <c r="G124" s="399"/>
      <c r="H124" s="554"/>
      <c r="I124" s="555"/>
      <c r="J124" s="14"/>
      <c r="K124" s="14"/>
      <c r="L124" s="14"/>
      <c r="M124" s="14"/>
      <c r="N124" s="14"/>
      <c r="O124" s="556"/>
      <c r="P124" s="557"/>
      <c r="Q124" s="556"/>
      <c r="R124" s="558"/>
      <c r="S124" s="559"/>
      <c r="T124" s="559"/>
      <c r="U124" s="559"/>
      <c r="V124" s="559"/>
      <c r="W124" s="559"/>
      <c r="X124" s="555"/>
      <c r="Y124" s="555"/>
      <c r="Z124" s="560"/>
      <c r="AA124" s="470"/>
    </row>
    <row r="125" spans="1:27" ht="15.75" customHeight="1">
      <c r="A125" s="456"/>
      <c r="B125" s="456"/>
      <c r="C125" s="456"/>
      <c r="D125" s="458"/>
      <c r="E125" s="399"/>
      <c r="F125" s="399"/>
      <c r="G125" s="399"/>
      <c r="H125" s="554"/>
      <c r="I125" s="555"/>
      <c r="J125" s="14"/>
      <c r="K125" s="14"/>
      <c r="L125" s="14"/>
      <c r="M125" s="14"/>
      <c r="N125" s="14"/>
      <c r="O125" s="556"/>
      <c r="P125" s="557"/>
      <c r="Q125" s="556"/>
      <c r="R125" s="558"/>
      <c r="S125" s="559"/>
      <c r="T125" s="559"/>
      <c r="U125" s="559"/>
      <c r="V125" s="559"/>
      <c r="W125" s="559"/>
      <c r="X125" s="555"/>
      <c r="Y125" s="555"/>
      <c r="Z125" s="560"/>
      <c r="AA125" s="470"/>
    </row>
    <row r="126" spans="1:27" ht="15.75" customHeight="1">
      <c r="A126" s="456"/>
      <c r="B126" s="456"/>
      <c r="C126" s="456"/>
      <c r="D126" s="458"/>
      <c r="E126" s="399"/>
      <c r="F126" s="399"/>
      <c r="G126" s="399"/>
      <c r="H126" s="554"/>
      <c r="I126" s="555"/>
      <c r="J126" s="14"/>
      <c r="K126" s="14"/>
      <c r="L126" s="14"/>
      <c r="M126" s="14"/>
      <c r="N126" s="14"/>
      <c r="O126" s="556"/>
      <c r="P126" s="557"/>
      <c r="Q126" s="556"/>
      <c r="R126" s="558"/>
      <c r="S126" s="559"/>
      <c r="T126" s="559"/>
      <c r="U126" s="559"/>
      <c r="V126" s="559"/>
      <c r="W126" s="559"/>
      <c r="X126" s="555"/>
      <c r="Y126" s="555"/>
      <c r="Z126" s="560"/>
      <c r="AA126" s="470"/>
    </row>
    <row r="127" spans="1:27" ht="15.75" customHeight="1">
      <c r="A127" s="456"/>
      <c r="B127" s="456"/>
      <c r="C127" s="456"/>
      <c r="D127" s="458"/>
      <c r="E127" s="399"/>
      <c r="F127" s="399"/>
      <c r="G127" s="399"/>
      <c r="H127" s="554"/>
      <c r="I127" s="555"/>
      <c r="J127" s="14"/>
      <c r="K127" s="14"/>
      <c r="L127" s="14"/>
      <c r="M127" s="14"/>
      <c r="N127" s="14"/>
      <c r="O127" s="556"/>
      <c r="P127" s="557"/>
      <c r="Q127" s="556"/>
      <c r="R127" s="558"/>
      <c r="S127" s="559"/>
      <c r="T127" s="559"/>
      <c r="U127" s="559"/>
      <c r="V127" s="559"/>
      <c r="W127" s="559"/>
      <c r="X127" s="555"/>
      <c r="Y127" s="555"/>
      <c r="Z127" s="560"/>
      <c r="AA127" s="470"/>
    </row>
    <row r="128" spans="1:27" ht="15.75" customHeight="1">
      <c r="A128" s="456"/>
      <c r="B128" s="456"/>
      <c r="C128" s="456"/>
      <c r="D128" s="458"/>
      <c r="E128" s="399"/>
      <c r="F128" s="399"/>
      <c r="G128" s="399"/>
      <c r="H128" s="554"/>
      <c r="I128" s="555"/>
      <c r="J128" s="14"/>
      <c r="K128" s="14"/>
      <c r="L128" s="14"/>
      <c r="M128" s="14"/>
      <c r="N128" s="14"/>
      <c r="O128" s="556"/>
      <c r="P128" s="557"/>
      <c r="Q128" s="556"/>
      <c r="R128" s="558"/>
      <c r="S128" s="559"/>
      <c r="T128" s="559"/>
      <c r="U128" s="559"/>
      <c r="V128" s="559"/>
      <c r="W128" s="559"/>
      <c r="X128" s="555"/>
      <c r="Y128" s="555"/>
      <c r="Z128" s="560"/>
      <c r="AA128" s="470"/>
    </row>
    <row r="129" spans="1:27" ht="15.75" customHeight="1">
      <c r="A129" s="456"/>
      <c r="B129" s="456"/>
      <c r="C129" s="456"/>
      <c r="D129" s="458"/>
      <c r="E129" s="399"/>
      <c r="F129" s="399"/>
      <c r="G129" s="399"/>
      <c r="H129" s="554"/>
      <c r="I129" s="555"/>
      <c r="J129" s="14"/>
      <c r="K129" s="14"/>
      <c r="L129" s="14"/>
      <c r="M129" s="14"/>
      <c r="N129" s="14"/>
      <c r="O129" s="556"/>
      <c r="P129" s="557"/>
      <c r="Q129" s="556"/>
      <c r="R129" s="558"/>
      <c r="S129" s="559"/>
      <c r="T129" s="559"/>
      <c r="U129" s="559"/>
      <c r="V129" s="559"/>
      <c r="W129" s="559"/>
      <c r="X129" s="555"/>
      <c r="Y129" s="555"/>
      <c r="Z129" s="560"/>
      <c r="AA129" s="470"/>
    </row>
    <row r="130" spans="1:27" ht="15.75" customHeight="1">
      <c r="A130" s="456"/>
      <c r="B130" s="456"/>
      <c r="C130" s="456"/>
      <c r="D130" s="458"/>
      <c r="E130" s="399"/>
      <c r="F130" s="399"/>
      <c r="G130" s="399"/>
      <c r="H130" s="554"/>
      <c r="I130" s="555"/>
      <c r="J130" s="14"/>
      <c r="K130" s="14"/>
      <c r="L130" s="14"/>
      <c r="M130" s="14"/>
      <c r="N130" s="14"/>
      <c r="O130" s="556"/>
      <c r="P130" s="557"/>
      <c r="Q130" s="556"/>
      <c r="R130" s="558"/>
      <c r="S130" s="559"/>
      <c r="T130" s="559"/>
      <c r="U130" s="559"/>
      <c r="V130" s="559"/>
      <c r="W130" s="559"/>
      <c r="X130" s="555"/>
      <c r="Y130" s="555"/>
      <c r="Z130" s="560"/>
      <c r="AA130" s="470"/>
    </row>
    <row r="131" spans="1:27" ht="15.75" customHeight="1">
      <c r="A131" s="456"/>
      <c r="B131" s="456"/>
      <c r="C131" s="456"/>
      <c r="D131" s="458"/>
      <c r="E131" s="399"/>
      <c r="F131" s="399"/>
      <c r="G131" s="399"/>
      <c r="H131" s="554"/>
      <c r="I131" s="555"/>
      <c r="J131" s="14"/>
      <c r="K131" s="14"/>
      <c r="L131" s="14"/>
      <c r="M131" s="14"/>
      <c r="N131" s="14"/>
      <c r="O131" s="556"/>
      <c r="P131" s="557"/>
      <c r="Q131" s="556"/>
      <c r="R131" s="558"/>
      <c r="S131" s="559"/>
      <c r="T131" s="559"/>
      <c r="U131" s="559"/>
      <c r="V131" s="559"/>
      <c r="W131" s="559"/>
      <c r="X131" s="555"/>
      <c r="Y131" s="555"/>
      <c r="Z131" s="560"/>
      <c r="AA131" s="470"/>
    </row>
    <row r="132" spans="1:27" ht="15.75" customHeight="1">
      <c r="A132" s="456"/>
      <c r="B132" s="456"/>
      <c r="C132" s="456"/>
      <c r="D132" s="458"/>
      <c r="E132" s="399"/>
      <c r="F132" s="399"/>
      <c r="G132" s="399"/>
      <c r="H132" s="554"/>
      <c r="I132" s="555"/>
      <c r="J132" s="14"/>
      <c r="K132" s="14"/>
      <c r="L132" s="14"/>
      <c r="M132" s="14"/>
      <c r="N132" s="14"/>
      <c r="O132" s="556"/>
      <c r="P132" s="557"/>
      <c r="Q132" s="556"/>
      <c r="R132" s="558"/>
      <c r="S132" s="559"/>
      <c r="T132" s="559"/>
      <c r="U132" s="559"/>
      <c r="V132" s="559"/>
      <c r="W132" s="559"/>
      <c r="X132" s="555"/>
      <c r="Y132" s="555"/>
      <c r="Z132" s="560"/>
      <c r="AA132" s="470"/>
    </row>
    <row r="133" spans="1:27" ht="15.75" customHeight="1">
      <c r="A133" s="456"/>
      <c r="B133" s="456"/>
      <c r="C133" s="456"/>
      <c r="D133" s="458"/>
      <c r="E133" s="399"/>
      <c r="F133" s="399"/>
      <c r="G133" s="399"/>
      <c r="H133" s="554"/>
      <c r="I133" s="555"/>
      <c r="J133" s="14"/>
      <c r="K133" s="14"/>
      <c r="L133" s="14"/>
      <c r="M133" s="14"/>
      <c r="N133" s="14"/>
      <c r="O133" s="556"/>
      <c r="P133" s="557"/>
      <c r="Q133" s="556"/>
      <c r="R133" s="558"/>
      <c r="S133" s="559"/>
      <c r="T133" s="559"/>
      <c r="U133" s="559"/>
      <c r="V133" s="559"/>
      <c r="W133" s="559"/>
      <c r="X133" s="555"/>
      <c r="Y133" s="555"/>
      <c r="Z133" s="560"/>
      <c r="AA133" s="470"/>
    </row>
    <row r="134" spans="1:27" ht="15.75" customHeight="1">
      <c r="A134" s="456"/>
      <c r="B134" s="456"/>
      <c r="C134" s="456"/>
      <c r="D134" s="458"/>
      <c r="E134" s="399"/>
      <c r="F134" s="399"/>
      <c r="G134" s="399"/>
      <c r="H134" s="554"/>
      <c r="I134" s="555"/>
      <c r="J134" s="14"/>
      <c r="K134" s="14"/>
      <c r="L134" s="14"/>
      <c r="M134" s="14"/>
      <c r="N134" s="14"/>
      <c r="O134" s="556"/>
      <c r="P134" s="557"/>
      <c r="Q134" s="556"/>
      <c r="R134" s="558"/>
      <c r="S134" s="559"/>
      <c r="T134" s="559"/>
      <c r="U134" s="559"/>
      <c r="V134" s="559"/>
      <c r="W134" s="559"/>
      <c r="X134" s="555"/>
      <c r="Y134" s="555"/>
      <c r="Z134" s="560"/>
      <c r="AA134" s="470"/>
    </row>
    <row r="135" spans="1:27" ht="15.75" customHeight="1">
      <c r="A135" s="456"/>
      <c r="B135" s="456"/>
      <c r="C135" s="456"/>
      <c r="D135" s="458"/>
      <c r="E135" s="399"/>
      <c r="F135" s="399"/>
      <c r="G135" s="399"/>
      <c r="H135" s="554"/>
      <c r="I135" s="555"/>
      <c r="J135" s="14"/>
      <c r="K135" s="14"/>
      <c r="L135" s="14"/>
      <c r="M135" s="14"/>
      <c r="N135" s="14"/>
      <c r="O135" s="556"/>
      <c r="P135" s="557"/>
      <c r="Q135" s="556"/>
      <c r="R135" s="558"/>
      <c r="S135" s="559"/>
      <c r="T135" s="559"/>
      <c r="U135" s="559"/>
      <c r="V135" s="559"/>
      <c r="W135" s="559"/>
      <c r="X135" s="555"/>
      <c r="Y135" s="555"/>
      <c r="Z135" s="560"/>
      <c r="AA135" s="470"/>
    </row>
    <row r="136" spans="1:27" ht="15.75" customHeight="1">
      <c r="A136" s="456"/>
      <c r="B136" s="456"/>
      <c r="C136" s="456"/>
      <c r="D136" s="458"/>
      <c r="E136" s="399"/>
      <c r="F136" s="399"/>
      <c r="G136" s="399"/>
      <c r="H136" s="554"/>
      <c r="I136" s="555"/>
      <c r="J136" s="14"/>
      <c r="K136" s="14"/>
      <c r="L136" s="14"/>
      <c r="M136" s="14"/>
      <c r="N136" s="14"/>
      <c r="O136" s="556"/>
      <c r="P136" s="557"/>
      <c r="Q136" s="556"/>
      <c r="R136" s="558"/>
      <c r="S136" s="559"/>
      <c r="T136" s="559"/>
      <c r="U136" s="559"/>
      <c r="V136" s="559"/>
      <c r="W136" s="559"/>
      <c r="X136" s="555"/>
      <c r="Y136" s="555"/>
      <c r="Z136" s="560"/>
      <c r="AA136" s="470"/>
    </row>
    <row r="137" spans="1:27" ht="15.75" customHeight="1">
      <c r="A137" s="456"/>
      <c r="B137" s="456"/>
      <c r="C137" s="456"/>
      <c r="D137" s="458"/>
      <c r="E137" s="399"/>
      <c r="F137" s="399"/>
      <c r="G137" s="399"/>
      <c r="H137" s="554"/>
      <c r="I137" s="555"/>
      <c r="J137" s="14"/>
      <c r="K137" s="14"/>
      <c r="L137" s="14"/>
      <c r="M137" s="14"/>
      <c r="N137" s="14"/>
      <c r="O137" s="556"/>
      <c r="P137" s="557"/>
      <c r="Q137" s="556"/>
      <c r="R137" s="558"/>
      <c r="S137" s="559"/>
      <c r="T137" s="559"/>
      <c r="U137" s="559"/>
      <c r="V137" s="559"/>
      <c r="W137" s="559"/>
      <c r="X137" s="555"/>
      <c r="Y137" s="555"/>
      <c r="Z137" s="560"/>
      <c r="AA137" s="470"/>
    </row>
    <row r="138" spans="1:27" ht="15.75" customHeight="1">
      <c r="A138" s="456"/>
      <c r="B138" s="456"/>
      <c r="C138" s="456"/>
      <c r="D138" s="458"/>
      <c r="E138" s="399"/>
      <c r="F138" s="399"/>
      <c r="G138" s="399"/>
      <c r="H138" s="554"/>
      <c r="I138" s="555"/>
      <c r="J138" s="14"/>
      <c r="K138" s="14"/>
      <c r="L138" s="14"/>
      <c r="M138" s="14"/>
      <c r="N138" s="14"/>
      <c r="O138" s="556"/>
      <c r="P138" s="557"/>
      <c r="Q138" s="556"/>
      <c r="R138" s="558"/>
      <c r="S138" s="559"/>
      <c r="T138" s="559"/>
      <c r="U138" s="559"/>
      <c r="V138" s="559"/>
      <c r="W138" s="559"/>
      <c r="X138" s="555"/>
      <c r="Y138" s="555"/>
      <c r="Z138" s="560"/>
      <c r="AA138" s="470"/>
    </row>
    <row r="139" spans="1:27" ht="15.75" customHeight="1">
      <c r="A139" s="456"/>
      <c r="B139" s="456"/>
      <c r="C139" s="456"/>
      <c r="D139" s="458"/>
      <c r="E139" s="399"/>
      <c r="F139" s="399"/>
      <c r="G139" s="399"/>
      <c r="H139" s="554"/>
      <c r="I139" s="555"/>
      <c r="J139" s="14"/>
      <c r="K139" s="14"/>
      <c r="L139" s="14"/>
      <c r="M139" s="14"/>
      <c r="N139" s="14"/>
      <c r="O139" s="556"/>
      <c r="P139" s="557"/>
      <c r="Q139" s="556"/>
      <c r="R139" s="558"/>
      <c r="S139" s="559"/>
      <c r="T139" s="559"/>
      <c r="U139" s="559"/>
      <c r="V139" s="559"/>
      <c r="W139" s="559"/>
      <c r="X139" s="555"/>
      <c r="Y139" s="555"/>
      <c r="Z139" s="560"/>
      <c r="AA139" s="470"/>
    </row>
    <row r="140" spans="1:27" ht="15.75" customHeight="1">
      <c r="A140" s="456"/>
      <c r="B140" s="456"/>
      <c r="C140" s="456"/>
      <c r="D140" s="458"/>
      <c r="E140" s="399"/>
      <c r="F140" s="399"/>
      <c r="G140" s="399"/>
      <c r="H140" s="554"/>
      <c r="I140" s="555"/>
      <c r="J140" s="14"/>
      <c r="K140" s="14"/>
      <c r="L140" s="14"/>
      <c r="M140" s="14"/>
      <c r="N140" s="14"/>
      <c r="O140" s="556"/>
      <c r="P140" s="557"/>
      <c r="Q140" s="556"/>
      <c r="R140" s="558"/>
      <c r="S140" s="559"/>
      <c r="T140" s="559"/>
      <c r="U140" s="559"/>
      <c r="V140" s="559"/>
      <c r="W140" s="559"/>
      <c r="X140" s="555"/>
      <c r="Y140" s="555"/>
      <c r="Z140" s="560"/>
      <c r="AA140" s="470"/>
    </row>
    <row r="141" spans="1:27" ht="15.75" customHeight="1">
      <c r="A141" s="456"/>
      <c r="B141" s="456"/>
      <c r="C141" s="456"/>
      <c r="D141" s="458"/>
      <c r="E141" s="399"/>
      <c r="F141" s="399"/>
      <c r="G141" s="399"/>
      <c r="H141" s="554"/>
      <c r="I141" s="555"/>
      <c r="J141" s="14"/>
      <c r="K141" s="14"/>
      <c r="L141" s="14"/>
      <c r="M141" s="14"/>
      <c r="N141" s="14"/>
      <c r="O141" s="556"/>
      <c r="P141" s="557"/>
      <c r="Q141" s="556"/>
      <c r="R141" s="558"/>
      <c r="S141" s="559"/>
      <c r="T141" s="559"/>
      <c r="U141" s="559"/>
      <c r="V141" s="559"/>
      <c r="W141" s="559"/>
      <c r="X141" s="555"/>
      <c r="Y141" s="555"/>
      <c r="Z141" s="560"/>
      <c r="AA141" s="470"/>
    </row>
    <row r="142" spans="1:27" ht="15.75" customHeight="1">
      <c r="A142" s="456"/>
      <c r="B142" s="456"/>
      <c r="C142" s="456"/>
      <c r="D142" s="458"/>
      <c r="E142" s="399"/>
      <c r="F142" s="399"/>
      <c r="G142" s="399"/>
      <c r="H142" s="554"/>
      <c r="I142" s="555"/>
      <c r="J142" s="14"/>
      <c r="K142" s="14"/>
      <c r="L142" s="14"/>
      <c r="M142" s="14"/>
      <c r="N142" s="14"/>
      <c r="O142" s="556"/>
      <c r="P142" s="557"/>
      <c r="Q142" s="556"/>
      <c r="R142" s="558"/>
      <c r="S142" s="559"/>
      <c r="T142" s="559"/>
      <c r="U142" s="559"/>
      <c r="V142" s="559"/>
      <c r="W142" s="559"/>
      <c r="X142" s="555"/>
      <c r="Y142" s="555"/>
      <c r="Z142" s="560"/>
      <c r="AA142" s="470"/>
    </row>
    <row r="143" spans="1:27" ht="15.75" customHeight="1">
      <c r="A143" s="456"/>
      <c r="B143" s="456"/>
      <c r="C143" s="456"/>
      <c r="D143" s="458"/>
      <c r="E143" s="399"/>
      <c r="F143" s="399"/>
      <c r="G143" s="399"/>
      <c r="H143" s="554"/>
      <c r="I143" s="555"/>
      <c r="J143" s="14"/>
      <c r="K143" s="14"/>
      <c r="L143" s="14"/>
      <c r="M143" s="14"/>
      <c r="N143" s="14"/>
      <c r="O143" s="556"/>
      <c r="P143" s="557"/>
      <c r="Q143" s="556"/>
      <c r="R143" s="558"/>
      <c r="S143" s="559"/>
      <c r="T143" s="559"/>
      <c r="U143" s="559"/>
      <c r="V143" s="559"/>
      <c r="W143" s="559"/>
      <c r="X143" s="555"/>
      <c r="Y143" s="555"/>
      <c r="Z143" s="560"/>
      <c r="AA143" s="470"/>
    </row>
    <row r="144" spans="1:27" ht="15.75" customHeight="1">
      <c r="A144" s="456"/>
      <c r="B144" s="456"/>
      <c r="C144" s="456"/>
      <c r="D144" s="458"/>
      <c r="E144" s="399"/>
      <c r="F144" s="399"/>
      <c r="G144" s="399"/>
      <c r="H144" s="554"/>
      <c r="I144" s="555"/>
      <c r="J144" s="14"/>
      <c r="K144" s="14"/>
      <c r="L144" s="14"/>
      <c r="M144" s="14"/>
      <c r="N144" s="14"/>
      <c r="O144" s="556"/>
      <c r="P144" s="557"/>
      <c r="Q144" s="556"/>
      <c r="R144" s="558"/>
      <c r="S144" s="559"/>
      <c r="T144" s="559"/>
      <c r="U144" s="559"/>
      <c r="V144" s="559"/>
      <c r="W144" s="559"/>
      <c r="X144" s="555"/>
      <c r="Y144" s="555"/>
      <c r="Z144" s="560"/>
      <c r="AA144" s="470"/>
    </row>
    <row r="145" spans="1:27" ht="15.75" customHeight="1">
      <c r="A145" s="456"/>
      <c r="B145" s="456"/>
      <c r="C145" s="456"/>
      <c r="D145" s="458"/>
      <c r="E145" s="399"/>
      <c r="F145" s="399"/>
      <c r="G145" s="399"/>
      <c r="H145" s="554"/>
      <c r="I145" s="555"/>
      <c r="J145" s="14"/>
      <c r="K145" s="14"/>
      <c r="L145" s="14"/>
      <c r="M145" s="14"/>
      <c r="N145" s="14"/>
      <c r="O145" s="556"/>
      <c r="P145" s="557"/>
      <c r="Q145" s="556"/>
      <c r="R145" s="558"/>
      <c r="S145" s="559"/>
      <c r="T145" s="559"/>
      <c r="U145" s="559"/>
      <c r="V145" s="559"/>
      <c r="W145" s="559"/>
      <c r="X145" s="555"/>
      <c r="Y145" s="555"/>
      <c r="Z145" s="560"/>
      <c r="AA145" s="470"/>
    </row>
    <row r="146" spans="1:27" ht="15.75" customHeight="1">
      <c r="A146" s="456"/>
      <c r="B146" s="456"/>
      <c r="C146" s="456"/>
      <c r="D146" s="458"/>
      <c r="E146" s="399"/>
      <c r="F146" s="399"/>
      <c r="G146" s="399"/>
      <c r="H146" s="554"/>
      <c r="I146" s="555"/>
      <c r="J146" s="14"/>
      <c r="K146" s="14"/>
      <c r="L146" s="14"/>
      <c r="M146" s="14"/>
      <c r="N146" s="14"/>
      <c r="O146" s="556"/>
      <c r="P146" s="557"/>
      <c r="Q146" s="556"/>
      <c r="R146" s="558"/>
      <c r="S146" s="559"/>
      <c r="T146" s="559"/>
      <c r="U146" s="559"/>
      <c r="V146" s="559"/>
      <c r="W146" s="559"/>
      <c r="X146" s="555"/>
      <c r="Y146" s="555"/>
      <c r="Z146" s="560"/>
      <c r="AA146" s="470"/>
    </row>
    <row r="147" spans="1:27" ht="15.75" customHeight="1">
      <c r="A147" s="456"/>
      <c r="B147" s="456"/>
      <c r="C147" s="456"/>
      <c r="D147" s="458"/>
      <c r="E147" s="399"/>
      <c r="F147" s="399"/>
      <c r="G147" s="399"/>
      <c r="H147" s="554"/>
      <c r="I147" s="555"/>
      <c r="J147" s="14"/>
      <c r="K147" s="14"/>
      <c r="L147" s="14"/>
      <c r="M147" s="14"/>
      <c r="N147" s="14"/>
      <c r="O147" s="556"/>
      <c r="P147" s="557"/>
      <c r="Q147" s="556"/>
      <c r="R147" s="558"/>
      <c r="S147" s="559"/>
      <c r="T147" s="559"/>
      <c r="U147" s="559"/>
      <c r="V147" s="559"/>
      <c r="W147" s="559"/>
      <c r="X147" s="555"/>
      <c r="Y147" s="555"/>
      <c r="Z147" s="560"/>
      <c r="AA147" s="470"/>
    </row>
    <row r="148" spans="1:27" ht="15.75" customHeight="1">
      <c r="A148" s="456"/>
      <c r="B148" s="456"/>
      <c r="C148" s="456"/>
      <c r="D148" s="458"/>
      <c r="E148" s="399"/>
      <c r="F148" s="399"/>
      <c r="G148" s="399"/>
      <c r="H148" s="554"/>
      <c r="I148" s="555"/>
      <c r="J148" s="14"/>
      <c r="K148" s="14"/>
      <c r="L148" s="14"/>
      <c r="M148" s="14"/>
      <c r="N148" s="14"/>
      <c r="O148" s="556"/>
      <c r="P148" s="557"/>
      <c r="Q148" s="556"/>
      <c r="R148" s="558"/>
      <c r="S148" s="559"/>
      <c r="T148" s="559"/>
      <c r="U148" s="559"/>
      <c r="V148" s="559"/>
      <c r="W148" s="559"/>
      <c r="X148" s="555"/>
      <c r="Y148" s="555"/>
      <c r="Z148" s="560"/>
      <c r="AA148" s="470"/>
    </row>
    <row r="149" spans="1:27" ht="15.75" customHeight="1">
      <c r="A149" s="456"/>
      <c r="B149" s="456"/>
      <c r="C149" s="456"/>
      <c r="D149" s="458"/>
      <c r="E149" s="399"/>
      <c r="F149" s="399"/>
      <c r="G149" s="399"/>
      <c r="H149" s="554"/>
      <c r="I149" s="555"/>
      <c r="J149" s="14"/>
      <c r="K149" s="14"/>
      <c r="L149" s="14"/>
      <c r="M149" s="14"/>
      <c r="N149" s="14"/>
      <c r="O149" s="556"/>
      <c r="P149" s="557"/>
      <c r="Q149" s="556"/>
      <c r="R149" s="558"/>
      <c r="S149" s="559"/>
      <c r="T149" s="559"/>
      <c r="U149" s="559"/>
      <c r="V149" s="559"/>
      <c r="W149" s="559"/>
      <c r="X149" s="555"/>
      <c r="Y149" s="555"/>
      <c r="Z149" s="560"/>
      <c r="AA149" s="470"/>
    </row>
    <row r="150" spans="1:27" ht="15.75" customHeight="1">
      <c r="A150" s="456"/>
      <c r="B150" s="456"/>
      <c r="C150" s="456"/>
      <c r="D150" s="458"/>
      <c r="E150" s="399"/>
      <c r="F150" s="399"/>
      <c r="G150" s="399"/>
      <c r="H150" s="554"/>
      <c r="I150" s="555"/>
      <c r="J150" s="14"/>
      <c r="K150" s="14"/>
      <c r="L150" s="14"/>
      <c r="M150" s="14"/>
      <c r="N150" s="14"/>
      <c r="O150" s="556"/>
      <c r="P150" s="557"/>
      <c r="Q150" s="556"/>
      <c r="R150" s="558"/>
      <c r="S150" s="559"/>
      <c r="T150" s="559"/>
      <c r="U150" s="559"/>
      <c r="V150" s="559"/>
      <c r="W150" s="559"/>
      <c r="X150" s="555"/>
      <c r="Y150" s="555"/>
      <c r="Z150" s="560"/>
      <c r="AA150" s="470"/>
    </row>
    <row r="151" spans="1:27" ht="15.75" customHeight="1">
      <c r="A151" s="456"/>
      <c r="B151" s="456"/>
      <c r="C151" s="456"/>
      <c r="D151" s="458"/>
      <c r="E151" s="399"/>
      <c r="F151" s="399"/>
      <c r="G151" s="399"/>
      <c r="H151" s="554"/>
      <c r="I151" s="555"/>
      <c r="J151" s="14"/>
      <c r="K151" s="14"/>
      <c r="L151" s="14"/>
      <c r="M151" s="14"/>
      <c r="N151" s="14"/>
      <c r="O151" s="556"/>
      <c r="P151" s="557"/>
      <c r="Q151" s="556"/>
      <c r="R151" s="558"/>
      <c r="S151" s="559"/>
      <c r="T151" s="559"/>
      <c r="U151" s="559"/>
      <c r="V151" s="559"/>
      <c r="W151" s="559"/>
      <c r="X151" s="555"/>
      <c r="Y151" s="555"/>
      <c r="Z151" s="560"/>
      <c r="AA151" s="470"/>
    </row>
    <row r="152" spans="1:27" ht="15.75" customHeight="1">
      <c r="A152" s="456"/>
      <c r="B152" s="456"/>
      <c r="C152" s="456"/>
      <c r="D152" s="458"/>
      <c r="E152" s="399"/>
      <c r="F152" s="399"/>
      <c r="G152" s="399"/>
      <c r="H152" s="554"/>
      <c r="I152" s="555"/>
      <c r="J152" s="14"/>
      <c r="K152" s="14"/>
      <c r="L152" s="14"/>
      <c r="M152" s="14"/>
      <c r="N152" s="14"/>
      <c r="O152" s="556"/>
      <c r="P152" s="557"/>
      <c r="Q152" s="556"/>
      <c r="R152" s="558"/>
      <c r="S152" s="559"/>
      <c r="T152" s="559"/>
      <c r="U152" s="559"/>
      <c r="V152" s="559"/>
      <c r="W152" s="559"/>
      <c r="X152" s="555"/>
      <c r="Y152" s="555"/>
      <c r="Z152" s="560"/>
      <c r="AA152" s="470"/>
    </row>
    <row r="153" spans="1:27" ht="15.75" customHeight="1">
      <c r="A153" s="456"/>
      <c r="B153" s="456"/>
      <c r="C153" s="456"/>
      <c r="D153" s="458"/>
      <c r="E153" s="399"/>
      <c r="F153" s="399"/>
      <c r="G153" s="399"/>
      <c r="H153" s="554"/>
      <c r="I153" s="555"/>
      <c r="J153" s="14"/>
      <c r="K153" s="14"/>
      <c r="L153" s="14"/>
      <c r="M153" s="14"/>
      <c r="N153" s="14"/>
      <c r="O153" s="556"/>
      <c r="P153" s="557"/>
      <c r="Q153" s="556"/>
      <c r="R153" s="558"/>
      <c r="S153" s="559"/>
      <c r="T153" s="559"/>
      <c r="U153" s="559"/>
      <c r="V153" s="559"/>
      <c r="W153" s="559"/>
      <c r="X153" s="555"/>
      <c r="Y153" s="555"/>
      <c r="Z153" s="560"/>
      <c r="AA153" s="470"/>
    </row>
    <row r="154" spans="1:27" ht="15.75" customHeight="1">
      <c r="A154" s="456"/>
      <c r="B154" s="456"/>
      <c r="C154" s="456"/>
      <c r="D154" s="458"/>
      <c r="E154" s="399"/>
      <c r="F154" s="399"/>
      <c r="G154" s="399"/>
      <c r="H154" s="554"/>
      <c r="I154" s="555"/>
      <c r="J154" s="14"/>
      <c r="K154" s="14"/>
      <c r="L154" s="14"/>
      <c r="M154" s="14"/>
      <c r="N154" s="14"/>
      <c r="O154" s="556"/>
      <c r="P154" s="557"/>
      <c r="Q154" s="556"/>
      <c r="R154" s="558"/>
      <c r="S154" s="559"/>
      <c r="T154" s="559"/>
      <c r="U154" s="559"/>
      <c r="V154" s="559"/>
      <c r="W154" s="559"/>
      <c r="X154" s="555"/>
      <c r="Y154" s="555"/>
      <c r="Z154" s="560"/>
      <c r="AA154" s="470"/>
    </row>
    <row r="155" spans="1:27" ht="15.75" customHeight="1">
      <c r="A155" s="456"/>
      <c r="B155" s="456"/>
      <c r="C155" s="456"/>
      <c r="D155" s="458"/>
      <c r="E155" s="399"/>
      <c r="F155" s="399"/>
      <c r="G155" s="399"/>
      <c r="H155" s="554"/>
      <c r="I155" s="555"/>
      <c r="J155" s="14"/>
      <c r="K155" s="14"/>
      <c r="L155" s="14"/>
      <c r="M155" s="14"/>
      <c r="N155" s="14"/>
      <c r="O155" s="556"/>
      <c r="P155" s="557"/>
      <c r="Q155" s="556"/>
      <c r="R155" s="558"/>
      <c r="S155" s="559"/>
      <c r="T155" s="559"/>
      <c r="U155" s="559"/>
      <c r="V155" s="559"/>
      <c r="W155" s="559"/>
      <c r="X155" s="555"/>
      <c r="Y155" s="555"/>
      <c r="Z155" s="560"/>
      <c r="AA155" s="470"/>
    </row>
    <row r="156" spans="1:27" ht="15.75" customHeight="1">
      <c r="A156" s="456"/>
      <c r="B156" s="456"/>
      <c r="C156" s="456"/>
      <c r="D156" s="458"/>
      <c r="E156" s="399"/>
      <c r="F156" s="399"/>
      <c r="G156" s="399"/>
      <c r="H156" s="554"/>
      <c r="I156" s="555"/>
      <c r="J156" s="14"/>
      <c r="K156" s="14"/>
      <c r="L156" s="14"/>
      <c r="M156" s="14"/>
      <c r="N156" s="14"/>
      <c r="O156" s="556"/>
      <c r="P156" s="557"/>
      <c r="Q156" s="556"/>
      <c r="R156" s="558"/>
      <c r="S156" s="559"/>
      <c r="T156" s="559"/>
      <c r="U156" s="559"/>
      <c r="V156" s="559"/>
      <c r="W156" s="559"/>
      <c r="X156" s="555"/>
      <c r="Y156" s="555"/>
      <c r="Z156" s="560"/>
      <c r="AA156" s="470"/>
    </row>
    <row r="157" spans="1:27" ht="15.75" customHeight="1">
      <c r="A157" s="456"/>
      <c r="B157" s="456"/>
      <c r="C157" s="456"/>
      <c r="D157" s="458"/>
      <c r="E157" s="399"/>
      <c r="F157" s="399"/>
      <c r="G157" s="399"/>
      <c r="H157" s="554"/>
      <c r="I157" s="555"/>
      <c r="J157" s="14"/>
      <c r="K157" s="14"/>
      <c r="L157" s="14"/>
      <c r="M157" s="14"/>
      <c r="N157" s="14"/>
      <c r="O157" s="556"/>
      <c r="P157" s="557"/>
      <c r="Q157" s="556"/>
      <c r="R157" s="558"/>
      <c r="S157" s="559"/>
      <c r="T157" s="559"/>
      <c r="U157" s="559"/>
      <c r="V157" s="559"/>
      <c r="W157" s="559"/>
      <c r="X157" s="555"/>
      <c r="Y157" s="555"/>
      <c r="Z157" s="560"/>
      <c r="AA157" s="470"/>
    </row>
    <row r="158" spans="1:27" ht="15.75" customHeight="1">
      <c r="A158" s="456"/>
      <c r="B158" s="456"/>
      <c r="C158" s="456"/>
      <c r="D158" s="458"/>
      <c r="E158" s="399"/>
      <c r="F158" s="399"/>
      <c r="G158" s="399"/>
      <c r="H158" s="554"/>
      <c r="I158" s="555"/>
      <c r="J158" s="14"/>
      <c r="K158" s="14"/>
      <c r="L158" s="14"/>
      <c r="M158" s="14"/>
      <c r="N158" s="14"/>
      <c r="O158" s="556"/>
      <c r="P158" s="557"/>
      <c r="Q158" s="556"/>
      <c r="R158" s="558"/>
      <c r="S158" s="559"/>
      <c r="T158" s="559"/>
      <c r="U158" s="559"/>
      <c r="V158" s="559"/>
      <c r="W158" s="559"/>
      <c r="X158" s="555"/>
      <c r="Y158" s="555"/>
      <c r="Z158" s="560"/>
      <c r="AA158" s="470"/>
    </row>
    <row r="159" spans="1:27" ht="15.75" customHeight="1">
      <c r="A159" s="456"/>
      <c r="B159" s="456"/>
      <c r="C159" s="456"/>
      <c r="D159" s="458"/>
      <c r="E159" s="399"/>
      <c r="F159" s="399"/>
      <c r="G159" s="399"/>
      <c r="H159" s="554"/>
      <c r="I159" s="555"/>
      <c r="J159" s="14"/>
      <c r="K159" s="14"/>
      <c r="L159" s="14"/>
      <c r="M159" s="14"/>
      <c r="N159" s="14"/>
      <c r="O159" s="556"/>
      <c r="P159" s="557"/>
      <c r="Q159" s="556"/>
      <c r="R159" s="558"/>
      <c r="S159" s="559"/>
      <c r="T159" s="559"/>
      <c r="U159" s="559"/>
      <c r="V159" s="559"/>
      <c r="W159" s="559"/>
      <c r="X159" s="555"/>
      <c r="Y159" s="555"/>
      <c r="Z159" s="560"/>
      <c r="AA159" s="470"/>
    </row>
    <row r="160" spans="1:27" ht="15.75" customHeight="1">
      <c r="A160" s="456"/>
      <c r="B160" s="456"/>
      <c r="C160" s="456"/>
      <c r="D160" s="458"/>
      <c r="E160" s="399"/>
      <c r="F160" s="399"/>
      <c r="G160" s="399"/>
      <c r="H160" s="554"/>
      <c r="I160" s="555"/>
      <c r="J160" s="14"/>
      <c r="K160" s="14"/>
      <c r="L160" s="14"/>
      <c r="M160" s="14"/>
      <c r="N160" s="14"/>
      <c r="O160" s="556"/>
      <c r="P160" s="557"/>
      <c r="Q160" s="556"/>
      <c r="R160" s="558"/>
      <c r="S160" s="559"/>
      <c r="T160" s="559"/>
      <c r="U160" s="559"/>
      <c r="V160" s="559"/>
      <c r="W160" s="559"/>
      <c r="X160" s="555"/>
      <c r="Y160" s="555"/>
      <c r="Z160" s="560"/>
      <c r="AA160" s="470"/>
    </row>
    <row r="161" spans="1:27" ht="15.75" customHeight="1">
      <c r="A161" s="456"/>
      <c r="B161" s="456"/>
      <c r="C161" s="456"/>
      <c r="D161" s="458"/>
      <c r="E161" s="399"/>
      <c r="F161" s="399"/>
      <c r="G161" s="399"/>
      <c r="H161" s="554"/>
      <c r="I161" s="555"/>
      <c r="J161" s="14"/>
      <c r="K161" s="14"/>
      <c r="L161" s="14"/>
      <c r="M161" s="14"/>
      <c r="N161" s="14"/>
      <c r="O161" s="556"/>
      <c r="P161" s="557"/>
      <c r="Q161" s="556"/>
      <c r="R161" s="558"/>
      <c r="S161" s="559"/>
      <c r="T161" s="559"/>
      <c r="U161" s="559"/>
      <c r="V161" s="559"/>
      <c r="W161" s="559"/>
      <c r="X161" s="555"/>
      <c r="Y161" s="555"/>
      <c r="Z161" s="560"/>
      <c r="AA161" s="470"/>
    </row>
    <row r="162" spans="1:27" ht="15.75" customHeight="1">
      <c r="A162" s="456"/>
      <c r="B162" s="456"/>
      <c r="C162" s="456"/>
      <c r="D162" s="458"/>
      <c r="E162" s="399"/>
      <c r="F162" s="399"/>
      <c r="G162" s="399"/>
      <c r="H162" s="554"/>
      <c r="I162" s="555"/>
      <c r="J162" s="14"/>
      <c r="K162" s="14"/>
      <c r="L162" s="14"/>
      <c r="M162" s="14"/>
      <c r="N162" s="14"/>
      <c r="O162" s="556"/>
      <c r="P162" s="557"/>
      <c r="Q162" s="556"/>
      <c r="R162" s="558"/>
      <c r="S162" s="559"/>
      <c r="T162" s="559"/>
      <c r="U162" s="559"/>
      <c r="V162" s="559"/>
      <c r="W162" s="559"/>
      <c r="X162" s="555"/>
      <c r="Y162" s="555"/>
      <c r="Z162" s="560"/>
      <c r="AA162" s="470"/>
    </row>
    <row r="163" spans="1:27" ht="15.75" customHeight="1">
      <c r="A163" s="456"/>
      <c r="B163" s="456"/>
      <c r="C163" s="456"/>
      <c r="D163" s="458"/>
      <c r="E163" s="399"/>
      <c r="F163" s="399"/>
      <c r="G163" s="399"/>
      <c r="H163" s="554"/>
      <c r="I163" s="555"/>
      <c r="J163" s="14"/>
      <c r="K163" s="14"/>
      <c r="L163" s="14"/>
      <c r="M163" s="14"/>
      <c r="N163" s="14"/>
      <c r="O163" s="556"/>
      <c r="P163" s="557"/>
      <c r="Q163" s="556"/>
      <c r="R163" s="558"/>
      <c r="S163" s="559"/>
      <c r="T163" s="559"/>
      <c r="U163" s="559"/>
      <c r="V163" s="559"/>
      <c r="W163" s="559"/>
      <c r="X163" s="555"/>
      <c r="Y163" s="555"/>
      <c r="Z163" s="560"/>
      <c r="AA163" s="470"/>
    </row>
    <row r="164" spans="1:27" ht="15.75" customHeight="1">
      <c r="A164" s="456"/>
      <c r="B164" s="456"/>
      <c r="C164" s="456"/>
      <c r="D164" s="458"/>
      <c r="E164" s="399"/>
      <c r="F164" s="399"/>
      <c r="G164" s="399"/>
      <c r="H164" s="554"/>
      <c r="I164" s="555"/>
      <c r="J164" s="14"/>
      <c r="K164" s="14"/>
      <c r="L164" s="14"/>
      <c r="M164" s="14"/>
      <c r="N164" s="14"/>
      <c r="O164" s="556"/>
      <c r="P164" s="557"/>
      <c r="Q164" s="556"/>
      <c r="R164" s="558"/>
      <c r="S164" s="559"/>
      <c r="T164" s="559"/>
      <c r="U164" s="559"/>
      <c r="V164" s="559"/>
      <c r="W164" s="559"/>
      <c r="X164" s="555"/>
      <c r="Y164" s="555"/>
      <c r="Z164" s="560"/>
      <c r="AA164" s="470"/>
    </row>
    <row r="165" spans="1:27" ht="15.75" customHeight="1">
      <c r="A165" s="456"/>
      <c r="B165" s="456"/>
      <c r="C165" s="456"/>
      <c r="D165" s="458"/>
      <c r="E165" s="399"/>
      <c r="F165" s="399"/>
      <c r="G165" s="399"/>
      <c r="H165" s="554"/>
      <c r="I165" s="555"/>
      <c r="J165" s="14"/>
      <c r="K165" s="14"/>
      <c r="L165" s="14"/>
      <c r="M165" s="14"/>
      <c r="N165" s="14"/>
      <c r="O165" s="556"/>
      <c r="P165" s="557"/>
      <c r="Q165" s="556"/>
      <c r="R165" s="558"/>
      <c r="S165" s="559"/>
      <c r="T165" s="559"/>
      <c r="U165" s="559"/>
      <c r="V165" s="559"/>
      <c r="W165" s="559"/>
      <c r="X165" s="555"/>
      <c r="Y165" s="555"/>
      <c r="Z165" s="560"/>
      <c r="AA165" s="470"/>
    </row>
    <row r="166" spans="1:27" ht="15.75" customHeight="1">
      <c r="A166" s="456"/>
      <c r="B166" s="456"/>
      <c r="C166" s="456"/>
      <c r="D166" s="458"/>
      <c r="E166" s="399"/>
      <c r="F166" s="399"/>
      <c r="G166" s="399"/>
      <c r="H166" s="554"/>
      <c r="I166" s="555"/>
      <c r="J166" s="14"/>
      <c r="K166" s="14"/>
      <c r="L166" s="14"/>
      <c r="M166" s="14"/>
      <c r="N166" s="14"/>
      <c r="O166" s="556"/>
      <c r="P166" s="557"/>
      <c r="Q166" s="556"/>
      <c r="R166" s="558"/>
      <c r="S166" s="559"/>
      <c r="T166" s="559"/>
      <c r="U166" s="559"/>
      <c r="V166" s="559"/>
      <c r="W166" s="559"/>
      <c r="X166" s="555"/>
      <c r="Y166" s="555"/>
      <c r="Z166" s="560"/>
      <c r="AA166" s="470"/>
    </row>
    <row r="167" spans="1:27" ht="15.75" customHeight="1">
      <c r="A167" s="456"/>
      <c r="B167" s="456"/>
      <c r="C167" s="456"/>
      <c r="D167" s="458"/>
      <c r="E167" s="399"/>
      <c r="F167" s="399"/>
      <c r="G167" s="399"/>
      <c r="H167" s="554"/>
      <c r="I167" s="555"/>
      <c r="J167" s="14"/>
      <c r="K167" s="14"/>
      <c r="L167" s="14"/>
      <c r="M167" s="14"/>
      <c r="N167" s="14"/>
      <c r="O167" s="556"/>
      <c r="P167" s="557"/>
      <c r="Q167" s="556"/>
      <c r="R167" s="558"/>
      <c r="S167" s="559"/>
      <c r="T167" s="559"/>
      <c r="U167" s="559"/>
      <c r="V167" s="559"/>
      <c r="W167" s="559"/>
      <c r="X167" s="555"/>
      <c r="Y167" s="555"/>
      <c r="Z167" s="560"/>
      <c r="AA167" s="470"/>
    </row>
    <row r="168" spans="1:27" ht="15.75" customHeight="1">
      <c r="A168" s="456"/>
      <c r="B168" s="456"/>
      <c r="C168" s="456"/>
      <c r="D168" s="458"/>
      <c r="E168" s="399"/>
      <c r="F168" s="399"/>
      <c r="G168" s="399"/>
      <c r="H168" s="554"/>
      <c r="I168" s="555"/>
      <c r="J168" s="14"/>
      <c r="K168" s="14"/>
      <c r="L168" s="14"/>
      <c r="M168" s="14"/>
      <c r="N168" s="14"/>
      <c r="O168" s="556"/>
      <c r="P168" s="557"/>
      <c r="Q168" s="556"/>
      <c r="R168" s="558"/>
      <c r="S168" s="559"/>
      <c r="T168" s="559"/>
      <c r="U168" s="559"/>
      <c r="V168" s="559"/>
      <c r="W168" s="559"/>
      <c r="X168" s="555"/>
      <c r="Y168" s="555"/>
      <c r="Z168" s="560"/>
      <c r="AA168" s="470"/>
    </row>
    <row r="169" spans="1:27" ht="15.75" customHeight="1">
      <c r="A169" s="456"/>
      <c r="B169" s="456"/>
      <c r="C169" s="456"/>
      <c r="D169" s="458"/>
      <c r="E169" s="399"/>
      <c r="F169" s="399"/>
      <c r="G169" s="399"/>
      <c r="H169" s="554"/>
      <c r="I169" s="555"/>
      <c r="J169" s="14"/>
      <c r="K169" s="14"/>
      <c r="L169" s="14"/>
      <c r="M169" s="14"/>
      <c r="N169" s="14"/>
      <c r="O169" s="556"/>
      <c r="P169" s="557"/>
      <c r="Q169" s="556"/>
      <c r="R169" s="558"/>
      <c r="S169" s="559"/>
      <c r="T169" s="559"/>
      <c r="U169" s="559"/>
      <c r="V169" s="559"/>
      <c r="W169" s="559"/>
      <c r="X169" s="555"/>
      <c r="Y169" s="555"/>
      <c r="Z169" s="560"/>
      <c r="AA169" s="470"/>
    </row>
    <row r="170" spans="1:27" ht="15.75" customHeight="1">
      <c r="A170" s="456"/>
      <c r="B170" s="456"/>
      <c r="C170" s="456"/>
      <c r="D170" s="458"/>
      <c r="E170" s="399"/>
      <c r="F170" s="399"/>
      <c r="G170" s="399"/>
      <c r="H170" s="554"/>
      <c r="I170" s="555"/>
      <c r="J170" s="14"/>
      <c r="K170" s="14"/>
      <c r="L170" s="14"/>
      <c r="M170" s="14"/>
      <c r="N170" s="14"/>
      <c r="O170" s="556"/>
      <c r="P170" s="557"/>
      <c r="Q170" s="556"/>
      <c r="R170" s="558"/>
      <c r="S170" s="559"/>
      <c r="T170" s="559"/>
      <c r="U170" s="559"/>
      <c r="V170" s="559"/>
      <c r="W170" s="559"/>
      <c r="X170" s="555"/>
      <c r="Y170" s="555"/>
      <c r="Z170" s="560"/>
      <c r="AA170" s="470"/>
    </row>
    <row r="171" spans="1:27" ht="15.75" customHeight="1">
      <c r="A171" s="456"/>
      <c r="B171" s="456"/>
      <c r="C171" s="456"/>
      <c r="D171" s="458"/>
      <c r="E171" s="399"/>
      <c r="F171" s="399"/>
      <c r="G171" s="399"/>
      <c r="H171" s="554"/>
      <c r="I171" s="555"/>
      <c r="J171" s="14"/>
      <c r="K171" s="14"/>
      <c r="L171" s="14"/>
      <c r="M171" s="14"/>
      <c r="N171" s="14"/>
      <c r="O171" s="556"/>
      <c r="P171" s="557"/>
      <c r="Q171" s="556"/>
      <c r="R171" s="558"/>
      <c r="S171" s="559"/>
      <c r="T171" s="559"/>
      <c r="U171" s="559"/>
      <c r="V171" s="559"/>
      <c r="W171" s="559"/>
      <c r="X171" s="555"/>
      <c r="Y171" s="555"/>
      <c r="Z171" s="560"/>
      <c r="AA171" s="470"/>
    </row>
    <row r="172" spans="1:27" ht="15.75" customHeight="1">
      <c r="A172" s="456"/>
      <c r="B172" s="456"/>
      <c r="C172" s="456"/>
      <c r="D172" s="458"/>
      <c r="E172" s="399"/>
      <c r="F172" s="399"/>
      <c r="G172" s="399"/>
      <c r="H172" s="554"/>
      <c r="I172" s="555"/>
      <c r="J172" s="14"/>
      <c r="K172" s="14"/>
      <c r="L172" s="14"/>
      <c r="M172" s="14"/>
      <c r="N172" s="14"/>
      <c r="O172" s="556"/>
      <c r="P172" s="557"/>
      <c r="Q172" s="556"/>
      <c r="R172" s="558"/>
      <c r="S172" s="559"/>
      <c r="T172" s="559"/>
      <c r="U172" s="559"/>
      <c r="V172" s="559"/>
      <c r="W172" s="559"/>
      <c r="X172" s="555"/>
      <c r="Y172" s="555"/>
      <c r="Z172" s="560"/>
      <c r="AA172" s="470"/>
    </row>
    <row r="173" spans="1:27" ht="15.75" customHeight="1">
      <c r="A173" s="456"/>
      <c r="B173" s="456"/>
      <c r="C173" s="456"/>
      <c r="D173" s="458"/>
      <c r="E173" s="399"/>
      <c r="F173" s="399"/>
      <c r="G173" s="399"/>
      <c r="H173" s="554"/>
      <c r="I173" s="555"/>
      <c r="J173" s="14"/>
      <c r="K173" s="14"/>
      <c r="L173" s="14"/>
      <c r="M173" s="14"/>
      <c r="N173" s="14"/>
      <c r="O173" s="556"/>
      <c r="P173" s="557"/>
      <c r="Q173" s="556"/>
      <c r="R173" s="558"/>
      <c r="S173" s="559"/>
      <c r="T173" s="559"/>
      <c r="U173" s="559"/>
      <c r="V173" s="559"/>
      <c r="W173" s="559"/>
      <c r="X173" s="555"/>
      <c r="Y173" s="555"/>
      <c r="Z173" s="560"/>
      <c r="AA173" s="470"/>
    </row>
    <row r="174" spans="1:27" ht="15.75" customHeight="1">
      <c r="A174" s="456"/>
      <c r="B174" s="456"/>
      <c r="C174" s="456"/>
      <c r="D174" s="458"/>
      <c r="E174" s="399"/>
      <c r="F174" s="399"/>
      <c r="G174" s="399"/>
      <c r="H174" s="554"/>
      <c r="I174" s="555"/>
      <c r="J174" s="14"/>
      <c r="K174" s="14"/>
      <c r="L174" s="14"/>
      <c r="M174" s="14"/>
      <c r="N174" s="14"/>
      <c r="O174" s="556"/>
      <c r="P174" s="557"/>
      <c r="Q174" s="556"/>
      <c r="R174" s="558"/>
      <c r="S174" s="559"/>
      <c r="T174" s="559"/>
      <c r="U174" s="559"/>
      <c r="V174" s="559"/>
      <c r="W174" s="559"/>
      <c r="X174" s="555"/>
      <c r="Y174" s="555"/>
      <c r="Z174" s="560"/>
      <c r="AA174" s="470"/>
    </row>
    <row r="175" spans="1:27" ht="15.75" customHeight="1">
      <c r="A175" s="456"/>
      <c r="B175" s="456"/>
      <c r="C175" s="456"/>
      <c r="D175" s="458"/>
      <c r="E175" s="399"/>
      <c r="F175" s="399"/>
      <c r="G175" s="399"/>
      <c r="H175" s="554"/>
      <c r="I175" s="555"/>
      <c r="J175" s="14"/>
      <c r="K175" s="14"/>
      <c r="L175" s="14"/>
      <c r="M175" s="14"/>
      <c r="N175" s="14"/>
      <c r="O175" s="556"/>
      <c r="P175" s="557"/>
      <c r="Q175" s="556"/>
      <c r="R175" s="558"/>
      <c r="S175" s="559"/>
      <c r="T175" s="559"/>
      <c r="U175" s="559"/>
      <c r="V175" s="559"/>
      <c r="W175" s="559"/>
      <c r="X175" s="555"/>
      <c r="Y175" s="555"/>
      <c r="Z175" s="560"/>
      <c r="AA175" s="470"/>
    </row>
    <row r="176" spans="1:27" ht="15.75" customHeight="1">
      <c r="A176" s="456"/>
      <c r="B176" s="456"/>
      <c r="C176" s="456"/>
      <c r="D176" s="458"/>
      <c r="E176" s="399"/>
      <c r="F176" s="399"/>
      <c r="G176" s="399"/>
      <c r="H176" s="554"/>
      <c r="I176" s="555"/>
      <c r="J176" s="14"/>
      <c r="K176" s="14"/>
      <c r="L176" s="14"/>
      <c r="M176" s="14"/>
      <c r="N176" s="14"/>
      <c r="O176" s="556"/>
      <c r="P176" s="557"/>
      <c r="Q176" s="556"/>
      <c r="R176" s="558"/>
      <c r="S176" s="559"/>
      <c r="T176" s="559"/>
      <c r="U176" s="559"/>
      <c r="V176" s="559"/>
      <c r="W176" s="559"/>
      <c r="X176" s="555"/>
      <c r="Y176" s="555"/>
      <c r="Z176" s="560"/>
      <c r="AA176" s="470"/>
    </row>
    <row r="177" spans="1:27" ht="15.75" customHeight="1">
      <c r="A177" s="456"/>
      <c r="B177" s="456"/>
      <c r="C177" s="456"/>
      <c r="D177" s="458"/>
      <c r="E177" s="399"/>
      <c r="F177" s="399"/>
      <c r="G177" s="399"/>
      <c r="H177" s="554"/>
      <c r="I177" s="555"/>
      <c r="J177" s="14"/>
      <c r="K177" s="14"/>
      <c r="L177" s="14"/>
      <c r="M177" s="14"/>
      <c r="N177" s="14"/>
      <c r="O177" s="556"/>
      <c r="P177" s="557"/>
      <c r="Q177" s="556"/>
      <c r="R177" s="558"/>
      <c r="S177" s="559"/>
      <c r="T177" s="559"/>
      <c r="U177" s="559"/>
      <c r="V177" s="559"/>
      <c r="W177" s="559"/>
      <c r="X177" s="555"/>
      <c r="Y177" s="555"/>
      <c r="Z177" s="560"/>
      <c r="AA177" s="470"/>
    </row>
    <row r="178" spans="1:27" ht="15.75" customHeight="1">
      <c r="A178" s="456"/>
      <c r="B178" s="456"/>
      <c r="C178" s="456"/>
      <c r="D178" s="458"/>
      <c r="E178" s="399"/>
      <c r="F178" s="399"/>
      <c r="G178" s="399"/>
      <c r="H178" s="554"/>
      <c r="I178" s="555"/>
      <c r="J178" s="14"/>
      <c r="K178" s="14"/>
      <c r="L178" s="14"/>
      <c r="M178" s="14"/>
      <c r="N178" s="14"/>
      <c r="O178" s="556"/>
      <c r="P178" s="557"/>
      <c r="Q178" s="556"/>
      <c r="R178" s="558"/>
      <c r="S178" s="559"/>
      <c r="T178" s="559"/>
      <c r="U178" s="559"/>
      <c r="V178" s="559"/>
      <c r="W178" s="559"/>
      <c r="X178" s="555"/>
      <c r="Y178" s="555"/>
      <c r="Z178" s="560"/>
      <c r="AA178" s="470"/>
    </row>
    <row r="179" spans="1:27" ht="15.75" customHeight="1">
      <c r="A179" s="456"/>
      <c r="B179" s="456"/>
      <c r="C179" s="456"/>
      <c r="D179" s="458"/>
      <c r="E179" s="399"/>
      <c r="F179" s="399"/>
      <c r="G179" s="399"/>
      <c r="H179" s="554"/>
      <c r="I179" s="555"/>
      <c r="J179" s="14"/>
      <c r="K179" s="14"/>
      <c r="L179" s="14"/>
      <c r="M179" s="14"/>
      <c r="N179" s="14"/>
      <c r="O179" s="556"/>
      <c r="P179" s="557"/>
      <c r="Q179" s="556"/>
      <c r="R179" s="558"/>
      <c r="S179" s="559"/>
      <c r="T179" s="559"/>
      <c r="U179" s="559"/>
      <c r="V179" s="559"/>
      <c r="W179" s="559"/>
      <c r="X179" s="555"/>
      <c r="Y179" s="555"/>
      <c r="Z179" s="560"/>
      <c r="AA179" s="470"/>
    </row>
    <row r="180" spans="1:27" ht="15.75" customHeight="1">
      <c r="A180" s="456"/>
      <c r="B180" s="456"/>
      <c r="C180" s="456"/>
      <c r="D180" s="458"/>
      <c r="E180" s="399"/>
      <c r="F180" s="399"/>
      <c r="G180" s="399"/>
      <c r="H180" s="554"/>
      <c r="I180" s="555"/>
      <c r="J180" s="14"/>
      <c r="K180" s="14"/>
      <c r="L180" s="14"/>
      <c r="M180" s="14"/>
      <c r="N180" s="14"/>
      <c r="O180" s="556"/>
      <c r="P180" s="557"/>
      <c r="Q180" s="556"/>
      <c r="R180" s="558"/>
      <c r="S180" s="559"/>
      <c r="T180" s="559"/>
      <c r="U180" s="559"/>
      <c r="V180" s="559"/>
      <c r="W180" s="559"/>
      <c r="X180" s="555"/>
      <c r="Y180" s="555"/>
      <c r="Z180" s="560"/>
      <c r="AA180" s="470"/>
    </row>
    <row r="181" spans="1:27" ht="15.75" customHeight="1">
      <c r="A181" s="456"/>
      <c r="B181" s="456"/>
      <c r="C181" s="456"/>
      <c r="D181" s="458"/>
      <c r="E181" s="399"/>
      <c r="F181" s="399"/>
      <c r="G181" s="399"/>
      <c r="H181" s="554"/>
      <c r="I181" s="555"/>
      <c r="J181" s="14"/>
      <c r="K181" s="14"/>
      <c r="L181" s="14"/>
      <c r="M181" s="14"/>
      <c r="N181" s="14"/>
      <c r="O181" s="556"/>
      <c r="P181" s="557"/>
      <c r="Q181" s="556"/>
      <c r="R181" s="558"/>
      <c r="S181" s="559"/>
      <c r="T181" s="559"/>
      <c r="U181" s="559"/>
      <c r="V181" s="559"/>
      <c r="W181" s="559"/>
      <c r="X181" s="555"/>
      <c r="Y181" s="555"/>
      <c r="Z181" s="560"/>
      <c r="AA181" s="470"/>
    </row>
    <row r="182" spans="1:27" ht="15.75" customHeight="1">
      <c r="A182" s="456"/>
      <c r="B182" s="456"/>
      <c r="C182" s="456"/>
      <c r="D182" s="458"/>
      <c r="E182" s="399"/>
      <c r="F182" s="399"/>
      <c r="G182" s="399"/>
      <c r="H182" s="554"/>
      <c r="I182" s="555"/>
      <c r="J182" s="14"/>
      <c r="K182" s="14"/>
      <c r="L182" s="14"/>
      <c r="M182" s="14"/>
      <c r="N182" s="14"/>
      <c r="O182" s="556"/>
      <c r="P182" s="557"/>
      <c r="Q182" s="556"/>
      <c r="R182" s="558"/>
      <c r="S182" s="559"/>
      <c r="T182" s="559"/>
      <c r="U182" s="559"/>
      <c r="V182" s="559"/>
      <c r="W182" s="559"/>
      <c r="X182" s="555"/>
      <c r="Y182" s="555"/>
      <c r="Z182" s="560"/>
      <c r="AA182" s="470"/>
    </row>
    <row r="183" spans="1:27" ht="15.75" customHeight="1">
      <c r="A183" s="456"/>
      <c r="B183" s="456"/>
      <c r="C183" s="456"/>
      <c r="D183" s="458"/>
      <c r="E183" s="399"/>
      <c r="F183" s="399"/>
      <c r="G183" s="399"/>
      <c r="H183" s="554"/>
      <c r="I183" s="555"/>
      <c r="J183" s="14"/>
      <c r="K183" s="14"/>
      <c r="L183" s="14"/>
      <c r="M183" s="14"/>
      <c r="N183" s="14"/>
      <c r="O183" s="556"/>
      <c r="P183" s="557"/>
      <c r="Q183" s="556"/>
      <c r="R183" s="558"/>
      <c r="S183" s="559"/>
      <c r="T183" s="559"/>
      <c r="U183" s="559"/>
      <c r="V183" s="559"/>
      <c r="W183" s="559"/>
      <c r="X183" s="555"/>
      <c r="Y183" s="555"/>
      <c r="Z183" s="560"/>
      <c r="AA183" s="470"/>
    </row>
    <row r="184" spans="1:27" ht="15.75" customHeight="1">
      <c r="A184" s="456"/>
      <c r="B184" s="456"/>
      <c r="C184" s="456"/>
      <c r="D184" s="458"/>
      <c r="E184" s="399"/>
      <c r="F184" s="399"/>
      <c r="G184" s="399"/>
      <c r="H184" s="554"/>
      <c r="I184" s="555"/>
      <c r="J184" s="14"/>
      <c r="K184" s="14"/>
      <c r="L184" s="14"/>
      <c r="M184" s="14"/>
      <c r="N184" s="14"/>
      <c r="O184" s="556"/>
      <c r="P184" s="557"/>
      <c r="Q184" s="556"/>
      <c r="R184" s="558"/>
      <c r="S184" s="559"/>
      <c r="T184" s="559"/>
      <c r="U184" s="559"/>
      <c r="V184" s="559"/>
      <c r="W184" s="559"/>
      <c r="X184" s="555"/>
      <c r="Y184" s="555"/>
      <c r="Z184" s="560"/>
      <c r="AA184" s="470"/>
    </row>
    <row r="185" spans="1:27" ht="15.75" customHeight="1">
      <c r="A185" s="456"/>
      <c r="B185" s="456"/>
      <c r="C185" s="456"/>
      <c r="D185" s="458"/>
      <c r="E185" s="399"/>
      <c r="F185" s="399"/>
      <c r="G185" s="399"/>
      <c r="H185" s="554"/>
      <c r="I185" s="555"/>
      <c r="J185" s="14"/>
      <c r="K185" s="14"/>
      <c r="L185" s="14"/>
      <c r="M185" s="14"/>
      <c r="N185" s="14"/>
      <c r="O185" s="556"/>
      <c r="P185" s="557"/>
      <c r="Q185" s="556"/>
      <c r="R185" s="558"/>
      <c r="S185" s="559"/>
      <c r="T185" s="559"/>
      <c r="U185" s="559"/>
      <c r="V185" s="559"/>
      <c r="W185" s="559"/>
      <c r="X185" s="555"/>
      <c r="Y185" s="555"/>
      <c r="Z185" s="560"/>
      <c r="AA185" s="470"/>
    </row>
    <row r="186" spans="1:27" ht="15.75" customHeight="1">
      <c r="A186" s="456"/>
      <c r="B186" s="456"/>
      <c r="C186" s="456"/>
      <c r="D186" s="458"/>
      <c r="E186" s="399"/>
      <c r="F186" s="399"/>
      <c r="G186" s="399"/>
      <c r="H186" s="554"/>
      <c r="I186" s="555"/>
      <c r="J186" s="14"/>
      <c r="K186" s="14"/>
      <c r="L186" s="14"/>
      <c r="M186" s="14"/>
      <c r="N186" s="14"/>
      <c r="O186" s="556"/>
      <c r="P186" s="557"/>
      <c r="Q186" s="556"/>
      <c r="R186" s="558"/>
      <c r="S186" s="559"/>
      <c r="T186" s="559"/>
      <c r="U186" s="559"/>
      <c r="V186" s="559"/>
      <c r="W186" s="559"/>
      <c r="X186" s="555"/>
      <c r="Y186" s="555"/>
      <c r="Z186" s="560"/>
      <c r="AA186" s="470"/>
    </row>
    <row r="187" spans="1:27" ht="15.75" customHeight="1">
      <c r="A187" s="456"/>
      <c r="B187" s="456"/>
      <c r="C187" s="456"/>
      <c r="D187" s="458"/>
      <c r="E187" s="399"/>
      <c r="F187" s="399"/>
      <c r="G187" s="399"/>
      <c r="H187" s="554"/>
      <c r="I187" s="555"/>
      <c r="J187" s="14"/>
      <c r="K187" s="14"/>
      <c r="L187" s="14"/>
      <c r="M187" s="14"/>
      <c r="N187" s="14"/>
      <c r="O187" s="556"/>
      <c r="P187" s="557"/>
      <c r="Q187" s="556"/>
      <c r="R187" s="558"/>
      <c r="S187" s="559"/>
      <c r="T187" s="559"/>
      <c r="U187" s="559"/>
      <c r="V187" s="559"/>
      <c r="W187" s="559"/>
      <c r="X187" s="555"/>
      <c r="Y187" s="555"/>
      <c r="Z187" s="560"/>
      <c r="AA187" s="470"/>
    </row>
    <row r="188" spans="1:27" ht="15.75" customHeight="1">
      <c r="A188" s="456"/>
      <c r="B188" s="456"/>
      <c r="C188" s="456"/>
      <c r="D188" s="458"/>
      <c r="E188" s="399"/>
      <c r="F188" s="399"/>
      <c r="G188" s="399"/>
      <c r="H188" s="554"/>
      <c r="I188" s="555"/>
      <c r="J188" s="14"/>
      <c r="K188" s="14"/>
      <c r="L188" s="14"/>
      <c r="M188" s="14"/>
      <c r="N188" s="14"/>
      <c r="O188" s="556"/>
      <c r="P188" s="557"/>
      <c r="Q188" s="556"/>
      <c r="R188" s="558"/>
      <c r="S188" s="559"/>
      <c r="T188" s="559"/>
      <c r="U188" s="559"/>
      <c r="V188" s="559"/>
      <c r="W188" s="559"/>
      <c r="X188" s="555"/>
      <c r="Y188" s="555"/>
      <c r="Z188" s="560"/>
      <c r="AA188" s="470"/>
    </row>
    <row r="189" spans="1:27" ht="15.75" customHeight="1">
      <c r="A189" s="456"/>
      <c r="B189" s="456"/>
      <c r="C189" s="456"/>
      <c r="D189" s="458"/>
      <c r="E189" s="399"/>
      <c r="F189" s="399"/>
      <c r="G189" s="399"/>
      <c r="H189" s="554"/>
      <c r="I189" s="555"/>
      <c r="J189" s="14"/>
      <c r="K189" s="14"/>
      <c r="L189" s="14"/>
      <c r="M189" s="14"/>
      <c r="N189" s="14"/>
      <c r="O189" s="556"/>
      <c r="P189" s="557"/>
      <c r="Q189" s="556"/>
      <c r="R189" s="558"/>
      <c r="S189" s="559"/>
      <c r="T189" s="559"/>
      <c r="U189" s="559"/>
      <c r="V189" s="559"/>
      <c r="W189" s="559"/>
      <c r="X189" s="555"/>
      <c r="Y189" s="555"/>
      <c r="Z189" s="560"/>
      <c r="AA189" s="470"/>
    </row>
    <row r="190" spans="1:27" ht="15.75" customHeight="1">
      <c r="A190" s="456"/>
      <c r="B190" s="456"/>
      <c r="C190" s="456"/>
      <c r="D190" s="458"/>
      <c r="E190" s="399"/>
      <c r="F190" s="399"/>
      <c r="G190" s="399"/>
      <c r="H190" s="554"/>
      <c r="I190" s="555"/>
      <c r="J190" s="14"/>
      <c r="K190" s="14"/>
      <c r="L190" s="14"/>
      <c r="M190" s="14"/>
      <c r="N190" s="14"/>
      <c r="O190" s="556"/>
      <c r="P190" s="557"/>
      <c r="Q190" s="556"/>
      <c r="R190" s="558"/>
      <c r="S190" s="559"/>
      <c r="T190" s="559"/>
      <c r="U190" s="559"/>
      <c r="V190" s="559"/>
      <c r="W190" s="559"/>
      <c r="X190" s="555"/>
      <c r="Y190" s="555"/>
      <c r="Z190" s="560"/>
      <c r="AA190" s="470"/>
    </row>
    <row r="191" spans="1:27" ht="15.75" customHeight="1">
      <c r="A191" s="456"/>
      <c r="B191" s="456"/>
      <c r="C191" s="456"/>
      <c r="D191" s="458"/>
      <c r="E191" s="399"/>
      <c r="F191" s="399"/>
      <c r="G191" s="399"/>
      <c r="H191" s="554"/>
      <c r="I191" s="555"/>
      <c r="J191" s="14"/>
      <c r="K191" s="14"/>
      <c r="L191" s="14"/>
      <c r="M191" s="14"/>
      <c r="N191" s="14"/>
      <c r="O191" s="556"/>
      <c r="P191" s="557"/>
      <c r="Q191" s="556"/>
      <c r="R191" s="558"/>
      <c r="S191" s="559"/>
      <c r="T191" s="559"/>
      <c r="U191" s="559"/>
      <c r="V191" s="559"/>
      <c r="W191" s="559"/>
      <c r="X191" s="555"/>
      <c r="Y191" s="555"/>
      <c r="Z191" s="560"/>
      <c r="AA191" s="470"/>
    </row>
    <row r="192" spans="1:27" ht="15.75" customHeight="1">
      <c r="A192" s="456"/>
      <c r="B192" s="456"/>
      <c r="C192" s="456"/>
      <c r="D192" s="458"/>
      <c r="E192" s="399"/>
      <c r="F192" s="399"/>
      <c r="G192" s="399"/>
      <c r="H192" s="554"/>
      <c r="I192" s="555"/>
      <c r="J192" s="14"/>
      <c r="K192" s="14"/>
      <c r="L192" s="14"/>
      <c r="M192" s="14"/>
      <c r="N192" s="14"/>
      <c r="O192" s="556"/>
      <c r="P192" s="557"/>
      <c r="Q192" s="556"/>
      <c r="R192" s="558"/>
      <c r="S192" s="559"/>
      <c r="T192" s="559"/>
      <c r="U192" s="559"/>
      <c r="V192" s="559"/>
      <c r="W192" s="559"/>
      <c r="X192" s="555"/>
      <c r="Y192" s="555"/>
      <c r="Z192" s="560"/>
      <c r="AA192" s="470"/>
    </row>
    <row r="193" spans="1:27" ht="15.75" customHeight="1">
      <c r="A193" s="456"/>
      <c r="B193" s="456"/>
      <c r="C193" s="456"/>
      <c r="D193" s="458"/>
      <c r="E193" s="399"/>
      <c r="F193" s="399"/>
      <c r="G193" s="399"/>
      <c r="H193" s="554"/>
      <c r="I193" s="555"/>
      <c r="J193" s="14"/>
      <c r="K193" s="14"/>
      <c r="L193" s="14"/>
      <c r="M193" s="14"/>
      <c r="N193" s="14"/>
      <c r="O193" s="556"/>
      <c r="P193" s="557"/>
      <c r="Q193" s="556"/>
      <c r="R193" s="558"/>
      <c r="S193" s="559"/>
      <c r="T193" s="559"/>
      <c r="U193" s="559"/>
      <c r="V193" s="559"/>
      <c r="W193" s="559"/>
      <c r="X193" s="555"/>
      <c r="Y193" s="555"/>
      <c r="Z193" s="560"/>
      <c r="AA193" s="470"/>
    </row>
    <row r="194" spans="1:27" ht="15.75" customHeight="1">
      <c r="A194" s="456"/>
      <c r="B194" s="456"/>
      <c r="C194" s="456"/>
      <c r="D194" s="458"/>
      <c r="E194" s="399"/>
      <c r="F194" s="399"/>
      <c r="G194" s="399"/>
      <c r="H194" s="554"/>
      <c r="I194" s="555"/>
      <c r="J194" s="14"/>
      <c r="K194" s="14"/>
      <c r="L194" s="14"/>
      <c r="M194" s="14"/>
      <c r="N194" s="14"/>
      <c r="O194" s="556"/>
      <c r="P194" s="557"/>
      <c r="Q194" s="556"/>
      <c r="R194" s="558"/>
      <c r="S194" s="559"/>
      <c r="T194" s="559"/>
      <c r="U194" s="559"/>
      <c r="V194" s="559"/>
      <c r="W194" s="559"/>
      <c r="X194" s="555"/>
      <c r="Y194" s="555"/>
      <c r="Z194" s="560"/>
      <c r="AA194" s="470"/>
    </row>
    <row r="195" spans="1:27" ht="15.75" customHeight="1">
      <c r="A195" s="456"/>
      <c r="B195" s="456"/>
      <c r="C195" s="456"/>
      <c r="D195" s="458"/>
      <c r="E195" s="399"/>
      <c r="F195" s="399"/>
      <c r="G195" s="399"/>
      <c r="H195" s="554"/>
      <c r="I195" s="555"/>
      <c r="J195" s="14"/>
      <c r="K195" s="14"/>
      <c r="L195" s="14"/>
      <c r="M195" s="14"/>
      <c r="N195" s="14"/>
      <c r="O195" s="556"/>
      <c r="P195" s="557"/>
      <c r="Q195" s="556"/>
      <c r="R195" s="558"/>
      <c r="S195" s="559"/>
      <c r="T195" s="559"/>
      <c r="U195" s="559"/>
      <c r="V195" s="559"/>
      <c r="W195" s="559"/>
      <c r="X195" s="555"/>
      <c r="Y195" s="555"/>
      <c r="Z195" s="560"/>
      <c r="AA195" s="470"/>
    </row>
    <row r="196" spans="1:27" ht="15.75" customHeight="1">
      <c r="A196" s="456"/>
      <c r="B196" s="456"/>
      <c r="C196" s="456"/>
      <c r="D196" s="458"/>
      <c r="E196" s="399"/>
      <c r="F196" s="399"/>
      <c r="G196" s="399"/>
      <c r="H196" s="554"/>
      <c r="I196" s="555"/>
      <c r="J196" s="14"/>
      <c r="K196" s="14"/>
      <c r="L196" s="14"/>
      <c r="M196" s="14"/>
      <c r="N196" s="14"/>
      <c r="O196" s="556"/>
      <c r="P196" s="557"/>
      <c r="Q196" s="556"/>
      <c r="R196" s="558"/>
      <c r="S196" s="559"/>
      <c r="T196" s="559"/>
      <c r="U196" s="559"/>
      <c r="V196" s="559"/>
      <c r="W196" s="559"/>
      <c r="X196" s="555"/>
      <c r="Y196" s="555"/>
      <c r="Z196" s="560"/>
      <c r="AA196" s="470"/>
    </row>
    <row r="197" spans="1:27" ht="15.75" customHeight="1">
      <c r="A197" s="456"/>
      <c r="B197" s="456"/>
      <c r="C197" s="456"/>
      <c r="D197" s="458"/>
      <c r="E197" s="399"/>
      <c r="F197" s="399"/>
      <c r="G197" s="399"/>
      <c r="H197" s="554"/>
      <c r="I197" s="555"/>
      <c r="J197" s="14"/>
      <c r="K197" s="14"/>
      <c r="L197" s="14"/>
      <c r="M197" s="14"/>
      <c r="N197" s="14"/>
      <c r="O197" s="556"/>
      <c r="P197" s="557"/>
      <c r="Q197" s="556"/>
      <c r="R197" s="558"/>
      <c r="S197" s="559"/>
      <c r="T197" s="559"/>
      <c r="U197" s="559"/>
      <c r="V197" s="559"/>
      <c r="W197" s="559"/>
      <c r="X197" s="555"/>
      <c r="Y197" s="555"/>
      <c r="Z197" s="560"/>
      <c r="AA197" s="470"/>
    </row>
    <row r="198" spans="1:27" ht="15.75" customHeight="1">
      <c r="A198" s="456"/>
      <c r="B198" s="456"/>
      <c r="C198" s="456"/>
      <c r="D198" s="458"/>
      <c r="E198" s="399"/>
      <c r="F198" s="399"/>
      <c r="G198" s="399"/>
      <c r="H198" s="554"/>
      <c r="I198" s="555"/>
      <c r="J198" s="14"/>
      <c r="K198" s="14"/>
      <c r="L198" s="14"/>
      <c r="M198" s="14"/>
      <c r="N198" s="14"/>
      <c r="O198" s="556"/>
      <c r="P198" s="557"/>
      <c r="Q198" s="556"/>
      <c r="R198" s="558"/>
      <c r="S198" s="559"/>
      <c r="T198" s="559"/>
      <c r="U198" s="559"/>
      <c r="V198" s="559"/>
      <c r="W198" s="559"/>
      <c r="X198" s="555"/>
      <c r="Y198" s="555"/>
      <c r="Z198" s="560"/>
      <c r="AA198" s="470"/>
    </row>
    <row r="199" spans="1:27" ht="15.75" customHeight="1">
      <c r="A199" s="456"/>
      <c r="B199" s="456"/>
      <c r="C199" s="456"/>
      <c r="D199" s="458"/>
      <c r="E199" s="399"/>
      <c r="F199" s="399"/>
      <c r="G199" s="399"/>
      <c r="H199" s="554"/>
      <c r="I199" s="555"/>
      <c r="J199" s="14"/>
      <c r="K199" s="14"/>
      <c r="L199" s="14"/>
      <c r="M199" s="14"/>
      <c r="N199" s="14"/>
      <c r="O199" s="556"/>
      <c r="P199" s="557"/>
      <c r="Q199" s="556"/>
      <c r="R199" s="558"/>
      <c r="S199" s="559"/>
      <c r="T199" s="559"/>
      <c r="U199" s="559"/>
      <c r="V199" s="559"/>
      <c r="W199" s="559"/>
      <c r="X199" s="555"/>
      <c r="Y199" s="555"/>
      <c r="Z199" s="560"/>
      <c r="AA199" s="470"/>
    </row>
    <row r="200" spans="1:27" ht="15.75" customHeight="1">
      <c r="A200" s="456"/>
      <c r="B200" s="456"/>
      <c r="C200" s="456"/>
      <c r="D200" s="458"/>
      <c r="E200" s="399"/>
      <c r="F200" s="399"/>
      <c r="G200" s="399"/>
      <c r="H200" s="554"/>
      <c r="I200" s="555"/>
      <c r="J200" s="14"/>
      <c r="K200" s="14"/>
      <c r="L200" s="14"/>
      <c r="M200" s="14"/>
      <c r="N200" s="14"/>
      <c r="O200" s="556"/>
      <c r="P200" s="557"/>
      <c r="Q200" s="556"/>
      <c r="R200" s="558"/>
      <c r="S200" s="559"/>
      <c r="T200" s="559"/>
      <c r="U200" s="559"/>
      <c r="V200" s="559"/>
      <c r="W200" s="559"/>
      <c r="X200" s="555"/>
      <c r="Y200" s="555"/>
      <c r="Z200" s="560"/>
      <c r="AA200" s="470"/>
    </row>
    <row r="201" spans="1:27" ht="15.75" customHeight="1">
      <c r="A201" s="456"/>
      <c r="B201" s="456"/>
      <c r="C201" s="456"/>
      <c r="D201" s="458"/>
      <c r="E201" s="399"/>
      <c r="F201" s="399"/>
      <c r="G201" s="399"/>
      <c r="H201" s="554"/>
      <c r="I201" s="555"/>
      <c r="J201" s="14"/>
      <c r="K201" s="14"/>
      <c r="L201" s="14"/>
      <c r="M201" s="14"/>
      <c r="N201" s="14"/>
      <c r="O201" s="556"/>
      <c r="P201" s="557"/>
      <c r="Q201" s="556"/>
      <c r="R201" s="558"/>
      <c r="S201" s="559"/>
      <c r="T201" s="559"/>
      <c r="U201" s="559"/>
      <c r="V201" s="559"/>
      <c r="W201" s="559"/>
      <c r="X201" s="555"/>
      <c r="Y201" s="555"/>
      <c r="Z201" s="560"/>
      <c r="AA201" s="470"/>
    </row>
    <row r="202" spans="1:27" ht="15.75" customHeight="1">
      <c r="A202" s="456"/>
      <c r="B202" s="456"/>
      <c r="C202" s="456"/>
      <c r="D202" s="458"/>
      <c r="E202" s="399"/>
      <c r="F202" s="399"/>
      <c r="G202" s="399"/>
      <c r="H202" s="554"/>
      <c r="I202" s="555"/>
      <c r="J202" s="14"/>
      <c r="K202" s="14"/>
      <c r="L202" s="14"/>
      <c r="M202" s="14"/>
      <c r="N202" s="14"/>
      <c r="O202" s="556"/>
      <c r="P202" s="557"/>
      <c r="Q202" s="556"/>
      <c r="R202" s="558"/>
      <c r="S202" s="559"/>
      <c r="T202" s="559"/>
      <c r="U202" s="559"/>
      <c r="V202" s="559"/>
      <c r="W202" s="559"/>
      <c r="X202" s="555"/>
      <c r="Y202" s="555"/>
      <c r="Z202" s="560"/>
      <c r="AA202" s="470"/>
    </row>
    <row r="203" spans="1:27" ht="15.75" customHeight="1">
      <c r="A203" s="456"/>
      <c r="B203" s="456"/>
      <c r="C203" s="456"/>
      <c r="D203" s="458"/>
      <c r="E203" s="399"/>
      <c r="F203" s="399"/>
      <c r="G203" s="399"/>
      <c r="H203" s="554"/>
      <c r="I203" s="555"/>
      <c r="J203" s="14"/>
      <c r="K203" s="14"/>
      <c r="L203" s="14"/>
      <c r="M203" s="14"/>
      <c r="N203" s="14"/>
      <c r="O203" s="556"/>
      <c r="P203" s="557"/>
      <c r="Q203" s="556"/>
      <c r="R203" s="558"/>
      <c r="S203" s="559"/>
      <c r="T203" s="559"/>
      <c r="U203" s="559"/>
      <c r="V203" s="559"/>
      <c r="W203" s="559"/>
      <c r="X203" s="555"/>
      <c r="Y203" s="555"/>
      <c r="Z203" s="560"/>
      <c r="AA203" s="470"/>
    </row>
    <row r="204" spans="1:27" ht="15.75" customHeight="1">
      <c r="A204" s="456"/>
      <c r="B204" s="456"/>
      <c r="C204" s="456"/>
      <c r="D204" s="458"/>
      <c r="E204" s="399"/>
      <c r="F204" s="399"/>
      <c r="G204" s="399"/>
      <c r="H204" s="554"/>
      <c r="I204" s="555"/>
      <c r="J204" s="14"/>
      <c r="K204" s="14"/>
      <c r="L204" s="14"/>
      <c r="M204" s="14"/>
      <c r="N204" s="14"/>
      <c r="O204" s="556"/>
      <c r="P204" s="557"/>
      <c r="Q204" s="556"/>
      <c r="R204" s="558"/>
      <c r="S204" s="559"/>
      <c r="T204" s="559"/>
      <c r="U204" s="559"/>
      <c r="V204" s="559"/>
      <c r="W204" s="559"/>
      <c r="X204" s="555"/>
      <c r="Y204" s="555"/>
      <c r="Z204" s="560"/>
      <c r="AA204" s="470"/>
    </row>
    <row r="205" spans="1:27" ht="15.75" customHeight="1">
      <c r="A205" s="456"/>
      <c r="B205" s="456"/>
      <c r="C205" s="456"/>
      <c r="D205" s="458"/>
      <c r="E205" s="399"/>
      <c r="F205" s="399"/>
      <c r="G205" s="399"/>
      <c r="H205" s="554"/>
      <c r="I205" s="555"/>
      <c r="J205" s="14"/>
      <c r="K205" s="14"/>
      <c r="L205" s="14"/>
      <c r="M205" s="14"/>
      <c r="N205" s="14"/>
      <c r="O205" s="556"/>
      <c r="P205" s="557"/>
      <c r="Q205" s="556"/>
      <c r="R205" s="558"/>
      <c r="S205" s="559"/>
      <c r="T205" s="559"/>
      <c r="U205" s="559"/>
      <c r="V205" s="559"/>
      <c r="W205" s="559"/>
      <c r="X205" s="555"/>
      <c r="Y205" s="555"/>
      <c r="Z205" s="560"/>
      <c r="AA205" s="470"/>
    </row>
    <row r="206" spans="1:27" ht="15.75" customHeight="1">
      <c r="A206" s="456"/>
      <c r="B206" s="456"/>
      <c r="C206" s="456"/>
      <c r="D206" s="458"/>
      <c r="E206" s="399"/>
      <c r="F206" s="399"/>
      <c r="G206" s="399"/>
      <c r="H206" s="554"/>
      <c r="I206" s="555"/>
      <c r="J206" s="14"/>
      <c r="K206" s="14"/>
      <c r="L206" s="14"/>
      <c r="M206" s="14"/>
      <c r="N206" s="14"/>
      <c r="O206" s="556"/>
      <c r="P206" s="557"/>
      <c r="Q206" s="556"/>
      <c r="R206" s="558"/>
      <c r="S206" s="559"/>
      <c r="T206" s="559"/>
      <c r="U206" s="559"/>
      <c r="V206" s="559"/>
      <c r="W206" s="559"/>
      <c r="X206" s="555"/>
      <c r="Y206" s="555"/>
      <c r="Z206" s="560"/>
      <c r="AA206" s="470"/>
    </row>
    <row r="207" spans="1:27" ht="15.75" customHeight="1">
      <c r="A207" s="456"/>
      <c r="B207" s="456"/>
      <c r="C207" s="456"/>
      <c r="D207" s="458"/>
      <c r="E207" s="399"/>
      <c r="F207" s="399"/>
      <c r="G207" s="399"/>
      <c r="H207" s="554"/>
      <c r="I207" s="555"/>
      <c r="J207" s="14"/>
      <c r="K207" s="14"/>
      <c r="L207" s="14"/>
      <c r="M207" s="14"/>
      <c r="N207" s="14"/>
      <c r="O207" s="556"/>
      <c r="P207" s="557"/>
      <c r="Q207" s="556"/>
      <c r="R207" s="558"/>
      <c r="S207" s="559"/>
      <c r="T207" s="559"/>
      <c r="U207" s="559"/>
      <c r="V207" s="559"/>
      <c r="W207" s="559"/>
      <c r="X207" s="555"/>
      <c r="Y207" s="555"/>
      <c r="Z207" s="560"/>
      <c r="AA207" s="470"/>
    </row>
    <row r="208" spans="1:27" ht="15.75" customHeight="1">
      <c r="A208" s="456"/>
      <c r="B208" s="456"/>
      <c r="C208" s="456"/>
      <c r="D208" s="458"/>
      <c r="E208" s="399"/>
      <c r="F208" s="399"/>
      <c r="G208" s="399"/>
      <c r="H208" s="554"/>
      <c r="I208" s="555"/>
      <c r="J208" s="14"/>
      <c r="K208" s="14"/>
      <c r="L208" s="14"/>
      <c r="M208" s="14"/>
      <c r="N208" s="14"/>
      <c r="O208" s="556"/>
      <c r="P208" s="557"/>
      <c r="Q208" s="556"/>
      <c r="R208" s="558"/>
      <c r="S208" s="559"/>
      <c r="T208" s="559"/>
      <c r="U208" s="559"/>
      <c r="V208" s="559"/>
      <c r="W208" s="559"/>
      <c r="X208" s="555"/>
      <c r="Y208" s="555"/>
      <c r="Z208" s="560"/>
      <c r="AA208" s="470"/>
    </row>
    <row r="209" spans="1:27" ht="15.75" customHeight="1">
      <c r="A209" s="456"/>
      <c r="B209" s="456"/>
      <c r="C209" s="456"/>
      <c r="D209" s="458"/>
      <c r="E209" s="399"/>
      <c r="F209" s="399"/>
      <c r="G209" s="399"/>
      <c r="H209" s="554"/>
      <c r="I209" s="555"/>
      <c r="J209" s="14"/>
      <c r="K209" s="14"/>
      <c r="L209" s="14"/>
      <c r="M209" s="14"/>
      <c r="N209" s="14"/>
      <c r="O209" s="556"/>
      <c r="P209" s="557"/>
      <c r="Q209" s="556"/>
      <c r="R209" s="558"/>
      <c r="S209" s="559"/>
      <c r="T209" s="559"/>
      <c r="U209" s="559"/>
      <c r="V209" s="559"/>
      <c r="W209" s="559"/>
      <c r="X209" s="555"/>
      <c r="Y209" s="555"/>
      <c r="Z209" s="560"/>
      <c r="AA209" s="470"/>
    </row>
    <row r="210" spans="1:27" ht="15.75" customHeight="1">
      <c r="A210" s="456"/>
      <c r="B210" s="456"/>
      <c r="C210" s="456"/>
      <c r="D210" s="458"/>
      <c r="E210" s="399"/>
      <c r="F210" s="399"/>
      <c r="G210" s="399"/>
      <c r="H210" s="554"/>
      <c r="I210" s="555"/>
      <c r="J210" s="14"/>
      <c r="K210" s="14"/>
      <c r="L210" s="14"/>
      <c r="M210" s="14"/>
      <c r="N210" s="14"/>
      <c r="O210" s="556"/>
      <c r="P210" s="557"/>
      <c r="Q210" s="556"/>
      <c r="R210" s="558"/>
      <c r="S210" s="559"/>
      <c r="T210" s="559"/>
      <c r="U210" s="559"/>
      <c r="V210" s="559"/>
      <c r="W210" s="559"/>
      <c r="X210" s="555"/>
      <c r="Y210" s="555"/>
      <c r="Z210" s="560"/>
      <c r="AA210" s="470"/>
    </row>
    <row r="211" spans="1:27" ht="15.75" customHeight="1">
      <c r="A211" s="456"/>
      <c r="B211" s="456"/>
      <c r="C211" s="456"/>
      <c r="D211" s="458"/>
      <c r="E211" s="399"/>
      <c r="F211" s="399"/>
      <c r="G211" s="399"/>
      <c r="H211" s="554"/>
      <c r="I211" s="555"/>
      <c r="J211" s="14"/>
      <c r="K211" s="14"/>
      <c r="L211" s="14"/>
      <c r="M211" s="14"/>
      <c r="N211" s="14"/>
      <c r="O211" s="556"/>
      <c r="P211" s="557"/>
      <c r="Q211" s="556"/>
      <c r="R211" s="558"/>
      <c r="S211" s="559"/>
      <c r="T211" s="559"/>
      <c r="U211" s="559"/>
      <c r="V211" s="559"/>
      <c r="W211" s="559"/>
      <c r="X211" s="555"/>
      <c r="Y211" s="555"/>
      <c r="Z211" s="560"/>
      <c r="AA211" s="470"/>
    </row>
    <row r="212" spans="1:27" ht="15.75" customHeight="1">
      <c r="A212" s="456"/>
      <c r="B212" s="456"/>
      <c r="C212" s="456"/>
      <c r="D212" s="458"/>
      <c r="E212" s="399"/>
      <c r="F212" s="399"/>
      <c r="G212" s="399"/>
      <c r="H212" s="554"/>
      <c r="I212" s="555"/>
      <c r="J212" s="14"/>
      <c r="K212" s="14"/>
      <c r="L212" s="14"/>
      <c r="M212" s="14"/>
      <c r="N212" s="14"/>
      <c r="O212" s="556"/>
      <c r="P212" s="557"/>
      <c r="Q212" s="556"/>
      <c r="R212" s="558"/>
      <c r="S212" s="559"/>
      <c r="T212" s="559"/>
      <c r="U212" s="559"/>
      <c r="V212" s="559"/>
      <c r="W212" s="559"/>
      <c r="X212" s="555"/>
      <c r="Y212" s="555"/>
      <c r="Z212" s="560"/>
      <c r="AA212" s="470"/>
    </row>
    <row r="213" spans="1:27" ht="15.75" customHeight="1">
      <c r="A213" s="456"/>
      <c r="B213" s="456"/>
      <c r="C213" s="456"/>
      <c r="D213" s="458"/>
      <c r="E213" s="399"/>
      <c r="F213" s="399"/>
      <c r="G213" s="399"/>
      <c r="H213" s="554"/>
      <c r="I213" s="555"/>
      <c r="J213" s="14"/>
      <c r="K213" s="14"/>
      <c r="L213" s="14"/>
      <c r="M213" s="14"/>
      <c r="N213" s="14"/>
      <c r="O213" s="556"/>
      <c r="P213" s="557"/>
      <c r="Q213" s="556"/>
      <c r="R213" s="558"/>
      <c r="S213" s="559"/>
      <c r="T213" s="559"/>
      <c r="U213" s="559"/>
      <c r="V213" s="559"/>
      <c r="W213" s="559"/>
      <c r="X213" s="555"/>
      <c r="Y213" s="555"/>
      <c r="Z213" s="560"/>
      <c r="AA213" s="470"/>
    </row>
    <row r="214" spans="1:27" ht="15.75" customHeight="1">
      <c r="A214" s="456"/>
      <c r="B214" s="456"/>
      <c r="C214" s="456"/>
      <c r="D214" s="458"/>
      <c r="E214" s="399"/>
      <c r="F214" s="399"/>
      <c r="G214" s="399"/>
      <c r="H214" s="554"/>
      <c r="I214" s="555"/>
      <c r="J214" s="14"/>
      <c r="K214" s="14"/>
      <c r="L214" s="14"/>
      <c r="M214" s="14"/>
      <c r="N214" s="14"/>
      <c r="O214" s="556"/>
      <c r="P214" s="557"/>
      <c r="Q214" s="556"/>
      <c r="R214" s="558"/>
      <c r="S214" s="559"/>
      <c r="T214" s="559"/>
      <c r="U214" s="559"/>
      <c r="V214" s="559"/>
      <c r="W214" s="559"/>
      <c r="X214" s="555"/>
      <c r="Y214" s="555"/>
      <c r="Z214" s="560"/>
      <c r="AA214" s="470"/>
    </row>
    <row r="215" spans="1:27" ht="15.75" customHeight="1">
      <c r="A215" s="456"/>
      <c r="B215" s="456"/>
      <c r="C215" s="456"/>
      <c r="D215" s="458"/>
      <c r="E215" s="399"/>
      <c r="F215" s="399"/>
      <c r="G215" s="399"/>
      <c r="H215" s="554"/>
      <c r="I215" s="555"/>
      <c r="J215" s="14"/>
      <c r="K215" s="14"/>
      <c r="L215" s="14"/>
      <c r="M215" s="14"/>
      <c r="N215" s="14"/>
      <c r="O215" s="556"/>
      <c r="P215" s="557"/>
      <c r="Q215" s="556"/>
      <c r="R215" s="558"/>
      <c r="S215" s="559"/>
      <c r="T215" s="559"/>
      <c r="U215" s="559"/>
      <c r="V215" s="559"/>
      <c r="W215" s="559"/>
      <c r="X215" s="555"/>
      <c r="Y215" s="555"/>
      <c r="Z215" s="560"/>
      <c r="AA215" s="470"/>
    </row>
    <row r="216" spans="1:27" ht="15.75" customHeight="1">
      <c r="A216" s="456"/>
      <c r="B216" s="456"/>
      <c r="C216" s="456"/>
      <c r="D216" s="458"/>
      <c r="E216" s="399"/>
      <c r="F216" s="399"/>
      <c r="G216" s="399"/>
      <c r="H216" s="554"/>
      <c r="I216" s="555"/>
      <c r="J216" s="14"/>
      <c r="K216" s="14"/>
      <c r="L216" s="14"/>
      <c r="M216" s="14"/>
      <c r="N216" s="14"/>
      <c r="O216" s="556"/>
      <c r="P216" s="557"/>
      <c r="Q216" s="556"/>
      <c r="R216" s="558"/>
      <c r="S216" s="559"/>
      <c r="T216" s="559"/>
      <c r="U216" s="559"/>
      <c r="V216" s="559"/>
      <c r="W216" s="559"/>
      <c r="X216" s="555"/>
      <c r="Y216" s="555"/>
      <c r="Z216" s="560"/>
      <c r="AA216" s="470"/>
    </row>
    <row r="217" spans="1:27" ht="15.75" customHeight="1">
      <c r="A217" s="456"/>
      <c r="B217" s="456"/>
      <c r="C217" s="456"/>
      <c r="D217" s="458"/>
      <c r="E217" s="399"/>
      <c r="F217" s="399"/>
      <c r="G217" s="399"/>
      <c r="H217" s="554"/>
      <c r="I217" s="555"/>
      <c r="J217" s="14"/>
      <c r="K217" s="14"/>
      <c r="L217" s="14"/>
      <c r="M217" s="14"/>
      <c r="N217" s="14"/>
      <c r="O217" s="556"/>
      <c r="P217" s="557"/>
      <c r="Q217" s="556"/>
      <c r="R217" s="558"/>
      <c r="S217" s="559"/>
      <c r="T217" s="559"/>
      <c r="U217" s="559"/>
      <c r="V217" s="559"/>
      <c r="W217" s="559"/>
      <c r="X217" s="555"/>
      <c r="Y217" s="555"/>
      <c r="Z217" s="560"/>
      <c r="AA217" s="470"/>
    </row>
    <row r="218" spans="1:27" ht="15.75" customHeight="1">
      <c r="A218" s="456"/>
      <c r="B218" s="456"/>
      <c r="C218" s="456"/>
      <c r="D218" s="458"/>
      <c r="E218" s="399"/>
      <c r="F218" s="399"/>
      <c r="G218" s="399"/>
      <c r="H218" s="554"/>
      <c r="I218" s="555"/>
      <c r="J218" s="14"/>
      <c r="K218" s="14"/>
      <c r="L218" s="14"/>
      <c r="M218" s="14"/>
      <c r="N218" s="14"/>
      <c r="O218" s="556"/>
      <c r="P218" s="557"/>
      <c r="Q218" s="556"/>
      <c r="R218" s="558"/>
      <c r="S218" s="559"/>
      <c r="T218" s="559"/>
      <c r="U218" s="559"/>
      <c r="V218" s="559"/>
      <c r="W218" s="559"/>
      <c r="X218" s="555"/>
      <c r="Y218" s="555"/>
      <c r="Z218" s="560"/>
      <c r="AA218" s="470"/>
    </row>
    <row r="219" spans="1:27" ht="15.75" customHeight="1">
      <c r="A219" s="456"/>
      <c r="B219" s="456"/>
      <c r="C219" s="456"/>
      <c r="D219" s="458"/>
      <c r="E219" s="399"/>
      <c r="F219" s="399"/>
      <c r="G219" s="399"/>
      <c r="H219" s="554"/>
      <c r="I219" s="555"/>
      <c r="J219" s="14"/>
      <c r="K219" s="14"/>
      <c r="L219" s="14"/>
      <c r="M219" s="14"/>
      <c r="N219" s="14"/>
      <c r="O219" s="556"/>
      <c r="P219" s="557"/>
      <c r="Q219" s="556"/>
      <c r="R219" s="558"/>
      <c r="S219" s="559"/>
      <c r="T219" s="559"/>
      <c r="U219" s="559"/>
      <c r="V219" s="559"/>
      <c r="W219" s="559"/>
      <c r="X219" s="555"/>
      <c r="Y219" s="555"/>
      <c r="Z219" s="560"/>
      <c r="AA219" s="470"/>
    </row>
    <row r="220" spans="1:27" ht="15.75" customHeight="1">
      <c r="A220" s="456"/>
      <c r="B220" s="456"/>
      <c r="C220" s="456"/>
      <c r="D220" s="458"/>
      <c r="E220" s="399"/>
      <c r="F220" s="399"/>
      <c r="G220" s="399"/>
      <c r="H220" s="554"/>
      <c r="I220" s="555"/>
      <c r="J220" s="14"/>
      <c r="K220" s="14"/>
      <c r="L220" s="14"/>
      <c r="M220" s="14"/>
      <c r="N220" s="14"/>
      <c r="O220" s="556"/>
      <c r="P220" s="557"/>
      <c r="Q220" s="556"/>
      <c r="R220" s="558"/>
      <c r="S220" s="559"/>
      <c r="T220" s="559"/>
      <c r="U220" s="559"/>
      <c r="V220" s="559"/>
      <c r="W220" s="559"/>
      <c r="X220" s="555"/>
      <c r="Y220" s="555"/>
      <c r="Z220" s="560"/>
      <c r="AA220" s="470"/>
    </row>
    <row r="221" spans="1:27" ht="15.75" customHeight="1">
      <c r="A221" s="456"/>
      <c r="B221" s="456"/>
      <c r="C221" s="456"/>
      <c r="D221" s="458"/>
      <c r="E221" s="399"/>
      <c r="F221" s="399"/>
      <c r="G221" s="399"/>
      <c r="H221" s="554"/>
      <c r="I221" s="555"/>
      <c r="J221" s="14"/>
      <c r="K221" s="14"/>
      <c r="L221" s="14"/>
      <c r="M221" s="14"/>
      <c r="N221" s="14"/>
      <c r="O221" s="556"/>
      <c r="P221" s="557"/>
      <c r="Q221" s="556"/>
      <c r="R221" s="558"/>
      <c r="S221" s="559"/>
      <c r="T221" s="559"/>
      <c r="U221" s="559"/>
      <c r="V221" s="559"/>
      <c r="W221" s="559"/>
      <c r="X221" s="555"/>
      <c r="Y221" s="555"/>
      <c r="Z221" s="560"/>
      <c r="AA221" s="470"/>
    </row>
    <row r="222" spans="1:27" ht="15.75" customHeight="1">
      <c r="A222" s="456"/>
      <c r="B222" s="456"/>
      <c r="C222" s="456"/>
      <c r="D222" s="458"/>
      <c r="E222" s="399"/>
      <c r="F222" s="399"/>
      <c r="G222" s="399"/>
      <c r="H222" s="554"/>
      <c r="I222" s="555"/>
      <c r="J222" s="14"/>
      <c r="K222" s="14"/>
      <c r="L222" s="14"/>
      <c r="M222" s="14"/>
      <c r="N222" s="14"/>
      <c r="O222" s="556"/>
      <c r="P222" s="557"/>
      <c r="Q222" s="556"/>
      <c r="R222" s="558"/>
      <c r="S222" s="559"/>
      <c r="T222" s="559"/>
      <c r="U222" s="559"/>
      <c r="V222" s="559"/>
      <c r="W222" s="559"/>
      <c r="X222" s="555"/>
      <c r="Y222" s="555"/>
      <c r="Z222" s="560"/>
      <c r="AA222" s="470"/>
    </row>
    <row r="223" spans="1:27" ht="15.75" customHeight="1">
      <c r="A223" s="456"/>
      <c r="B223" s="456"/>
      <c r="C223" s="456"/>
      <c r="D223" s="458"/>
      <c r="E223" s="399"/>
      <c r="F223" s="399"/>
      <c r="G223" s="399"/>
      <c r="H223" s="554"/>
      <c r="I223" s="555"/>
      <c r="J223" s="14"/>
      <c r="K223" s="14"/>
      <c r="L223" s="14"/>
      <c r="M223" s="14"/>
      <c r="N223" s="14"/>
      <c r="O223" s="556"/>
      <c r="P223" s="557"/>
      <c r="Q223" s="556"/>
      <c r="R223" s="558"/>
      <c r="S223" s="559"/>
      <c r="T223" s="559"/>
      <c r="U223" s="559"/>
      <c r="V223" s="559"/>
      <c r="W223" s="559"/>
      <c r="X223" s="555"/>
      <c r="Y223" s="555"/>
      <c r="Z223" s="560"/>
      <c r="AA223" s="470"/>
    </row>
    <row r="224" spans="1:27" ht="15.75" customHeight="1">
      <c r="A224" s="456"/>
      <c r="B224" s="456"/>
      <c r="C224" s="456"/>
      <c r="D224" s="458"/>
      <c r="E224" s="399"/>
      <c r="F224" s="399"/>
      <c r="G224" s="399"/>
      <c r="H224" s="554"/>
      <c r="I224" s="555"/>
      <c r="J224" s="14"/>
      <c r="K224" s="14"/>
      <c r="L224" s="14"/>
      <c r="M224" s="14"/>
      <c r="N224" s="14"/>
      <c r="O224" s="556"/>
      <c r="P224" s="557"/>
      <c r="Q224" s="556"/>
      <c r="R224" s="558"/>
      <c r="S224" s="559"/>
      <c r="T224" s="559"/>
      <c r="U224" s="559"/>
      <c r="V224" s="559"/>
      <c r="W224" s="559"/>
      <c r="X224" s="555"/>
      <c r="Y224" s="555"/>
      <c r="Z224" s="560"/>
      <c r="AA224" s="470"/>
    </row>
    <row r="225" spans="1:27" ht="15.75" customHeight="1">
      <c r="A225" s="456"/>
      <c r="B225" s="456"/>
      <c r="C225" s="456"/>
      <c r="D225" s="458"/>
      <c r="E225" s="399"/>
      <c r="F225" s="399"/>
      <c r="G225" s="399"/>
      <c r="H225" s="554"/>
      <c r="I225" s="555"/>
      <c r="J225" s="14"/>
      <c r="K225" s="14"/>
      <c r="L225" s="14"/>
      <c r="M225" s="14"/>
      <c r="N225" s="14"/>
      <c r="O225" s="556"/>
      <c r="P225" s="557"/>
      <c r="Q225" s="556"/>
      <c r="R225" s="558"/>
      <c r="S225" s="559"/>
      <c r="T225" s="559"/>
      <c r="U225" s="559"/>
      <c r="V225" s="559"/>
      <c r="W225" s="559"/>
      <c r="X225" s="555"/>
      <c r="Y225" s="555"/>
      <c r="Z225" s="560"/>
      <c r="AA225" s="470"/>
    </row>
    <row r="226" spans="1:27" ht="15.75" customHeight="1">
      <c r="A226" s="456"/>
      <c r="B226" s="456"/>
      <c r="C226" s="456"/>
      <c r="D226" s="458"/>
      <c r="E226" s="399"/>
      <c r="F226" s="399"/>
      <c r="G226" s="399"/>
      <c r="H226" s="554"/>
      <c r="I226" s="555"/>
      <c r="J226" s="14"/>
      <c r="K226" s="14"/>
      <c r="L226" s="14"/>
      <c r="M226" s="14"/>
      <c r="N226" s="14"/>
      <c r="O226" s="556"/>
      <c r="P226" s="557"/>
      <c r="Q226" s="556"/>
      <c r="R226" s="558"/>
      <c r="S226" s="559"/>
      <c r="T226" s="559"/>
      <c r="U226" s="559"/>
      <c r="V226" s="559"/>
      <c r="W226" s="559"/>
      <c r="X226" s="555"/>
      <c r="Y226" s="555"/>
      <c r="Z226" s="560"/>
      <c r="AA226" s="470"/>
    </row>
    <row r="227" spans="1:27" ht="15.75" customHeight="1">
      <c r="A227" s="456"/>
      <c r="B227" s="456"/>
      <c r="C227" s="456"/>
      <c r="D227" s="458"/>
      <c r="E227" s="399"/>
      <c r="F227" s="399"/>
      <c r="G227" s="399"/>
      <c r="H227" s="554"/>
      <c r="I227" s="555"/>
      <c r="J227" s="14"/>
      <c r="K227" s="14"/>
      <c r="L227" s="14"/>
      <c r="M227" s="14"/>
      <c r="N227" s="14"/>
      <c r="O227" s="556"/>
      <c r="P227" s="557"/>
      <c r="Q227" s="556"/>
      <c r="R227" s="558"/>
      <c r="S227" s="559"/>
      <c r="T227" s="559"/>
      <c r="U227" s="559"/>
      <c r="V227" s="559"/>
      <c r="W227" s="559"/>
      <c r="X227" s="555"/>
      <c r="Y227" s="555"/>
      <c r="Z227" s="560"/>
      <c r="AA227" s="470"/>
    </row>
    <row r="228" spans="1:27" ht="15.75" customHeight="1">
      <c r="A228" s="456"/>
      <c r="B228" s="456"/>
      <c r="C228" s="456"/>
      <c r="D228" s="458"/>
      <c r="E228" s="399"/>
      <c r="F228" s="399"/>
      <c r="G228" s="399"/>
      <c r="H228" s="554"/>
      <c r="I228" s="555"/>
      <c r="J228" s="14"/>
      <c r="K228" s="14"/>
      <c r="L228" s="14"/>
      <c r="M228" s="14"/>
      <c r="N228" s="14"/>
      <c r="O228" s="556"/>
      <c r="P228" s="557"/>
      <c r="Q228" s="556"/>
      <c r="R228" s="558"/>
      <c r="S228" s="559"/>
      <c r="T228" s="559"/>
      <c r="U228" s="559"/>
      <c r="V228" s="559"/>
      <c r="W228" s="559"/>
      <c r="X228" s="555"/>
      <c r="Y228" s="555"/>
      <c r="Z228" s="560"/>
      <c r="AA228" s="470"/>
    </row>
    <row r="229" spans="1:27" ht="15.75" customHeight="1">
      <c r="A229" s="456"/>
      <c r="B229" s="456"/>
      <c r="C229" s="456"/>
      <c r="D229" s="458"/>
      <c r="E229" s="399"/>
      <c r="F229" s="399"/>
      <c r="G229" s="399"/>
      <c r="H229" s="554"/>
      <c r="I229" s="555"/>
      <c r="J229" s="14"/>
      <c r="K229" s="14"/>
      <c r="L229" s="14"/>
      <c r="M229" s="14"/>
      <c r="N229" s="14"/>
      <c r="O229" s="556"/>
      <c r="P229" s="557"/>
      <c r="Q229" s="556"/>
      <c r="R229" s="558"/>
      <c r="S229" s="559"/>
      <c r="T229" s="559"/>
      <c r="U229" s="559"/>
      <c r="V229" s="559"/>
      <c r="W229" s="559"/>
      <c r="X229" s="555"/>
      <c r="Y229" s="555"/>
      <c r="Z229" s="560"/>
      <c r="AA229" s="470"/>
    </row>
    <row r="230" spans="1:27" ht="15.75" customHeight="1">
      <c r="A230" s="456"/>
      <c r="B230" s="456"/>
      <c r="C230" s="456"/>
      <c r="D230" s="458"/>
      <c r="E230" s="399"/>
      <c r="F230" s="399"/>
      <c r="G230" s="399"/>
      <c r="H230" s="554"/>
      <c r="I230" s="555"/>
      <c r="J230" s="14"/>
      <c r="K230" s="14"/>
      <c r="L230" s="14"/>
      <c r="M230" s="14"/>
      <c r="N230" s="14"/>
      <c r="O230" s="556"/>
      <c r="P230" s="557"/>
      <c r="Q230" s="556"/>
      <c r="R230" s="558"/>
      <c r="S230" s="559"/>
      <c r="T230" s="559"/>
      <c r="U230" s="559"/>
      <c r="V230" s="559"/>
      <c r="W230" s="559"/>
      <c r="X230" s="555"/>
      <c r="Y230" s="555"/>
      <c r="Z230" s="560"/>
      <c r="AA230" s="470"/>
    </row>
    <row r="231" spans="1:27" ht="15.75" customHeight="1">
      <c r="A231" s="456"/>
      <c r="B231" s="456"/>
      <c r="C231" s="456"/>
      <c r="D231" s="458"/>
      <c r="E231" s="399"/>
      <c r="F231" s="399"/>
      <c r="G231" s="399"/>
      <c r="H231" s="554"/>
      <c r="I231" s="555"/>
      <c r="J231" s="14"/>
      <c r="K231" s="14"/>
      <c r="L231" s="14"/>
      <c r="M231" s="14"/>
      <c r="N231" s="14"/>
      <c r="O231" s="556"/>
      <c r="P231" s="557"/>
      <c r="Q231" s="556"/>
      <c r="R231" s="558"/>
      <c r="S231" s="559"/>
      <c r="T231" s="559"/>
      <c r="U231" s="559"/>
      <c r="V231" s="559"/>
      <c r="W231" s="559"/>
      <c r="X231" s="555"/>
      <c r="Y231" s="555"/>
      <c r="Z231" s="560"/>
      <c r="AA231" s="470"/>
    </row>
    <row r="232" spans="1:27" ht="15.75" customHeight="1">
      <c r="A232" s="456"/>
      <c r="B232" s="456"/>
      <c r="C232" s="456"/>
      <c r="D232" s="458"/>
      <c r="E232" s="399"/>
      <c r="F232" s="399"/>
      <c r="G232" s="399"/>
      <c r="H232" s="554"/>
      <c r="I232" s="555"/>
      <c r="J232" s="14"/>
      <c r="K232" s="14"/>
      <c r="L232" s="14"/>
      <c r="M232" s="14"/>
      <c r="N232" s="14"/>
      <c r="O232" s="556"/>
      <c r="P232" s="557"/>
      <c r="Q232" s="556"/>
      <c r="R232" s="558"/>
      <c r="S232" s="559"/>
      <c r="T232" s="559"/>
      <c r="U232" s="559"/>
      <c r="V232" s="559"/>
      <c r="W232" s="559"/>
      <c r="X232" s="555"/>
      <c r="Y232" s="555"/>
      <c r="Z232" s="560"/>
      <c r="AA232" s="470"/>
    </row>
    <row r="233" spans="1:27" ht="15.75" customHeight="1">
      <c r="A233" s="456"/>
      <c r="B233" s="456"/>
      <c r="C233" s="456"/>
      <c r="D233" s="458"/>
      <c r="E233" s="399"/>
      <c r="F233" s="399"/>
      <c r="G233" s="399"/>
      <c r="H233" s="554"/>
      <c r="I233" s="555"/>
      <c r="J233" s="14"/>
      <c r="K233" s="14"/>
      <c r="L233" s="14"/>
      <c r="M233" s="14"/>
      <c r="N233" s="14"/>
      <c r="O233" s="556"/>
      <c r="P233" s="557"/>
      <c r="Q233" s="556"/>
      <c r="R233" s="558"/>
      <c r="S233" s="559"/>
      <c r="T233" s="559"/>
      <c r="U233" s="559"/>
      <c r="V233" s="559"/>
      <c r="W233" s="559"/>
      <c r="X233" s="555"/>
      <c r="Y233" s="555"/>
      <c r="Z233" s="560"/>
      <c r="AA233" s="470"/>
    </row>
    <row r="234" spans="1:27" ht="15.75" customHeight="1">
      <c r="A234" s="456"/>
      <c r="B234" s="456"/>
      <c r="C234" s="456"/>
      <c r="D234" s="458"/>
      <c r="E234" s="399"/>
      <c r="F234" s="399"/>
      <c r="G234" s="399"/>
      <c r="H234" s="554"/>
      <c r="I234" s="555"/>
      <c r="J234" s="14"/>
      <c r="K234" s="14"/>
      <c r="L234" s="14"/>
      <c r="M234" s="14"/>
      <c r="N234" s="14"/>
      <c r="O234" s="556"/>
      <c r="P234" s="557"/>
      <c r="Q234" s="556"/>
      <c r="R234" s="558"/>
      <c r="S234" s="559"/>
      <c r="T234" s="559"/>
      <c r="U234" s="559"/>
      <c r="V234" s="559"/>
      <c r="W234" s="559"/>
      <c r="X234" s="555"/>
      <c r="Y234" s="555"/>
      <c r="Z234" s="560"/>
      <c r="AA234" s="470"/>
    </row>
    <row r="235" spans="1:27" ht="15.75" customHeight="1">
      <c r="A235" s="456"/>
      <c r="B235" s="456"/>
      <c r="C235" s="456"/>
      <c r="D235" s="458"/>
      <c r="E235" s="399"/>
      <c r="F235" s="399"/>
      <c r="G235" s="399"/>
      <c r="H235" s="554"/>
      <c r="I235" s="555"/>
      <c r="J235" s="14"/>
      <c r="K235" s="14"/>
      <c r="L235" s="14"/>
      <c r="M235" s="14"/>
      <c r="N235" s="14"/>
      <c r="O235" s="556"/>
      <c r="P235" s="557"/>
      <c r="Q235" s="556"/>
      <c r="R235" s="558"/>
      <c r="S235" s="559"/>
      <c r="T235" s="559"/>
      <c r="U235" s="559"/>
      <c r="V235" s="559"/>
      <c r="W235" s="559"/>
      <c r="X235" s="555"/>
      <c r="Y235" s="555"/>
      <c r="Z235" s="560"/>
      <c r="AA235" s="470"/>
    </row>
    <row r="236" spans="1:27" ht="15.75" customHeight="1">
      <c r="A236" s="456"/>
      <c r="B236" s="456"/>
      <c r="C236" s="456"/>
      <c r="D236" s="458"/>
      <c r="E236" s="399"/>
      <c r="F236" s="399"/>
      <c r="G236" s="399"/>
      <c r="H236" s="554"/>
      <c r="I236" s="555"/>
      <c r="J236" s="14"/>
      <c r="K236" s="14"/>
      <c r="L236" s="14"/>
      <c r="M236" s="14"/>
      <c r="N236" s="14"/>
      <c r="O236" s="556"/>
      <c r="P236" s="557"/>
      <c r="Q236" s="556"/>
      <c r="R236" s="558"/>
      <c r="S236" s="559"/>
      <c r="T236" s="559"/>
      <c r="U236" s="559"/>
      <c r="V236" s="559"/>
      <c r="W236" s="559"/>
      <c r="X236" s="555"/>
      <c r="Y236" s="555"/>
      <c r="Z236" s="560"/>
      <c r="AA236" s="470"/>
    </row>
    <row r="237" spans="1:27" ht="15.75" customHeight="1">
      <c r="A237" s="456"/>
      <c r="B237" s="456"/>
      <c r="C237" s="456"/>
      <c r="D237" s="458"/>
      <c r="E237" s="399"/>
      <c r="F237" s="399"/>
      <c r="G237" s="399"/>
      <c r="H237" s="554"/>
      <c r="I237" s="555"/>
      <c r="J237" s="14"/>
      <c r="K237" s="14"/>
      <c r="L237" s="14"/>
      <c r="M237" s="14"/>
      <c r="N237" s="14"/>
      <c r="O237" s="556"/>
      <c r="P237" s="557"/>
      <c r="Q237" s="556"/>
      <c r="R237" s="558"/>
      <c r="S237" s="559"/>
      <c r="T237" s="559"/>
      <c r="U237" s="559"/>
      <c r="V237" s="559"/>
      <c r="W237" s="559"/>
      <c r="X237" s="555"/>
      <c r="Y237" s="555"/>
      <c r="Z237" s="560"/>
      <c r="AA237" s="470"/>
    </row>
    <row r="238" spans="1:27" ht="15.75" customHeight="1">
      <c r="A238" s="456"/>
      <c r="B238" s="456"/>
      <c r="C238" s="456"/>
      <c r="D238" s="458"/>
      <c r="E238" s="399"/>
      <c r="F238" s="399"/>
      <c r="G238" s="399"/>
      <c r="H238" s="554"/>
      <c r="I238" s="555"/>
      <c r="J238" s="14"/>
      <c r="K238" s="14"/>
      <c r="L238" s="14"/>
      <c r="M238" s="14"/>
      <c r="N238" s="14"/>
      <c r="O238" s="556"/>
      <c r="P238" s="557"/>
      <c r="Q238" s="556"/>
      <c r="R238" s="558"/>
      <c r="S238" s="559"/>
      <c r="T238" s="559"/>
      <c r="U238" s="559"/>
      <c r="V238" s="559"/>
      <c r="W238" s="559"/>
      <c r="X238" s="555"/>
      <c r="Y238" s="555"/>
      <c r="Z238" s="560"/>
      <c r="AA238" s="470"/>
    </row>
    <row r="239" spans="1:27" ht="15.75" customHeight="1">
      <c r="A239" s="456"/>
      <c r="B239" s="456"/>
      <c r="C239" s="456"/>
      <c r="D239" s="458"/>
      <c r="E239" s="399"/>
      <c r="F239" s="399"/>
      <c r="G239" s="399"/>
      <c r="H239" s="554"/>
      <c r="I239" s="555"/>
      <c r="J239" s="14"/>
      <c r="K239" s="14"/>
      <c r="L239" s="14"/>
      <c r="M239" s="14"/>
      <c r="N239" s="14"/>
      <c r="O239" s="556"/>
      <c r="P239" s="557"/>
      <c r="Q239" s="556"/>
      <c r="R239" s="558"/>
      <c r="S239" s="559"/>
      <c r="T239" s="559"/>
      <c r="U239" s="559"/>
      <c r="V239" s="559"/>
      <c r="W239" s="559"/>
      <c r="X239" s="555"/>
      <c r="Y239" s="555"/>
      <c r="Z239" s="560"/>
      <c r="AA239" s="470"/>
    </row>
    <row r="240" spans="1:27" ht="15.75" customHeight="1">
      <c r="A240" s="456"/>
      <c r="B240" s="456"/>
      <c r="C240" s="456"/>
      <c r="D240" s="458"/>
      <c r="E240" s="399"/>
      <c r="F240" s="399"/>
      <c r="G240" s="399"/>
      <c r="H240" s="554"/>
      <c r="I240" s="555"/>
      <c r="J240" s="14"/>
      <c r="K240" s="14"/>
      <c r="L240" s="14"/>
      <c r="M240" s="14"/>
      <c r="N240" s="14"/>
      <c r="O240" s="556"/>
      <c r="P240" s="557"/>
      <c r="Q240" s="556"/>
      <c r="R240" s="558"/>
      <c r="S240" s="559"/>
      <c r="T240" s="559"/>
      <c r="U240" s="559"/>
      <c r="V240" s="559"/>
      <c r="W240" s="559"/>
      <c r="X240" s="555"/>
      <c r="Y240" s="555"/>
      <c r="Z240" s="560"/>
      <c r="AA240" s="470"/>
    </row>
    <row r="241" spans="1:27" ht="15.75" customHeight="1">
      <c r="A241" s="456"/>
      <c r="B241" s="456"/>
      <c r="C241" s="456"/>
      <c r="D241" s="458"/>
      <c r="E241" s="399"/>
      <c r="F241" s="399"/>
      <c r="G241" s="399"/>
      <c r="H241" s="554"/>
      <c r="I241" s="555"/>
      <c r="J241" s="14"/>
      <c r="K241" s="14"/>
      <c r="L241" s="14"/>
      <c r="M241" s="14"/>
      <c r="N241" s="14"/>
      <c r="O241" s="556"/>
      <c r="P241" s="557"/>
      <c r="Q241" s="556"/>
      <c r="R241" s="558"/>
      <c r="S241" s="559"/>
      <c r="T241" s="559"/>
      <c r="U241" s="559"/>
      <c r="V241" s="559"/>
      <c r="W241" s="559"/>
      <c r="X241" s="555"/>
      <c r="Y241" s="555"/>
      <c r="Z241" s="560"/>
      <c r="AA241" s="470"/>
    </row>
    <row r="242" spans="1:27" ht="15.75" customHeight="1">
      <c r="A242" s="456"/>
      <c r="B242" s="456"/>
      <c r="C242" s="456"/>
      <c r="D242" s="458"/>
      <c r="E242" s="399"/>
      <c r="F242" s="399"/>
      <c r="G242" s="399"/>
      <c r="H242" s="554"/>
      <c r="I242" s="555"/>
      <c r="J242" s="14"/>
      <c r="K242" s="14"/>
      <c r="L242" s="14"/>
      <c r="M242" s="14"/>
      <c r="N242" s="14"/>
      <c r="O242" s="556"/>
      <c r="P242" s="557"/>
      <c r="Q242" s="556"/>
      <c r="R242" s="558"/>
      <c r="S242" s="559"/>
      <c r="T242" s="559"/>
      <c r="U242" s="559"/>
      <c r="V242" s="559"/>
      <c r="W242" s="559"/>
      <c r="X242" s="555"/>
      <c r="Y242" s="555"/>
      <c r="Z242" s="560"/>
      <c r="AA242" s="470"/>
    </row>
    <row r="243" spans="1:27" ht="15.75" customHeight="1">
      <c r="A243" s="456"/>
      <c r="B243" s="456"/>
      <c r="C243" s="456"/>
      <c r="D243" s="458"/>
      <c r="E243" s="399"/>
      <c r="F243" s="399"/>
      <c r="G243" s="399"/>
      <c r="H243" s="554"/>
      <c r="I243" s="555"/>
      <c r="J243" s="14"/>
      <c r="K243" s="14"/>
      <c r="L243" s="14"/>
      <c r="M243" s="14"/>
      <c r="N243" s="14"/>
      <c r="O243" s="556"/>
      <c r="P243" s="557"/>
      <c r="Q243" s="556"/>
      <c r="R243" s="558"/>
      <c r="S243" s="559"/>
      <c r="T243" s="559"/>
      <c r="U243" s="559"/>
      <c r="V243" s="559"/>
      <c r="W243" s="559"/>
      <c r="X243" s="555"/>
      <c r="Y243" s="555"/>
      <c r="Z243" s="560"/>
      <c r="AA243" s="470"/>
    </row>
    <row r="244" spans="1:27" ht="15.75" customHeight="1">
      <c r="A244" s="456"/>
      <c r="B244" s="456"/>
      <c r="C244" s="456"/>
      <c r="D244" s="458"/>
      <c r="E244" s="399"/>
      <c r="F244" s="399"/>
      <c r="G244" s="399"/>
      <c r="H244" s="554"/>
      <c r="I244" s="555"/>
      <c r="J244" s="14"/>
      <c r="K244" s="14"/>
      <c r="L244" s="14"/>
      <c r="M244" s="14"/>
      <c r="N244" s="14"/>
      <c r="O244" s="556"/>
      <c r="P244" s="557"/>
      <c r="Q244" s="556"/>
      <c r="R244" s="558"/>
      <c r="S244" s="559"/>
      <c r="T244" s="559"/>
      <c r="U244" s="559"/>
      <c r="V244" s="559"/>
      <c r="W244" s="559"/>
      <c r="X244" s="555"/>
      <c r="Y244" s="555"/>
      <c r="Z244" s="560"/>
      <c r="AA244" s="470"/>
    </row>
    <row r="245" spans="1:27" ht="15.75" customHeight="1">
      <c r="A245" s="456"/>
      <c r="B245" s="456"/>
      <c r="C245" s="456"/>
      <c r="D245" s="458"/>
      <c r="E245" s="399"/>
      <c r="F245" s="399"/>
      <c r="G245" s="399"/>
      <c r="H245" s="554"/>
      <c r="I245" s="555"/>
      <c r="J245" s="14"/>
      <c r="K245" s="14"/>
      <c r="L245" s="14"/>
      <c r="M245" s="14"/>
      <c r="N245" s="14"/>
      <c r="O245" s="556"/>
      <c r="P245" s="557"/>
      <c r="Q245" s="556"/>
      <c r="R245" s="558"/>
      <c r="S245" s="559"/>
      <c r="T245" s="559"/>
      <c r="U245" s="559"/>
      <c r="V245" s="559"/>
      <c r="W245" s="559"/>
      <c r="X245" s="555"/>
      <c r="Y245" s="555"/>
      <c r="Z245" s="560"/>
      <c r="AA245" s="470"/>
    </row>
    <row r="246" spans="1:27" ht="15.75" customHeight="1">
      <c r="A246" s="456"/>
      <c r="B246" s="456"/>
      <c r="C246" s="456"/>
      <c r="D246" s="458"/>
      <c r="E246" s="399"/>
      <c r="F246" s="399"/>
      <c r="G246" s="399"/>
      <c r="H246" s="554"/>
      <c r="I246" s="555"/>
      <c r="J246" s="14"/>
      <c r="K246" s="14"/>
      <c r="L246" s="14"/>
      <c r="M246" s="14"/>
      <c r="N246" s="14"/>
      <c r="O246" s="556"/>
      <c r="P246" s="557"/>
      <c r="Q246" s="556"/>
      <c r="R246" s="558"/>
      <c r="S246" s="559"/>
      <c r="T246" s="559"/>
      <c r="U246" s="559"/>
      <c r="V246" s="559"/>
      <c r="W246" s="559"/>
      <c r="X246" s="555"/>
      <c r="Y246" s="555"/>
      <c r="Z246" s="560"/>
      <c r="AA246" s="470"/>
    </row>
    <row r="247" spans="1:27" ht="15.75" customHeight="1">
      <c r="A247" s="456"/>
      <c r="B247" s="456"/>
      <c r="C247" s="456"/>
      <c r="D247" s="458"/>
      <c r="E247" s="399"/>
      <c r="F247" s="399"/>
      <c r="G247" s="399"/>
      <c r="H247" s="554"/>
      <c r="I247" s="555"/>
      <c r="J247" s="14"/>
      <c r="K247" s="14"/>
      <c r="L247" s="14"/>
      <c r="M247" s="14"/>
      <c r="N247" s="14"/>
      <c r="O247" s="556"/>
      <c r="P247" s="557"/>
      <c r="Q247" s="556"/>
      <c r="R247" s="558"/>
      <c r="S247" s="559"/>
      <c r="T247" s="559"/>
      <c r="U247" s="559"/>
      <c r="V247" s="559"/>
      <c r="W247" s="559"/>
      <c r="X247" s="555"/>
      <c r="Y247" s="555"/>
      <c r="Z247" s="560"/>
      <c r="AA247" s="470"/>
    </row>
    <row r="248" spans="1:27" ht="15.75" customHeight="1">
      <c r="A248" s="456"/>
      <c r="B248" s="456"/>
      <c r="C248" s="456"/>
      <c r="D248" s="458"/>
      <c r="E248" s="399"/>
      <c r="F248" s="399"/>
      <c r="G248" s="399"/>
      <c r="H248" s="554"/>
      <c r="I248" s="555"/>
      <c r="J248" s="14"/>
      <c r="K248" s="14"/>
      <c r="L248" s="14"/>
      <c r="M248" s="14"/>
      <c r="N248" s="14"/>
      <c r="O248" s="556"/>
      <c r="P248" s="557"/>
      <c r="Q248" s="556"/>
      <c r="R248" s="558"/>
      <c r="S248" s="559"/>
      <c r="T248" s="559"/>
      <c r="U248" s="559"/>
      <c r="V248" s="559"/>
      <c r="W248" s="559"/>
      <c r="X248" s="555"/>
      <c r="Y248" s="555"/>
      <c r="Z248" s="560"/>
      <c r="AA248" s="470"/>
    </row>
    <row r="249" spans="1:27" ht="15.75" customHeight="1">
      <c r="A249" s="456"/>
      <c r="B249" s="456"/>
      <c r="C249" s="456"/>
      <c r="D249" s="458"/>
      <c r="E249" s="399"/>
      <c r="F249" s="399"/>
      <c r="G249" s="399"/>
      <c r="H249" s="554"/>
      <c r="I249" s="555"/>
      <c r="J249" s="14"/>
      <c r="K249" s="14"/>
      <c r="L249" s="14"/>
      <c r="M249" s="14"/>
      <c r="N249" s="14"/>
      <c r="O249" s="556"/>
      <c r="P249" s="557"/>
      <c r="Q249" s="556"/>
      <c r="R249" s="558"/>
      <c r="S249" s="559"/>
      <c r="T249" s="559"/>
      <c r="U249" s="559"/>
      <c r="V249" s="559"/>
      <c r="W249" s="559"/>
      <c r="X249" s="555"/>
      <c r="Y249" s="555"/>
      <c r="Z249" s="560"/>
      <c r="AA249" s="470"/>
    </row>
    <row r="250" spans="1:27" ht="15.75" customHeight="1">
      <c r="A250" s="456"/>
      <c r="B250" s="456"/>
      <c r="C250" s="456"/>
      <c r="D250" s="458"/>
      <c r="E250" s="399"/>
      <c r="F250" s="399"/>
      <c r="G250" s="399"/>
      <c r="H250" s="554"/>
      <c r="I250" s="555"/>
      <c r="J250" s="14"/>
      <c r="K250" s="14"/>
      <c r="L250" s="14"/>
      <c r="M250" s="14"/>
      <c r="N250" s="14"/>
      <c r="O250" s="556"/>
      <c r="P250" s="557"/>
      <c r="Q250" s="556"/>
      <c r="R250" s="558"/>
      <c r="S250" s="559"/>
      <c r="T250" s="559"/>
      <c r="U250" s="559"/>
      <c r="V250" s="559"/>
      <c r="W250" s="559"/>
      <c r="X250" s="555"/>
      <c r="Y250" s="555"/>
      <c r="Z250" s="560"/>
      <c r="AA250" s="470"/>
    </row>
    <row r="251" spans="1:27" ht="15.75" customHeight="1">
      <c r="A251" s="456"/>
      <c r="B251" s="456"/>
      <c r="C251" s="456"/>
      <c r="D251" s="458"/>
      <c r="E251" s="399"/>
      <c r="F251" s="399"/>
      <c r="G251" s="399"/>
      <c r="H251" s="554"/>
      <c r="I251" s="555"/>
      <c r="J251" s="14"/>
      <c r="K251" s="14"/>
      <c r="L251" s="14"/>
      <c r="M251" s="14"/>
      <c r="N251" s="14"/>
      <c r="O251" s="556"/>
      <c r="P251" s="557"/>
      <c r="Q251" s="556"/>
      <c r="R251" s="558"/>
      <c r="S251" s="559"/>
      <c r="T251" s="559"/>
      <c r="U251" s="559"/>
      <c r="V251" s="559"/>
      <c r="W251" s="559"/>
      <c r="X251" s="555"/>
      <c r="Y251" s="555"/>
      <c r="Z251" s="560"/>
      <c r="AA251" s="470"/>
    </row>
    <row r="252" spans="1:27" ht="15.75" customHeight="1">
      <c r="A252" s="456"/>
      <c r="B252" s="456"/>
      <c r="C252" s="456"/>
      <c r="D252" s="458"/>
      <c r="E252" s="399"/>
      <c r="F252" s="399"/>
      <c r="G252" s="399"/>
      <c r="H252" s="554"/>
      <c r="I252" s="555"/>
      <c r="J252" s="14"/>
      <c r="K252" s="14"/>
      <c r="L252" s="14"/>
      <c r="M252" s="14"/>
      <c r="N252" s="14"/>
      <c r="O252" s="556"/>
      <c r="P252" s="557"/>
      <c r="Q252" s="556"/>
      <c r="R252" s="558"/>
      <c r="S252" s="559"/>
      <c r="T252" s="559"/>
      <c r="U252" s="559"/>
      <c r="V252" s="559"/>
      <c r="W252" s="559"/>
      <c r="X252" s="555"/>
      <c r="Y252" s="555"/>
      <c r="Z252" s="560"/>
      <c r="AA252" s="470"/>
    </row>
    <row r="253" spans="1:27" ht="15.75" customHeight="1">
      <c r="A253" s="456"/>
      <c r="B253" s="456"/>
      <c r="C253" s="456"/>
      <c r="D253" s="458"/>
      <c r="E253" s="399"/>
      <c r="F253" s="399"/>
      <c r="G253" s="399"/>
      <c r="H253" s="554"/>
      <c r="I253" s="555"/>
      <c r="J253" s="14"/>
      <c r="K253" s="14"/>
      <c r="L253" s="14"/>
      <c r="M253" s="14"/>
      <c r="N253" s="14"/>
      <c r="O253" s="556"/>
      <c r="P253" s="557"/>
      <c r="Q253" s="556"/>
      <c r="R253" s="558"/>
      <c r="S253" s="559"/>
      <c r="T253" s="559"/>
      <c r="U253" s="559"/>
      <c r="V253" s="559"/>
      <c r="W253" s="559"/>
      <c r="X253" s="555"/>
      <c r="Y253" s="555"/>
      <c r="Z253" s="560"/>
      <c r="AA253" s="470"/>
    </row>
    <row r="254" spans="1:27" ht="15.75" customHeight="1">
      <c r="A254" s="456"/>
      <c r="B254" s="456"/>
      <c r="C254" s="456"/>
      <c r="D254" s="458"/>
      <c r="E254" s="399"/>
      <c r="F254" s="399"/>
      <c r="G254" s="399"/>
      <c r="H254" s="554"/>
      <c r="I254" s="555"/>
      <c r="J254" s="14"/>
      <c r="K254" s="14"/>
      <c r="L254" s="14"/>
      <c r="M254" s="14"/>
      <c r="N254" s="14"/>
      <c r="O254" s="556"/>
      <c r="P254" s="557"/>
      <c r="Q254" s="556"/>
      <c r="R254" s="558"/>
      <c r="S254" s="559"/>
      <c r="T254" s="559"/>
      <c r="U254" s="559"/>
      <c r="V254" s="559"/>
      <c r="W254" s="559"/>
      <c r="X254" s="555"/>
      <c r="Y254" s="555"/>
      <c r="Z254" s="560"/>
      <c r="AA254" s="470"/>
    </row>
    <row r="255" spans="1:27" ht="15.75" customHeight="1">
      <c r="A255" s="456"/>
      <c r="B255" s="456"/>
      <c r="C255" s="456"/>
      <c r="D255" s="458"/>
      <c r="E255" s="399"/>
      <c r="F255" s="399"/>
      <c r="G255" s="399"/>
      <c r="H255" s="554"/>
      <c r="I255" s="555"/>
      <c r="J255" s="14"/>
      <c r="K255" s="14"/>
      <c r="L255" s="14"/>
      <c r="M255" s="14"/>
      <c r="N255" s="14"/>
      <c r="O255" s="556"/>
      <c r="P255" s="557"/>
      <c r="Q255" s="556"/>
      <c r="R255" s="558"/>
      <c r="S255" s="559"/>
      <c r="T255" s="559"/>
      <c r="U255" s="559"/>
      <c r="V255" s="559"/>
      <c r="W255" s="559"/>
      <c r="X255" s="555"/>
      <c r="Y255" s="555"/>
      <c r="Z255" s="560"/>
      <c r="AA255" s="470"/>
    </row>
    <row r="256" spans="1:27" ht="15.75" customHeight="1">
      <c r="A256" s="456"/>
      <c r="B256" s="456"/>
      <c r="C256" s="456"/>
      <c r="D256" s="458"/>
      <c r="E256" s="399"/>
      <c r="F256" s="399"/>
      <c r="G256" s="399"/>
      <c r="H256" s="554"/>
      <c r="I256" s="555"/>
      <c r="J256" s="14"/>
      <c r="K256" s="14"/>
      <c r="L256" s="14"/>
      <c r="M256" s="14"/>
      <c r="N256" s="14"/>
      <c r="O256" s="556"/>
      <c r="P256" s="557"/>
      <c r="Q256" s="556"/>
      <c r="R256" s="558"/>
      <c r="S256" s="559"/>
      <c r="T256" s="559"/>
      <c r="U256" s="559"/>
      <c r="V256" s="559"/>
      <c r="W256" s="559"/>
      <c r="X256" s="555"/>
      <c r="Y256" s="555"/>
      <c r="Z256" s="560"/>
      <c r="AA256" s="470"/>
    </row>
    <row r="257" spans="1:27" ht="15.75" customHeight="1">
      <c r="A257" s="456"/>
      <c r="B257" s="456"/>
      <c r="C257" s="456"/>
      <c r="D257" s="458"/>
      <c r="E257" s="399"/>
      <c r="F257" s="399"/>
      <c r="G257" s="399"/>
      <c r="H257" s="554"/>
      <c r="I257" s="555"/>
      <c r="J257" s="14"/>
      <c r="K257" s="14"/>
      <c r="L257" s="14"/>
      <c r="M257" s="14"/>
      <c r="N257" s="14"/>
      <c r="O257" s="556"/>
      <c r="P257" s="557"/>
      <c r="Q257" s="556"/>
      <c r="R257" s="558"/>
      <c r="S257" s="559"/>
      <c r="T257" s="559"/>
      <c r="U257" s="559"/>
      <c r="V257" s="559"/>
      <c r="W257" s="559"/>
      <c r="X257" s="555"/>
      <c r="Y257" s="555"/>
      <c r="Z257" s="560"/>
      <c r="AA257" s="470"/>
    </row>
    <row r="258" spans="1:27" ht="15.75" customHeight="1">
      <c r="A258" s="456"/>
      <c r="B258" s="456"/>
      <c r="C258" s="456"/>
      <c r="D258" s="458"/>
      <c r="E258" s="399"/>
      <c r="F258" s="399"/>
      <c r="G258" s="399"/>
      <c r="H258" s="554"/>
      <c r="I258" s="555"/>
      <c r="J258" s="14"/>
      <c r="K258" s="14"/>
      <c r="L258" s="14"/>
      <c r="M258" s="14"/>
      <c r="N258" s="14"/>
      <c r="O258" s="556"/>
      <c r="P258" s="557"/>
      <c r="Q258" s="556"/>
      <c r="R258" s="558"/>
      <c r="S258" s="559"/>
      <c r="T258" s="559"/>
      <c r="U258" s="559"/>
      <c r="V258" s="559"/>
      <c r="W258" s="559"/>
      <c r="X258" s="555"/>
      <c r="Y258" s="555"/>
      <c r="Z258" s="560"/>
      <c r="AA258" s="470"/>
    </row>
    <row r="259" spans="1:27" ht="15.75" customHeight="1">
      <c r="A259" s="456"/>
      <c r="B259" s="456"/>
      <c r="C259" s="456"/>
      <c r="D259" s="458"/>
      <c r="E259" s="399"/>
      <c r="F259" s="399"/>
      <c r="G259" s="399"/>
      <c r="H259" s="554"/>
      <c r="I259" s="555"/>
      <c r="J259" s="14"/>
      <c r="K259" s="14"/>
      <c r="L259" s="14"/>
      <c r="M259" s="14"/>
      <c r="N259" s="14"/>
      <c r="O259" s="556"/>
      <c r="P259" s="557"/>
      <c r="Q259" s="556"/>
      <c r="R259" s="558"/>
      <c r="S259" s="559"/>
      <c r="T259" s="559"/>
      <c r="U259" s="559"/>
      <c r="V259" s="559"/>
      <c r="W259" s="559"/>
      <c r="X259" s="555"/>
      <c r="Y259" s="555"/>
      <c r="Z259" s="560"/>
      <c r="AA259" s="470"/>
    </row>
    <row r="260" spans="1:27" ht="15.75" customHeight="1">
      <c r="A260" s="456"/>
      <c r="B260" s="456"/>
      <c r="C260" s="456"/>
      <c r="D260" s="458"/>
      <c r="E260" s="399"/>
      <c r="F260" s="399"/>
      <c r="G260" s="399"/>
      <c r="H260" s="554"/>
      <c r="I260" s="555"/>
      <c r="J260" s="14"/>
      <c r="K260" s="14"/>
      <c r="L260" s="14"/>
      <c r="M260" s="14"/>
      <c r="N260" s="14"/>
      <c r="O260" s="556"/>
      <c r="P260" s="557"/>
      <c r="Q260" s="556"/>
      <c r="R260" s="558"/>
      <c r="S260" s="559"/>
      <c r="T260" s="559"/>
      <c r="U260" s="559"/>
      <c r="V260" s="559"/>
      <c r="W260" s="559"/>
      <c r="X260" s="555"/>
      <c r="Y260" s="555"/>
      <c r="Z260" s="560"/>
      <c r="AA260" s="470"/>
    </row>
    <row r="261" spans="1:27" ht="15.75" customHeight="1">
      <c r="A261" s="456"/>
      <c r="B261" s="456"/>
      <c r="C261" s="456"/>
      <c r="D261" s="458"/>
      <c r="E261" s="399"/>
      <c r="F261" s="399"/>
      <c r="G261" s="399"/>
      <c r="H261" s="554"/>
      <c r="I261" s="555"/>
      <c r="J261" s="14"/>
      <c r="K261" s="14"/>
      <c r="L261" s="14"/>
      <c r="M261" s="14"/>
      <c r="N261" s="14"/>
      <c r="O261" s="556"/>
      <c r="P261" s="557"/>
      <c r="Q261" s="556"/>
      <c r="R261" s="558"/>
      <c r="S261" s="559"/>
      <c r="T261" s="559"/>
      <c r="U261" s="559"/>
      <c r="V261" s="559"/>
      <c r="W261" s="559"/>
      <c r="X261" s="555"/>
      <c r="Y261" s="555"/>
      <c r="Z261" s="560"/>
      <c r="AA261" s="470"/>
    </row>
    <row r="262" spans="1:27" ht="15.75" customHeight="1">
      <c r="A262" s="456"/>
      <c r="B262" s="456"/>
      <c r="C262" s="456"/>
      <c r="D262" s="458"/>
      <c r="E262" s="399"/>
      <c r="F262" s="399"/>
      <c r="G262" s="399"/>
      <c r="H262" s="554"/>
      <c r="I262" s="555"/>
      <c r="J262" s="14"/>
      <c r="K262" s="14"/>
      <c r="L262" s="14"/>
      <c r="M262" s="14"/>
      <c r="N262" s="14"/>
      <c r="O262" s="556"/>
      <c r="P262" s="557"/>
      <c r="Q262" s="556"/>
      <c r="R262" s="558"/>
      <c r="S262" s="559"/>
      <c r="T262" s="559"/>
      <c r="U262" s="559"/>
      <c r="V262" s="559"/>
      <c r="W262" s="559"/>
      <c r="X262" s="555"/>
      <c r="Y262" s="555"/>
      <c r="Z262" s="560"/>
      <c r="AA262" s="470"/>
    </row>
    <row r="263" spans="1:27" ht="15.75" customHeight="1">
      <c r="A263" s="456"/>
      <c r="B263" s="456"/>
      <c r="C263" s="456"/>
      <c r="D263" s="458"/>
      <c r="E263" s="399"/>
      <c r="F263" s="399"/>
      <c r="G263" s="399"/>
      <c r="H263" s="554"/>
      <c r="I263" s="555"/>
      <c r="J263" s="14"/>
      <c r="K263" s="14"/>
      <c r="L263" s="14"/>
      <c r="M263" s="14"/>
      <c r="N263" s="14"/>
      <c r="O263" s="556"/>
      <c r="P263" s="557"/>
      <c r="Q263" s="556"/>
      <c r="R263" s="558"/>
      <c r="S263" s="559"/>
      <c r="T263" s="559"/>
      <c r="U263" s="559"/>
      <c r="V263" s="559"/>
      <c r="W263" s="559"/>
      <c r="X263" s="555"/>
      <c r="Y263" s="555"/>
      <c r="Z263" s="560"/>
      <c r="AA263" s="470"/>
    </row>
    <row r="264" spans="1:27" ht="15.75" customHeight="1">
      <c r="A264" s="456"/>
      <c r="B264" s="456"/>
      <c r="C264" s="456"/>
      <c r="D264" s="458"/>
      <c r="E264" s="399"/>
      <c r="F264" s="399"/>
      <c r="G264" s="399"/>
      <c r="H264" s="554"/>
      <c r="I264" s="555"/>
      <c r="J264" s="14"/>
      <c r="K264" s="14"/>
      <c r="L264" s="14"/>
      <c r="M264" s="14"/>
      <c r="N264" s="14"/>
      <c r="O264" s="556"/>
      <c r="P264" s="557"/>
      <c r="Q264" s="556"/>
      <c r="R264" s="558"/>
      <c r="S264" s="559"/>
      <c r="T264" s="559"/>
      <c r="U264" s="559"/>
      <c r="V264" s="559"/>
      <c r="W264" s="559"/>
      <c r="X264" s="555"/>
      <c r="Y264" s="555"/>
      <c r="Z264" s="560"/>
      <c r="AA264" s="470"/>
    </row>
    <row r="265" spans="1:27" ht="15.75" customHeight="1">
      <c r="A265" s="456"/>
      <c r="B265" s="456"/>
      <c r="C265" s="456"/>
      <c r="D265" s="458"/>
      <c r="E265" s="399"/>
      <c r="F265" s="399"/>
      <c r="G265" s="399"/>
      <c r="H265" s="554"/>
      <c r="I265" s="555"/>
      <c r="J265" s="14"/>
      <c r="K265" s="14"/>
      <c r="L265" s="14"/>
      <c r="M265" s="14"/>
      <c r="N265" s="14"/>
      <c r="O265" s="556"/>
      <c r="P265" s="557"/>
      <c r="Q265" s="556"/>
      <c r="R265" s="558"/>
      <c r="S265" s="559"/>
      <c r="T265" s="559"/>
      <c r="U265" s="559"/>
      <c r="V265" s="559"/>
      <c r="W265" s="559"/>
      <c r="X265" s="555"/>
      <c r="Y265" s="555"/>
      <c r="Z265" s="560"/>
      <c r="AA265" s="470"/>
    </row>
    <row r="266" spans="1:27" ht="15.75" customHeight="1">
      <c r="A266" s="456"/>
      <c r="B266" s="456"/>
      <c r="C266" s="456"/>
      <c r="D266" s="458"/>
      <c r="E266" s="399"/>
      <c r="F266" s="399"/>
      <c r="G266" s="399"/>
      <c r="H266" s="554"/>
      <c r="I266" s="555"/>
      <c r="J266" s="14"/>
      <c r="K266" s="14"/>
      <c r="L266" s="14"/>
      <c r="M266" s="14"/>
      <c r="N266" s="14"/>
      <c r="O266" s="556"/>
      <c r="P266" s="557"/>
      <c r="Q266" s="556"/>
      <c r="R266" s="558"/>
      <c r="S266" s="559"/>
      <c r="T266" s="559"/>
      <c r="U266" s="559"/>
      <c r="V266" s="559"/>
      <c r="W266" s="559"/>
      <c r="X266" s="555"/>
      <c r="Y266" s="555"/>
      <c r="Z266" s="560"/>
      <c r="AA266" s="470"/>
    </row>
    <row r="267" spans="1:27" ht="15.75" customHeight="1">
      <c r="A267" s="456"/>
      <c r="B267" s="456"/>
      <c r="C267" s="456"/>
      <c r="D267" s="458"/>
      <c r="E267" s="399"/>
      <c r="F267" s="399"/>
      <c r="G267" s="399"/>
      <c r="H267" s="554"/>
      <c r="I267" s="555"/>
      <c r="J267" s="14"/>
      <c r="K267" s="14"/>
      <c r="L267" s="14"/>
      <c r="M267" s="14"/>
      <c r="N267" s="14"/>
      <c r="O267" s="556"/>
      <c r="P267" s="557"/>
      <c r="Q267" s="556"/>
      <c r="R267" s="558"/>
      <c r="S267" s="559"/>
      <c r="T267" s="559"/>
      <c r="U267" s="559"/>
      <c r="V267" s="559"/>
      <c r="W267" s="559"/>
      <c r="X267" s="555"/>
      <c r="Y267" s="555"/>
      <c r="Z267" s="560"/>
      <c r="AA267" s="470"/>
    </row>
    <row r="268" spans="1:27" ht="15.75" customHeight="1">
      <c r="A268" s="456"/>
      <c r="B268" s="456"/>
      <c r="C268" s="456"/>
      <c r="D268" s="458"/>
      <c r="E268" s="399"/>
      <c r="F268" s="399"/>
      <c r="G268" s="399"/>
      <c r="H268" s="554"/>
      <c r="I268" s="555"/>
      <c r="J268" s="14"/>
      <c r="K268" s="14"/>
      <c r="L268" s="14"/>
      <c r="M268" s="14"/>
      <c r="N268" s="14"/>
      <c r="O268" s="556"/>
      <c r="P268" s="557"/>
      <c r="Q268" s="556"/>
      <c r="R268" s="558"/>
      <c r="S268" s="559"/>
      <c r="T268" s="559"/>
      <c r="U268" s="559"/>
      <c r="V268" s="559"/>
      <c r="W268" s="559"/>
      <c r="X268" s="555"/>
      <c r="Y268" s="555"/>
      <c r="Z268" s="560"/>
      <c r="AA268" s="470"/>
    </row>
    <row r="269" spans="1:27" ht="15.75" customHeight="1">
      <c r="A269" s="456"/>
      <c r="B269" s="456"/>
      <c r="C269" s="456"/>
      <c r="D269" s="458"/>
      <c r="E269" s="399"/>
      <c r="F269" s="399"/>
      <c r="G269" s="399"/>
      <c r="H269" s="554"/>
      <c r="I269" s="555"/>
      <c r="J269" s="14"/>
      <c r="K269" s="14"/>
      <c r="L269" s="14"/>
      <c r="M269" s="14"/>
      <c r="N269" s="14"/>
      <c r="O269" s="556"/>
      <c r="P269" s="557"/>
      <c r="Q269" s="556"/>
      <c r="R269" s="558"/>
      <c r="S269" s="559"/>
      <c r="T269" s="559"/>
      <c r="U269" s="559"/>
      <c r="V269" s="559"/>
      <c r="W269" s="559"/>
      <c r="X269" s="555"/>
      <c r="Y269" s="555"/>
      <c r="Z269" s="560"/>
      <c r="AA269" s="470"/>
    </row>
    <row r="270" spans="1:27" ht="15.75" customHeight="1">
      <c r="A270" s="456"/>
      <c r="B270" s="456"/>
      <c r="C270" s="456"/>
      <c r="D270" s="458"/>
      <c r="E270" s="399"/>
      <c r="F270" s="399"/>
      <c r="G270" s="399"/>
      <c r="H270" s="554"/>
      <c r="I270" s="555"/>
      <c r="J270" s="14"/>
      <c r="K270" s="14"/>
      <c r="L270" s="14"/>
      <c r="M270" s="14"/>
      <c r="N270" s="14"/>
      <c r="O270" s="556"/>
      <c r="P270" s="557"/>
      <c r="Q270" s="556"/>
      <c r="R270" s="558"/>
      <c r="S270" s="559"/>
      <c r="T270" s="559"/>
      <c r="U270" s="559"/>
      <c r="V270" s="559"/>
      <c r="W270" s="559"/>
      <c r="X270" s="555"/>
      <c r="Y270" s="555"/>
      <c r="Z270" s="560"/>
      <c r="AA270" s="470"/>
    </row>
    <row r="271" spans="1:27" ht="15.75" customHeight="1">
      <c r="A271" s="456"/>
      <c r="B271" s="456"/>
      <c r="C271" s="456"/>
      <c r="D271" s="458"/>
      <c r="E271" s="399"/>
      <c r="F271" s="399"/>
      <c r="G271" s="399"/>
      <c r="H271" s="554"/>
      <c r="I271" s="555"/>
      <c r="J271" s="14"/>
      <c r="K271" s="14"/>
      <c r="L271" s="14"/>
      <c r="M271" s="14"/>
      <c r="N271" s="14"/>
      <c r="O271" s="556"/>
      <c r="P271" s="557"/>
      <c r="Q271" s="556"/>
      <c r="R271" s="558"/>
      <c r="S271" s="559"/>
      <c r="T271" s="559"/>
      <c r="U271" s="559"/>
      <c r="V271" s="559"/>
      <c r="W271" s="559"/>
      <c r="X271" s="555"/>
      <c r="Y271" s="555"/>
      <c r="Z271" s="560"/>
      <c r="AA271" s="470"/>
    </row>
    <row r="272" spans="1:27" ht="15.75" customHeight="1">
      <c r="A272" s="456"/>
      <c r="B272" s="456"/>
      <c r="C272" s="456"/>
      <c r="D272" s="458"/>
      <c r="E272" s="399"/>
      <c r="F272" s="399"/>
      <c r="G272" s="399"/>
      <c r="H272" s="554"/>
      <c r="I272" s="555"/>
      <c r="J272" s="14"/>
      <c r="K272" s="14"/>
      <c r="L272" s="14"/>
      <c r="M272" s="14"/>
      <c r="N272" s="14"/>
      <c r="O272" s="556"/>
      <c r="P272" s="557"/>
      <c r="Q272" s="556"/>
      <c r="R272" s="558"/>
      <c r="S272" s="559"/>
      <c r="T272" s="559"/>
      <c r="U272" s="559"/>
      <c r="V272" s="559"/>
      <c r="W272" s="559"/>
      <c r="X272" s="555"/>
      <c r="Y272" s="555"/>
      <c r="Z272" s="560"/>
      <c r="AA272" s="470"/>
    </row>
    <row r="273" spans="1:27" ht="15.75" customHeight="1">
      <c r="A273" s="456"/>
      <c r="B273" s="456"/>
      <c r="C273" s="456"/>
      <c r="D273" s="458"/>
      <c r="E273" s="399"/>
      <c r="F273" s="399"/>
      <c r="G273" s="399"/>
      <c r="H273" s="554"/>
      <c r="I273" s="555"/>
      <c r="J273" s="14"/>
      <c r="K273" s="14"/>
      <c r="L273" s="14"/>
      <c r="M273" s="14"/>
      <c r="N273" s="14"/>
      <c r="O273" s="556"/>
      <c r="P273" s="557"/>
      <c r="Q273" s="556"/>
      <c r="R273" s="558"/>
      <c r="S273" s="559"/>
      <c r="T273" s="559"/>
      <c r="U273" s="559"/>
      <c r="V273" s="559"/>
      <c r="W273" s="559"/>
      <c r="X273" s="555"/>
      <c r="Y273" s="555"/>
      <c r="Z273" s="560"/>
      <c r="AA273" s="470"/>
    </row>
    <row r="274" spans="1:27" ht="15.75" customHeight="1">
      <c r="A274" s="456"/>
      <c r="B274" s="456"/>
      <c r="C274" s="456"/>
      <c r="D274" s="458"/>
      <c r="E274" s="399"/>
      <c r="F274" s="399"/>
      <c r="G274" s="399"/>
      <c r="H274" s="554"/>
      <c r="I274" s="555"/>
      <c r="J274" s="14"/>
      <c r="K274" s="14"/>
      <c r="L274" s="14"/>
      <c r="M274" s="14"/>
      <c r="N274" s="14"/>
      <c r="O274" s="556"/>
      <c r="P274" s="557"/>
      <c r="Q274" s="556"/>
      <c r="R274" s="558"/>
      <c r="S274" s="559"/>
      <c r="T274" s="559"/>
      <c r="U274" s="559"/>
      <c r="V274" s="559"/>
      <c r="W274" s="559"/>
      <c r="X274" s="555"/>
      <c r="Y274" s="555"/>
      <c r="Z274" s="560"/>
      <c r="AA274" s="470"/>
    </row>
    <row r="275" spans="1:27" ht="15.75" customHeight="1">
      <c r="A275" s="456"/>
      <c r="B275" s="456"/>
      <c r="C275" s="456"/>
      <c r="D275" s="458"/>
      <c r="E275" s="399"/>
      <c r="F275" s="399"/>
      <c r="G275" s="399"/>
      <c r="H275" s="554"/>
      <c r="I275" s="555"/>
      <c r="J275" s="14"/>
      <c r="K275" s="14"/>
      <c r="L275" s="14"/>
      <c r="M275" s="14"/>
      <c r="N275" s="14"/>
      <c r="O275" s="556"/>
      <c r="P275" s="557"/>
      <c r="Q275" s="556"/>
      <c r="R275" s="558"/>
      <c r="S275" s="559"/>
      <c r="T275" s="559"/>
      <c r="U275" s="559"/>
      <c r="V275" s="559"/>
      <c r="W275" s="559"/>
      <c r="X275" s="555"/>
      <c r="Y275" s="555"/>
      <c r="Z275" s="560"/>
      <c r="AA275" s="470"/>
    </row>
    <row r="276" spans="1:27" ht="15.75" customHeight="1">
      <c r="A276" s="456"/>
      <c r="B276" s="456"/>
      <c r="C276" s="456"/>
      <c r="D276" s="458"/>
      <c r="E276" s="399"/>
      <c r="F276" s="399"/>
      <c r="G276" s="399"/>
      <c r="H276" s="554"/>
      <c r="I276" s="555"/>
      <c r="J276" s="14"/>
      <c r="K276" s="14"/>
      <c r="L276" s="14"/>
      <c r="M276" s="14"/>
      <c r="N276" s="14"/>
      <c r="O276" s="556"/>
      <c r="P276" s="557"/>
      <c r="Q276" s="556"/>
      <c r="R276" s="558"/>
      <c r="S276" s="559"/>
      <c r="T276" s="559"/>
      <c r="U276" s="559"/>
      <c r="V276" s="559"/>
      <c r="W276" s="559"/>
      <c r="X276" s="555"/>
      <c r="Y276" s="555"/>
      <c r="Z276" s="560"/>
      <c r="AA276" s="470"/>
    </row>
    <row r="277" spans="1:27" ht="15.75" customHeight="1">
      <c r="A277" s="456"/>
      <c r="B277" s="456"/>
      <c r="C277" s="456"/>
      <c r="D277" s="458"/>
      <c r="E277" s="399"/>
      <c r="F277" s="399"/>
      <c r="G277" s="399"/>
      <c r="H277" s="554"/>
      <c r="I277" s="555"/>
      <c r="J277" s="14"/>
      <c r="K277" s="14"/>
      <c r="L277" s="14"/>
      <c r="M277" s="14"/>
      <c r="N277" s="14"/>
      <c r="O277" s="556"/>
      <c r="P277" s="557"/>
      <c r="Q277" s="556"/>
      <c r="R277" s="558"/>
      <c r="S277" s="559"/>
      <c r="T277" s="559"/>
      <c r="U277" s="559"/>
      <c r="V277" s="559"/>
      <c r="W277" s="559"/>
      <c r="X277" s="555"/>
      <c r="Y277" s="555"/>
      <c r="Z277" s="560"/>
      <c r="AA277" s="470"/>
    </row>
    <row r="278" spans="1:27" ht="15.75" customHeight="1">
      <c r="A278" s="456"/>
      <c r="B278" s="456"/>
      <c r="C278" s="456"/>
      <c r="D278" s="458"/>
      <c r="E278" s="399"/>
      <c r="F278" s="399"/>
      <c r="G278" s="399"/>
      <c r="H278" s="554"/>
      <c r="I278" s="555"/>
      <c r="J278" s="14"/>
      <c r="K278" s="14"/>
      <c r="L278" s="14"/>
      <c r="M278" s="14"/>
      <c r="N278" s="14"/>
      <c r="O278" s="556"/>
      <c r="P278" s="557"/>
      <c r="Q278" s="556"/>
      <c r="R278" s="558"/>
      <c r="S278" s="559"/>
      <c r="T278" s="559"/>
      <c r="U278" s="559"/>
      <c r="V278" s="559"/>
      <c r="W278" s="559"/>
      <c r="X278" s="555"/>
      <c r="Y278" s="555"/>
      <c r="Z278" s="560"/>
      <c r="AA278" s="470"/>
    </row>
    <row r="279" spans="1:27" ht="15.75" customHeight="1">
      <c r="A279" s="456"/>
      <c r="B279" s="456"/>
      <c r="C279" s="456"/>
      <c r="D279" s="458"/>
      <c r="E279" s="399"/>
      <c r="F279" s="399"/>
      <c r="G279" s="399"/>
      <c r="H279" s="554"/>
      <c r="I279" s="555"/>
      <c r="J279" s="14"/>
      <c r="K279" s="14"/>
      <c r="L279" s="14"/>
      <c r="M279" s="14"/>
      <c r="N279" s="14"/>
      <c r="O279" s="556"/>
      <c r="P279" s="557"/>
      <c r="Q279" s="556"/>
      <c r="R279" s="558"/>
      <c r="S279" s="559"/>
      <c r="T279" s="559"/>
      <c r="U279" s="559"/>
      <c r="V279" s="559"/>
      <c r="W279" s="559"/>
      <c r="X279" s="555"/>
      <c r="Y279" s="555"/>
      <c r="Z279" s="560"/>
      <c r="AA279" s="470"/>
    </row>
    <row r="280" spans="1:27" ht="15.75" customHeight="1">
      <c r="A280" s="456"/>
      <c r="B280" s="456"/>
      <c r="C280" s="456"/>
      <c r="D280" s="458"/>
      <c r="E280" s="399"/>
      <c r="F280" s="399"/>
      <c r="G280" s="399"/>
      <c r="H280" s="554"/>
      <c r="I280" s="555"/>
      <c r="J280" s="14"/>
      <c r="K280" s="14"/>
      <c r="L280" s="14"/>
      <c r="M280" s="14"/>
      <c r="N280" s="14"/>
      <c r="O280" s="556"/>
      <c r="P280" s="557"/>
      <c r="Q280" s="556"/>
      <c r="R280" s="558"/>
      <c r="S280" s="559"/>
      <c r="T280" s="559"/>
      <c r="U280" s="559"/>
      <c r="V280" s="559"/>
      <c r="W280" s="559"/>
      <c r="X280" s="555"/>
      <c r="Y280" s="555"/>
      <c r="Z280" s="560"/>
      <c r="AA280" s="470"/>
    </row>
    <row r="281" spans="1:27" ht="15.75" customHeight="1">
      <c r="A281" s="456"/>
      <c r="B281" s="456"/>
      <c r="C281" s="456"/>
      <c r="D281" s="458"/>
      <c r="E281" s="399"/>
      <c r="F281" s="399"/>
      <c r="G281" s="399"/>
      <c r="H281" s="554"/>
      <c r="I281" s="555"/>
      <c r="J281" s="14"/>
      <c r="K281" s="14"/>
      <c r="L281" s="14"/>
      <c r="M281" s="14"/>
      <c r="N281" s="14"/>
      <c r="O281" s="556"/>
      <c r="P281" s="557"/>
      <c r="Q281" s="556"/>
      <c r="R281" s="558"/>
      <c r="S281" s="559"/>
      <c r="T281" s="559"/>
      <c r="U281" s="559"/>
      <c r="V281" s="559"/>
      <c r="W281" s="559"/>
      <c r="X281" s="555"/>
      <c r="Y281" s="555"/>
      <c r="Z281" s="560"/>
      <c r="AA281" s="470"/>
    </row>
    <row r="282" spans="1:27" ht="15.75" customHeight="1">
      <c r="A282" s="456"/>
      <c r="B282" s="456"/>
      <c r="C282" s="456"/>
      <c r="D282" s="458"/>
      <c r="E282" s="399"/>
      <c r="F282" s="399"/>
      <c r="G282" s="399"/>
      <c r="H282" s="554"/>
      <c r="I282" s="555"/>
      <c r="J282" s="14"/>
      <c r="K282" s="14"/>
      <c r="L282" s="14"/>
      <c r="M282" s="14"/>
      <c r="N282" s="14"/>
      <c r="O282" s="556"/>
      <c r="P282" s="557"/>
      <c r="Q282" s="556"/>
      <c r="R282" s="558"/>
      <c r="S282" s="559"/>
      <c r="T282" s="559"/>
      <c r="U282" s="559"/>
      <c r="V282" s="559"/>
      <c r="W282" s="559"/>
      <c r="X282" s="555"/>
      <c r="Y282" s="555"/>
      <c r="Z282" s="560"/>
      <c r="AA282" s="470"/>
    </row>
    <row r="283" spans="1:27" ht="15.75" customHeight="1">
      <c r="A283" s="456"/>
      <c r="B283" s="456"/>
      <c r="C283" s="456"/>
      <c r="D283" s="458"/>
      <c r="E283" s="399"/>
      <c r="F283" s="399"/>
      <c r="G283" s="399"/>
      <c r="H283" s="554"/>
      <c r="I283" s="555"/>
      <c r="J283" s="14"/>
      <c r="K283" s="14"/>
      <c r="L283" s="14"/>
      <c r="M283" s="14"/>
      <c r="N283" s="14"/>
      <c r="O283" s="556"/>
      <c r="P283" s="557"/>
      <c r="Q283" s="556"/>
      <c r="R283" s="558"/>
      <c r="S283" s="559"/>
      <c r="T283" s="559"/>
      <c r="U283" s="559"/>
      <c r="V283" s="559"/>
      <c r="W283" s="559"/>
      <c r="X283" s="555"/>
      <c r="Y283" s="555"/>
      <c r="Z283" s="560"/>
      <c r="AA283" s="470"/>
    </row>
    <row r="284" spans="1:27" ht="15.75" customHeight="1"/>
    <row r="285" spans="1:27" ht="15.75" customHeight="1"/>
    <row r="286" spans="1:27" ht="15.75" customHeight="1"/>
    <row r="287" spans="1:27" ht="15.75" customHeight="1"/>
    <row r="288" spans="1:27"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6">
    <mergeCell ref="V4:V6"/>
    <mergeCell ref="W4:W6"/>
    <mergeCell ref="X4:X6"/>
    <mergeCell ref="Y4:Y6"/>
    <mergeCell ref="Z4:Z6"/>
    <mergeCell ref="A42:B42"/>
    <mergeCell ref="A48:B48"/>
    <mergeCell ref="E4:E6"/>
    <mergeCell ref="F4:F6"/>
    <mergeCell ref="G4:G6"/>
    <mergeCell ref="A8:B8"/>
    <mergeCell ref="A14:B14"/>
    <mergeCell ref="A18:B18"/>
    <mergeCell ref="A21:B21"/>
    <mergeCell ref="A22:E22"/>
    <mergeCell ref="A62:B62"/>
    <mergeCell ref="A73:B73"/>
    <mergeCell ref="A81:B81"/>
    <mergeCell ref="A82:E82"/>
    <mergeCell ref="A83:E83"/>
    <mergeCell ref="K4:Q4"/>
    <mergeCell ref="R4:R6"/>
    <mergeCell ref="K5:Q5"/>
    <mergeCell ref="A1:Z1"/>
    <mergeCell ref="A2:Z2"/>
    <mergeCell ref="A3:Z3"/>
    <mergeCell ref="A4:A6"/>
    <mergeCell ref="B4:B6"/>
    <mergeCell ref="C4:C6"/>
    <mergeCell ref="D4:D6"/>
    <mergeCell ref="H4:H6"/>
    <mergeCell ref="I4:I6"/>
    <mergeCell ref="J4:J6"/>
    <mergeCell ref="S4:S6"/>
    <mergeCell ref="T4:T6"/>
    <mergeCell ref="U4:U6"/>
  </mergeCells>
  <printOptions horizontalCentered="1"/>
  <pageMargins left="0.2" right="0.2" top="0.5" bottom="0.25" header="0" footer="0"/>
  <pageSetup scale="3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CC66"/>
  </sheetPr>
  <dimension ref="A1:Z1000"/>
  <sheetViews>
    <sheetView workbookViewId="0">
      <pane xSplit="2" ySplit="6" topLeftCell="C7" activePane="bottomRight" state="frozen"/>
      <selection pane="topRight" activeCell="C1" sqref="C1"/>
      <selection pane="bottomLeft" activeCell="A7" sqref="A7"/>
      <selection pane="bottomRight" activeCell="C7" sqref="C7"/>
    </sheetView>
  </sheetViews>
  <sheetFormatPr defaultColWidth="12.625" defaultRowHeight="15" customHeight="1"/>
  <cols>
    <col min="1" max="1" width="15.25" customWidth="1"/>
    <col min="2" max="2" width="23.25" customWidth="1"/>
    <col min="3" max="3" width="9.625" customWidth="1"/>
    <col min="4" max="4" width="14.875" customWidth="1"/>
    <col min="5" max="5" width="17.625" customWidth="1"/>
    <col min="6" max="6" width="18" customWidth="1"/>
    <col min="7" max="7" width="21.375" customWidth="1"/>
    <col min="8" max="8" width="21.625" customWidth="1"/>
    <col min="9" max="9" width="15.875" customWidth="1"/>
    <col min="10" max="15" width="7.625" customWidth="1"/>
    <col min="16" max="16" width="24.5" customWidth="1"/>
    <col min="17" max="17" width="23.75" customWidth="1"/>
    <col min="18" max="18" width="15.25" customWidth="1"/>
    <col min="19" max="19" width="8.125" customWidth="1"/>
    <col min="20" max="24" width="6.625" customWidth="1"/>
    <col min="25" max="26" width="11" customWidth="1"/>
  </cols>
  <sheetData>
    <row r="1" spans="1:26" ht="26.25" customHeight="1">
      <c r="A1" s="2045" t="s">
        <v>170</v>
      </c>
      <c r="B1" s="1874"/>
      <c r="C1" s="1874"/>
      <c r="D1" s="1874"/>
      <c r="E1" s="1874"/>
      <c r="F1" s="1874"/>
      <c r="G1" s="1874"/>
      <c r="H1" s="1874"/>
      <c r="I1" s="1874"/>
      <c r="J1" s="1874"/>
      <c r="K1" s="1874"/>
      <c r="L1" s="1874"/>
      <c r="M1" s="1874"/>
      <c r="N1" s="1874"/>
      <c r="O1" s="1874"/>
      <c r="P1" s="1874"/>
      <c r="Q1" s="1874"/>
      <c r="R1" s="1874"/>
      <c r="S1" s="561"/>
      <c r="T1" s="561"/>
      <c r="U1" s="561"/>
      <c r="V1" s="561"/>
      <c r="W1" s="561"/>
      <c r="X1" s="561"/>
      <c r="Y1" s="14"/>
      <c r="Z1" s="14"/>
    </row>
    <row r="2" spans="1:26" ht="23.25" customHeight="1">
      <c r="A2" s="2046" t="s">
        <v>376</v>
      </c>
      <c r="B2" s="1874"/>
      <c r="C2" s="1874"/>
      <c r="D2" s="1874"/>
      <c r="E2" s="1874"/>
      <c r="F2" s="1874"/>
      <c r="G2" s="1874"/>
      <c r="H2" s="1874"/>
      <c r="I2" s="1874"/>
      <c r="J2" s="1874"/>
      <c r="K2" s="1874"/>
      <c r="L2" s="1874"/>
      <c r="M2" s="1874"/>
      <c r="N2" s="1874"/>
      <c r="O2" s="1874"/>
      <c r="P2" s="1874"/>
      <c r="Q2" s="1874"/>
      <c r="R2" s="1874"/>
      <c r="S2" s="561"/>
      <c r="T2" s="561"/>
      <c r="U2" s="561"/>
      <c r="V2" s="561"/>
      <c r="W2" s="561"/>
      <c r="X2" s="561"/>
      <c r="Y2" s="14"/>
      <c r="Z2" s="14"/>
    </row>
    <row r="3" spans="1:26" ht="28.5" customHeight="1">
      <c r="A3" s="2047" t="str">
        <f>'2013 BUB-WATER'!A3:R3</f>
        <v>as of June 26, 2020</v>
      </c>
      <c r="B3" s="1874"/>
      <c r="C3" s="1874"/>
      <c r="D3" s="1874"/>
      <c r="E3" s="1874"/>
      <c r="F3" s="1874"/>
      <c r="G3" s="1874"/>
      <c r="H3" s="1874"/>
      <c r="I3" s="1874"/>
      <c r="J3" s="1874"/>
      <c r="K3" s="1874"/>
      <c r="L3" s="1874"/>
      <c r="M3" s="1874"/>
      <c r="N3" s="1874"/>
      <c r="O3" s="1874"/>
      <c r="P3" s="1874"/>
      <c r="Q3" s="1874"/>
      <c r="R3" s="1874"/>
      <c r="S3" s="561"/>
      <c r="T3" s="561"/>
      <c r="U3" s="561"/>
      <c r="V3" s="561"/>
      <c r="W3" s="561"/>
      <c r="X3" s="561"/>
      <c r="Y3" s="14"/>
      <c r="Z3" s="14"/>
    </row>
    <row r="4" spans="1:26" ht="28.5" customHeight="1">
      <c r="A4" s="562"/>
      <c r="B4" s="563"/>
      <c r="C4" s="563"/>
      <c r="D4" s="563"/>
      <c r="E4" s="2048" t="s">
        <v>172</v>
      </c>
      <c r="F4" s="1964"/>
      <c r="G4" s="1964"/>
      <c r="H4" s="1964"/>
      <c r="I4" s="1961"/>
      <c r="J4" s="2020" t="s">
        <v>173</v>
      </c>
      <c r="K4" s="2020" t="s">
        <v>174</v>
      </c>
      <c r="L4" s="2020" t="s">
        <v>175</v>
      </c>
      <c r="M4" s="2020" t="s">
        <v>38</v>
      </c>
      <c r="N4" s="2020" t="s">
        <v>37</v>
      </c>
      <c r="O4" s="2043" t="s">
        <v>35</v>
      </c>
      <c r="P4" s="2022" t="s">
        <v>130</v>
      </c>
      <c r="Q4" s="2021" t="s">
        <v>131</v>
      </c>
      <c r="R4" s="2022" t="s">
        <v>132</v>
      </c>
      <c r="S4" s="564"/>
      <c r="T4" s="564"/>
      <c r="U4" s="564"/>
      <c r="V4" s="564"/>
      <c r="W4" s="564"/>
      <c r="X4" s="564"/>
      <c r="Y4" s="14"/>
      <c r="Z4" s="14"/>
    </row>
    <row r="5" spans="1:26" ht="16.5" customHeight="1">
      <c r="A5" s="2037" t="s">
        <v>124</v>
      </c>
      <c r="B5" s="2037" t="s">
        <v>177</v>
      </c>
      <c r="C5" s="2015" t="s">
        <v>178</v>
      </c>
      <c r="D5" s="2015" t="s">
        <v>179</v>
      </c>
      <c r="E5" s="2023" t="s">
        <v>129</v>
      </c>
      <c r="F5" s="2024" t="s">
        <v>180</v>
      </c>
      <c r="G5" s="2024" t="s">
        <v>181</v>
      </c>
      <c r="H5" s="2044" t="s">
        <v>182</v>
      </c>
      <c r="I5" s="2027" t="s">
        <v>183</v>
      </c>
      <c r="J5" s="1856"/>
      <c r="K5" s="1856"/>
      <c r="L5" s="1856"/>
      <c r="M5" s="1856"/>
      <c r="N5" s="1856"/>
      <c r="O5" s="1939"/>
      <c r="P5" s="1856"/>
      <c r="Q5" s="1939"/>
      <c r="R5" s="1856"/>
      <c r="S5" s="564"/>
      <c r="T5" s="564"/>
      <c r="U5" s="564"/>
      <c r="V5" s="564"/>
      <c r="W5" s="564"/>
      <c r="X5" s="564"/>
      <c r="Y5" s="14"/>
      <c r="Z5" s="14"/>
    </row>
    <row r="6" spans="1:26" ht="86.25" customHeight="1">
      <c r="A6" s="1976"/>
      <c r="B6" s="1976"/>
      <c r="C6" s="1976"/>
      <c r="D6" s="1976"/>
      <c r="E6" s="1976"/>
      <c r="F6" s="1976"/>
      <c r="G6" s="1976"/>
      <c r="H6" s="1976"/>
      <c r="I6" s="1992"/>
      <c r="J6" s="1976"/>
      <c r="K6" s="1976"/>
      <c r="L6" s="1976"/>
      <c r="M6" s="1976"/>
      <c r="N6" s="1976"/>
      <c r="O6" s="1944"/>
      <c r="P6" s="1976"/>
      <c r="Q6" s="1944"/>
      <c r="R6" s="1976"/>
      <c r="S6" s="564"/>
      <c r="T6" s="564"/>
      <c r="U6" s="564"/>
      <c r="V6" s="564"/>
      <c r="W6" s="564"/>
      <c r="X6" s="564"/>
      <c r="Y6" s="14"/>
      <c r="Z6" s="14"/>
    </row>
    <row r="7" spans="1:26" ht="16.5" customHeight="1">
      <c r="A7" s="566"/>
      <c r="B7" s="566"/>
      <c r="C7" s="566"/>
      <c r="D7" s="566"/>
      <c r="E7" s="566"/>
      <c r="F7" s="566"/>
      <c r="G7" s="406"/>
      <c r="H7" s="567"/>
      <c r="I7" s="568"/>
      <c r="J7" s="569"/>
      <c r="K7" s="570"/>
      <c r="L7" s="570"/>
      <c r="M7" s="570"/>
      <c r="N7" s="570"/>
      <c r="O7" s="570"/>
      <c r="P7" s="571"/>
      <c r="Q7" s="572"/>
      <c r="R7" s="573"/>
      <c r="S7" s="564"/>
      <c r="T7" s="564"/>
      <c r="U7" s="564"/>
      <c r="V7" s="564"/>
      <c r="W7" s="564"/>
      <c r="X7" s="564"/>
      <c r="Y7" s="14"/>
      <c r="Z7" s="14"/>
    </row>
    <row r="8" spans="1:26" ht="33" customHeight="1">
      <c r="A8" s="415" t="s">
        <v>15</v>
      </c>
      <c r="B8" s="402" t="s">
        <v>377</v>
      </c>
      <c r="C8" s="574">
        <v>1</v>
      </c>
      <c r="D8" s="574">
        <v>1</v>
      </c>
      <c r="E8" s="404">
        <v>3</v>
      </c>
      <c r="F8" s="574"/>
      <c r="G8" s="575">
        <v>2732719.9</v>
      </c>
      <c r="H8" s="575">
        <v>2732719.9</v>
      </c>
      <c r="I8" s="575">
        <v>3</v>
      </c>
      <c r="J8" s="576"/>
      <c r="K8" s="576"/>
      <c r="L8" s="576"/>
      <c r="M8" s="576"/>
      <c r="N8" s="577"/>
      <c r="O8" s="576">
        <v>1</v>
      </c>
      <c r="P8" s="578" t="s">
        <v>29</v>
      </c>
      <c r="Q8" s="579"/>
      <c r="R8" s="574"/>
      <c r="S8" s="564"/>
      <c r="T8" s="564"/>
      <c r="U8" s="564"/>
      <c r="V8" s="564"/>
      <c r="W8" s="564"/>
      <c r="X8" s="564"/>
      <c r="Y8" s="14"/>
      <c r="Z8" s="14"/>
    </row>
    <row r="9" spans="1:26" ht="31.5" customHeight="1">
      <c r="A9" s="2016" t="s">
        <v>15</v>
      </c>
      <c r="B9" s="402" t="s">
        <v>378</v>
      </c>
      <c r="C9" s="574">
        <v>1</v>
      </c>
      <c r="D9" s="574">
        <v>6</v>
      </c>
      <c r="E9" s="575">
        <v>2.9325000000000001</v>
      </c>
      <c r="F9" s="574"/>
      <c r="G9" s="575">
        <v>2932500</v>
      </c>
      <c r="H9" s="575">
        <v>2932500</v>
      </c>
      <c r="I9" s="575">
        <v>2.9325000000000001</v>
      </c>
      <c r="J9" s="576"/>
      <c r="K9" s="576"/>
      <c r="L9" s="576"/>
      <c r="M9" s="576"/>
      <c r="N9" s="577"/>
      <c r="O9" s="576">
        <v>6</v>
      </c>
      <c r="P9" s="403"/>
      <c r="Q9" s="579"/>
      <c r="R9" s="574"/>
      <c r="S9" s="564"/>
      <c r="T9" s="564"/>
      <c r="U9" s="564"/>
      <c r="V9" s="564"/>
      <c r="W9" s="564"/>
      <c r="X9" s="564"/>
      <c r="Y9" s="14"/>
      <c r="Z9" s="14"/>
    </row>
    <row r="10" spans="1:26" ht="34.5" customHeight="1">
      <c r="A10" s="1856"/>
      <c r="B10" s="415" t="s">
        <v>379</v>
      </c>
      <c r="C10" s="415"/>
      <c r="D10" s="574"/>
      <c r="E10" s="575"/>
      <c r="F10" s="574"/>
      <c r="G10" s="580"/>
      <c r="H10" s="581"/>
      <c r="I10" s="575"/>
      <c r="J10" s="576"/>
      <c r="K10" s="576"/>
      <c r="L10" s="576"/>
      <c r="M10" s="576"/>
      <c r="N10" s="576"/>
      <c r="O10" s="576"/>
      <c r="P10" s="578" t="s">
        <v>29</v>
      </c>
      <c r="Q10" s="579"/>
      <c r="R10" s="574"/>
      <c r="S10" s="564"/>
      <c r="T10" s="564"/>
      <c r="U10" s="564"/>
      <c r="V10" s="564"/>
      <c r="W10" s="564"/>
      <c r="X10" s="564"/>
      <c r="Y10" s="14"/>
      <c r="Z10" s="14"/>
    </row>
    <row r="11" spans="1:26" ht="34.5" customHeight="1">
      <c r="A11" s="1856"/>
      <c r="B11" s="409" t="s">
        <v>380</v>
      </c>
      <c r="C11" s="574"/>
      <c r="D11" s="574"/>
      <c r="E11" s="575"/>
      <c r="F11" s="574"/>
      <c r="G11" s="574"/>
      <c r="H11" s="575"/>
      <c r="I11" s="575"/>
      <c r="J11" s="576"/>
      <c r="K11" s="576"/>
      <c r="L11" s="576"/>
      <c r="M11" s="576"/>
      <c r="N11" s="576"/>
      <c r="O11" s="576"/>
      <c r="P11" s="578" t="s">
        <v>29</v>
      </c>
      <c r="Q11" s="579"/>
      <c r="R11" s="574"/>
      <c r="S11" s="564"/>
      <c r="T11" s="564"/>
      <c r="U11" s="564"/>
      <c r="V11" s="564"/>
      <c r="W11" s="564"/>
      <c r="X11" s="564"/>
      <c r="Y11" s="14"/>
      <c r="Z11" s="14"/>
    </row>
    <row r="12" spans="1:26" ht="34.5" customHeight="1">
      <c r="A12" s="1856"/>
      <c r="B12" s="409" t="s">
        <v>381</v>
      </c>
      <c r="C12" s="574"/>
      <c r="D12" s="574"/>
      <c r="E12" s="575"/>
      <c r="F12" s="574"/>
      <c r="G12" s="580"/>
      <c r="H12" s="581"/>
      <c r="I12" s="575"/>
      <c r="J12" s="576"/>
      <c r="K12" s="576"/>
      <c r="L12" s="576"/>
      <c r="M12" s="576"/>
      <c r="N12" s="576"/>
      <c r="O12" s="576"/>
      <c r="P12" s="578" t="s">
        <v>29</v>
      </c>
      <c r="Q12" s="579"/>
      <c r="R12" s="574"/>
      <c r="S12" s="564"/>
      <c r="T12" s="564"/>
      <c r="U12" s="564"/>
      <c r="V12" s="564"/>
      <c r="W12" s="564"/>
      <c r="X12" s="564"/>
      <c r="Y12" s="14"/>
      <c r="Z12" s="14"/>
    </row>
    <row r="13" spans="1:26" ht="34.5" customHeight="1">
      <c r="A13" s="1856"/>
      <c r="B13" s="409" t="s">
        <v>382</v>
      </c>
      <c r="C13" s="574"/>
      <c r="D13" s="574"/>
      <c r="E13" s="575"/>
      <c r="F13" s="574"/>
      <c r="G13" s="574"/>
      <c r="H13" s="581"/>
      <c r="I13" s="575"/>
      <c r="J13" s="576"/>
      <c r="K13" s="576"/>
      <c r="L13" s="576"/>
      <c r="M13" s="576"/>
      <c r="N13" s="576"/>
      <c r="O13" s="576"/>
      <c r="P13" s="578" t="s">
        <v>29</v>
      </c>
      <c r="Q13" s="579"/>
      <c r="R13" s="574"/>
      <c r="S13" s="564"/>
      <c r="T13" s="564"/>
      <c r="U13" s="564"/>
      <c r="V13" s="564"/>
      <c r="W13" s="564"/>
      <c r="X13" s="564"/>
      <c r="Y13" s="14"/>
      <c r="Z13" s="14"/>
    </row>
    <row r="14" spans="1:26" ht="34.5" customHeight="1">
      <c r="A14" s="1856"/>
      <c r="B14" s="409" t="s">
        <v>383</v>
      </c>
      <c r="C14" s="574"/>
      <c r="D14" s="574"/>
      <c r="E14" s="575"/>
      <c r="F14" s="574"/>
      <c r="G14" s="580"/>
      <c r="H14" s="581"/>
      <c r="I14" s="575"/>
      <c r="J14" s="576"/>
      <c r="K14" s="576"/>
      <c r="L14" s="576"/>
      <c r="M14" s="576"/>
      <c r="N14" s="576"/>
      <c r="O14" s="576"/>
      <c r="P14" s="578" t="s">
        <v>29</v>
      </c>
      <c r="Q14" s="579"/>
      <c r="R14" s="574"/>
      <c r="S14" s="564"/>
      <c r="T14" s="564"/>
      <c r="U14" s="564"/>
      <c r="V14" s="564"/>
      <c r="W14" s="564"/>
      <c r="X14" s="564"/>
      <c r="Y14" s="14"/>
      <c r="Z14" s="14"/>
    </row>
    <row r="15" spans="1:26" ht="34.5" customHeight="1">
      <c r="A15" s="1976"/>
      <c r="B15" s="409" t="s">
        <v>384</v>
      </c>
      <c r="C15" s="574"/>
      <c r="D15" s="574"/>
      <c r="E15" s="575"/>
      <c r="F15" s="574"/>
      <c r="G15" s="580"/>
      <c r="H15" s="575"/>
      <c r="I15" s="575"/>
      <c r="J15" s="576"/>
      <c r="K15" s="576"/>
      <c r="L15" s="576"/>
      <c r="M15" s="576"/>
      <c r="N15" s="576"/>
      <c r="O15" s="576"/>
      <c r="P15" s="578" t="s">
        <v>29</v>
      </c>
      <c r="Q15" s="579"/>
      <c r="R15" s="574"/>
      <c r="S15" s="564"/>
      <c r="T15" s="564"/>
      <c r="U15" s="564"/>
      <c r="V15" s="564"/>
      <c r="W15" s="564"/>
      <c r="X15" s="564"/>
      <c r="Y15" s="14"/>
      <c r="Z15" s="14"/>
    </row>
    <row r="16" spans="1:26" ht="53.25" customHeight="1">
      <c r="A16" s="401" t="s">
        <v>15</v>
      </c>
      <c r="B16" s="402" t="s">
        <v>67</v>
      </c>
      <c r="C16" s="574">
        <v>1</v>
      </c>
      <c r="D16" s="574">
        <v>1</v>
      </c>
      <c r="E16" s="575">
        <v>9.6108994800000005</v>
      </c>
      <c r="F16" s="574"/>
      <c r="G16" s="575">
        <v>9248293.25</v>
      </c>
      <c r="H16" s="575">
        <v>9248293.25</v>
      </c>
      <c r="I16" s="575">
        <v>9.6108994800000005</v>
      </c>
      <c r="J16" s="576"/>
      <c r="K16" s="576"/>
      <c r="L16" s="576"/>
      <c r="M16" s="576"/>
      <c r="N16" s="576"/>
      <c r="O16" s="576">
        <v>1</v>
      </c>
      <c r="P16" s="582" t="s">
        <v>385</v>
      </c>
      <c r="Q16" s="579" t="s">
        <v>386</v>
      </c>
      <c r="R16" s="469">
        <v>43817</v>
      </c>
      <c r="S16" s="564"/>
      <c r="T16" s="564"/>
      <c r="U16" s="564"/>
      <c r="V16" s="564"/>
      <c r="W16" s="564"/>
      <c r="X16" s="564"/>
      <c r="Y16" s="14"/>
      <c r="Z16" s="14"/>
    </row>
    <row r="17" spans="1:26" ht="79.5" customHeight="1">
      <c r="A17" s="2017" t="s">
        <v>15</v>
      </c>
      <c r="B17" s="432" t="s">
        <v>196</v>
      </c>
      <c r="C17" s="574">
        <v>1</v>
      </c>
      <c r="D17" s="574">
        <v>1</v>
      </c>
      <c r="E17" s="583">
        <v>0.8075</v>
      </c>
      <c r="F17" s="574"/>
      <c r="G17" s="575">
        <v>807500</v>
      </c>
      <c r="H17" s="575">
        <v>807500</v>
      </c>
      <c r="I17" s="575">
        <v>0.8075</v>
      </c>
      <c r="J17" s="576">
        <v>1</v>
      </c>
      <c r="K17" s="576"/>
      <c r="L17" s="576" t="s">
        <v>2</v>
      </c>
      <c r="M17" s="577"/>
      <c r="N17" s="576"/>
      <c r="O17" s="576"/>
      <c r="P17" s="584" t="s">
        <v>387</v>
      </c>
      <c r="Q17" s="585" t="s">
        <v>388</v>
      </c>
      <c r="R17" s="574"/>
      <c r="S17" s="564"/>
      <c r="T17" s="564"/>
      <c r="U17" s="564"/>
      <c r="V17" s="564"/>
      <c r="W17" s="564"/>
      <c r="X17" s="564"/>
      <c r="Y17" s="14"/>
      <c r="Z17" s="14"/>
    </row>
    <row r="18" spans="1:26" ht="34.5" customHeight="1">
      <c r="A18" s="1976"/>
      <c r="B18" s="586" t="s">
        <v>389</v>
      </c>
      <c r="C18" s="587"/>
      <c r="D18" s="574"/>
      <c r="E18" s="575"/>
      <c r="F18" s="574"/>
      <c r="G18" s="574"/>
      <c r="H18" s="580"/>
      <c r="I18" s="575"/>
      <c r="J18" s="576"/>
      <c r="K18" s="576"/>
      <c r="L18" s="576"/>
      <c r="M18" s="577"/>
      <c r="N18" s="576"/>
      <c r="O18" s="576">
        <v>1</v>
      </c>
      <c r="P18" s="578" t="s">
        <v>29</v>
      </c>
      <c r="Q18" s="588"/>
      <c r="R18" s="469">
        <v>43206</v>
      </c>
      <c r="S18" s="564"/>
      <c r="T18" s="564"/>
      <c r="U18" s="564"/>
      <c r="V18" s="564"/>
      <c r="W18" s="564"/>
      <c r="X18" s="564"/>
      <c r="Y18" s="14"/>
      <c r="Z18" s="14"/>
    </row>
    <row r="19" spans="1:26" ht="34.5" customHeight="1">
      <c r="A19" s="444" t="s">
        <v>15</v>
      </c>
      <c r="B19" s="402" t="s">
        <v>202</v>
      </c>
      <c r="C19" s="574">
        <v>1</v>
      </c>
      <c r="D19" s="574">
        <v>1</v>
      </c>
      <c r="E19" s="575">
        <v>1.4492499999999999</v>
      </c>
      <c r="F19" s="574"/>
      <c r="G19" s="575">
        <v>1449164.8</v>
      </c>
      <c r="H19" s="575">
        <v>1449164.8</v>
      </c>
      <c r="I19" s="575">
        <v>1.4492499999999999</v>
      </c>
      <c r="J19" s="576"/>
      <c r="K19" s="576"/>
      <c r="L19" s="576"/>
      <c r="M19" s="576"/>
      <c r="N19" s="576"/>
      <c r="O19" s="576">
        <v>1</v>
      </c>
      <c r="P19" s="578" t="s">
        <v>29</v>
      </c>
      <c r="Q19" s="579"/>
      <c r="R19" s="574"/>
      <c r="S19" s="564"/>
      <c r="T19" s="564"/>
      <c r="U19" s="564"/>
      <c r="V19" s="564"/>
      <c r="W19" s="564"/>
      <c r="X19" s="564"/>
      <c r="Y19" s="14"/>
      <c r="Z19" s="14"/>
    </row>
    <row r="20" spans="1:26" ht="34.5" customHeight="1">
      <c r="A20" s="2016" t="s">
        <v>15</v>
      </c>
      <c r="B20" s="402" t="s">
        <v>137</v>
      </c>
      <c r="C20" s="574">
        <v>1</v>
      </c>
      <c r="D20" s="574">
        <v>2</v>
      </c>
      <c r="E20" s="575">
        <v>1.3</v>
      </c>
      <c r="F20" s="574"/>
      <c r="G20" s="589">
        <v>1040000</v>
      </c>
      <c r="H20" s="589">
        <v>1040000</v>
      </c>
      <c r="I20" s="575">
        <v>1.3</v>
      </c>
      <c r="J20" s="576"/>
      <c r="K20" s="576"/>
      <c r="L20" s="576" t="s">
        <v>2</v>
      </c>
      <c r="M20" s="577"/>
      <c r="N20" s="576"/>
      <c r="O20" s="576">
        <v>2</v>
      </c>
      <c r="P20" s="403"/>
      <c r="Q20" s="579"/>
      <c r="R20" s="574"/>
      <c r="S20" s="564"/>
      <c r="T20" s="564"/>
      <c r="U20" s="564"/>
      <c r="V20" s="564"/>
      <c r="W20" s="564"/>
      <c r="X20" s="564"/>
      <c r="Y20" s="14"/>
      <c r="Z20" s="14"/>
    </row>
    <row r="21" spans="1:26" ht="34.5" customHeight="1">
      <c r="A21" s="1856"/>
      <c r="B21" s="590" t="s">
        <v>390</v>
      </c>
      <c r="C21" s="574"/>
      <c r="D21" s="574"/>
      <c r="E21" s="575"/>
      <c r="F21" s="574"/>
      <c r="G21" s="575"/>
      <c r="H21" s="574"/>
      <c r="I21" s="575"/>
      <c r="J21" s="576"/>
      <c r="K21" s="576"/>
      <c r="L21" s="576"/>
      <c r="M21" s="576"/>
      <c r="N21" s="576"/>
      <c r="O21" s="576"/>
      <c r="P21" s="578" t="s">
        <v>29</v>
      </c>
      <c r="Q21" s="579" t="s">
        <v>191</v>
      </c>
      <c r="R21" s="591">
        <v>43054</v>
      </c>
      <c r="S21" s="592"/>
      <c r="T21" s="564"/>
      <c r="U21" s="564"/>
      <c r="V21" s="564"/>
      <c r="W21" s="564"/>
      <c r="X21" s="564"/>
      <c r="Y21" s="14"/>
      <c r="Z21" s="14"/>
    </row>
    <row r="22" spans="1:26" ht="34.5" customHeight="1">
      <c r="A22" s="1976"/>
      <c r="B22" s="590" t="s">
        <v>391</v>
      </c>
      <c r="C22" s="574"/>
      <c r="D22" s="574"/>
      <c r="E22" s="575"/>
      <c r="F22" s="574"/>
      <c r="G22" s="574"/>
      <c r="H22" s="574"/>
      <c r="I22" s="575"/>
      <c r="J22" s="576"/>
      <c r="K22" s="576"/>
      <c r="L22" s="576"/>
      <c r="M22" s="576"/>
      <c r="N22" s="576"/>
      <c r="O22" s="576"/>
      <c r="P22" s="578" t="s">
        <v>29</v>
      </c>
      <c r="Q22" s="579" t="s">
        <v>191</v>
      </c>
      <c r="R22" s="591">
        <v>43054</v>
      </c>
      <c r="S22" s="592"/>
      <c r="T22" s="564"/>
      <c r="U22" s="564"/>
      <c r="V22" s="564"/>
      <c r="W22" s="564"/>
      <c r="X22" s="564"/>
      <c r="Y22" s="14"/>
      <c r="Z22" s="14"/>
    </row>
    <row r="23" spans="1:26" ht="34.5" customHeight="1">
      <c r="A23" s="415" t="s">
        <v>15</v>
      </c>
      <c r="B23" s="402" t="s">
        <v>208</v>
      </c>
      <c r="C23" s="574">
        <v>1</v>
      </c>
      <c r="D23" s="574">
        <v>1</v>
      </c>
      <c r="E23" s="575">
        <v>2</v>
      </c>
      <c r="F23" s="574"/>
      <c r="G23" s="575">
        <v>2000000</v>
      </c>
      <c r="H23" s="575">
        <v>2000000</v>
      </c>
      <c r="I23" s="575">
        <v>2</v>
      </c>
      <c r="J23" s="576"/>
      <c r="K23" s="576"/>
      <c r="L23" s="576"/>
      <c r="M23" s="576"/>
      <c r="N23" s="576"/>
      <c r="O23" s="576">
        <v>1</v>
      </c>
      <c r="P23" s="578" t="s">
        <v>29</v>
      </c>
      <c r="Q23" s="579"/>
      <c r="R23" s="574"/>
      <c r="S23" s="564"/>
      <c r="T23" s="564"/>
      <c r="U23" s="564"/>
      <c r="V23" s="564"/>
      <c r="W23" s="564"/>
      <c r="X23" s="564"/>
      <c r="Y23" s="14"/>
      <c r="Z23" s="14"/>
    </row>
    <row r="24" spans="1:26" ht="34.5" customHeight="1">
      <c r="A24" s="2016" t="s">
        <v>15</v>
      </c>
      <c r="B24" s="402" t="s">
        <v>392</v>
      </c>
      <c r="C24" s="574">
        <v>1</v>
      </c>
      <c r="D24" s="574">
        <v>3</v>
      </c>
      <c r="E24" s="575">
        <v>10.4</v>
      </c>
      <c r="F24" s="574"/>
      <c r="G24" s="575">
        <v>10400000</v>
      </c>
      <c r="H24" s="593">
        <v>10298795.59</v>
      </c>
      <c r="I24" s="575">
        <v>10.4</v>
      </c>
      <c r="J24" s="576"/>
      <c r="K24" s="576"/>
      <c r="L24" s="576"/>
      <c r="M24" s="576"/>
      <c r="N24" s="576" t="s">
        <v>2</v>
      </c>
      <c r="O24" s="576" t="s">
        <v>2</v>
      </c>
      <c r="P24" s="403"/>
      <c r="Q24" s="579"/>
      <c r="R24" s="574"/>
      <c r="S24" s="564"/>
      <c r="T24" s="564"/>
      <c r="U24" s="564"/>
      <c r="V24" s="564"/>
      <c r="W24" s="564"/>
      <c r="X24" s="564"/>
      <c r="Y24" s="14"/>
      <c r="Z24" s="14"/>
    </row>
    <row r="25" spans="1:26" ht="34.5" customHeight="1">
      <c r="A25" s="1856"/>
      <c r="B25" s="409" t="s">
        <v>393</v>
      </c>
      <c r="C25" s="574"/>
      <c r="D25" s="574"/>
      <c r="E25" s="575"/>
      <c r="F25" s="574"/>
      <c r="G25" s="574"/>
      <c r="H25" s="580"/>
      <c r="I25" s="575"/>
      <c r="J25" s="576"/>
      <c r="K25" s="576"/>
      <c r="L25" s="576"/>
      <c r="M25" s="576"/>
      <c r="N25" s="576"/>
      <c r="O25" s="576">
        <v>1</v>
      </c>
      <c r="P25" s="578" t="s">
        <v>29</v>
      </c>
      <c r="Q25" s="579"/>
      <c r="R25" s="574"/>
      <c r="S25" s="564"/>
      <c r="T25" s="564"/>
      <c r="U25" s="564"/>
      <c r="V25" s="564"/>
      <c r="W25" s="564"/>
      <c r="X25" s="564"/>
      <c r="Y25" s="14"/>
      <c r="Z25" s="14"/>
    </row>
    <row r="26" spans="1:26" ht="34.5" customHeight="1">
      <c r="A26" s="1856"/>
      <c r="B26" s="409" t="s">
        <v>394</v>
      </c>
      <c r="C26" s="574"/>
      <c r="D26" s="574"/>
      <c r="E26" s="575"/>
      <c r="F26" s="574"/>
      <c r="G26" s="574"/>
      <c r="H26" s="574"/>
      <c r="I26" s="575"/>
      <c r="J26" s="576"/>
      <c r="K26" s="576"/>
      <c r="L26" s="576"/>
      <c r="M26" s="576"/>
      <c r="N26" s="576"/>
      <c r="O26" s="576">
        <v>1</v>
      </c>
      <c r="P26" s="578" t="s">
        <v>29</v>
      </c>
      <c r="Q26" s="579"/>
      <c r="R26" s="574"/>
      <c r="S26" s="564"/>
      <c r="T26" s="564"/>
      <c r="U26" s="564"/>
      <c r="V26" s="564"/>
      <c r="W26" s="564"/>
      <c r="X26" s="564"/>
      <c r="Y26" s="14"/>
      <c r="Z26" s="14"/>
    </row>
    <row r="27" spans="1:26" ht="34.5" customHeight="1">
      <c r="A27" s="1976"/>
      <c r="B27" s="409" t="s">
        <v>395</v>
      </c>
      <c r="C27" s="574"/>
      <c r="D27" s="574"/>
      <c r="E27" s="575"/>
      <c r="F27" s="574"/>
      <c r="G27" s="574"/>
      <c r="H27" s="574"/>
      <c r="I27" s="575"/>
      <c r="J27" s="576"/>
      <c r="K27" s="576"/>
      <c r="L27" s="576"/>
      <c r="M27" s="576"/>
      <c r="N27" s="576"/>
      <c r="O27" s="576">
        <v>1</v>
      </c>
      <c r="P27" s="578" t="s">
        <v>29</v>
      </c>
      <c r="Q27" s="579" t="s">
        <v>191</v>
      </c>
      <c r="R27" s="469">
        <v>43054</v>
      </c>
      <c r="S27" s="564"/>
      <c r="T27" s="564"/>
      <c r="U27" s="564"/>
      <c r="V27" s="564"/>
      <c r="W27" s="564"/>
      <c r="X27" s="564"/>
      <c r="Y27" s="14"/>
      <c r="Z27" s="14"/>
    </row>
    <row r="28" spans="1:26" ht="34.5" customHeight="1">
      <c r="A28" s="2016" t="s">
        <v>15</v>
      </c>
      <c r="B28" s="402" t="s">
        <v>396</v>
      </c>
      <c r="C28" s="574">
        <v>1</v>
      </c>
      <c r="D28" s="574">
        <v>1</v>
      </c>
      <c r="E28" s="575">
        <v>0.94925000000000004</v>
      </c>
      <c r="F28" s="574"/>
      <c r="G28" s="575">
        <v>949250</v>
      </c>
      <c r="H28" s="594">
        <v>949250</v>
      </c>
      <c r="I28" s="575">
        <v>0.94925000000000004</v>
      </c>
      <c r="J28" s="576"/>
      <c r="K28" s="576"/>
      <c r="L28" s="576"/>
      <c r="M28" s="577"/>
      <c r="N28" s="558"/>
      <c r="O28" s="576"/>
      <c r="P28" s="403"/>
      <c r="Q28" s="579"/>
      <c r="R28" s="574"/>
      <c r="S28" s="564"/>
      <c r="T28" s="564"/>
      <c r="U28" s="564"/>
      <c r="V28" s="564"/>
      <c r="W28" s="564"/>
      <c r="X28" s="564"/>
      <c r="Y28" s="14"/>
      <c r="Z28" s="14"/>
    </row>
    <row r="29" spans="1:26" ht="34.5" customHeight="1">
      <c r="A29" s="1976"/>
      <c r="B29" s="415" t="s">
        <v>397</v>
      </c>
      <c r="C29" s="574"/>
      <c r="D29" s="574"/>
      <c r="E29" s="575"/>
      <c r="F29" s="574"/>
      <c r="G29" s="574"/>
      <c r="H29" s="575"/>
      <c r="I29" s="575"/>
      <c r="J29" s="576"/>
      <c r="K29" s="576"/>
      <c r="L29" s="576"/>
      <c r="M29" s="576"/>
      <c r="N29" s="576"/>
      <c r="O29" s="576">
        <v>1</v>
      </c>
      <c r="P29" s="578" t="s">
        <v>29</v>
      </c>
      <c r="Q29" s="588"/>
      <c r="R29" s="591">
        <v>43179</v>
      </c>
      <c r="S29" s="561" t="s">
        <v>398</v>
      </c>
      <c r="T29" s="564"/>
      <c r="U29" s="564"/>
      <c r="V29" s="564"/>
      <c r="W29" s="564"/>
      <c r="X29" s="564"/>
      <c r="Y29" s="14"/>
      <c r="Z29" s="14"/>
    </row>
    <row r="30" spans="1:26" ht="45" customHeight="1">
      <c r="A30" s="2016" t="s">
        <v>15</v>
      </c>
      <c r="B30" s="402" t="s">
        <v>399</v>
      </c>
      <c r="C30" s="574">
        <v>1</v>
      </c>
      <c r="D30" s="574">
        <v>2</v>
      </c>
      <c r="E30" s="575">
        <v>12</v>
      </c>
      <c r="F30" s="574"/>
      <c r="G30" s="595">
        <v>12000000</v>
      </c>
      <c r="H30" s="595">
        <v>12000000</v>
      </c>
      <c r="I30" s="575">
        <v>12</v>
      </c>
      <c r="J30" s="576"/>
      <c r="K30" s="576"/>
      <c r="L30" s="576"/>
      <c r="M30" s="576"/>
      <c r="N30" s="576"/>
      <c r="O30" s="576">
        <v>2</v>
      </c>
      <c r="P30" s="403"/>
      <c r="Q30" s="579"/>
      <c r="R30" s="574"/>
      <c r="S30" s="564"/>
      <c r="T30" s="564"/>
      <c r="U30" s="564"/>
      <c r="V30" s="564"/>
      <c r="W30" s="564"/>
      <c r="X30" s="564"/>
      <c r="Y30" s="14"/>
      <c r="Z30" s="14"/>
    </row>
    <row r="31" spans="1:26" ht="34.5" customHeight="1">
      <c r="A31" s="1856"/>
      <c r="B31" s="420" t="s">
        <v>400</v>
      </c>
      <c r="C31" s="574"/>
      <c r="D31" s="574"/>
      <c r="E31" s="575"/>
      <c r="F31" s="574"/>
      <c r="G31" s="580"/>
      <c r="H31" s="575"/>
      <c r="I31" s="575"/>
      <c r="J31" s="576"/>
      <c r="K31" s="576"/>
      <c r="L31" s="576"/>
      <c r="M31" s="576"/>
      <c r="N31" s="576"/>
      <c r="O31" s="576"/>
      <c r="P31" s="578" t="s">
        <v>29</v>
      </c>
      <c r="Q31" s="579"/>
      <c r="R31" s="574"/>
      <c r="S31" s="564"/>
      <c r="T31" s="564"/>
      <c r="U31" s="564"/>
      <c r="V31" s="564"/>
      <c r="W31" s="564"/>
      <c r="X31" s="564"/>
      <c r="Y31" s="14"/>
      <c r="Z31" s="14"/>
    </row>
    <row r="32" spans="1:26" ht="34.5" customHeight="1">
      <c r="A32" s="1976"/>
      <c r="B32" s="420" t="s">
        <v>401</v>
      </c>
      <c r="C32" s="574"/>
      <c r="D32" s="574"/>
      <c r="E32" s="575"/>
      <c r="F32" s="574"/>
      <c r="G32" s="574"/>
      <c r="H32" s="581"/>
      <c r="I32" s="575"/>
      <c r="J32" s="576"/>
      <c r="K32" s="576"/>
      <c r="L32" s="576"/>
      <c r="M32" s="576"/>
      <c r="N32" s="576"/>
      <c r="O32" s="576"/>
      <c r="P32" s="578" t="s">
        <v>29</v>
      </c>
      <c r="Q32" s="579"/>
      <c r="R32" s="574"/>
      <c r="S32" s="564"/>
      <c r="T32" s="564"/>
      <c r="U32" s="564"/>
      <c r="V32" s="564"/>
      <c r="W32" s="564"/>
      <c r="X32" s="564"/>
      <c r="Y32" s="14"/>
      <c r="Z32" s="14"/>
    </row>
    <row r="33" spans="1:26" ht="34.5" customHeight="1">
      <c r="A33" s="2016" t="s">
        <v>15</v>
      </c>
      <c r="B33" s="402" t="s">
        <v>212</v>
      </c>
      <c r="C33" s="580"/>
      <c r="D33" s="580"/>
      <c r="E33" s="580"/>
      <c r="F33" s="580"/>
      <c r="G33" s="596">
        <v>1578553.85</v>
      </c>
      <c r="H33" s="596">
        <v>1578553.85</v>
      </c>
      <c r="I33" s="575">
        <v>1.7</v>
      </c>
      <c r="J33" s="577"/>
      <c r="K33" s="577"/>
      <c r="L33" s="577"/>
      <c r="M33" s="577"/>
      <c r="N33" s="577"/>
      <c r="O33" s="597">
        <v>1</v>
      </c>
      <c r="P33" s="403"/>
      <c r="Q33" s="579"/>
      <c r="R33" s="574"/>
      <c r="S33" s="564"/>
      <c r="T33" s="564"/>
      <c r="U33" s="564"/>
      <c r="V33" s="564"/>
      <c r="W33" s="564"/>
      <c r="X33" s="564"/>
      <c r="Y33" s="14"/>
      <c r="Z33" s="14"/>
    </row>
    <row r="34" spans="1:26" ht="39.75" customHeight="1">
      <c r="A34" s="1976"/>
      <c r="B34" s="415" t="s">
        <v>402</v>
      </c>
      <c r="C34" s="574">
        <v>1</v>
      </c>
      <c r="D34" s="574">
        <v>1</v>
      </c>
      <c r="E34" s="575">
        <v>1.7</v>
      </c>
      <c r="F34" s="574"/>
      <c r="G34" s="598"/>
      <c r="H34" s="598"/>
      <c r="I34" s="14"/>
      <c r="J34" s="576"/>
      <c r="K34" s="576"/>
      <c r="L34" s="576"/>
      <c r="M34" s="576"/>
      <c r="N34" s="577"/>
      <c r="O34" s="558"/>
      <c r="P34" s="578" t="s">
        <v>29</v>
      </c>
      <c r="Q34" s="579"/>
      <c r="R34" s="574"/>
      <c r="S34" s="564"/>
      <c r="T34" s="564"/>
      <c r="U34" s="564"/>
      <c r="V34" s="564"/>
      <c r="W34" s="564"/>
      <c r="X34" s="564"/>
      <c r="Y34" s="14"/>
      <c r="Z34" s="14"/>
    </row>
    <row r="35" spans="1:26" ht="34.5" customHeight="1">
      <c r="A35" s="2016" t="s">
        <v>15</v>
      </c>
      <c r="B35" s="402" t="s">
        <v>217</v>
      </c>
      <c r="C35" s="574">
        <v>1</v>
      </c>
      <c r="D35" s="574">
        <v>2</v>
      </c>
      <c r="E35" s="575">
        <v>1.0149999999999999</v>
      </c>
      <c r="F35" s="574"/>
      <c r="G35" s="599">
        <v>1015000</v>
      </c>
      <c r="H35" s="599">
        <v>1015000</v>
      </c>
      <c r="I35" s="575">
        <v>1.0149999999999999</v>
      </c>
      <c r="J35" s="576"/>
      <c r="K35" s="576"/>
      <c r="L35" s="576"/>
      <c r="M35" s="576" t="s">
        <v>2</v>
      </c>
      <c r="N35" s="597" t="s">
        <v>2</v>
      </c>
      <c r="O35" s="576"/>
      <c r="P35" s="403"/>
      <c r="Q35" s="579"/>
      <c r="R35" s="574"/>
      <c r="S35" s="564"/>
      <c r="T35" s="564"/>
      <c r="U35" s="564"/>
      <c r="V35" s="564"/>
      <c r="W35" s="564"/>
      <c r="X35" s="564"/>
      <c r="Y35" s="14"/>
      <c r="Z35" s="14"/>
    </row>
    <row r="36" spans="1:26" ht="34.5" customHeight="1">
      <c r="A36" s="1856"/>
      <c r="B36" s="409" t="s">
        <v>403</v>
      </c>
      <c r="C36" s="574"/>
      <c r="D36" s="574"/>
      <c r="E36" s="575"/>
      <c r="F36" s="574"/>
      <c r="G36" s="580"/>
      <c r="H36" s="575"/>
      <c r="I36" s="575"/>
      <c r="J36" s="576"/>
      <c r="K36" s="576"/>
      <c r="L36" s="576"/>
      <c r="M36" s="576"/>
      <c r="N36" s="597"/>
      <c r="O36" s="576">
        <v>1</v>
      </c>
      <c r="P36" s="578" t="s">
        <v>29</v>
      </c>
      <c r="Q36" s="579" t="s">
        <v>191</v>
      </c>
      <c r="R36" s="469">
        <v>43054</v>
      </c>
      <c r="S36" s="564"/>
      <c r="T36" s="564"/>
      <c r="U36" s="564"/>
      <c r="V36" s="564"/>
      <c r="W36" s="564"/>
      <c r="X36" s="564"/>
      <c r="Y36" s="14"/>
      <c r="Z36" s="14"/>
    </row>
    <row r="37" spans="1:26" ht="34.5" customHeight="1">
      <c r="A37" s="1976"/>
      <c r="B37" s="409" t="s">
        <v>220</v>
      </c>
      <c r="C37" s="574"/>
      <c r="D37" s="574"/>
      <c r="E37" s="575"/>
      <c r="F37" s="574"/>
      <c r="G37" s="574"/>
      <c r="H37" s="575"/>
      <c r="I37" s="575"/>
      <c r="J37" s="576"/>
      <c r="K37" s="576"/>
      <c r="L37" s="576"/>
      <c r="M37" s="576"/>
      <c r="N37" s="597"/>
      <c r="O37" s="576">
        <v>1</v>
      </c>
      <c r="P37" s="578" t="s">
        <v>29</v>
      </c>
      <c r="Q37" s="579"/>
      <c r="R37" s="574"/>
      <c r="S37" s="564"/>
      <c r="T37" s="564"/>
      <c r="U37" s="564"/>
      <c r="V37" s="564"/>
      <c r="W37" s="564"/>
      <c r="X37" s="564"/>
      <c r="Y37" s="14"/>
      <c r="Z37" s="14"/>
    </row>
    <row r="38" spans="1:26" ht="34.5" customHeight="1">
      <c r="A38" s="2016" t="s">
        <v>15</v>
      </c>
      <c r="B38" s="402" t="s">
        <v>404</v>
      </c>
      <c r="C38" s="574">
        <v>1</v>
      </c>
      <c r="D38" s="574">
        <v>2</v>
      </c>
      <c r="E38" s="600">
        <v>10.0523975</v>
      </c>
      <c r="F38" s="574"/>
      <c r="G38" s="575">
        <v>10052397.5</v>
      </c>
      <c r="H38" s="575">
        <v>10052397.5</v>
      </c>
      <c r="I38" s="601">
        <v>10.0523975</v>
      </c>
      <c r="J38" s="576"/>
      <c r="K38" s="576"/>
      <c r="L38" s="576"/>
      <c r="M38" s="576"/>
      <c r="N38" s="597"/>
      <c r="O38" s="576" t="s">
        <v>2</v>
      </c>
      <c r="P38" s="403"/>
      <c r="Q38" s="579"/>
      <c r="R38" s="574"/>
      <c r="S38" s="564"/>
      <c r="T38" s="564"/>
      <c r="U38" s="564"/>
      <c r="V38" s="564"/>
      <c r="W38" s="564"/>
      <c r="X38" s="564"/>
      <c r="Y38" s="14"/>
      <c r="Z38" s="14"/>
    </row>
    <row r="39" spans="1:26" ht="72.75" customHeight="1">
      <c r="A39" s="1856"/>
      <c r="B39" s="409" t="s">
        <v>405</v>
      </c>
      <c r="C39" s="574"/>
      <c r="D39" s="574"/>
      <c r="E39" s="575"/>
      <c r="F39" s="574"/>
      <c r="G39" s="575"/>
      <c r="H39" s="575"/>
      <c r="I39" s="575"/>
      <c r="J39" s="576"/>
      <c r="K39" s="576"/>
      <c r="L39" s="597"/>
      <c r="M39" s="576"/>
      <c r="N39" s="577"/>
      <c r="O39" s="597">
        <v>1</v>
      </c>
      <c r="P39" s="578" t="s">
        <v>29</v>
      </c>
      <c r="Q39" s="579"/>
      <c r="R39" s="574"/>
      <c r="S39" s="564"/>
      <c r="T39" s="564"/>
      <c r="U39" s="564"/>
      <c r="V39" s="564"/>
      <c r="W39" s="564"/>
      <c r="X39" s="564"/>
      <c r="Y39" s="14"/>
      <c r="Z39" s="14"/>
    </row>
    <row r="40" spans="1:26" ht="34.5" customHeight="1">
      <c r="A40" s="1976"/>
      <c r="B40" s="409" t="s">
        <v>406</v>
      </c>
      <c r="C40" s="574"/>
      <c r="D40" s="574"/>
      <c r="E40" s="575"/>
      <c r="F40" s="574"/>
      <c r="G40" s="575"/>
      <c r="H40" s="575"/>
      <c r="I40" s="575"/>
      <c r="J40" s="576"/>
      <c r="K40" s="576"/>
      <c r="L40" s="576"/>
      <c r="M40" s="576"/>
      <c r="N40" s="597"/>
      <c r="O40" s="576">
        <v>1</v>
      </c>
      <c r="P40" s="578" t="s">
        <v>29</v>
      </c>
      <c r="Q40" s="579" t="s">
        <v>191</v>
      </c>
      <c r="R40" s="469">
        <v>43004</v>
      </c>
      <c r="S40" s="564"/>
      <c r="T40" s="564"/>
      <c r="U40" s="564"/>
      <c r="V40" s="564"/>
      <c r="W40" s="564"/>
      <c r="X40" s="564"/>
      <c r="Y40" s="14"/>
      <c r="Z40" s="14"/>
    </row>
    <row r="41" spans="1:26" ht="34.5" customHeight="1">
      <c r="A41" s="2016" t="s">
        <v>15</v>
      </c>
      <c r="B41" s="402" t="s">
        <v>225</v>
      </c>
      <c r="C41" s="574">
        <v>1</v>
      </c>
      <c r="D41" s="574">
        <f>O42+O43+O44</f>
        <v>3</v>
      </c>
      <c r="E41" s="575">
        <v>1.1475</v>
      </c>
      <c r="F41" s="574"/>
      <c r="G41" s="575">
        <v>1120709.8600000001</v>
      </c>
      <c r="H41" s="575">
        <v>1120709.8600000001</v>
      </c>
      <c r="I41" s="583">
        <v>1.1475</v>
      </c>
      <c r="J41" s="576"/>
      <c r="K41" s="576"/>
      <c r="L41" s="576"/>
      <c r="M41" s="576"/>
      <c r="N41" s="576" t="s">
        <v>2</v>
      </c>
      <c r="O41" s="576" t="s">
        <v>2</v>
      </c>
      <c r="P41" s="403"/>
      <c r="Q41" s="579"/>
      <c r="R41" s="574"/>
      <c r="S41" s="564"/>
      <c r="T41" s="564"/>
      <c r="U41" s="564"/>
      <c r="V41" s="564"/>
      <c r="W41" s="564"/>
      <c r="X41" s="564"/>
      <c r="Y41" s="14"/>
      <c r="Z41" s="14"/>
    </row>
    <row r="42" spans="1:26" ht="34.5" customHeight="1">
      <c r="A42" s="1856"/>
      <c r="B42" s="409" t="s">
        <v>407</v>
      </c>
      <c r="C42" s="574"/>
      <c r="D42" s="574"/>
      <c r="E42" s="575"/>
      <c r="F42" s="574"/>
      <c r="G42" s="575"/>
      <c r="H42" s="575"/>
      <c r="I42" s="575"/>
      <c r="J42" s="576"/>
      <c r="K42" s="576"/>
      <c r="L42" s="576"/>
      <c r="M42" s="576"/>
      <c r="N42" s="576"/>
      <c r="O42" s="576">
        <v>1</v>
      </c>
      <c r="P42" s="578" t="s">
        <v>29</v>
      </c>
      <c r="Q42" s="579"/>
      <c r="R42" s="574"/>
      <c r="S42" s="564"/>
      <c r="T42" s="564"/>
      <c r="U42" s="564"/>
      <c r="V42" s="564"/>
      <c r="W42" s="564"/>
      <c r="X42" s="564"/>
      <c r="Y42" s="14"/>
      <c r="Z42" s="14"/>
    </row>
    <row r="43" spans="1:26" ht="34.5" customHeight="1">
      <c r="A43" s="1856"/>
      <c r="B43" s="409" t="s">
        <v>408</v>
      </c>
      <c r="C43" s="574"/>
      <c r="D43" s="574"/>
      <c r="E43" s="575"/>
      <c r="F43" s="574"/>
      <c r="G43" s="575"/>
      <c r="H43" s="581"/>
      <c r="I43" s="575"/>
      <c r="J43" s="576"/>
      <c r="K43" s="576"/>
      <c r="L43" s="576"/>
      <c r="M43" s="576"/>
      <c r="N43" s="576"/>
      <c r="O43" s="576">
        <v>1</v>
      </c>
      <c r="P43" s="578" t="s">
        <v>29</v>
      </c>
      <c r="Q43" s="579"/>
      <c r="R43" s="574"/>
      <c r="S43" s="564"/>
      <c r="T43" s="564"/>
      <c r="U43" s="564"/>
      <c r="V43" s="564"/>
      <c r="W43" s="564"/>
      <c r="X43" s="564"/>
      <c r="Y43" s="14"/>
      <c r="Z43" s="14"/>
    </row>
    <row r="44" spans="1:26" ht="34.5" customHeight="1">
      <c r="A44" s="1976"/>
      <c r="B44" s="409" t="s">
        <v>409</v>
      </c>
      <c r="C44" s="574"/>
      <c r="D44" s="574"/>
      <c r="E44" s="575"/>
      <c r="F44" s="574"/>
      <c r="G44" s="575"/>
      <c r="H44" s="575"/>
      <c r="I44" s="575"/>
      <c r="J44" s="576"/>
      <c r="K44" s="576"/>
      <c r="L44" s="576"/>
      <c r="M44" s="576"/>
      <c r="N44" s="576"/>
      <c r="O44" s="576">
        <v>1</v>
      </c>
      <c r="P44" s="578" t="s">
        <v>29</v>
      </c>
      <c r="Q44" s="579"/>
      <c r="R44" s="574"/>
      <c r="S44" s="564"/>
      <c r="T44" s="564"/>
      <c r="U44" s="564"/>
      <c r="V44" s="564"/>
      <c r="W44" s="564"/>
      <c r="X44" s="564"/>
      <c r="Y44" s="14"/>
      <c r="Z44" s="14"/>
    </row>
    <row r="45" spans="1:26" ht="69.75" customHeight="1">
      <c r="A45" s="415" t="s">
        <v>15</v>
      </c>
      <c r="B45" s="402" t="s">
        <v>410</v>
      </c>
      <c r="C45" s="574">
        <v>1</v>
      </c>
      <c r="D45" s="574">
        <v>1</v>
      </c>
      <c r="E45" s="583">
        <v>2.0234999999999999</v>
      </c>
      <c r="F45" s="574"/>
      <c r="G45" s="575">
        <v>2023000</v>
      </c>
      <c r="H45" s="575">
        <v>2023000</v>
      </c>
      <c r="I45" s="583">
        <v>2.0234999999999999</v>
      </c>
      <c r="J45" s="576"/>
      <c r="K45" s="576"/>
      <c r="L45" s="576"/>
      <c r="M45" s="576"/>
      <c r="N45" s="576"/>
      <c r="O45" s="576">
        <v>1</v>
      </c>
      <c r="P45" s="578" t="s">
        <v>29</v>
      </c>
      <c r="Q45" s="579" t="s">
        <v>411</v>
      </c>
      <c r="R45" s="574"/>
      <c r="S45" s="564"/>
      <c r="T45" s="564"/>
      <c r="U45" s="564"/>
      <c r="V45" s="564"/>
      <c r="W45" s="564"/>
      <c r="X45" s="564"/>
      <c r="Y45" s="14"/>
      <c r="Z45" s="14"/>
    </row>
    <row r="46" spans="1:26" ht="34.5" customHeight="1">
      <c r="A46" s="2016" t="s">
        <v>15</v>
      </c>
      <c r="B46" s="402" t="s">
        <v>159</v>
      </c>
      <c r="C46" s="574">
        <v>1</v>
      </c>
      <c r="D46" s="574">
        <v>2</v>
      </c>
      <c r="E46" s="601">
        <v>1.2927439999999999</v>
      </c>
      <c r="F46" s="574"/>
      <c r="G46" s="575">
        <v>1292744</v>
      </c>
      <c r="H46" s="575">
        <v>1292744</v>
      </c>
      <c r="I46" s="602">
        <v>1.2927439999999999</v>
      </c>
      <c r="J46" s="576"/>
      <c r="K46" s="576"/>
      <c r="L46" s="576"/>
      <c r="M46" s="576"/>
      <c r="N46" s="576" t="s">
        <v>2</v>
      </c>
      <c r="O46" s="576" t="s">
        <v>2</v>
      </c>
      <c r="P46" s="403"/>
      <c r="Q46" s="579"/>
      <c r="R46" s="574"/>
      <c r="S46" s="564"/>
      <c r="T46" s="564"/>
      <c r="U46" s="564"/>
      <c r="V46" s="564"/>
      <c r="W46" s="564"/>
      <c r="X46" s="564"/>
      <c r="Y46" s="14"/>
      <c r="Z46" s="14"/>
    </row>
    <row r="47" spans="1:26" ht="34.5" customHeight="1">
      <c r="A47" s="1856"/>
      <c r="B47" s="409" t="s">
        <v>138</v>
      </c>
      <c r="C47" s="574"/>
      <c r="D47" s="574"/>
      <c r="E47" s="575"/>
      <c r="F47" s="574"/>
      <c r="G47" s="575"/>
      <c r="H47" s="575"/>
      <c r="I47" s="575"/>
      <c r="J47" s="576"/>
      <c r="K47" s="576"/>
      <c r="L47" s="576"/>
      <c r="M47" s="576"/>
      <c r="N47" s="576"/>
      <c r="O47" s="576">
        <v>1</v>
      </c>
      <c r="P47" s="578" t="s">
        <v>29</v>
      </c>
      <c r="Q47" s="579"/>
      <c r="R47" s="574"/>
      <c r="S47" s="564"/>
      <c r="T47" s="564"/>
      <c r="U47" s="564"/>
      <c r="V47" s="564"/>
      <c r="W47" s="564"/>
      <c r="X47" s="564"/>
      <c r="Y47" s="14"/>
      <c r="Z47" s="14"/>
    </row>
    <row r="48" spans="1:26" ht="34.5" customHeight="1">
      <c r="A48" s="1976"/>
      <c r="B48" s="409" t="s">
        <v>412</v>
      </c>
      <c r="C48" s="574"/>
      <c r="D48" s="574"/>
      <c r="E48" s="575"/>
      <c r="F48" s="574"/>
      <c r="G48" s="574"/>
      <c r="H48" s="574"/>
      <c r="I48" s="575"/>
      <c r="J48" s="576"/>
      <c r="K48" s="576"/>
      <c r="L48" s="576"/>
      <c r="M48" s="576"/>
      <c r="N48" s="577"/>
      <c r="O48" s="576">
        <v>1</v>
      </c>
      <c r="P48" s="578" t="s">
        <v>29</v>
      </c>
      <c r="Q48" s="579"/>
      <c r="R48" s="574"/>
      <c r="S48" s="564"/>
      <c r="T48" s="564"/>
      <c r="U48" s="564"/>
      <c r="V48" s="564"/>
      <c r="W48" s="564"/>
      <c r="X48" s="564"/>
      <c r="Y48" s="14"/>
      <c r="Z48" s="14"/>
    </row>
    <row r="49" spans="1:26" ht="34.5" customHeight="1">
      <c r="A49" s="2041" t="s">
        <v>15</v>
      </c>
      <c r="B49" s="1961"/>
      <c r="C49" s="603">
        <f t="shared" ref="C49:O49" si="0">SUM(C8:C48)</f>
        <v>16</v>
      </c>
      <c r="D49" s="603">
        <f t="shared" si="0"/>
        <v>30</v>
      </c>
      <c r="E49" s="604">
        <f t="shared" si="0"/>
        <v>61.680540980000004</v>
      </c>
      <c r="F49" s="604">
        <f t="shared" si="0"/>
        <v>0</v>
      </c>
      <c r="G49" s="604">
        <f t="shared" si="0"/>
        <v>60641833.160000004</v>
      </c>
      <c r="H49" s="604">
        <f t="shared" si="0"/>
        <v>60540628.75</v>
      </c>
      <c r="I49" s="604">
        <f t="shared" si="0"/>
        <v>61.680540980000004</v>
      </c>
      <c r="J49" s="605">
        <f t="shared" si="0"/>
        <v>1</v>
      </c>
      <c r="K49" s="603">
        <f t="shared" si="0"/>
        <v>0</v>
      </c>
      <c r="L49" s="603">
        <f t="shared" si="0"/>
        <v>0</v>
      </c>
      <c r="M49" s="603">
        <f t="shared" si="0"/>
        <v>0</v>
      </c>
      <c r="N49" s="603">
        <f t="shared" si="0"/>
        <v>0</v>
      </c>
      <c r="O49" s="603">
        <f t="shared" si="0"/>
        <v>30</v>
      </c>
      <c r="P49" s="606" t="s">
        <v>2</v>
      </c>
      <c r="Q49" s="607"/>
      <c r="R49" s="608"/>
      <c r="S49" s="564"/>
      <c r="T49" s="564"/>
      <c r="U49" s="564"/>
      <c r="V49" s="564"/>
      <c r="W49" s="564"/>
      <c r="X49" s="564"/>
      <c r="Y49" s="14"/>
      <c r="Z49" s="14"/>
    </row>
    <row r="50" spans="1:26" ht="34.5" customHeight="1">
      <c r="A50" s="415" t="s">
        <v>16</v>
      </c>
      <c r="B50" s="402" t="s">
        <v>413</v>
      </c>
      <c r="C50" s="574">
        <v>1</v>
      </c>
      <c r="D50" s="574">
        <v>1</v>
      </c>
      <c r="E50" s="575">
        <v>0.5</v>
      </c>
      <c r="F50" s="574"/>
      <c r="G50" s="575">
        <v>500000</v>
      </c>
      <c r="H50" s="575">
        <v>500000</v>
      </c>
      <c r="I50" s="575">
        <v>0.5</v>
      </c>
      <c r="J50" s="576"/>
      <c r="K50" s="576"/>
      <c r="L50" s="576"/>
      <c r="M50" s="576"/>
      <c r="N50" s="576"/>
      <c r="O50" s="576">
        <v>1</v>
      </c>
      <c r="P50" s="578" t="s">
        <v>29</v>
      </c>
      <c r="Q50" s="579"/>
      <c r="R50" s="574"/>
      <c r="S50" s="564"/>
      <c r="T50" s="564"/>
      <c r="U50" s="564"/>
      <c r="V50" s="564"/>
      <c r="W50" s="564"/>
      <c r="X50" s="564"/>
      <c r="Y50" s="14"/>
      <c r="Z50" s="14"/>
    </row>
    <row r="51" spans="1:26" ht="34.5" customHeight="1">
      <c r="A51" s="2016" t="s">
        <v>16</v>
      </c>
      <c r="B51" s="402" t="s">
        <v>228</v>
      </c>
      <c r="C51" s="574">
        <v>1</v>
      </c>
      <c r="D51" s="574">
        <v>3</v>
      </c>
      <c r="E51" s="609">
        <v>1.2350000000000001</v>
      </c>
      <c r="F51" s="574"/>
      <c r="G51" s="575">
        <v>1235000</v>
      </c>
      <c r="H51" s="575">
        <v>1235000</v>
      </c>
      <c r="I51" s="610">
        <v>1.2350000000000001</v>
      </c>
      <c r="J51" s="576"/>
      <c r="K51" s="576"/>
      <c r="L51" s="576"/>
      <c r="M51" s="576"/>
      <c r="N51" s="576"/>
      <c r="O51" s="576">
        <v>3</v>
      </c>
      <c r="P51" s="403"/>
      <c r="Q51" s="579"/>
      <c r="R51" s="574"/>
      <c r="S51" s="564"/>
      <c r="T51" s="564"/>
      <c r="U51" s="564"/>
      <c r="V51" s="564"/>
      <c r="W51" s="564"/>
      <c r="X51" s="564"/>
      <c r="Y51" s="14"/>
      <c r="Z51" s="14"/>
    </row>
    <row r="52" spans="1:26" ht="34.5" customHeight="1">
      <c r="A52" s="1856"/>
      <c r="B52" s="409" t="s">
        <v>414</v>
      </c>
      <c r="C52" s="574"/>
      <c r="D52" s="574"/>
      <c r="E52" s="609"/>
      <c r="F52" s="574"/>
      <c r="G52" s="574"/>
      <c r="H52" s="574"/>
      <c r="I52" s="575"/>
      <c r="J52" s="576"/>
      <c r="K52" s="576"/>
      <c r="L52" s="576"/>
      <c r="M52" s="576"/>
      <c r="N52" s="576"/>
      <c r="O52" s="576"/>
      <c r="P52" s="578" t="s">
        <v>29</v>
      </c>
      <c r="Q52" s="579"/>
      <c r="R52" s="574"/>
      <c r="S52" s="564"/>
      <c r="T52" s="564"/>
      <c r="U52" s="564"/>
      <c r="V52" s="564"/>
      <c r="W52" s="564"/>
      <c r="X52" s="564"/>
      <c r="Y52" s="14"/>
      <c r="Z52" s="14"/>
    </row>
    <row r="53" spans="1:26" ht="34.5" customHeight="1">
      <c r="A53" s="1856"/>
      <c r="B53" s="409" t="s">
        <v>393</v>
      </c>
      <c r="C53" s="574"/>
      <c r="D53" s="574"/>
      <c r="E53" s="609"/>
      <c r="F53" s="574"/>
      <c r="G53" s="574"/>
      <c r="H53" s="574"/>
      <c r="I53" s="575"/>
      <c r="J53" s="576"/>
      <c r="K53" s="576"/>
      <c r="L53" s="576"/>
      <c r="M53" s="576"/>
      <c r="N53" s="576"/>
      <c r="O53" s="576"/>
      <c r="P53" s="578" t="s">
        <v>29</v>
      </c>
      <c r="Q53" s="579"/>
      <c r="R53" s="574"/>
      <c r="S53" s="564"/>
      <c r="T53" s="564"/>
      <c r="U53" s="564"/>
      <c r="V53" s="564"/>
      <c r="W53" s="564"/>
      <c r="X53" s="564"/>
      <c r="Y53" s="14"/>
      <c r="Z53" s="14"/>
    </row>
    <row r="54" spans="1:26" ht="34.5" customHeight="1">
      <c r="A54" s="1976"/>
      <c r="B54" s="409" t="s">
        <v>185</v>
      </c>
      <c r="C54" s="574"/>
      <c r="D54" s="574"/>
      <c r="E54" s="609"/>
      <c r="F54" s="574"/>
      <c r="G54" s="574"/>
      <c r="H54" s="574"/>
      <c r="I54" s="575"/>
      <c r="J54" s="576"/>
      <c r="K54" s="576"/>
      <c r="L54" s="576"/>
      <c r="M54" s="576"/>
      <c r="N54" s="576"/>
      <c r="O54" s="576"/>
      <c r="P54" s="578" t="s">
        <v>29</v>
      </c>
      <c r="Q54" s="579"/>
      <c r="R54" s="574"/>
      <c r="S54" s="564"/>
      <c r="T54" s="564"/>
      <c r="U54" s="564"/>
      <c r="V54" s="564"/>
      <c r="W54" s="564"/>
      <c r="X54" s="564"/>
      <c r="Y54" s="14"/>
      <c r="Z54" s="14"/>
    </row>
    <row r="55" spans="1:26" ht="34.5" customHeight="1">
      <c r="A55" s="2038" t="s">
        <v>16</v>
      </c>
      <c r="B55" s="1961"/>
      <c r="C55" s="603">
        <f t="shared" ref="C55:F55" si="1">SUM(C50:C51)</f>
        <v>2</v>
      </c>
      <c r="D55" s="603">
        <f t="shared" si="1"/>
        <v>4</v>
      </c>
      <c r="E55" s="604">
        <f t="shared" si="1"/>
        <v>1.7350000000000001</v>
      </c>
      <c r="F55" s="604">
        <f t="shared" si="1"/>
        <v>0</v>
      </c>
      <c r="G55" s="604">
        <f t="shared" ref="G55:H55" si="2">SUM(G50:G54)</f>
        <v>1735000</v>
      </c>
      <c r="H55" s="604">
        <f t="shared" si="2"/>
        <v>1735000</v>
      </c>
      <c r="I55" s="611">
        <f t="shared" ref="I55:O55" si="3">SUM(I50:I51)</f>
        <v>1.7350000000000001</v>
      </c>
      <c r="J55" s="605">
        <f t="shared" si="3"/>
        <v>0</v>
      </c>
      <c r="K55" s="603">
        <f t="shared" si="3"/>
        <v>0</v>
      </c>
      <c r="L55" s="603">
        <f t="shared" si="3"/>
        <v>0</v>
      </c>
      <c r="M55" s="603">
        <f t="shared" si="3"/>
        <v>0</v>
      </c>
      <c r="N55" s="603">
        <f t="shared" si="3"/>
        <v>0</v>
      </c>
      <c r="O55" s="603">
        <f t="shared" si="3"/>
        <v>4</v>
      </c>
      <c r="P55" s="445"/>
      <c r="Q55" s="607"/>
      <c r="R55" s="608"/>
      <c r="S55" s="564"/>
      <c r="T55" s="564"/>
      <c r="U55" s="564"/>
      <c r="V55" s="564"/>
      <c r="W55" s="564"/>
      <c r="X55" s="564"/>
      <c r="Y55" s="14"/>
      <c r="Z55" s="14"/>
    </row>
    <row r="56" spans="1:26" ht="39.75" customHeight="1">
      <c r="A56" s="421" t="s">
        <v>17</v>
      </c>
      <c r="B56" s="612" t="s">
        <v>415</v>
      </c>
      <c r="C56" s="613">
        <v>1</v>
      </c>
      <c r="D56" s="613">
        <v>1</v>
      </c>
      <c r="E56" s="614">
        <v>0.82750000000000001</v>
      </c>
      <c r="F56" s="613"/>
      <c r="G56" s="595">
        <v>827500</v>
      </c>
      <c r="H56" s="595">
        <v>827500</v>
      </c>
      <c r="I56" s="614">
        <v>0.82750000000000001</v>
      </c>
      <c r="J56" s="597"/>
      <c r="K56" s="615"/>
      <c r="L56" s="597"/>
      <c r="M56" s="615"/>
      <c r="N56" s="597"/>
      <c r="O56" s="597">
        <v>1</v>
      </c>
      <c r="P56" s="578" t="s">
        <v>29</v>
      </c>
      <c r="Q56" s="588" t="s">
        <v>416</v>
      </c>
      <c r="R56" s="616">
        <v>43241</v>
      </c>
      <c r="S56" s="592" t="s">
        <v>417</v>
      </c>
      <c r="T56" s="617"/>
      <c r="U56" s="617"/>
      <c r="V56" s="617"/>
      <c r="W56" s="617"/>
      <c r="X56" s="617"/>
      <c r="Y56" s="14"/>
      <c r="Z56" s="14"/>
    </row>
    <row r="57" spans="1:26" ht="31.5" customHeight="1">
      <c r="A57" s="421" t="s">
        <v>17</v>
      </c>
      <c r="B57" s="612" t="s">
        <v>418</v>
      </c>
      <c r="C57" s="613">
        <v>1</v>
      </c>
      <c r="D57" s="613">
        <v>1</v>
      </c>
      <c r="E57" s="614">
        <v>2.9925000000000002</v>
      </c>
      <c r="F57" s="613"/>
      <c r="G57" s="575">
        <v>2775641.95</v>
      </c>
      <c r="H57" s="575">
        <v>2775641.95</v>
      </c>
      <c r="I57" s="618">
        <v>2.9925000000000002</v>
      </c>
      <c r="J57" s="597"/>
      <c r="K57" s="597"/>
      <c r="L57" s="597"/>
      <c r="M57" s="597"/>
      <c r="N57" s="597"/>
      <c r="O57" s="597">
        <v>1</v>
      </c>
      <c r="P57" s="578" t="s">
        <v>29</v>
      </c>
      <c r="Q57" s="579"/>
      <c r="R57" s="613"/>
      <c r="S57" s="617"/>
      <c r="T57" s="617"/>
      <c r="U57" s="617"/>
      <c r="V57" s="617"/>
      <c r="W57" s="617"/>
      <c r="X57" s="617"/>
      <c r="Y57" s="14"/>
      <c r="Z57" s="14"/>
    </row>
    <row r="58" spans="1:26" ht="34.5" customHeight="1">
      <c r="A58" s="2039" t="s">
        <v>17</v>
      </c>
      <c r="B58" s="612" t="s">
        <v>230</v>
      </c>
      <c r="C58" s="613">
        <v>1</v>
      </c>
      <c r="D58" s="613">
        <v>4</v>
      </c>
      <c r="E58" s="614">
        <v>3.89323</v>
      </c>
      <c r="F58" s="613"/>
      <c r="G58" s="575">
        <v>3893230</v>
      </c>
      <c r="H58" s="575">
        <v>3893230</v>
      </c>
      <c r="I58" s="614">
        <v>3.89323</v>
      </c>
      <c r="J58" s="597"/>
      <c r="K58" s="597"/>
      <c r="L58" s="597"/>
      <c r="M58" s="597"/>
      <c r="N58" s="597" t="s">
        <v>2</v>
      </c>
      <c r="O58" s="597"/>
      <c r="P58" s="468"/>
      <c r="Q58" s="579"/>
      <c r="R58" s="613"/>
      <c r="S58" s="617"/>
      <c r="T58" s="617"/>
      <c r="U58" s="617"/>
      <c r="V58" s="617"/>
      <c r="W58" s="617"/>
      <c r="X58" s="617"/>
      <c r="Y58" s="14"/>
      <c r="Z58" s="14"/>
    </row>
    <row r="59" spans="1:26" ht="34.5" customHeight="1">
      <c r="A59" s="1856"/>
      <c r="B59" s="409" t="s">
        <v>419</v>
      </c>
      <c r="C59" s="574"/>
      <c r="D59" s="574"/>
      <c r="E59" s="575"/>
      <c r="F59" s="574"/>
      <c r="G59" s="580"/>
      <c r="H59" s="575"/>
      <c r="I59" s="575"/>
      <c r="J59" s="576"/>
      <c r="K59" s="576"/>
      <c r="L59" s="576"/>
      <c r="M59" s="577"/>
      <c r="N59" s="576"/>
      <c r="O59" s="576">
        <v>1</v>
      </c>
      <c r="P59" s="578" t="s">
        <v>29</v>
      </c>
      <c r="Q59" s="579" t="s">
        <v>191</v>
      </c>
      <c r="R59" s="591">
        <v>43475</v>
      </c>
      <c r="S59" s="619" t="s">
        <v>417</v>
      </c>
      <c r="T59" s="564"/>
      <c r="U59" s="564"/>
      <c r="V59" s="564"/>
      <c r="W59" s="564"/>
      <c r="X59" s="564"/>
      <c r="Y59" s="14"/>
      <c r="Z59" s="14"/>
    </row>
    <row r="60" spans="1:26" ht="34.5" customHeight="1">
      <c r="A60" s="1856"/>
      <c r="B60" s="409" t="s">
        <v>420</v>
      </c>
      <c r="C60" s="574"/>
      <c r="D60" s="574"/>
      <c r="E60" s="575"/>
      <c r="F60" s="574"/>
      <c r="G60" s="575"/>
      <c r="H60" s="580"/>
      <c r="I60" s="575"/>
      <c r="J60" s="576"/>
      <c r="K60" s="576"/>
      <c r="L60" s="576"/>
      <c r="M60" s="576"/>
      <c r="N60" s="576"/>
      <c r="O60" s="576">
        <v>1</v>
      </c>
      <c r="P60" s="578" t="s">
        <v>29</v>
      </c>
      <c r="Q60" s="579"/>
      <c r="R60" s="574"/>
      <c r="S60" s="564"/>
      <c r="T60" s="564"/>
      <c r="U60" s="564"/>
      <c r="V60" s="564"/>
      <c r="W60" s="564"/>
      <c r="X60" s="564"/>
      <c r="Y60" s="14"/>
      <c r="Z60" s="14"/>
    </row>
    <row r="61" spans="1:26" ht="34.5" customHeight="1">
      <c r="A61" s="1856"/>
      <c r="B61" s="409" t="s">
        <v>421</v>
      </c>
      <c r="C61" s="574"/>
      <c r="D61" s="574"/>
      <c r="E61" s="575"/>
      <c r="F61" s="574"/>
      <c r="G61" s="575"/>
      <c r="H61" s="574"/>
      <c r="I61" s="575"/>
      <c r="J61" s="576"/>
      <c r="K61" s="576"/>
      <c r="L61" s="576"/>
      <c r="M61" s="576"/>
      <c r="N61" s="577"/>
      <c r="O61" s="576">
        <v>1</v>
      </c>
      <c r="P61" s="578" t="s">
        <v>29</v>
      </c>
      <c r="Q61" s="579"/>
      <c r="R61" s="574"/>
      <c r="S61" s="564"/>
      <c r="T61" s="564"/>
      <c r="U61" s="564"/>
      <c r="V61" s="564"/>
      <c r="W61" s="564"/>
      <c r="X61" s="564"/>
      <c r="Y61" s="14"/>
      <c r="Z61" s="14"/>
    </row>
    <row r="62" spans="1:26" ht="34.5" customHeight="1">
      <c r="A62" s="1976"/>
      <c r="B62" s="409" t="s">
        <v>422</v>
      </c>
      <c r="C62" s="574"/>
      <c r="D62" s="574"/>
      <c r="E62" s="575"/>
      <c r="F62" s="574"/>
      <c r="G62" s="580"/>
      <c r="H62" s="580"/>
      <c r="I62" s="575"/>
      <c r="J62" s="576"/>
      <c r="K62" s="576"/>
      <c r="L62" s="576"/>
      <c r="M62" s="576"/>
      <c r="N62" s="577"/>
      <c r="O62" s="576">
        <v>1</v>
      </c>
      <c r="P62" s="578" t="s">
        <v>29</v>
      </c>
      <c r="Q62" s="579"/>
      <c r="R62" s="574"/>
      <c r="S62" s="564"/>
      <c r="T62" s="564"/>
      <c r="U62" s="564"/>
      <c r="V62" s="564"/>
      <c r="W62" s="564"/>
      <c r="X62" s="564"/>
      <c r="Y62" s="14"/>
      <c r="Z62" s="14"/>
    </row>
    <row r="63" spans="1:26" ht="34.5" customHeight="1">
      <c r="A63" s="415" t="s">
        <v>17</v>
      </c>
      <c r="B63" s="402" t="s">
        <v>231</v>
      </c>
      <c r="C63" s="574">
        <v>1</v>
      </c>
      <c r="D63" s="574">
        <v>1</v>
      </c>
      <c r="E63" s="575">
        <v>2.21</v>
      </c>
      <c r="F63" s="574"/>
      <c r="G63" s="575">
        <v>2191549.65</v>
      </c>
      <c r="H63" s="575">
        <v>2191549.65</v>
      </c>
      <c r="I63" s="575">
        <v>2.21</v>
      </c>
      <c r="J63" s="576"/>
      <c r="K63" s="576"/>
      <c r="L63" s="576"/>
      <c r="M63" s="576"/>
      <c r="N63" s="577"/>
      <c r="O63" s="576">
        <v>1</v>
      </c>
      <c r="P63" s="578" t="s">
        <v>29</v>
      </c>
      <c r="Q63" s="579"/>
      <c r="R63" s="574"/>
      <c r="S63" s="564"/>
      <c r="T63" s="564"/>
      <c r="U63" s="564"/>
      <c r="V63" s="564"/>
      <c r="W63" s="564"/>
      <c r="X63" s="564"/>
      <c r="Y63" s="14"/>
      <c r="Z63" s="14"/>
    </row>
    <row r="64" spans="1:26" ht="34.5" customHeight="1">
      <c r="A64" s="2016" t="s">
        <v>17</v>
      </c>
      <c r="B64" s="402" t="s">
        <v>279</v>
      </c>
      <c r="C64" s="574">
        <v>1</v>
      </c>
      <c r="D64" s="574">
        <v>2</v>
      </c>
      <c r="E64" s="575">
        <v>0.99750000000000005</v>
      </c>
      <c r="F64" s="574"/>
      <c r="G64" s="575">
        <v>997500</v>
      </c>
      <c r="H64" s="575">
        <v>997500</v>
      </c>
      <c r="I64" s="575">
        <v>0.99750000000000005</v>
      </c>
      <c r="J64" s="576"/>
      <c r="K64" s="576"/>
      <c r="L64" s="576"/>
      <c r="M64" s="576"/>
      <c r="N64" s="576"/>
      <c r="O64" s="576">
        <v>2</v>
      </c>
      <c r="P64" s="403"/>
      <c r="Q64" s="579"/>
      <c r="R64" s="574"/>
      <c r="S64" s="564"/>
      <c r="T64" s="564"/>
      <c r="U64" s="564"/>
      <c r="V64" s="564"/>
      <c r="W64" s="564"/>
      <c r="X64" s="564"/>
      <c r="Y64" s="14"/>
      <c r="Z64" s="14"/>
    </row>
    <row r="65" spans="1:26" ht="34.5" customHeight="1">
      <c r="A65" s="1856"/>
      <c r="B65" s="409" t="s">
        <v>423</v>
      </c>
      <c r="C65" s="574"/>
      <c r="D65" s="574"/>
      <c r="E65" s="575"/>
      <c r="F65" s="574"/>
      <c r="G65" s="580"/>
      <c r="H65" s="581"/>
      <c r="I65" s="575"/>
      <c r="J65" s="576"/>
      <c r="K65" s="576"/>
      <c r="L65" s="576"/>
      <c r="M65" s="576"/>
      <c r="N65" s="576"/>
      <c r="O65" s="576"/>
      <c r="P65" s="578" t="s">
        <v>29</v>
      </c>
      <c r="Q65" s="579"/>
      <c r="R65" s="574"/>
      <c r="S65" s="564"/>
      <c r="T65" s="564"/>
      <c r="U65" s="564"/>
      <c r="V65" s="564"/>
      <c r="W65" s="564"/>
      <c r="X65" s="564"/>
      <c r="Y65" s="14"/>
      <c r="Z65" s="14"/>
    </row>
    <row r="66" spans="1:26" ht="34.5" customHeight="1">
      <c r="A66" s="1976"/>
      <c r="B66" s="409" t="s">
        <v>424</v>
      </c>
      <c r="C66" s="574"/>
      <c r="D66" s="574"/>
      <c r="E66" s="575"/>
      <c r="F66" s="574"/>
      <c r="G66" s="575"/>
      <c r="H66" s="581"/>
      <c r="I66" s="575"/>
      <c r="J66" s="576"/>
      <c r="K66" s="576"/>
      <c r="L66" s="576"/>
      <c r="M66" s="576"/>
      <c r="N66" s="576"/>
      <c r="O66" s="576"/>
      <c r="P66" s="578" t="s">
        <v>29</v>
      </c>
      <c r="Q66" s="579"/>
      <c r="R66" s="574"/>
      <c r="S66" s="564"/>
      <c r="T66" s="564"/>
      <c r="U66" s="564"/>
      <c r="V66" s="564"/>
      <c r="W66" s="564"/>
      <c r="X66" s="564"/>
      <c r="Y66" s="14"/>
      <c r="Z66" s="14"/>
    </row>
    <row r="67" spans="1:26" ht="34.5" customHeight="1">
      <c r="A67" s="415" t="s">
        <v>17</v>
      </c>
      <c r="B67" s="402" t="s">
        <v>232</v>
      </c>
      <c r="C67" s="574">
        <v>1</v>
      </c>
      <c r="D67" s="574">
        <v>1</v>
      </c>
      <c r="E67" s="575">
        <v>5.9850000000000003</v>
      </c>
      <c r="F67" s="574"/>
      <c r="G67" s="575">
        <v>5985000</v>
      </c>
      <c r="H67" s="575">
        <v>5985000</v>
      </c>
      <c r="I67" s="575">
        <v>5.9850000000000003</v>
      </c>
      <c r="J67" s="576"/>
      <c r="K67" s="576"/>
      <c r="L67" s="576"/>
      <c r="M67" s="576"/>
      <c r="N67" s="576"/>
      <c r="O67" s="576">
        <v>1</v>
      </c>
      <c r="P67" s="578" t="s">
        <v>29</v>
      </c>
      <c r="Q67" s="579" t="s">
        <v>191</v>
      </c>
      <c r="R67" s="620">
        <v>43172</v>
      </c>
      <c r="S67" s="561"/>
      <c r="T67" s="564"/>
      <c r="U67" s="564"/>
      <c r="V67" s="564"/>
      <c r="W67" s="564"/>
      <c r="X67" s="564"/>
      <c r="Y67" s="14"/>
      <c r="Z67" s="14"/>
    </row>
    <row r="68" spans="1:26" ht="34.5" customHeight="1">
      <c r="A68" s="415" t="s">
        <v>17</v>
      </c>
      <c r="B68" s="402" t="s">
        <v>425</v>
      </c>
      <c r="C68" s="574">
        <v>1</v>
      </c>
      <c r="D68" s="574">
        <v>1</v>
      </c>
      <c r="E68" s="575">
        <v>5.99925</v>
      </c>
      <c r="F68" s="574"/>
      <c r="G68" s="575">
        <v>5924043.4199999999</v>
      </c>
      <c r="H68" s="575">
        <v>5924043.4199999999</v>
      </c>
      <c r="I68" s="575">
        <v>5.99925</v>
      </c>
      <c r="J68" s="576"/>
      <c r="K68" s="576"/>
      <c r="L68" s="597"/>
      <c r="M68" s="576" t="s">
        <v>2</v>
      </c>
      <c r="N68" s="576"/>
      <c r="O68" s="576">
        <v>1</v>
      </c>
      <c r="P68" s="578" t="s">
        <v>29</v>
      </c>
      <c r="Q68" s="579" t="s">
        <v>191</v>
      </c>
      <c r="R68" s="591">
        <v>43270</v>
      </c>
      <c r="S68" s="621" t="s">
        <v>278</v>
      </c>
      <c r="T68" s="564"/>
      <c r="U68" s="564"/>
      <c r="V68" s="564"/>
      <c r="W68" s="564"/>
      <c r="X68" s="564"/>
      <c r="Y68" s="14"/>
      <c r="Z68" s="14"/>
    </row>
    <row r="69" spans="1:26" ht="34.5" customHeight="1">
      <c r="A69" s="415" t="s">
        <v>17</v>
      </c>
      <c r="B69" s="402" t="s">
        <v>233</v>
      </c>
      <c r="C69" s="574">
        <v>1</v>
      </c>
      <c r="D69" s="574">
        <v>1</v>
      </c>
      <c r="E69" s="575">
        <v>0.38</v>
      </c>
      <c r="F69" s="574"/>
      <c r="G69" s="575">
        <v>380000</v>
      </c>
      <c r="H69" s="575">
        <v>380000</v>
      </c>
      <c r="I69" s="575">
        <v>0.38</v>
      </c>
      <c r="J69" s="576"/>
      <c r="K69" s="576"/>
      <c r="L69" s="577"/>
      <c r="M69" s="576"/>
      <c r="N69" s="576"/>
      <c r="O69" s="576">
        <v>1</v>
      </c>
      <c r="P69" s="578" t="s">
        <v>29</v>
      </c>
      <c r="Q69" s="579" t="s">
        <v>191</v>
      </c>
      <c r="R69" s="469">
        <v>42983</v>
      </c>
      <c r="S69" s="564"/>
      <c r="T69" s="564"/>
      <c r="U69" s="564"/>
      <c r="V69" s="564"/>
      <c r="W69" s="564"/>
      <c r="X69" s="564"/>
      <c r="Y69" s="14"/>
      <c r="Z69" s="14"/>
    </row>
    <row r="70" spans="1:26" ht="34.5" customHeight="1">
      <c r="A70" s="2016" t="s">
        <v>17</v>
      </c>
      <c r="B70" s="402" t="s">
        <v>426</v>
      </c>
      <c r="C70" s="574">
        <v>1</v>
      </c>
      <c r="D70" s="574">
        <v>2</v>
      </c>
      <c r="E70" s="575">
        <v>3.7299997500000002</v>
      </c>
      <c r="F70" s="574"/>
      <c r="G70" s="575">
        <v>3729999.75</v>
      </c>
      <c r="H70" s="575">
        <v>3729999.75</v>
      </c>
      <c r="I70" s="575">
        <v>3.7299997500000002</v>
      </c>
      <c r="J70" s="576"/>
      <c r="K70" s="576"/>
      <c r="L70" s="576"/>
      <c r="M70" s="576"/>
      <c r="N70" s="576" t="s">
        <v>2</v>
      </c>
      <c r="O70" s="576"/>
      <c r="P70" s="403"/>
      <c r="Q70" s="579"/>
      <c r="R70" s="574"/>
      <c r="S70" s="564"/>
      <c r="T70" s="564"/>
      <c r="U70" s="564"/>
      <c r="V70" s="564"/>
      <c r="W70" s="564"/>
      <c r="X70" s="564"/>
      <c r="Y70" s="14"/>
      <c r="Z70" s="14"/>
    </row>
    <row r="71" spans="1:26" ht="34.5" customHeight="1">
      <c r="A71" s="1856"/>
      <c r="B71" s="409" t="s">
        <v>427</v>
      </c>
      <c r="C71" s="574"/>
      <c r="D71" s="574"/>
      <c r="E71" s="575"/>
      <c r="F71" s="574"/>
      <c r="G71" s="575"/>
      <c r="H71" s="575"/>
      <c r="I71" s="575"/>
      <c r="J71" s="576"/>
      <c r="K71" s="576"/>
      <c r="L71" s="576"/>
      <c r="M71" s="576"/>
      <c r="N71" s="577"/>
      <c r="O71" s="576">
        <v>1</v>
      </c>
      <c r="P71" s="578" t="s">
        <v>204</v>
      </c>
      <c r="Q71" s="579"/>
      <c r="R71" s="574"/>
      <c r="S71" s="564"/>
      <c r="T71" s="564"/>
      <c r="U71" s="564"/>
      <c r="V71" s="564"/>
      <c r="W71" s="564"/>
      <c r="X71" s="564"/>
      <c r="Y71" s="14"/>
      <c r="Z71" s="14"/>
    </row>
    <row r="72" spans="1:26" ht="34.5" customHeight="1">
      <c r="A72" s="1976"/>
      <c r="B72" s="409" t="s">
        <v>428</v>
      </c>
      <c r="C72" s="574"/>
      <c r="D72" s="574"/>
      <c r="E72" s="575"/>
      <c r="F72" s="574"/>
      <c r="G72" s="575"/>
      <c r="H72" s="574"/>
      <c r="I72" s="575"/>
      <c r="J72" s="576"/>
      <c r="K72" s="576"/>
      <c r="L72" s="576"/>
      <c r="M72" s="576"/>
      <c r="N72" s="577"/>
      <c r="O72" s="576">
        <v>1</v>
      </c>
      <c r="P72" s="578" t="s">
        <v>29</v>
      </c>
      <c r="Q72" s="579"/>
      <c r="R72" s="574"/>
      <c r="S72" s="564"/>
      <c r="T72" s="564"/>
      <c r="U72" s="564"/>
      <c r="V72" s="564"/>
      <c r="W72" s="564"/>
      <c r="X72" s="564"/>
      <c r="Y72" s="14"/>
      <c r="Z72" s="14"/>
    </row>
    <row r="73" spans="1:26" ht="34.5" customHeight="1">
      <c r="A73" s="415" t="s">
        <v>17</v>
      </c>
      <c r="B73" s="402" t="s">
        <v>429</v>
      </c>
      <c r="C73" s="574"/>
      <c r="D73" s="574">
        <v>2</v>
      </c>
      <c r="E73" s="575"/>
      <c r="F73" s="575">
        <v>2.4700000000000002</v>
      </c>
      <c r="G73" s="575"/>
      <c r="H73" s="575"/>
      <c r="I73" s="575">
        <v>0</v>
      </c>
      <c r="J73" s="576">
        <v>2</v>
      </c>
      <c r="K73" s="576"/>
      <c r="L73" s="576"/>
      <c r="M73" s="576"/>
      <c r="N73" s="576"/>
      <c r="O73" s="576"/>
      <c r="P73" s="2040" t="s">
        <v>430</v>
      </c>
      <c r="Q73" s="622"/>
      <c r="R73" s="574"/>
      <c r="S73" s="564"/>
      <c r="T73" s="564"/>
      <c r="U73" s="564"/>
      <c r="V73" s="564"/>
      <c r="W73" s="564"/>
      <c r="X73" s="564"/>
      <c r="Y73" s="14"/>
      <c r="Z73" s="14"/>
    </row>
    <row r="74" spans="1:26" ht="34.5" customHeight="1">
      <c r="A74" s="415" t="s">
        <v>17</v>
      </c>
      <c r="B74" s="402" t="s">
        <v>431</v>
      </c>
      <c r="C74" s="574"/>
      <c r="D74" s="574">
        <v>1</v>
      </c>
      <c r="E74" s="575"/>
      <c r="F74" s="575">
        <v>1.69746</v>
      </c>
      <c r="G74" s="580"/>
      <c r="H74" s="575"/>
      <c r="I74" s="575"/>
      <c r="J74" s="576">
        <v>1</v>
      </c>
      <c r="K74" s="576"/>
      <c r="L74" s="576"/>
      <c r="M74" s="576"/>
      <c r="N74" s="576"/>
      <c r="O74" s="576"/>
      <c r="P74" s="1976"/>
      <c r="Q74" s="622"/>
      <c r="R74" s="574"/>
      <c r="S74" s="564"/>
      <c r="T74" s="564"/>
      <c r="U74" s="564"/>
      <c r="V74" s="564"/>
      <c r="W74" s="564"/>
      <c r="X74" s="564"/>
      <c r="Y74" s="14"/>
      <c r="Z74" s="14"/>
    </row>
    <row r="75" spans="1:26" ht="34.5" customHeight="1">
      <c r="A75" s="2016" t="s">
        <v>17</v>
      </c>
      <c r="B75" s="402" t="s">
        <v>236</v>
      </c>
      <c r="C75" s="574">
        <v>1</v>
      </c>
      <c r="D75" s="574">
        <v>2</v>
      </c>
      <c r="E75" s="575">
        <v>9</v>
      </c>
      <c r="F75" s="574"/>
      <c r="G75" s="575">
        <v>9000000</v>
      </c>
      <c r="H75" s="575">
        <v>9000000</v>
      </c>
      <c r="I75" s="575">
        <v>9</v>
      </c>
      <c r="J75" s="576"/>
      <c r="K75" s="576"/>
      <c r="L75" s="576"/>
      <c r="M75" s="597"/>
      <c r="N75" s="576" t="s">
        <v>2</v>
      </c>
      <c r="O75" s="576"/>
      <c r="P75" s="403"/>
      <c r="Q75" s="623"/>
      <c r="R75" s="574"/>
      <c r="S75" s="564"/>
      <c r="T75" s="564"/>
      <c r="U75" s="564"/>
      <c r="V75" s="564"/>
      <c r="W75" s="564"/>
      <c r="X75" s="564"/>
      <c r="Y75" s="14"/>
      <c r="Z75" s="14"/>
    </row>
    <row r="76" spans="1:26" ht="34.5" customHeight="1">
      <c r="A76" s="1856"/>
      <c r="B76" s="409" t="s">
        <v>432</v>
      </c>
      <c r="C76" s="574"/>
      <c r="D76" s="574"/>
      <c r="E76" s="575"/>
      <c r="F76" s="574"/>
      <c r="G76" s="580"/>
      <c r="H76" s="575"/>
      <c r="I76" s="575"/>
      <c r="J76" s="576"/>
      <c r="K76" s="576"/>
      <c r="L76" s="576"/>
      <c r="M76" s="597"/>
      <c r="N76" s="576"/>
      <c r="O76" s="576">
        <v>1</v>
      </c>
      <c r="P76" s="578" t="s">
        <v>29</v>
      </c>
      <c r="Q76" s="579" t="s">
        <v>191</v>
      </c>
      <c r="R76" s="624">
        <v>43305</v>
      </c>
      <c r="S76" s="625"/>
      <c r="T76" s="564"/>
      <c r="U76" s="564"/>
      <c r="V76" s="564"/>
      <c r="W76" s="564"/>
      <c r="X76" s="564"/>
      <c r="Y76" s="14"/>
      <c r="Z76" s="14"/>
    </row>
    <row r="77" spans="1:26" ht="30.75" customHeight="1">
      <c r="A77" s="1976"/>
      <c r="B77" s="422" t="s">
        <v>433</v>
      </c>
      <c r="C77" s="613"/>
      <c r="D77" s="613"/>
      <c r="E77" s="614"/>
      <c r="F77" s="613"/>
      <c r="G77" s="614"/>
      <c r="H77" s="626"/>
      <c r="I77" s="614"/>
      <c r="J77" s="597"/>
      <c r="K77" s="597"/>
      <c r="L77" s="597"/>
      <c r="M77" s="597"/>
      <c r="N77" s="597"/>
      <c r="O77" s="597">
        <v>1</v>
      </c>
      <c r="P77" s="578" t="s">
        <v>29</v>
      </c>
      <c r="Q77" s="579" t="s">
        <v>191</v>
      </c>
      <c r="R77" s="624">
        <v>43319</v>
      </c>
      <c r="S77" s="625"/>
      <c r="T77" s="617"/>
      <c r="U77" s="617"/>
      <c r="V77" s="617"/>
      <c r="W77" s="617"/>
      <c r="X77" s="617"/>
      <c r="Y77" s="14"/>
      <c r="Z77" s="14"/>
    </row>
    <row r="78" spans="1:26" ht="30.75" customHeight="1">
      <c r="A78" s="415" t="s">
        <v>17</v>
      </c>
      <c r="B78" s="402" t="s">
        <v>434</v>
      </c>
      <c r="C78" s="574">
        <v>1</v>
      </c>
      <c r="D78" s="574">
        <v>1</v>
      </c>
      <c r="E78" s="575">
        <v>7</v>
      </c>
      <c r="F78" s="574"/>
      <c r="G78" s="575">
        <v>7000000</v>
      </c>
      <c r="H78" s="575">
        <v>7000000</v>
      </c>
      <c r="I78" s="575">
        <v>7</v>
      </c>
      <c r="J78" s="576"/>
      <c r="K78" s="576"/>
      <c r="L78" s="576"/>
      <c r="M78" s="597"/>
      <c r="N78" s="576"/>
      <c r="O78" s="576">
        <v>1</v>
      </c>
      <c r="P78" s="578" t="s">
        <v>29</v>
      </c>
      <c r="Q78" s="627"/>
      <c r="R78" s="574"/>
      <c r="S78" s="564"/>
      <c r="T78" s="564"/>
      <c r="U78" s="564"/>
      <c r="V78" s="564"/>
      <c r="W78" s="564"/>
      <c r="X78" s="564"/>
      <c r="Y78" s="14"/>
      <c r="Z78" s="14"/>
    </row>
    <row r="79" spans="1:26" ht="33.75" customHeight="1">
      <c r="A79" s="2016" t="s">
        <v>17</v>
      </c>
      <c r="B79" s="402" t="s">
        <v>238</v>
      </c>
      <c r="C79" s="574">
        <v>1</v>
      </c>
      <c r="D79" s="574">
        <v>4</v>
      </c>
      <c r="E79" s="575">
        <v>7.8517799999999998</v>
      </c>
      <c r="F79" s="574"/>
      <c r="G79" s="575">
        <v>7851780</v>
      </c>
      <c r="H79" s="575">
        <v>7851780</v>
      </c>
      <c r="I79" s="575">
        <v>7.8517799999999998</v>
      </c>
      <c r="J79" s="576"/>
      <c r="K79" s="576"/>
      <c r="L79" s="576"/>
      <c r="M79" s="597"/>
      <c r="N79" s="576"/>
      <c r="O79" s="576">
        <v>4</v>
      </c>
      <c r="P79" s="403"/>
      <c r="Q79" s="579"/>
      <c r="R79" s="574"/>
      <c r="S79" s="564"/>
      <c r="T79" s="564"/>
      <c r="U79" s="564"/>
      <c r="V79" s="564"/>
      <c r="W79" s="564"/>
      <c r="X79" s="564"/>
      <c r="Y79" s="14"/>
      <c r="Z79" s="14"/>
    </row>
    <row r="80" spans="1:26" ht="34.5" customHeight="1">
      <c r="A80" s="1856"/>
      <c r="B80" s="415" t="s">
        <v>435</v>
      </c>
      <c r="C80" s="574"/>
      <c r="D80" s="574"/>
      <c r="E80" s="575"/>
      <c r="F80" s="574"/>
      <c r="G80" s="574"/>
      <c r="H80" s="575"/>
      <c r="I80" s="575"/>
      <c r="J80" s="576"/>
      <c r="K80" s="576"/>
      <c r="L80" s="576"/>
      <c r="M80" s="576"/>
      <c r="N80" s="576"/>
      <c r="O80" s="576"/>
      <c r="P80" s="578" t="s">
        <v>29</v>
      </c>
      <c r="Q80" s="579"/>
      <c r="R80" s="574"/>
      <c r="S80" s="564"/>
      <c r="T80" s="564"/>
      <c r="U80" s="564"/>
      <c r="V80" s="564"/>
      <c r="W80" s="564"/>
      <c r="X80" s="564"/>
      <c r="Y80" s="14"/>
      <c r="Z80" s="14"/>
    </row>
    <row r="81" spans="1:26" ht="34.5" customHeight="1">
      <c r="A81" s="1856"/>
      <c r="B81" s="415" t="s">
        <v>436</v>
      </c>
      <c r="C81" s="574"/>
      <c r="D81" s="574"/>
      <c r="E81" s="575"/>
      <c r="F81" s="574"/>
      <c r="G81" s="574"/>
      <c r="H81" s="575"/>
      <c r="I81" s="575"/>
      <c r="J81" s="576"/>
      <c r="K81" s="576"/>
      <c r="L81" s="576"/>
      <c r="M81" s="576" t="s">
        <v>2</v>
      </c>
      <c r="N81" s="576"/>
      <c r="O81" s="576"/>
      <c r="P81" s="578" t="s">
        <v>29</v>
      </c>
      <c r="Q81" s="579"/>
      <c r="R81" s="574"/>
      <c r="S81" s="564"/>
      <c r="T81" s="564"/>
      <c r="U81" s="564"/>
      <c r="V81" s="564"/>
      <c r="W81" s="564"/>
      <c r="X81" s="564"/>
      <c r="Y81" s="14"/>
      <c r="Z81" s="14"/>
    </row>
    <row r="82" spans="1:26" ht="34.5" customHeight="1">
      <c r="A82" s="1856"/>
      <c r="B82" s="415" t="s">
        <v>437</v>
      </c>
      <c r="C82" s="574"/>
      <c r="D82" s="574"/>
      <c r="E82" s="575"/>
      <c r="F82" s="574"/>
      <c r="G82" s="574"/>
      <c r="H82" s="575"/>
      <c r="I82" s="575"/>
      <c r="J82" s="576"/>
      <c r="K82" s="576"/>
      <c r="L82" s="576"/>
      <c r="M82" s="576"/>
      <c r="N82" s="576"/>
      <c r="O82" s="576"/>
      <c r="P82" s="578" t="s">
        <v>29</v>
      </c>
      <c r="Q82" s="579"/>
      <c r="R82" s="574"/>
      <c r="S82" s="564"/>
      <c r="T82" s="564"/>
      <c r="U82" s="564"/>
      <c r="V82" s="564"/>
      <c r="W82" s="564"/>
      <c r="X82" s="564"/>
      <c r="Y82" s="14"/>
      <c r="Z82" s="14"/>
    </row>
    <row r="83" spans="1:26" ht="34.5" customHeight="1">
      <c r="A83" s="1976"/>
      <c r="B83" s="415" t="s">
        <v>438</v>
      </c>
      <c r="C83" s="574"/>
      <c r="D83" s="574"/>
      <c r="E83" s="575"/>
      <c r="F83" s="574"/>
      <c r="G83" s="574"/>
      <c r="H83" s="575"/>
      <c r="I83" s="575"/>
      <c r="J83" s="576"/>
      <c r="K83" s="576"/>
      <c r="L83" s="576"/>
      <c r="M83" s="576"/>
      <c r="N83" s="576"/>
      <c r="O83" s="576"/>
      <c r="P83" s="578" t="s">
        <v>29</v>
      </c>
      <c r="Q83" s="579"/>
      <c r="R83" s="574"/>
      <c r="S83" s="564"/>
      <c r="T83" s="564"/>
      <c r="U83" s="564"/>
      <c r="V83" s="564"/>
      <c r="W83" s="564"/>
      <c r="X83" s="564"/>
      <c r="Y83" s="14"/>
      <c r="Z83" s="14"/>
    </row>
    <row r="84" spans="1:26" ht="117.75" customHeight="1">
      <c r="A84" s="415" t="s">
        <v>17</v>
      </c>
      <c r="B84" s="402" t="s">
        <v>439</v>
      </c>
      <c r="C84" s="574">
        <v>1</v>
      </c>
      <c r="D84" s="574">
        <v>1</v>
      </c>
      <c r="E84" s="575">
        <v>0.3</v>
      </c>
      <c r="F84" s="574"/>
      <c r="G84" s="575">
        <v>300000</v>
      </c>
      <c r="H84" s="575">
        <v>300000</v>
      </c>
      <c r="I84" s="575">
        <v>0.3</v>
      </c>
      <c r="J84" s="576">
        <v>1</v>
      </c>
      <c r="K84" s="576"/>
      <c r="L84" s="576"/>
      <c r="M84" s="577"/>
      <c r="N84" s="576"/>
      <c r="O84" s="576"/>
      <c r="P84" s="584" t="s">
        <v>250</v>
      </c>
      <c r="Q84" s="579"/>
      <c r="R84" s="469">
        <v>43854</v>
      </c>
      <c r="S84" s="564" t="s">
        <v>417</v>
      </c>
      <c r="T84" s="564"/>
      <c r="U84" s="564"/>
      <c r="V84" s="564"/>
      <c r="W84" s="564"/>
      <c r="X84" s="564"/>
      <c r="Y84" s="14"/>
      <c r="Z84" s="14"/>
    </row>
    <row r="85" spans="1:26" ht="34.5" customHeight="1">
      <c r="A85" s="628" t="s">
        <v>17</v>
      </c>
      <c r="B85" s="628"/>
      <c r="C85" s="603">
        <f t="shared" ref="C85:O85" si="4">SUM(C56:C84)</f>
        <v>13</v>
      </c>
      <c r="D85" s="603">
        <f t="shared" si="4"/>
        <v>25</v>
      </c>
      <c r="E85" s="604">
        <f t="shared" si="4"/>
        <v>51.166759749999997</v>
      </c>
      <c r="F85" s="604">
        <f t="shared" si="4"/>
        <v>4.1674600000000002</v>
      </c>
      <c r="G85" s="604">
        <f t="shared" si="4"/>
        <v>50856244.769999996</v>
      </c>
      <c r="H85" s="604">
        <f t="shared" si="4"/>
        <v>50856244.769999996</v>
      </c>
      <c r="I85" s="604">
        <f t="shared" si="4"/>
        <v>51.166759749999997</v>
      </c>
      <c r="J85" s="605">
        <f t="shared" si="4"/>
        <v>4</v>
      </c>
      <c r="K85" s="603">
        <f t="shared" si="4"/>
        <v>0</v>
      </c>
      <c r="L85" s="603">
        <f t="shared" si="4"/>
        <v>0</v>
      </c>
      <c r="M85" s="603">
        <f t="shared" si="4"/>
        <v>0</v>
      </c>
      <c r="N85" s="603">
        <f t="shared" si="4"/>
        <v>0</v>
      </c>
      <c r="O85" s="603">
        <f t="shared" si="4"/>
        <v>21</v>
      </c>
      <c r="P85" s="445"/>
      <c r="Q85" s="607"/>
      <c r="R85" s="608"/>
      <c r="S85" s="564"/>
      <c r="T85" s="564"/>
      <c r="U85" s="564"/>
      <c r="V85" s="564"/>
      <c r="W85" s="564"/>
      <c r="X85" s="564"/>
      <c r="Y85" s="14"/>
      <c r="Z85" s="14"/>
    </row>
    <row r="86" spans="1:26" ht="34.5" customHeight="1">
      <c r="A86" s="415" t="s">
        <v>18</v>
      </c>
      <c r="B86" s="402" t="s">
        <v>140</v>
      </c>
      <c r="C86" s="574">
        <v>1</v>
      </c>
      <c r="D86" s="574">
        <v>1</v>
      </c>
      <c r="E86" s="575">
        <v>8</v>
      </c>
      <c r="F86" s="574"/>
      <c r="G86" s="575">
        <v>6696684.5700000003</v>
      </c>
      <c r="H86" s="629">
        <v>3515295.62</v>
      </c>
      <c r="I86" s="575">
        <v>8</v>
      </c>
      <c r="J86" s="576"/>
      <c r="K86" s="576"/>
      <c r="L86" s="576"/>
      <c r="M86" s="576" t="s">
        <v>2</v>
      </c>
      <c r="N86" s="597"/>
      <c r="O86" s="576">
        <v>1</v>
      </c>
      <c r="P86" s="578" t="s">
        <v>29</v>
      </c>
      <c r="Q86" s="579" t="s">
        <v>191</v>
      </c>
      <c r="R86" s="469" t="s">
        <v>440</v>
      </c>
      <c r="S86" s="564"/>
      <c r="T86" s="564"/>
      <c r="U86" s="564"/>
      <c r="V86" s="564"/>
      <c r="W86" s="564"/>
      <c r="X86" s="564"/>
      <c r="Y86" s="14"/>
      <c r="Z86" s="14"/>
    </row>
    <row r="87" spans="1:26" ht="34.5" customHeight="1">
      <c r="A87" s="415" t="s">
        <v>18</v>
      </c>
      <c r="B87" s="402" t="s">
        <v>239</v>
      </c>
      <c r="C87" s="574">
        <v>1</v>
      </c>
      <c r="D87" s="574">
        <v>1</v>
      </c>
      <c r="E87" s="575">
        <v>6.4096250000000001</v>
      </c>
      <c r="F87" s="574"/>
      <c r="G87" s="575">
        <v>6306530.9299999997</v>
      </c>
      <c r="H87" s="575">
        <v>6189334.7800000003</v>
      </c>
      <c r="I87" s="575">
        <v>6.4096250000000001</v>
      </c>
      <c r="J87" s="576"/>
      <c r="K87" s="576"/>
      <c r="L87" s="576"/>
      <c r="M87" s="576"/>
      <c r="N87" s="576"/>
      <c r="O87" s="576">
        <v>1</v>
      </c>
      <c r="P87" s="578" t="s">
        <v>29</v>
      </c>
      <c r="Q87" s="579"/>
      <c r="R87" s="469">
        <v>43658</v>
      </c>
      <c r="S87" s="564" t="s">
        <v>278</v>
      </c>
      <c r="T87" s="564"/>
      <c r="U87" s="564"/>
      <c r="V87" s="564"/>
      <c r="W87" s="564"/>
      <c r="X87" s="564"/>
      <c r="Y87" s="14"/>
      <c r="Z87" s="14"/>
    </row>
    <row r="88" spans="1:26" ht="34.5" customHeight="1">
      <c r="A88" s="2042" t="s">
        <v>18</v>
      </c>
      <c r="B88" s="402" t="s">
        <v>241</v>
      </c>
      <c r="C88" s="574">
        <v>1</v>
      </c>
      <c r="D88" s="574">
        <v>9</v>
      </c>
      <c r="E88" s="575">
        <v>4.4000000000000004</v>
      </c>
      <c r="F88" s="574"/>
      <c r="G88" s="575">
        <f>1795291.62+268420.75+268494.54+268479.37+268893.74+268541.75+268065.6+268470.56+268540.94</f>
        <v>3943198.8700000006</v>
      </c>
      <c r="H88" s="575">
        <v>3943198.87</v>
      </c>
      <c r="I88" s="575">
        <v>4.4000000000000004</v>
      </c>
      <c r="J88" s="576"/>
      <c r="K88" s="576"/>
      <c r="L88" s="576"/>
      <c r="M88" s="576"/>
      <c r="N88" s="576" t="s">
        <v>2</v>
      </c>
      <c r="O88" s="576" t="s">
        <v>2</v>
      </c>
      <c r="P88" s="403"/>
      <c r="Q88" s="579"/>
      <c r="R88" s="574"/>
      <c r="S88" s="564"/>
      <c r="T88" s="564"/>
      <c r="U88" s="564"/>
      <c r="V88" s="564"/>
      <c r="W88" s="564"/>
      <c r="X88" s="564"/>
      <c r="Y88" s="14"/>
      <c r="Z88" s="14"/>
    </row>
    <row r="89" spans="1:26" ht="34.5" customHeight="1">
      <c r="A89" s="1856"/>
      <c r="B89" s="409" t="s">
        <v>245</v>
      </c>
      <c r="C89" s="574"/>
      <c r="D89" s="574"/>
      <c r="E89" s="575"/>
      <c r="F89" s="574"/>
      <c r="G89" s="575"/>
      <c r="H89" s="575"/>
      <c r="I89" s="575"/>
      <c r="J89" s="576"/>
      <c r="K89" s="576"/>
      <c r="L89" s="577"/>
      <c r="M89" s="576"/>
      <c r="N89" s="576"/>
      <c r="O89" s="576">
        <v>1</v>
      </c>
      <c r="P89" s="578" t="s">
        <v>29</v>
      </c>
      <c r="Q89" s="579"/>
      <c r="R89" s="574"/>
      <c r="S89" s="564"/>
      <c r="T89" s="564"/>
      <c r="U89" s="564"/>
      <c r="V89" s="564"/>
      <c r="W89" s="564"/>
      <c r="X89" s="564"/>
      <c r="Y89" s="14"/>
      <c r="Z89" s="14"/>
    </row>
    <row r="90" spans="1:26" ht="34.5" customHeight="1">
      <c r="A90" s="1856"/>
      <c r="B90" s="409" t="s">
        <v>242</v>
      </c>
      <c r="C90" s="574"/>
      <c r="D90" s="574"/>
      <c r="E90" s="575"/>
      <c r="F90" s="574"/>
      <c r="G90" s="581"/>
      <c r="H90" s="575"/>
      <c r="I90" s="575"/>
      <c r="J90" s="576"/>
      <c r="K90" s="576"/>
      <c r="L90" s="577"/>
      <c r="M90" s="576"/>
      <c r="N90" s="576"/>
      <c r="O90" s="576">
        <v>1</v>
      </c>
      <c r="P90" s="578" t="s">
        <v>29</v>
      </c>
      <c r="Q90" s="579"/>
      <c r="R90" s="574"/>
      <c r="S90" s="564"/>
      <c r="T90" s="564"/>
      <c r="U90" s="564"/>
      <c r="V90" s="564"/>
      <c r="W90" s="564"/>
      <c r="X90" s="564"/>
      <c r="Y90" s="14"/>
      <c r="Z90" s="14"/>
    </row>
    <row r="91" spans="1:26" ht="34.5" customHeight="1">
      <c r="A91" s="1856"/>
      <c r="B91" s="409" t="s">
        <v>441</v>
      </c>
      <c r="C91" s="574"/>
      <c r="D91" s="574"/>
      <c r="E91" s="575"/>
      <c r="F91" s="574"/>
      <c r="G91" s="581"/>
      <c r="H91" s="631"/>
      <c r="I91" s="575"/>
      <c r="J91" s="576"/>
      <c r="K91" s="576"/>
      <c r="L91" s="576"/>
      <c r="M91" s="576"/>
      <c r="N91" s="576"/>
      <c r="O91" s="576">
        <v>1</v>
      </c>
      <c r="P91" s="578" t="s">
        <v>29</v>
      </c>
      <c r="Q91" s="579"/>
      <c r="R91" s="574"/>
      <c r="S91" s="564"/>
      <c r="T91" s="564"/>
      <c r="U91" s="564"/>
      <c r="V91" s="564"/>
      <c r="W91" s="564"/>
      <c r="X91" s="564"/>
      <c r="Y91" s="14"/>
      <c r="Z91" s="14"/>
    </row>
    <row r="92" spans="1:26" ht="34.5" customHeight="1">
      <c r="A92" s="1856"/>
      <c r="B92" s="409" t="s">
        <v>442</v>
      </c>
      <c r="C92" s="574"/>
      <c r="D92" s="574"/>
      <c r="E92" s="575"/>
      <c r="F92" s="574"/>
      <c r="G92" s="581"/>
      <c r="H92" s="575"/>
      <c r="I92" s="575"/>
      <c r="J92" s="576"/>
      <c r="K92" s="576"/>
      <c r="L92" s="576"/>
      <c r="M92" s="576"/>
      <c r="N92" s="576"/>
      <c r="O92" s="576">
        <v>1</v>
      </c>
      <c r="P92" s="578" t="s">
        <v>29</v>
      </c>
      <c r="Q92" s="579"/>
      <c r="R92" s="574"/>
      <c r="S92" s="564"/>
      <c r="T92" s="564"/>
      <c r="U92" s="564"/>
      <c r="V92" s="564"/>
      <c r="W92" s="564"/>
      <c r="X92" s="564"/>
      <c r="Y92" s="14"/>
      <c r="Z92" s="14"/>
    </row>
    <row r="93" spans="1:26" ht="34.5" customHeight="1">
      <c r="A93" s="1856"/>
      <c r="B93" s="409" t="s">
        <v>443</v>
      </c>
      <c r="C93" s="574"/>
      <c r="D93" s="574"/>
      <c r="E93" s="575"/>
      <c r="F93" s="574"/>
      <c r="G93" s="581"/>
      <c r="H93" s="575"/>
      <c r="I93" s="575"/>
      <c r="J93" s="576"/>
      <c r="K93" s="576"/>
      <c r="L93" s="576"/>
      <c r="M93" s="576"/>
      <c r="N93" s="576"/>
      <c r="O93" s="576">
        <v>1</v>
      </c>
      <c r="P93" s="578" t="s">
        <v>29</v>
      </c>
      <c r="Q93" s="579"/>
      <c r="R93" s="574"/>
      <c r="S93" s="564"/>
      <c r="T93" s="564"/>
      <c r="U93" s="564"/>
      <c r="V93" s="564"/>
      <c r="W93" s="564"/>
      <c r="X93" s="564"/>
      <c r="Y93" s="14"/>
      <c r="Z93" s="14"/>
    </row>
    <row r="94" spans="1:26" ht="34.5" customHeight="1">
      <c r="A94" s="1856"/>
      <c r="B94" s="409" t="s">
        <v>138</v>
      </c>
      <c r="C94" s="574"/>
      <c r="D94" s="574"/>
      <c r="E94" s="575"/>
      <c r="F94" s="574"/>
      <c r="G94" s="581"/>
      <c r="H94" s="575"/>
      <c r="I94" s="575"/>
      <c r="J94" s="576"/>
      <c r="K94" s="576"/>
      <c r="L94" s="576"/>
      <c r="M94" s="576"/>
      <c r="N94" s="576"/>
      <c r="O94" s="576">
        <v>1</v>
      </c>
      <c r="P94" s="578" t="s">
        <v>29</v>
      </c>
      <c r="Q94" s="579"/>
      <c r="R94" s="574"/>
      <c r="S94" s="564"/>
      <c r="T94" s="564"/>
      <c r="U94" s="564"/>
      <c r="V94" s="564"/>
      <c r="W94" s="564"/>
      <c r="X94" s="564"/>
      <c r="Y94" s="14"/>
      <c r="Z94" s="14"/>
    </row>
    <row r="95" spans="1:26" ht="34.5" customHeight="1">
      <c r="A95" s="1856"/>
      <c r="B95" s="409" t="s">
        <v>444</v>
      </c>
      <c r="C95" s="574"/>
      <c r="D95" s="574"/>
      <c r="E95" s="575"/>
      <c r="F95" s="574"/>
      <c r="G95" s="581"/>
      <c r="H95" s="575"/>
      <c r="I95" s="575"/>
      <c r="J95" s="576"/>
      <c r="K95" s="576"/>
      <c r="L95" s="576"/>
      <c r="M95" s="576"/>
      <c r="N95" s="576"/>
      <c r="O95" s="576">
        <v>1</v>
      </c>
      <c r="P95" s="578" t="s">
        <v>29</v>
      </c>
      <c r="Q95" s="579"/>
      <c r="R95" s="574"/>
      <c r="S95" s="564"/>
      <c r="T95" s="564"/>
      <c r="U95" s="564"/>
      <c r="V95" s="564"/>
      <c r="W95" s="564"/>
      <c r="X95" s="564"/>
      <c r="Y95" s="14"/>
      <c r="Z95" s="14"/>
    </row>
    <row r="96" spans="1:26" ht="34.5" customHeight="1">
      <c r="A96" s="1856"/>
      <c r="B96" s="409" t="s">
        <v>445</v>
      </c>
      <c r="C96" s="574"/>
      <c r="D96" s="574"/>
      <c r="E96" s="575"/>
      <c r="F96" s="574"/>
      <c r="G96" s="581"/>
      <c r="H96" s="575"/>
      <c r="I96" s="575"/>
      <c r="J96" s="576"/>
      <c r="K96" s="576"/>
      <c r="L96" s="576"/>
      <c r="M96" s="576"/>
      <c r="N96" s="576"/>
      <c r="O96" s="576">
        <v>1</v>
      </c>
      <c r="P96" s="578" t="s">
        <v>29</v>
      </c>
      <c r="Q96" s="579"/>
      <c r="R96" s="574"/>
      <c r="S96" s="564"/>
      <c r="T96" s="564"/>
      <c r="U96" s="564"/>
      <c r="V96" s="564"/>
      <c r="W96" s="564"/>
      <c r="X96" s="564"/>
      <c r="Y96" s="14"/>
      <c r="Z96" s="14"/>
    </row>
    <row r="97" spans="1:26" ht="34.5" customHeight="1">
      <c r="A97" s="1976"/>
      <c r="B97" s="409" t="s">
        <v>446</v>
      </c>
      <c r="C97" s="574"/>
      <c r="D97" s="574"/>
      <c r="E97" s="575"/>
      <c r="F97" s="574"/>
      <c r="G97" s="581"/>
      <c r="H97" s="575"/>
      <c r="I97" s="575"/>
      <c r="J97" s="576"/>
      <c r="K97" s="576"/>
      <c r="L97" s="576"/>
      <c r="M97" s="576"/>
      <c r="N97" s="576"/>
      <c r="O97" s="576">
        <v>1</v>
      </c>
      <c r="P97" s="578" t="s">
        <v>29</v>
      </c>
      <c r="Q97" s="579"/>
      <c r="R97" s="574"/>
      <c r="S97" s="564"/>
      <c r="T97" s="564"/>
      <c r="U97" s="564"/>
      <c r="V97" s="564"/>
      <c r="W97" s="564"/>
      <c r="X97" s="564"/>
      <c r="Y97" s="14"/>
      <c r="Z97" s="14"/>
    </row>
    <row r="98" spans="1:26" ht="34.5" customHeight="1">
      <c r="A98" s="415" t="s">
        <v>18</v>
      </c>
      <c r="B98" s="402" t="s">
        <v>447</v>
      </c>
      <c r="C98" s="574">
        <v>1</v>
      </c>
      <c r="D98" s="574">
        <v>1</v>
      </c>
      <c r="E98" s="575">
        <v>1.5</v>
      </c>
      <c r="F98" s="574"/>
      <c r="G98" s="575">
        <v>1500000</v>
      </c>
      <c r="H98" s="575">
        <v>1500000</v>
      </c>
      <c r="I98" s="575">
        <v>1.5</v>
      </c>
      <c r="J98" s="576"/>
      <c r="K98" s="576"/>
      <c r="L98" s="576"/>
      <c r="M98" s="576"/>
      <c r="N98" s="577"/>
      <c r="O98" s="576">
        <v>1</v>
      </c>
      <c r="P98" s="578" t="s">
        <v>29</v>
      </c>
      <c r="Q98" s="588" t="s">
        <v>2</v>
      </c>
      <c r="R98" s="574"/>
      <c r="S98" s="564"/>
      <c r="T98" s="564"/>
      <c r="U98" s="564"/>
      <c r="V98" s="564"/>
      <c r="W98" s="564"/>
      <c r="X98" s="564"/>
      <c r="Y98" s="14"/>
      <c r="Z98" s="14"/>
    </row>
    <row r="99" spans="1:26" ht="34.5" customHeight="1">
      <c r="A99" s="415" t="s">
        <v>18</v>
      </c>
      <c r="B99" s="402" t="s">
        <v>292</v>
      </c>
      <c r="C99" s="574">
        <v>1</v>
      </c>
      <c r="D99" s="574">
        <v>1</v>
      </c>
      <c r="E99" s="575">
        <v>2.4937499999999999</v>
      </c>
      <c r="F99" s="574"/>
      <c r="G99" s="575">
        <v>2493750</v>
      </c>
      <c r="H99" s="575">
        <v>2493750</v>
      </c>
      <c r="I99" s="602">
        <v>2.4937499999999999</v>
      </c>
      <c r="J99" s="576"/>
      <c r="K99" s="576"/>
      <c r="L99" s="576"/>
      <c r="M99" s="576"/>
      <c r="N99" s="576"/>
      <c r="O99" s="576">
        <v>1</v>
      </c>
      <c r="P99" s="578" t="s">
        <v>29</v>
      </c>
      <c r="Q99" s="579"/>
      <c r="R99" s="574"/>
      <c r="S99" s="564"/>
      <c r="T99" s="564"/>
      <c r="U99" s="564"/>
      <c r="V99" s="564"/>
      <c r="W99" s="564"/>
      <c r="X99" s="564"/>
      <c r="Y99" s="14"/>
      <c r="Z99" s="14"/>
    </row>
    <row r="100" spans="1:26" ht="34.5" customHeight="1">
      <c r="A100" s="415" t="s">
        <v>18</v>
      </c>
      <c r="B100" s="402" t="s">
        <v>448</v>
      </c>
      <c r="C100" s="574">
        <v>1</v>
      </c>
      <c r="D100" s="574"/>
      <c r="E100" s="575"/>
      <c r="F100" s="594">
        <v>2</v>
      </c>
      <c r="G100" s="575">
        <v>1000000</v>
      </c>
      <c r="H100" s="575">
        <v>1000000</v>
      </c>
      <c r="I100" s="575">
        <v>2</v>
      </c>
      <c r="J100" s="576">
        <v>1</v>
      </c>
      <c r="K100" s="576"/>
      <c r="L100" s="576"/>
      <c r="M100" s="576"/>
      <c r="N100" s="576"/>
      <c r="O100" s="576"/>
      <c r="P100" s="632" t="s">
        <v>449</v>
      </c>
      <c r="Q100" s="585"/>
      <c r="R100" s="469">
        <v>43230</v>
      </c>
      <c r="S100" s="564" t="s">
        <v>278</v>
      </c>
      <c r="T100" s="564"/>
      <c r="U100" s="564"/>
      <c r="V100" s="564"/>
      <c r="W100" s="564"/>
      <c r="X100" s="564"/>
      <c r="Y100" s="14"/>
      <c r="Z100" s="14"/>
    </row>
    <row r="101" spans="1:26" ht="34.5" customHeight="1">
      <c r="A101" s="415" t="s">
        <v>18</v>
      </c>
      <c r="B101" s="402" t="s">
        <v>450</v>
      </c>
      <c r="C101" s="574">
        <v>1</v>
      </c>
      <c r="D101" s="574">
        <v>1</v>
      </c>
      <c r="E101" s="575">
        <v>8</v>
      </c>
      <c r="F101" s="574"/>
      <c r="G101" s="575">
        <v>8000000</v>
      </c>
      <c r="H101" s="575">
        <v>8000000</v>
      </c>
      <c r="I101" s="575">
        <v>8</v>
      </c>
      <c r="J101" s="576"/>
      <c r="K101" s="576"/>
      <c r="L101" s="576"/>
      <c r="M101" s="576"/>
      <c r="N101" s="577"/>
      <c r="O101" s="576">
        <v>1</v>
      </c>
      <c r="P101" s="578" t="s">
        <v>29</v>
      </c>
      <c r="Q101" s="579"/>
      <c r="R101" s="574"/>
      <c r="S101" s="564"/>
      <c r="T101" s="564"/>
      <c r="U101" s="564"/>
      <c r="V101" s="564"/>
      <c r="W101" s="564"/>
      <c r="X101" s="564"/>
      <c r="Y101" s="14"/>
      <c r="Z101" s="14"/>
    </row>
    <row r="102" spans="1:26" ht="34.5" customHeight="1">
      <c r="A102" s="415" t="s">
        <v>18</v>
      </c>
      <c r="B102" s="402" t="s">
        <v>254</v>
      </c>
      <c r="C102" s="574">
        <v>1</v>
      </c>
      <c r="D102" s="574">
        <v>1</v>
      </c>
      <c r="E102" s="575">
        <v>3.2</v>
      </c>
      <c r="F102" s="574"/>
      <c r="G102" s="575">
        <v>3200000</v>
      </c>
      <c r="H102" s="575">
        <v>3200000</v>
      </c>
      <c r="I102" s="575">
        <v>3.2</v>
      </c>
      <c r="J102" s="576"/>
      <c r="K102" s="576"/>
      <c r="L102" s="576"/>
      <c r="M102" s="576"/>
      <c r="N102" s="576"/>
      <c r="O102" s="576">
        <v>1</v>
      </c>
      <c r="P102" s="578" t="s">
        <v>29</v>
      </c>
      <c r="Q102" s="579"/>
      <c r="R102" s="574"/>
      <c r="S102" s="564"/>
      <c r="T102" s="564"/>
      <c r="U102" s="564"/>
      <c r="V102" s="564"/>
      <c r="W102" s="564"/>
      <c r="X102" s="564"/>
      <c r="Y102" s="14"/>
      <c r="Z102" s="14"/>
    </row>
    <row r="103" spans="1:26" ht="34.5" customHeight="1">
      <c r="A103" s="2042" t="s">
        <v>18</v>
      </c>
      <c r="B103" s="402" t="s">
        <v>451</v>
      </c>
      <c r="C103" s="574">
        <v>1</v>
      </c>
      <c r="D103" s="574">
        <v>8</v>
      </c>
      <c r="E103" s="575">
        <v>3.95</v>
      </c>
      <c r="F103" s="574"/>
      <c r="G103" s="575">
        <v>3950000</v>
      </c>
      <c r="H103" s="589">
        <v>3105324.16</v>
      </c>
      <c r="I103" s="575">
        <v>3.95</v>
      </c>
      <c r="J103" s="576"/>
      <c r="K103" s="576"/>
      <c r="L103" s="576"/>
      <c r="M103" s="576"/>
      <c r="N103" s="576"/>
      <c r="O103" s="576" t="s">
        <v>2</v>
      </c>
      <c r="P103" s="403"/>
      <c r="Q103" s="579"/>
      <c r="R103" s="574"/>
      <c r="S103" s="564"/>
      <c r="T103" s="564"/>
      <c r="U103" s="564"/>
      <c r="V103" s="564"/>
      <c r="W103" s="564"/>
      <c r="X103" s="564"/>
      <c r="Y103" s="14"/>
      <c r="Z103" s="14"/>
    </row>
    <row r="104" spans="1:26" ht="34.5" customHeight="1">
      <c r="A104" s="1856"/>
      <c r="B104" s="409" t="s">
        <v>452</v>
      </c>
      <c r="C104" s="574"/>
      <c r="D104" s="574"/>
      <c r="E104" s="575"/>
      <c r="F104" s="574"/>
      <c r="G104" s="581"/>
      <c r="H104" s="575"/>
      <c r="I104" s="575"/>
      <c r="J104" s="576"/>
      <c r="K104" s="576"/>
      <c r="L104" s="576"/>
      <c r="M104" s="576"/>
      <c r="N104" s="576"/>
      <c r="O104" s="576">
        <v>1</v>
      </c>
      <c r="P104" s="578" t="s">
        <v>29</v>
      </c>
      <c r="Q104" s="579"/>
      <c r="R104" s="574"/>
      <c r="S104" s="564"/>
      <c r="T104" s="564"/>
      <c r="U104" s="564"/>
      <c r="V104" s="564"/>
      <c r="W104" s="564"/>
      <c r="X104" s="564"/>
      <c r="Y104" s="14"/>
      <c r="Z104" s="14"/>
    </row>
    <row r="105" spans="1:26" ht="34.5" customHeight="1">
      <c r="A105" s="1856"/>
      <c r="B105" s="409" t="s">
        <v>453</v>
      </c>
      <c r="C105" s="574"/>
      <c r="D105" s="574"/>
      <c r="E105" s="575"/>
      <c r="F105" s="574"/>
      <c r="G105" s="581"/>
      <c r="H105" s="575"/>
      <c r="I105" s="575"/>
      <c r="J105" s="576"/>
      <c r="K105" s="576"/>
      <c r="L105" s="576"/>
      <c r="M105" s="576"/>
      <c r="N105" s="576"/>
      <c r="O105" s="576">
        <v>1</v>
      </c>
      <c r="P105" s="578" t="s">
        <v>29</v>
      </c>
      <c r="Q105" s="579"/>
      <c r="R105" s="574"/>
      <c r="S105" s="564"/>
      <c r="T105" s="564"/>
      <c r="U105" s="564"/>
      <c r="V105" s="564"/>
      <c r="W105" s="564"/>
      <c r="X105" s="564"/>
      <c r="Y105" s="14"/>
      <c r="Z105" s="14"/>
    </row>
    <row r="106" spans="1:26" ht="34.5" customHeight="1">
      <c r="A106" s="1856"/>
      <c r="B106" s="409" t="s">
        <v>454</v>
      </c>
      <c r="C106" s="574"/>
      <c r="D106" s="574"/>
      <c r="E106" s="575"/>
      <c r="F106" s="574"/>
      <c r="G106" s="581"/>
      <c r="H106" s="581"/>
      <c r="I106" s="575"/>
      <c r="J106" s="576"/>
      <c r="K106" s="576"/>
      <c r="L106" s="576"/>
      <c r="M106" s="576"/>
      <c r="N106" s="576"/>
      <c r="O106" s="576">
        <v>1</v>
      </c>
      <c r="P106" s="578" t="s">
        <v>29</v>
      </c>
      <c r="Q106" s="579"/>
      <c r="R106" s="574"/>
      <c r="S106" s="564"/>
      <c r="T106" s="564"/>
      <c r="U106" s="564"/>
      <c r="V106" s="564"/>
      <c r="W106" s="564"/>
      <c r="X106" s="564"/>
      <c r="Y106" s="14"/>
      <c r="Z106" s="14"/>
    </row>
    <row r="107" spans="1:26" ht="34.5" customHeight="1">
      <c r="A107" s="1856"/>
      <c r="B107" s="409" t="s">
        <v>455</v>
      </c>
      <c r="C107" s="574"/>
      <c r="D107" s="574"/>
      <c r="E107" s="575"/>
      <c r="F107" s="574"/>
      <c r="G107" s="614"/>
      <c r="H107" s="614"/>
      <c r="I107" s="575"/>
      <c r="J107" s="576"/>
      <c r="K107" s="576"/>
      <c r="L107" s="576"/>
      <c r="M107" s="576"/>
      <c r="N107" s="597"/>
      <c r="O107" s="597">
        <v>1</v>
      </c>
      <c r="P107" s="578" t="s">
        <v>29</v>
      </c>
      <c r="Q107" s="579"/>
      <c r="R107" s="574"/>
      <c r="S107" s="564"/>
      <c r="T107" s="564"/>
      <c r="U107" s="564"/>
      <c r="V107" s="564"/>
      <c r="W107" s="564"/>
      <c r="X107" s="564"/>
      <c r="Y107" s="14"/>
      <c r="Z107" s="14"/>
    </row>
    <row r="108" spans="1:26" ht="34.5" customHeight="1">
      <c r="A108" s="1856"/>
      <c r="B108" s="409" t="s">
        <v>456</v>
      </c>
      <c r="C108" s="574"/>
      <c r="D108" s="574"/>
      <c r="E108" s="575"/>
      <c r="F108" s="574"/>
      <c r="G108" s="581"/>
      <c r="H108" s="580"/>
      <c r="I108" s="575"/>
      <c r="J108" s="576"/>
      <c r="K108" s="576"/>
      <c r="L108" s="576"/>
      <c r="M108" s="576"/>
      <c r="N108" s="597"/>
      <c r="O108" s="597">
        <v>1</v>
      </c>
      <c r="P108" s="578" t="s">
        <v>29</v>
      </c>
      <c r="Q108" s="579"/>
      <c r="R108" s="574"/>
      <c r="S108" s="564"/>
      <c r="T108" s="564"/>
      <c r="U108" s="564"/>
      <c r="V108" s="564"/>
      <c r="W108" s="564"/>
      <c r="X108" s="564"/>
      <c r="Y108" s="14"/>
      <c r="Z108" s="14"/>
    </row>
    <row r="109" spans="1:26" ht="34.5" customHeight="1">
      <c r="A109" s="1856"/>
      <c r="B109" s="409" t="s">
        <v>457</v>
      </c>
      <c r="C109" s="574"/>
      <c r="D109" s="574"/>
      <c r="E109" s="575"/>
      <c r="F109" s="574"/>
      <c r="G109" s="614"/>
      <c r="H109" s="614"/>
      <c r="I109" s="575"/>
      <c r="J109" s="576"/>
      <c r="K109" s="576"/>
      <c r="L109" s="576"/>
      <c r="M109" s="576"/>
      <c r="N109" s="597"/>
      <c r="O109" s="597">
        <v>1</v>
      </c>
      <c r="P109" s="578" t="s">
        <v>29</v>
      </c>
      <c r="Q109" s="579"/>
      <c r="R109" s="591"/>
      <c r="S109" s="564"/>
      <c r="T109" s="564"/>
      <c r="U109" s="564"/>
      <c r="V109" s="564"/>
      <c r="W109" s="564"/>
      <c r="X109" s="564"/>
      <c r="Y109" s="14"/>
      <c r="Z109" s="14"/>
    </row>
    <row r="110" spans="1:26" ht="34.5" customHeight="1">
      <c r="A110" s="1856"/>
      <c r="B110" s="409" t="s">
        <v>458</v>
      </c>
      <c r="C110" s="574"/>
      <c r="D110" s="574"/>
      <c r="E110" s="575"/>
      <c r="F110" s="574"/>
      <c r="G110" s="581"/>
      <c r="H110" s="580"/>
      <c r="I110" s="575"/>
      <c r="J110" s="576"/>
      <c r="K110" s="576"/>
      <c r="L110" s="576"/>
      <c r="M110" s="576"/>
      <c r="N110" s="597"/>
      <c r="O110" s="597">
        <v>1</v>
      </c>
      <c r="P110" s="578" t="s">
        <v>29</v>
      </c>
      <c r="Q110" s="579"/>
      <c r="R110" s="574"/>
      <c r="S110" s="564"/>
      <c r="T110" s="564"/>
      <c r="U110" s="564"/>
      <c r="V110" s="564"/>
      <c r="W110" s="564"/>
      <c r="X110" s="564"/>
      <c r="Y110" s="14"/>
      <c r="Z110" s="14"/>
    </row>
    <row r="111" spans="1:26" ht="34.5" customHeight="1">
      <c r="A111" s="1976"/>
      <c r="B111" s="409" t="s">
        <v>459</v>
      </c>
      <c r="C111" s="574"/>
      <c r="D111" s="574"/>
      <c r="E111" s="575" t="s">
        <v>2</v>
      </c>
      <c r="F111" s="574"/>
      <c r="G111" s="614"/>
      <c r="H111" s="614"/>
      <c r="I111" s="575"/>
      <c r="J111" s="576"/>
      <c r="K111" s="576"/>
      <c r="L111" s="576"/>
      <c r="M111" s="597"/>
      <c r="N111" s="597"/>
      <c r="O111" s="597">
        <v>1</v>
      </c>
      <c r="P111" s="578" t="s">
        <v>29</v>
      </c>
      <c r="Q111" s="579"/>
      <c r="R111" s="574"/>
      <c r="S111" s="564"/>
      <c r="T111" s="564"/>
      <c r="U111" s="564"/>
      <c r="V111" s="564"/>
      <c r="W111" s="564"/>
      <c r="X111" s="564"/>
      <c r="Y111" s="14"/>
      <c r="Z111" s="14"/>
    </row>
    <row r="112" spans="1:26" ht="34.5" customHeight="1">
      <c r="A112" s="415" t="s">
        <v>18</v>
      </c>
      <c r="B112" s="402" t="s">
        <v>255</v>
      </c>
      <c r="C112" s="574">
        <v>1</v>
      </c>
      <c r="D112" s="574">
        <v>1</v>
      </c>
      <c r="E112" s="575">
        <v>2.9750000000000001</v>
      </c>
      <c r="F112" s="574"/>
      <c r="G112" s="575">
        <v>2975000</v>
      </c>
      <c r="H112" s="575">
        <v>2975000</v>
      </c>
      <c r="I112" s="575">
        <v>2.9750000000000001</v>
      </c>
      <c r="J112" s="576"/>
      <c r="K112" s="576"/>
      <c r="L112" s="576"/>
      <c r="M112" s="597"/>
      <c r="N112" s="597"/>
      <c r="O112" s="597">
        <v>1</v>
      </c>
      <c r="P112" s="578" t="s">
        <v>29</v>
      </c>
      <c r="Q112" s="579"/>
      <c r="R112" s="574"/>
      <c r="S112" s="564"/>
      <c r="T112" s="564"/>
      <c r="U112" s="564"/>
      <c r="V112" s="564"/>
      <c r="W112" s="564"/>
      <c r="X112" s="564"/>
      <c r="Y112" s="14"/>
      <c r="Z112" s="14"/>
    </row>
    <row r="113" spans="1:26" ht="34.5" customHeight="1">
      <c r="A113" s="415" t="s">
        <v>18</v>
      </c>
      <c r="B113" s="402" t="s">
        <v>460</v>
      </c>
      <c r="C113" s="574">
        <v>1</v>
      </c>
      <c r="D113" s="574">
        <v>1</v>
      </c>
      <c r="E113" s="575">
        <v>1.8</v>
      </c>
      <c r="F113" s="574"/>
      <c r="G113" s="575">
        <v>1664907</v>
      </c>
      <c r="H113" s="575">
        <v>1685266.22</v>
      </c>
      <c r="I113" s="575">
        <v>1.8</v>
      </c>
      <c r="J113" s="576"/>
      <c r="K113" s="576"/>
      <c r="L113" s="576"/>
      <c r="M113" s="597"/>
      <c r="N113" s="597" t="s">
        <v>2</v>
      </c>
      <c r="O113" s="597">
        <v>1</v>
      </c>
      <c r="P113" s="578" t="s">
        <v>29</v>
      </c>
      <c r="Q113" s="579"/>
      <c r="R113" s="574"/>
      <c r="S113" s="564"/>
      <c r="T113" s="564"/>
      <c r="U113" s="564"/>
      <c r="V113" s="564"/>
      <c r="W113" s="564"/>
      <c r="X113" s="564"/>
      <c r="Y113" s="14"/>
      <c r="Z113" s="14"/>
    </row>
    <row r="114" spans="1:26" ht="34.5" customHeight="1">
      <c r="A114" s="2016" t="s">
        <v>18</v>
      </c>
      <c r="B114" s="402" t="s">
        <v>256</v>
      </c>
      <c r="C114" s="574">
        <v>1</v>
      </c>
      <c r="D114" s="574">
        <v>2</v>
      </c>
      <c r="E114" s="575">
        <v>6.3840000000000003</v>
      </c>
      <c r="F114" s="574"/>
      <c r="G114" s="575">
        <v>6366550</v>
      </c>
      <c r="H114" s="593">
        <v>6366550</v>
      </c>
      <c r="I114" s="575">
        <v>6.3840000000000003</v>
      </c>
      <c r="J114" s="576"/>
      <c r="K114" s="576"/>
      <c r="L114" s="576"/>
      <c r="M114" s="597"/>
      <c r="N114" s="597" t="s">
        <v>2</v>
      </c>
      <c r="O114" s="597" t="s">
        <v>2</v>
      </c>
      <c r="P114" s="403"/>
      <c r="Q114" s="579"/>
      <c r="R114" s="574"/>
      <c r="S114" s="564"/>
      <c r="T114" s="564"/>
      <c r="U114" s="564"/>
      <c r="V114" s="564"/>
      <c r="W114" s="564"/>
      <c r="X114" s="564"/>
      <c r="Y114" s="14"/>
      <c r="Z114" s="14"/>
    </row>
    <row r="115" spans="1:26" ht="34.5" customHeight="1">
      <c r="A115" s="1856"/>
      <c r="B115" s="409" t="s">
        <v>461</v>
      </c>
      <c r="C115" s="574"/>
      <c r="D115" s="574"/>
      <c r="E115" s="575"/>
      <c r="F115" s="574"/>
      <c r="G115" s="614"/>
      <c r="H115" s="614"/>
      <c r="I115" s="575"/>
      <c r="J115" s="576"/>
      <c r="K115" s="576"/>
      <c r="L115" s="576"/>
      <c r="M115" s="597"/>
      <c r="N115" s="597"/>
      <c r="O115" s="597">
        <v>1</v>
      </c>
      <c r="P115" s="578" t="s">
        <v>29</v>
      </c>
      <c r="Q115" s="579"/>
      <c r="R115" s="574"/>
      <c r="S115" s="564"/>
      <c r="T115" s="564"/>
      <c r="U115" s="564"/>
      <c r="V115" s="564"/>
      <c r="W115" s="564"/>
      <c r="X115" s="564"/>
      <c r="Y115" s="14"/>
      <c r="Z115" s="14"/>
    </row>
    <row r="116" spans="1:26" ht="34.5" customHeight="1">
      <c r="A116" s="1976"/>
      <c r="B116" s="409" t="s">
        <v>462</v>
      </c>
      <c r="C116" s="574"/>
      <c r="D116" s="575" t="s">
        <v>2</v>
      </c>
      <c r="E116" s="575" t="s">
        <v>2</v>
      </c>
      <c r="F116" s="574"/>
      <c r="G116" s="581"/>
      <c r="H116" s="580"/>
      <c r="I116" s="575"/>
      <c r="J116" s="576"/>
      <c r="K116" s="576" t="s">
        <v>2</v>
      </c>
      <c r="L116" s="576"/>
      <c r="M116" s="597"/>
      <c r="N116" s="576"/>
      <c r="O116" s="576">
        <v>1</v>
      </c>
      <c r="P116" s="578" t="s">
        <v>29</v>
      </c>
      <c r="Q116" s="579"/>
      <c r="R116" s="574"/>
      <c r="S116" s="564"/>
      <c r="T116" s="564"/>
      <c r="U116" s="564"/>
      <c r="V116" s="564"/>
      <c r="W116" s="564"/>
      <c r="X116" s="564"/>
      <c r="Y116" s="14"/>
      <c r="Z116" s="14"/>
    </row>
    <row r="117" spans="1:26" ht="34.5" customHeight="1">
      <c r="A117" s="628" t="s">
        <v>18</v>
      </c>
      <c r="B117" s="628"/>
      <c r="C117" s="603">
        <f t="shared" ref="C117:F117" si="5">SUM(C86:C114)</f>
        <v>12</v>
      </c>
      <c r="D117" s="603">
        <f t="shared" si="5"/>
        <v>27</v>
      </c>
      <c r="E117" s="604">
        <f t="shared" si="5"/>
        <v>49.112375</v>
      </c>
      <c r="F117" s="604">
        <f t="shared" si="5"/>
        <v>2</v>
      </c>
      <c r="G117" s="604">
        <f t="shared" ref="G117:H117" si="6">SUM(G86:G116)</f>
        <v>48096621.370000005</v>
      </c>
      <c r="H117" s="604">
        <f t="shared" si="6"/>
        <v>43973719.649999999</v>
      </c>
      <c r="I117" s="604">
        <f t="shared" ref="I117:K117" si="7">SUM(I86:I114)</f>
        <v>51.112375000000007</v>
      </c>
      <c r="J117" s="605">
        <f t="shared" si="7"/>
        <v>1</v>
      </c>
      <c r="K117" s="603">
        <f t="shared" si="7"/>
        <v>0</v>
      </c>
      <c r="L117" s="603">
        <f t="shared" ref="L117:O117" si="8">SUM(L86:L116)</f>
        <v>0</v>
      </c>
      <c r="M117" s="603">
        <f t="shared" si="8"/>
        <v>0</v>
      </c>
      <c r="N117" s="603">
        <f t="shared" si="8"/>
        <v>0</v>
      </c>
      <c r="O117" s="603">
        <f t="shared" si="8"/>
        <v>27</v>
      </c>
      <c r="P117" s="445"/>
      <c r="Q117" s="607"/>
      <c r="R117" s="608"/>
      <c r="S117" s="617"/>
      <c r="T117" s="617"/>
      <c r="U117" s="617"/>
      <c r="V117" s="617"/>
      <c r="W117" s="617"/>
      <c r="X117" s="617"/>
      <c r="Y117" s="14"/>
      <c r="Z117" s="14"/>
    </row>
    <row r="118" spans="1:26" ht="34.5" customHeight="1">
      <c r="A118" s="415" t="s">
        <v>19</v>
      </c>
      <c r="B118" s="402" t="s">
        <v>300</v>
      </c>
      <c r="C118" s="574">
        <v>1</v>
      </c>
      <c r="D118" s="574">
        <v>1</v>
      </c>
      <c r="E118" s="575">
        <v>3</v>
      </c>
      <c r="F118" s="574"/>
      <c r="G118" s="595">
        <v>3000000</v>
      </c>
      <c r="H118" s="595">
        <v>3000000</v>
      </c>
      <c r="I118" s="575">
        <v>3</v>
      </c>
      <c r="J118" s="577"/>
      <c r="K118" s="576"/>
      <c r="L118" s="576"/>
      <c r="M118" s="576"/>
      <c r="N118" s="576"/>
      <c r="O118" s="576">
        <v>1</v>
      </c>
      <c r="P118" s="578" t="s">
        <v>29</v>
      </c>
      <c r="Q118" s="579"/>
      <c r="R118" s="469">
        <v>43179</v>
      </c>
      <c r="S118" s="564" t="s">
        <v>463</v>
      </c>
      <c r="T118" s="564"/>
      <c r="U118" s="564"/>
      <c r="V118" s="564"/>
      <c r="W118" s="564"/>
      <c r="X118" s="564"/>
      <c r="Y118" s="14"/>
      <c r="Z118" s="14"/>
    </row>
    <row r="119" spans="1:26" ht="152.25" customHeight="1">
      <c r="A119" s="415" t="s">
        <v>19</v>
      </c>
      <c r="B119" s="402" t="s">
        <v>464</v>
      </c>
      <c r="C119" s="574">
        <v>1</v>
      </c>
      <c r="D119" s="574">
        <v>1</v>
      </c>
      <c r="E119" s="575">
        <v>4.9000000000000004</v>
      </c>
      <c r="F119" s="574"/>
      <c r="G119" s="595">
        <v>4900000</v>
      </c>
      <c r="H119" s="595">
        <v>3920000</v>
      </c>
      <c r="I119" s="575">
        <v>4.9000000000000004</v>
      </c>
      <c r="J119" s="576"/>
      <c r="K119" s="576"/>
      <c r="L119" s="576"/>
      <c r="M119" s="576"/>
      <c r="N119" s="576"/>
      <c r="O119" s="576">
        <v>1</v>
      </c>
      <c r="P119" s="578" t="s">
        <v>204</v>
      </c>
      <c r="Q119" s="579" t="s">
        <v>465</v>
      </c>
      <c r="R119" s="469">
        <v>42948</v>
      </c>
      <c r="S119" s="564"/>
      <c r="T119" s="564"/>
      <c r="U119" s="564"/>
      <c r="V119" s="564"/>
      <c r="W119" s="564"/>
      <c r="X119" s="564"/>
      <c r="Y119" s="14"/>
      <c r="Z119" s="14"/>
    </row>
    <row r="120" spans="1:26" ht="34.5" customHeight="1">
      <c r="A120" s="2016" t="s">
        <v>19</v>
      </c>
      <c r="B120" s="402" t="s">
        <v>466</v>
      </c>
      <c r="C120" s="574">
        <v>1</v>
      </c>
      <c r="D120" s="574">
        <v>5</v>
      </c>
      <c r="E120" s="575">
        <v>2.9325000000000001</v>
      </c>
      <c r="F120" s="574"/>
      <c r="G120" s="595">
        <v>2932500</v>
      </c>
      <c r="H120" s="595">
        <v>2932500</v>
      </c>
      <c r="I120" s="575">
        <v>2.9325000000000001</v>
      </c>
      <c r="J120" s="576"/>
      <c r="K120" s="576"/>
      <c r="L120" s="576"/>
      <c r="M120" s="576"/>
      <c r="N120" s="576"/>
      <c r="O120" s="576">
        <v>5</v>
      </c>
      <c r="P120" s="403"/>
      <c r="Q120" s="579"/>
      <c r="R120" s="574"/>
      <c r="S120" s="564"/>
      <c r="T120" s="564"/>
      <c r="U120" s="564"/>
      <c r="V120" s="564"/>
      <c r="W120" s="564"/>
      <c r="X120" s="564"/>
      <c r="Y120" s="14"/>
      <c r="Z120" s="14"/>
    </row>
    <row r="121" spans="1:26" ht="34.5" customHeight="1">
      <c r="A121" s="1856"/>
      <c r="B121" s="633" t="s">
        <v>467</v>
      </c>
      <c r="C121" s="574"/>
      <c r="D121" s="574"/>
      <c r="E121" s="575"/>
      <c r="F121" s="574"/>
      <c r="G121" s="574"/>
      <c r="H121" s="595"/>
      <c r="I121" s="575"/>
      <c r="J121" s="576"/>
      <c r="K121" s="576"/>
      <c r="L121" s="576"/>
      <c r="M121" s="576"/>
      <c r="N121" s="576"/>
      <c r="O121" s="576"/>
      <c r="P121" s="578" t="s">
        <v>204</v>
      </c>
      <c r="Q121" s="579"/>
      <c r="R121" s="574"/>
      <c r="S121" s="564"/>
      <c r="T121" s="564"/>
      <c r="U121" s="564"/>
      <c r="V121" s="564"/>
      <c r="W121" s="564"/>
      <c r="X121" s="564"/>
      <c r="Y121" s="14"/>
      <c r="Z121" s="14"/>
    </row>
    <row r="122" spans="1:26" ht="34.5" customHeight="1">
      <c r="A122" s="1856"/>
      <c r="B122" s="633" t="s">
        <v>468</v>
      </c>
      <c r="C122" s="574"/>
      <c r="D122" s="574"/>
      <c r="E122" s="575"/>
      <c r="F122" s="574"/>
      <c r="G122" s="580"/>
      <c r="H122" s="581"/>
      <c r="I122" s="575"/>
      <c r="J122" s="576"/>
      <c r="K122" s="576"/>
      <c r="L122" s="576"/>
      <c r="M122" s="576"/>
      <c r="N122" s="576"/>
      <c r="O122" s="576"/>
      <c r="P122" s="578" t="s">
        <v>204</v>
      </c>
      <c r="Q122" s="579"/>
      <c r="R122" s="574"/>
      <c r="S122" s="564"/>
      <c r="T122" s="564"/>
      <c r="U122" s="564"/>
      <c r="V122" s="564"/>
      <c r="W122" s="564"/>
      <c r="X122" s="564"/>
      <c r="Y122" s="14"/>
      <c r="Z122" s="14"/>
    </row>
    <row r="123" spans="1:26" ht="34.5" customHeight="1">
      <c r="A123" s="1856"/>
      <c r="B123" s="409" t="s">
        <v>469</v>
      </c>
      <c r="C123" s="574"/>
      <c r="D123" s="574"/>
      <c r="E123" s="575"/>
      <c r="F123" s="574"/>
      <c r="G123" s="574"/>
      <c r="H123" s="575"/>
      <c r="I123" s="575"/>
      <c r="J123" s="576"/>
      <c r="K123" s="576"/>
      <c r="L123" s="576"/>
      <c r="M123" s="576"/>
      <c r="N123" s="576"/>
      <c r="O123" s="576"/>
      <c r="P123" s="578" t="s">
        <v>204</v>
      </c>
      <c r="Q123" s="579"/>
      <c r="R123" s="574"/>
      <c r="S123" s="564"/>
      <c r="T123" s="564"/>
      <c r="U123" s="564"/>
      <c r="V123" s="564"/>
      <c r="W123" s="564"/>
      <c r="X123" s="564"/>
      <c r="Y123" s="14"/>
      <c r="Z123" s="14"/>
    </row>
    <row r="124" spans="1:26" ht="34.5" customHeight="1">
      <c r="A124" s="1856"/>
      <c r="B124" s="409" t="s">
        <v>470</v>
      </c>
      <c r="C124" s="574"/>
      <c r="D124" s="574"/>
      <c r="E124" s="575"/>
      <c r="F124" s="574"/>
      <c r="G124" s="580"/>
      <c r="H124" s="581"/>
      <c r="I124" s="575"/>
      <c r="J124" s="576"/>
      <c r="K124" s="576"/>
      <c r="L124" s="576"/>
      <c r="M124" s="576"/>
      <c r="N124" s="576"/>
      <c r="O124" s="576"/>
      <c r="P124" s="578" t="s">
        <v>204</v>
      </c>
      <c r="Q124" s="579"/>
      <c r="R124" s="574"/>
      <c r="S124" s="564"/>
      <c r="T124" s="564"/>
      <c r="U124" s="564"/>
      <c r="V124" s="564"/>
      <c r="W124" s="564"/>
      <c r="X124" s="564"/>
      <c r="Y124" s="14"/>
      <c r="Z124" s="14"/>
    </row>
    <row r="125" spans="1:26" ht="34.5" customHeight="1">
      <c r="A125" s="1976"/>
      <c r="B125" s="409" t="s">
        <v>471</v>
      </c>
      <c r="C125" s="574"/>
      <c r="D125" s="574"/>
      <c r="E125" s="575"/>
      <c r="F125" s="574"/>
      <c r="G125" s="574"/>
      <c r="H125" s="575"/>
      <c r="I125" s="575"/>
      <c r="J125" s="576"/>
      <c r="K125" s="576"/>
      <c r="L125" s="576"/>
      <c r="M125" s="576"/>
      <c r="N125" s="576"/>
      <c r="O125" s="576"/>
      <c r="P125" s="578" t="s">
        <v>204</v>
      </c>
      <c r="Q125" s="579"/>
      <c r="R125" s="574"/>
      <c r="S125" s="564"/>
      <c r="T125" s="564"/>
      <c r="U125" s="564"/>
      <c r="V125" s="564"/>
      <c r="W125" s="564"/>
      <c r="X125" s="564"/>
      <c r="Y125" s="14"/>
      <c r="Z125" s="14"/>
    </row>
    <row r="126" spans="1:26" ht="34.5" customHeight="1">
      <c r="A126" s="415" t="s">
        <v>19</v>
      </c>
      <c r="B126" s="402" t="s">
        <v>472</v>
      </c>
      <c r="C126" s="574">
        <v>1</v>
      </c>
      <c r="D126" s="574">
        <v>1</v>
      </c>
      <c r="E126" s="575">
        <v>5.0673000000000004</v>
      </c>
      <c r="F126" s="574"/>
      <c r="G126" s="595">
        <v>4980393.59</v>
      </c>
      <c r="H126" s="595">
        <v>4980393.59</v>
      </c>
      <c r="I126" s="575">
        <v>5.0673000000000004</v>
      </c>
      <c r="J126" s="576"/>
      <c r="K126" s="576"/>
      <c r="L126" s="576"/>
      <c r="M126" s="576"/>
      <c r="N126" s="576"/>
      <c r="O126" s="576">
        <v>1</v>
      </c>
      <c r="P126" s="578" t="s">
        <v>29</v>
      </c>
      <c r="Q126" s="579"/>
      <c r="R126" s="574"/>
      <c r="S126" s="564"/>
      <c r="T126" s="564"/>
      <c r="U126" s="564"/>
      <c r="V126" s="564"/>
      <c r="W126" s="564"/>
      <c r="X126" s="564"/>
      <c r="Y126" s="14"/>
      <c r="Z126" s="14"/>
    </row>
    <row r="127" spans="1:26" ht="34.5" customHeight="1">
      <c r="A127" s="2016" t="s">
        <v>19</v>
      </c>
      <c r="B127" s="402" t="s">
        <v>473</v>
      </c>
      <c r="C127" s="574">
        <v>1</v>
      </c>
      <c r="D127" s="574">
        <v>6</v>
      </c>
      <c r="E127" s="575">
        <v>1.425</v>
      </c>
      <c r="F127" s="574"/>
      <c r="G127" s="575">
        <v>1412543</v>
      </c>
      <c r="H127" s="575">
        <v>1544722.44</v>
      </c>
      <c r="I127" s="575">
        <v>1.425</v>
      </c>
      <c r="J127" s="576"/>
      <c r="K127" s="576"/>
      <c r="L127" s="576"/>
      <c r="M127" s="576" t="s">
        <v>2</v>
      </c>
      <c r="N127" s="576"/>
      <c r="O127" s="597">
        <v>6</v>
      </c>
      <c r="P127" s="403"/>
      <c r="Q127" s="579"/>
      <c r="R127" s="574"/>
      <c r="S127" s="564"/>
      <c r="T127" s="564"/>
      <c r="U127" s="564"/>
      <c r="V127" s="564"/>
      <c r="W127" s="564"/>
      <c r="X127" s="564"/>
      <c r="Y127" s="14"/>
      <c r="Z127" s="14"/>
    </row>
    <row r="128" spans="1:26" ht="34.5" customHeight="1">
      <c r="A128" s="1856"/>
      <c r="B128" s="634" t="s">
        <v>474</v>
      </c>
      <c r="C128" s="574"/>
      <c r="D128" s="574"/>
      <c r="E128" s="575"/>
      <c r="F128" s="574"/>
      <c r="G128" s="580"/>
      <c r="H128" s="581"/>
      <c r="I128" s="575"/>
      <c r="J128" s="576"/>
      <c r="K128" s="576"/>
      <c r="L128" s="576"/>
      <c r="M128" s="576"/>
      <c r="N128" s="576"/>
      <c r="O128" s="597"/>
      <c r="P128" s="578" t="s">
        <v>29</v>
      </c>
      <c r="Q128" s="579"/>
      <c r="R128" s="574"/>
      <c r="S128" s="564"/>
      <c r="T128" s="564"/>
      <c r="U128" s="564"/>
      <c r="V128" s="564"/>
      <c r="W128" s="564"/>
      <c r="X128" s="564"/>
      <c r="Y128" s="14"/>
      <c r="Z128" s="14"/>
    </row>
    <row r="129" spans="1:26" ht="34.5" customHeight="1">
      <c r="A129" s="1856"/>
      <c r="B129" s="422" t="s">
        <v>475</v>
      </c>
      <c r="C129" s="574"/>
      <c r="D129" s="574"/>
      <c r="E129" s="575"/>
      <c r="F129" s="574"/>
      <c r="G129" s="613"/>
      <c r="H129" s="581"/>
      <c r="I129" s="575"/>
      <c r="J129" s="576"/>
      <c r="K129" s="576"/>
      <c r="L129" s="576"/>
      <c r="M129" s="576"/>
      <c r="N129" s="576"/>
      <c r="O129" s="597"/>
      <c r="P129" s="578" t="s">
        <v>29</v>
      </c>
      <c r="Q129" s="579" t="s">
        <v>2</v>
      </c>
      <c r="R129" s="574"/>
      <c r="S129" s="564"/>
      <c r="T129" s="564"/>
      <c r="U129" s="564"/>
      <c r="V129" s="564"/>
      <c r="W129" s="564"/>
      <c r="X129" s="564"/>
      <c r="Y129" s="14"/>
      <c r="Z129" s="14"/>
    </row>
    <row r="130" spans="1:26" ht="34.5" customHeight="1">
      <c r="A130" s="1856"/>
      <c r="B130" s="422" t="s">
        <v>476</v>
      </c>
      <c r="C130" s="574"/>
      <c r="D130" s="574"/>
      <c r="E130" s="575"/>
      <c r="F130" s="574"/>
      <c r="G130" s="580"/>
      <c r="H130" s="581"/>
      <c r="I130" s="575"/>
      <c r="J130" s="576"/>
      <c r="K130" s="576"/>
      <c r="L130" s="576"/>
      <c r="M130" s="576"/>
      <c r="N130" s="576"/>
      <c r="O130" s="597"/>
      <c r="P130" s="578" t="s">
        <v>29</v>
      </c>
      <c r="Q130" s="579"/>
      <c r="R130" s="574"/>
      <c r="S130" s="564"/>
      <c r="T130" s="564"/>
      <c r="U130" s="564"/>
      <c r="V130" s="564"/>
      <c r="W130" s="564"/>
      <c r="X130" s="564"/>
      <c r="Y130" s="14"/>
      <c r="Z130" s="14"/>
    </row>
    <row r="131" spans="1:26" ht="34.5" customHeight="1">
      <c r="A131" s="1856"/>
      <c r="B131" s="422" t="s">
        <v>477</v>
      </c>
      <c r="C131" s="574"/>
      <c r="D131" s="574"/>
      <c r="E131" s="575"/>
      <c r="F131" s="574"/>
      <c r="G131" s="580"/>
      <c r="H131" s="581"/>
      <c r="I131" s="575"/>
      <c r="J131" s="576"/>
      <c r="K131" s="576"/>
      <c r="L131" s="576"/>
      <c r="M131" s="576"/>
      <c r="N131" s="576"/>
      <c r="O131" s="597"/>
      <c r="P131" s="578" t="s">
        <v>29</v>
      </c>
      <c r="Q131" s="579"/>
      <c r="R131" s="574"/>
      <c r="S131" s="564"/>
      <c r="T131" s="564"/>
      <c r="U131" s="564"/>
      <c r="V131" s="564"/>
      <c r="W131" s="564"/>
      <c r="X131" s="564"/>
      <c r="Y131" s="14"/>
      <c r="Z131" s="14"/>
    </row>
    <row r="132" spans="1:26" ht="34.5" customHeight="1">
      <c r="A132" s="1856"/>
      <c r="B132" s="422" t="s">
        <v>478</v>
      </c>
      <c r="C132" s="574"/>
      <c r="D132" s="574"/>
      <c r="E132" s="575"/>
      <c r="F132" s="574"/>
      <c r="G132" s="580"/>
      <c r="H132" s="581"/>
      <c r="I132" s="575"/>
      <c r="J132" s="576"/>
      <c r="K132" s="576"/>
      <c r="L132" s="576"/>
      <c r="M132" s="576"/>
      <c r="N132" s="576"/>
      <c r="O132" s="597"/>
      <c r="P132" s="578" t="s">
        <v>29</v>
      </c>
      <c r="Q132" s="579"/>
      <c r="R132" s="574"/>
      <c r="S132" s="564"/>
      <c r="T132" s="564"/>
      <c r="U132" s="564"/>
      <c r="V132" s="564"/>
      <c r="W132" s="564"/>
      <c r="X132" s="564"/>
      <c r="Y132" s="14"/>
      <c r="Z132" s="14"/>
    </row>
    <row r="133" spans="1:26" ht="34.5" customHeight="1">
      <c r="A133" s="1976"/>
      <c r="B133" s="422" t="s">
        <v>479</v>
      </c>
      <c r="C133" s="574"/>
      <c r="D133" s="574"/>
      <c r="E133" s="575"/>
      <c r="F133" s="574"/>
      <c r="G133" s="580"/>
      <c r="H133" s="581"/>
      <c r="I133" s="575"/>
      <c r="J133" s="576"/>
      <c r="K133" s="576"/>
      <c r="L133" s="576"/>
      <c r="M133" s="576"/>
      <c r="N133" s="576"/>
      <c r="O133" s="597"/>
      <c r="P133" s="578" t="s">
        <v>29</v>
      </c>
      <c r="Q133" s="579"/>
      <c r="R133" s="574"/>
      <c r="S133" s="564"/>
      <c r="T133" s="564"/>
      <c r="U133" s="564"/>
      <c r="V133" s="564"/>
      <c r="W133" s="564"/>
      <c r="X133" s="564"/>
      <c r="Y133" s="14"/>
      <c r="Z133" s="14"/>
    </row>
    <row r="134" spans="1:26" ht="34.5" customHeight="1">
      <c r="A134" s="415" t="s">
        <v>19</v>
      </c>
      <c r="B134" s="402" t="s">
        <v>480</v>
      </c>
      <c r="C134" s="574">
        <v>1</v>
      </c>
      <c r="D134" s="574">
        <v>1</v>
      </c>
      <c r="E134" s="575">
        <v>3.5912500000000001</v>
      </c>
      <c r="F134" s="574"/>
      <c r="G134" s="575">
        <v>3591250</v>
      </c>
      <c r="H134" s="575">
        <v>3591250</v>
      </c>
      <c r="I134" s="575">
        <v>3.5912500000000001</v>
      </c>
      <c r="J134" s="576"/>
      <c r="K134" s="576"/>
      <c r="L134" s="576"/>
      <c r="M134" s="576"/>
      <c r="N134" s="577"/>
      <c r="O134" s="576">
        <v>1</v>
      </c>
      <c r="P134" s="578" t="s">
        <v>29</v>
      </c>
      <c r="Q134" s="579"/>
      <c r="R134" s="574"/>
      <c r="S134" s="564"/>
      <c r="T134" s="564"/>
      <c r="U134" s="564"/>
      <c r="V134" s="564"/>
      <c r="W134" s="564"/>
      <c r="X134" s="564"/>
      <c r="Y134" s="14"/>
      <c r="Z134" s="14"/>
    </row>
    <row r="135" spans="1:26" ht="34.5" customHeight="1">
      <c r="A135" s="415" t="s">
        <v>19</v>
      </c>
      <c r="B135" s="402" t="s">
        <v>232</v>
      </c>
      <c r="C135" s="574">
        <v>1</v>
      </c>
      <c r="D135" s="574">
        <v>1</v>
      </c>
      <c r="E135" s="575">
        <v>1.33</v>
      </c>
      <c r="F135" s="574"/>
      <c r="G135" s="575">
        <v>1330000</v>
      </c>
      <c r="H135" s="575">
        <v>1330000</v>
      </c>
      <c r="I135" s="575">
        <v>1.33</v>
      </c>
      <c r="J135" s="576"/>
      <c r="K135" s="576"/>
      <c r="L135" s="576"/>
      <c r="M135" s="576"/>
      <c r="N135" s="576"/>
      <c r="O135" s="597">
        <v>1</v>
      </c>
      <c r="P135" s="578" t="s">
        <v>29</v>
      </c>
      <c r="Q135" s="579"/>
      <c r="R135" s="469"/>
      <c r="S135" s="561"/>
      <c r="T135" s="564"/>
      <c r="U135" s="564"/>
      <c r="V135" s="564"/>
      <c r="W135" s="564"/>
      <c r="X135" s="564"/>
      <c r="Y135" s="14"/>
      <c r="Z135" s="14"/>
    </row>
    <row r="136" spans="1:26" ht="34.5" customHeight="1">
      <c r="A136" s="415" t="s">
        <v>19</v>
      </c>
      <c r="B136" s="402" t="s">
        <v>481</v>
      </c>
      <c r="C136" s="574">
        <v>1</v>
      </c>
      <c r="D136" s="574">
        <v>1</v>
      </c>
      <c r="E136" s="575">
        <v>1</v>
      </c>
      <c r="F136" s="574"/>
      <c r="G136" s="575">
        <v>1000000</v>
      </c>
      <c r="H136" s="575">
        <v>1000000</v>
      </c>
      <c r="I136" s="575">
        <v>1</v>
      </c>
      <c r="J136" s="576"/>
      <c r="K136" s="576"/>
      <c r="L136" s="576"/>
      <c r="M136" s="576"/>
      <c r="N136" s="576"/>
      <c r="O136" s="576">
        <v>1</v>
      </c>
      <c r="P136" s="578" t="s">
        <v>29</v>
      </c>
      <c r="Q136" s="579"/>
      <c r="R136" s="574"/>
      <c r="S136" s="564"/>
      <c r="T136" s="564"/>
      <c r="U136" s="564"/>
      <c r="V136" s="564"/>
      <c r="W136" s="564"/>
      <c r="X136" s="564"/>
      <c r="Y136" s="14"/>
      <c r="Z136" s="14"/>
    </row>
    <row r="137" spans="1:26" ht="34.5" customHeight="1">
      <c r="A137" s="2016" t="s">
        <v>19</v>
      </c>
      <c r="B137" s="402" t="s">
        <v>482</v>
      </c>
      <c r="C137" s="574">
        <v>1</v>
      </c>
      <c r="D137" s="574">
        <v>4</v>
      </c>
      <c r="E137" s="575">
        <v>4.0398750000000003</v>
      </c>
      <c r="F137" s="574"/>
      <c r="G137" s="575">
        <v>3940125</v>
      </c>
      <c r="H137" s="575">
        <v>3940125</v>
      </c>
      <c r="I137" s="575">
        <v>4.0398750000000003</v>
      </c>
      <c r="J137" s="576"/>
      <c r="K137" s="576"/>
      <c r="L137" s="576" t="s">
        <v>2</v>
      </c>
      <c r="M137" s="576"/>
      <c r="N137" s="576"/>
      <c r="O137" s="576"/>
      <c r="P137" s="403" t="s">
        <v>2</v>
      </c>
      <c r="Q137" s="579"/>
      <c r="R137" s="574"/>
      <c r="S137" s="564"/>
      <c r="T137" s="564"/>
      <c r="U137" s="564"/>
      <c r="V137" s="564"/>
      <c r="W137" s="564"/>
      <c r="X137" s="564"/>
      <c r="Y137" s="14"/>
      <c r="Z137" s="14"/>
    </row>
    <row r="138" spans="1:26" ht="34.5" customHeight="1">
      <c r="A138" s="1856"/>
      <c r="B138" s="409" t="s">
        <v>483</v>
      </c>
      <c r="C138" s="574"/>
      <c r="D138" s="574"/>
      <c r="E138" s="575"/>
      <c r="F138" s="574"/>
      <c r="G138" s="580"/>
      <c r="H138" s="575"/>
      <c r="I138" s="575"/>
      <c r="J138" s="576"/>
      <c r="K138" s="576"/>
      <c r="L138" s="577"/>
      <c r="M138" s="576"/>
      <c r="N138" s="577"/>
      <c r="O138" s="576">
        <v>1</v>
      </c>
      <c r="P138" s="578" t="s">
        <v>29</v>
      </c>
      <c r="Q138" s="579"/>
      <c r="R138" s="574"/>
      <c r="S138" s="564"/>
      <c r="T138" s="564"/>
      <c r="U138" s="564"/>
      <c r="V138" s="564"/>
      <c r="W138" s="564"/>
      <c r="X138" s="564"/>
      <c r="Y138" s="14"/>
      <c r="Z138" s="14"/>
    </row>
    <row r="139" spans="1:26" ht="34.5" customHeight="1">
      <c r="A139" s="1856"/>
      <c r="B139" s="409" t="s">
        <v>393</v>
      </c>
      <c r="C139" s="574"/>
      <c r="D139" s="574"/>
      <c r="E139" s="575"/>
      <c r="F139" s="574"/>
      <c r="G139" s="574"/>
      <c r="H139" s="575"/>
      <c r="I139" s="575"/>
      <c r="J139" s="576"/>
      <c r="K139" s="576"/>
      <c r="L139" s="576"/>
      <c r="M139" s="577"/>
      <c r="N139" s="577"/>
      <c r="O139" s="576">
        <v>1</v>
      </c>
      <c r="P139" s="578" t="s">
        <v>29</v>
      </c>
      <c r="Q139" s="579"/>
      <c r="R139" s="574"/>
      <c r="S139" s="564"/>
      <c r="T139" s="564"/>
      <c r="U139" s="564"/>
      <c r="V139" s="564"/>
      <c r="W139" s="564"/>
      <c r="X139" s="564"/>
      <c r="Y139" s="14"/>
      <c r="Z139" s="14"/>
    </row>
    <row r="140" spans="1:26" ht="34.5" customHeight="1">
      <c r="A140" s="1856"/>
      <c r="B140" s="409" t="s">
        <v>484</v>
      </c>
      <c r="C140" s="574"/>
      <c r="D140" s="574"/>
      <c r="E140" s="575"/>
      <c r="F140" s="574"/>
      <c r="G140" s="580"/>
      <c r="H140" s="575"/>
      <c r="I140" s="575"/>
      <c r="J140" s="576"/>
      <c r="K140" s="576"/>
      <c r="L140" s="576"/>
      <c r="M140" s="577"/>
      <c r="N140" s="577"/>
      <c r="O140" s="576">
        <v>1</v>
      </c>
      <c r="P140" s="578" t="s">
        <v>29</v>
      </c>
      <c r="Q140" s="579"/>
      <c r="R140" s="574"/>
      <c r="S140" s="564"/>
      <c r="T140" s="564"/>
      <c r="U140" s="564"/>
      <c r="V140" s="564"/>
      <c r="W140" s="564"/>
      <c r="X140" s="564"/>
      <c r="Y140" s="14"/>
      <c r="Z140" s="14"/>
    </row>
    <row r="141" spans="1:26" ht="34.5" customHeight="1">
      <c r="A141" s="1976"/>
      <c r="B141" s="409" t="s">
        <v>485</v>
      </c>
      <c r="C141" s="574"/>
      <c r="D141" s="574"/>
      <c r="E141" s="575"/>
      <c r="F141" s="574"/>
      <c r="G141" s="580"/>
      <c r="H141" s="575"/>
      <c r="I141" s="575"/>
      <c r="J141" s="576"/>
      <c r="K141" s="576"/>
      <c r="L141" s="576"/>
      <c r="M141" s="577"/>
      <c r="N141" s="576"/>
      <c r="O141" s="576">
        <v>1</v>
      </c>
      <c r="P141" s="578" t="s">
        <v>29</v>
      </c>
      <c r="Q141" s="579"/>
      <c r="R141" s="574"/>
      <c r="S141" s="564"/>
      <c r="T141" s="564"/>
      <c r="U141" s="564"/>
      <c r="V141" s="564"/>
      <c r="W141" s="564"/>
      <c r="X141" s="564"/>
      <c r="Y141" s="14"/>
      <c r="Z141" s="14"/>
    </row>
    <row r="142" spans="1:26" ht="34.5" customHeight="1">
      <c r="A142" s="2016" t="s">
        <v>19</v>
      </c>
      <c r="B142" s="402" t="s">
        <v>486</v>
      </c>
      <c r="C142" s="574">
        <v>1</v>
      </c>
      <c r="D142" s="574">
        <v>2</v>
      </c>
      <c r="E142" s="575">
        <v>6.8</v>
      </c>
      <c r="F142" s="574"/>
      <c r="G142" s="595">
        <f>4522797.15+1700000</f>
        <v>6222797.1500000004</v>
      </c>
      <c r="H142" s="575">
        <v>6222797.1500000004</v>
      </c>
      <c r="I142" s="575">
        <v>6.8</v>
      </c>
      <c r="J142" s="576"/>
      <c r="K142" s="576"/>
      <c r="L142" s="576"/>
      <c r="M142" s="576"/>
      <c r="N142" s="576" t="s">
        <v>2</v>
      </c>
      <c r="O142" s="576" t="s">
        <v>2</v>
      </c>
      <c r="P142" s="403"/>
      <c r="Q142" s="579"/>
      <c r="R142" s="574"/>
      <c r="S142" s="564"/>
      <c r="T142" s="564"/>
      <c r="U142" s="564"/>
      <c r="V142" s="564"/>
      <c r="W142" s="564"/>
      <c r="X142" s="564"/>
      <c r="Y142" s="14"/>
      <c r="Z142" s="14"/>
    </row>
    <row r="143" spans="1:26" ht="34.5" customHeight="1">
      <c r="A143" s="1856"/>
      <c r="B143" s="409" t="s">
        <v>138</v>
      </c>
      <c r="C143" s="574"/>
      <c r="D143" s="574"/>
      <c r="E143" s="575"/>
      <c r="F143" s="574"/>
      <c r="G143" s="595"/>
      <c r="H143" s="575"/>
      <c r="I143" s="575"/>
      <c r="J143" s="576"/>
      <c r="K143" s="576"/>
      <c r="L143" s="576"/>
      <c r="M143" s="576"/>
      <c r="N143" s="577"/>
      <c r="O143" s="576">
        <v>1</v>
      </c>
      <c r="P143" s="578" t="s">
        <v>29</v>
      </c>
      <c r="Q143" s="579"/>
      <c r="R143" s="574"/>
      <c r="S143" s="564"/>
      <c r="T143" s="564"/>
      <c r="U143" s="564"/>
      <c r="V143" s="564"/>
      <c r="W143" s="564"/>
      <c r="X143" s="564"/>
      <c r="Y143" s="14"/>
      <c r="Z143" s="14"/>
    </row>
    <row r="144" spans="1:26" ht="34.5" customHeight="1">
      <c r="A144" s="1976"/>
      <c r="B144" s="409" t="s">
        <v>487</v>
      </c>
      <c r="C144" s="574"/>
      <c r="D144" s="574"/>
      <c r="E144" s="575"/>
      <c r="F144" s="574"/>
      <c r="G144" s="580"/>
      <c r="H144" s="575"/>
      <c r="I144" s="575"/>
      <c r="J144" s="576"/>
      <c r="K144" s="576"/>
      <c r="L144" s="576"/>
      <c r="M144" s="576"/>
      <c r="N144" s="576"/>
      <c r="O144" s="576">
        <v>1</v>
      </c>
      <c r="P144" s="578" t="s">
        <v>29</v>
      </c>
      <c r="Q144" s="579"/>
      <c r="R144" s="574"/>
      <c r="S144" s="564"/>
      <c r="T144" s="564"/>
      <c r="U144" s="564"/>
      <c r="V144" s="564"/>
      <c r="W144" s="564"/>
      <c r="X144" s="564"/>
      <c r="Y144" s="14"/>
      <c r="Z144" s="14"/>
    </row>
    <row r="145" spans="1:26" ht="34.5" customHeight="1">
      <c r="A145" s="2016" t="s">
        <v>19</v>
      </c>
      <c r="B145" s="402" t="s">
        <v>156</v>
      </c>
      <c r="C145" s="574">
        <v>1</v>
      </c>
      <c r="D145" s="574">
        <v>3</v>
      </c>
      <c r="E145" s="575">
        <v>1.5</v>
      </c>
      <c r="F145" s="574"/>
      <c r="G145" s="575">
        <v>1500000</v>
      </c>
      <c r="H145" s="575">
        <v>1500000</v>
      </c>
      <c r="I145" s="575">
        <v>1.5</v>
      </c>
      <c r="J145" s="576"/>
      <c r="K145" s="576"/>
      <c r="L145" s="576"/>
      <c r="M145" s="576"/>
      <c r="N145" s="576"/>
      <c r="O145" s="576">
        <v>3</v>
      </c>
      <c r="P145" s="403"/>
      <c r="Q145" s="579"/>
      <c r="R145" s="574"/>
      <c r="S145" s="564"/>
      <c r="T145" s="564"/>
      <c r="U145" s="564"/>
      <c r="V145" s="564"/>
      <c r="W145" s="564"/>
      <c r="X145" s="564"/>
      <c r="Y145" s="14"/>
      <c r="Z145" s="14"/>
    </row>
    <row r="146" spans="1:26" ht="34.5" customHeight="1">
      <c r="A146" s="1856"/>
      <c r="B146" s="635" t="s">
        <v>488</v>
      </c>
      <c r="C146" s="574"/>
      <c r="D146" s="574"/>
      <c r="E146" s="575"/>
      <c r="F146" s="574"/>
      <c r="G146" s="574"/>
      <c r="H146" s="575"/>
      <c r="I146" s="575"/>
      <c r="J146" s="576"/>
      <c r="K146" s="576"/>
      <c r="L146" s="576"/>
      <c r="M146" s="576"/>
      <c r="N146" s="576"/>
      <c r="O146" s="576"/>
      <c r="P146" s="578" t="s">
        <v>204</v>
      </c>
      <c r="Q146" s="579"/>
      <c r="R146" s="574"/>
      <c r="S146" s="564"/>
      <c r="T146" s="564"/>
      <c r="U146" s="564"/>
      <c r="V146" s="564"/>
      <c r="W146" s="564"/>
      <c r="X146" s="564"/>
      <c r="Y146" s="14"/>
      <c r="Z146" s="14"/>
    </row>
    <row r="147" spans="1:26" ht="34.5" customHeight="1">
      <c r="A147" s="1856"/>
      <c r="B147" s="635" t="s">
        <v>489</v>
      </c>
      <c r="C147" s="574"/>
      <c r="D147" s="574"/>
      <c r="E147" s="575"/>
      <c r="F147" s="574"/>
      <c r="G147" s="574"/>
      <c r="H147" s="575"/>
      <c r="I147" s="575"/>
      <c r="J147" s="576"/>
      <c r="K147" s="576"/>
      <c r="L147" s="576"/>
      <c r="M147" s="576"/>
      <c r="N147" s="576"/>
      <c r="O147" s="576"/>
      <c r="P147" s="578" t="s">
        <v>204</v>
      </c>
      <c r="Q147" s="579" t="s">
        <v>2</v>
      </c>
      <c r="R147" s="574"/>
      <c r="S147" s="564"/>
      <c r="T147" s="564"/>
      <c r="U147" s="564"/>
      <c r="V147" s="564"/>
      <c r="W147" s="564"/>
      <c r="X147" s="564"/>
      <c r="Y147" s="14"/>
      <c r="Z147" s="14"/>
    </row>
    <row r="148" spans="1:26" ht="34.5" customHeight="1">
      <c r="A148" s="1976"/>
      <c r="B148" s="635" t="s">
        <v>490</v>
      </c>
      <c r="C148" s="574"/>
      <c r="D148" s="574"/>
      <c r="E148" s="575"/>
      <c r="F148" s="574"/>
      <c r="G148" s="574"/>
      <c r="H148" s="575"/>
      <c r="I148" s="575"/>
      <c r="J148" s="576"/>
      <c r="K148" s="576"/>
      <c r="L148" s="576"/>
      <c r="M148" s="576"/>
      <c r="N148" s="576"/>
      <c r="O148" s="576"/>
      <c r="P148" s="578" t="s">
        <v>204</v>
      </c>
      <c r="Q148" s="579"/>
      <c r="R148" s="574"/>
      <c r="S148" s="564"/>
      <c r="T148" s="564"/>
      <c r="U148" s="564"/>
      <c r="V148" s="564"/>
      <c r="W148" s="564"/>
      <c r="X148" s="564"/>
      <c r="Y148" s="14"/>
      <c r="Z148" s="14"/>
    </row>
    <row r="149" spans="1:26" ht="34.5" customHeight="1">
      <c r="A149" s="628" t="s">
        <v>19</v>
      </c>
      <c r="B149" s="628"/>
      <c r="C149" s="603">
        <f t="shared" ref="C149:F149" si="9">SUM(C118:C145)</f>
        <v>11</v>
      </c>
      <c r="D149" s="603">
        <f t="shared" si="9"/>
        <v>26</v>
      </c>
      <c r="E149" s="604">
        <f t="shared" si="9"/>
        <v>35.585924999999996</v>
      </c>
      <c r="F149" s="604">
        <f t="shared" si="9"/>
        <v>0</v>
      </c>
      <c r="G149" s="604">
        <f t="shared" ref="G149:H149" si="10">SUM(G118:G148)</f>
        <v>34809608.740000002</v>
      </c>
      <c r="H149" s="604">
        <f t="shared" si="10"/>
        <v>33961788.18</v>
      </c>
      <c r="I149" s="604">
        <f t="shared" ref="I149:N149" si="11">SUM(I118:I145)</f>
        <v>35.585924999999996</v>
      </c>
      <c r="J149" s="605">
        <f t="shared" si="11"/>
        <v>0</v>
      </c>
      <c r="K149" s="603">
        <f t="shared" si="11"/>
        <v>0</v>
      </c>
      <c r="L149" s="603">
        <f t="shared" si="11"/>
        <v>0</v>
      </c>
      <c r="M149" s="603">
        <f t="shared" si="11"/>
        <v>0</v>
      </c>
      <c r="N149" s="603">
        <f t="shared" si="11"/>
        <v>0</v>
      </c>
      <c r="O149" s="603">
        <f>SUM(O118:O148)</f>
        <v>26</v>
      </c>
      <c r="P149" s="445"/>
      <c r="Q149" s="607"/>
      <c r="R149" s="608"/>
      <c r="S149" s="564"/>
      <c r="T149" s="564"/>
      <c r="U149" s="564"/>
      <c r="V149" s="564"/>
      <c r="W149" s="564"/>
      <c r="X149" s="564"/>
      <c r="Y149" s="14"/>
      <c r="Z149" s="14"/>
    </row>
    <row r="150" spans="1:26" ht="34.5" customHeight="1">
      <c r="A150" s="636" t="s">
        <v>257</v>
      </c>
      <c r="B150" s="636"/>
      <c r="C150" s="637">
        <f t="shared" ref="C150:F150" si="12">SUM(C49,C55,C85,C117,C149)</f>
        <v>54</v>
      </c>
      <c r="D150" s="637">
        <f t="shared" si="12"/>
        <v>112</v>
      </c>
      <c r="E150" s="638">
        <f t="shared" si="12"/>
        <v>199.28060073</v>
      </c>
      <c r="F150" s="639">
        <f t="shared" si="12"/>
        <v>6.1674600000000002</v>
      </c>
      <c r="G150" s="639">
        <f t="shared" ref="G150:H150" si="13">SUM(G149+G117+G85+G55+G49)</f>
        <v>196139308.03999999</v>
      </c>
      <c r="H150" s="639">
        <f t="shared" si="13"/>
        <v>191067381.34999999</v>
      </c>
      <c r="I150" s="640">
        <f t="shared" ref="I150:O150" si="14">SUM(I49,I55,I85,I117,I149)</f>
        <v>201.28060073</v>
      </c>
      <c r="J150" s="641">
        <f t="shared" si="14"/>
        <v>6</v>
      </c>
      <c r="K150" s="637">
        <f t="shared" si="14"/>
        <v>0</v>
      </c>
      <c r="L150" s="637">
        <f t="shared" si="14"/>
        <v>0</v>
      </c>
      <c r="M150" s="637">
        <f t="shared" si="14"/>
        <v>0</v>
      </c>
      <c r="N150" s="637">
        <f t="shared" si="14"/>
        <v>0</v>
      </c>
      <c r="O150" s="637">
        <f t="shared" si="14"/>
        <v>108</v>
      </c>
      <c r="P150" s="642"/>
      <c r="Q150" s="643"/>
      <c r="R150" s="644"/>
      <c r="S150" s="564"/>
      <c r="T150" s="564"/>
      <c r="U150" s="564"/>
      <c r="V150" s="564"/>
      <c r="W150" s="564"/>
      <c r="X150" s="564"/>
      <c r="Y150" s="14"/>
      <c r="Z150" s="14"/>
    </row>
    <row r="151" spans="1:26" ht="15.75" customHeight="1">
      <c r="A151" s="564"/>
      <c r="B151" s="564"/>
      <c r="C151" s="564"/>
      <c r="D151" s="564"/>
      <c r="E151" s="564"/>
      <c r="F151" s="564"/>
      <c r="G151" s="564"/>
      <c r="H151" s="564"/>
      <c r="I151" s="564"/>
      <c r="J151" s="645"/>
      <c r="K151" s="645"/>
      <c r="L151" s="645"/>
      <c r="M151" s="645"/>
      <c r="N151" s="645"/>
      <c r="O151" s="645"/>
      <c r="P151" s="456"/>
      <c r="Q151" s="646"/>
      <c r="R151" s="458"/>
      <c r="S151" s="564"/>
      <c r="T151" s="564"/>
      <c r="U151" s="564"/>
      <c r="V151" s="564"/>
      <c r="W151" s="564"/>
      <c r="X151" s="564"/>
      <c r="Y151" s="14"/>
      <c r="Z151" s="14"/>
    </row>
    <row r="152" spans="1:26" ht="15.75" customHeight="1">
      <c r="A152" s="564"/>
      <c r="B152" s="564"/>
      <c r="C152" s="564"/>
      <c r="D152" s="564"/>
      <c r="E152" s="564"/>
      <c r="F152" s="564"/>
      <c r="G152" s="647"/>
      <c r="H152" s="564"/>
      <c r="I152" s="564"/>
      <c r="J152" s="645"/>
      <c r="K152" s="645"/>
      <c r="L152" s="645"/>
      <c r="M152" s="645"/>
      <c r="N152" s="645"/>
      <c r="O152" s="645"/>
      <c r="P152" s="456"/>
      <c r="Q152" s="646"/>
      <c r="R152" s="458"/>
      <c r="S152" s="564"/>
      <c r="T152" s="564"/>
      <c r="U152" s="564"/>
      <c r="V152" s="564"/>
      <c r="W152" s="564"/>
      <c r="X152" s="564"/>
      <c r="Y152" s="14"/>
      <c r="Z152" s="14"/>
    </row>
    <row r="153" spans="1:26" ht="15.75" customHeight="1">
      <c r="A153" s="564"/>
      <c r="B153" s="564"/>
      <c r="C153" s="564"/>
      <c r="D153" s="564"/>
      <c r="E153" s="564"/>
      <c r="F153" s="564"/>
      <c r="G153" s="564"/>
      <c r="H153" s="564"/>
      <c r="I153" s="564"/>
      <c r="J153" s="645"/>
      <c r="K153" s="645"/>
      <c r="L153" s="645"/>
      <c r="M153" s="645"/>
      <c r="N153" s="645"/>
      <c r="O153" s="645"/>
      <c r="P153" s="456"/>
      <c r="Q153" s="646"/>
      <c r="R153" s="458"/>
      <c r="S153" s="564"/>
      <c r="T153" s="564"/>
      <c r="U153" s="564"/>
      <c r="V153" s="564"/>
      <c r="W153" s="564"/>
      <c r="X153" s="564"/>
      <c r="Y153" s="14"/>
      <c r="Z153" s="14"/>
    </row>
    <row r="154" spans="1:26" ht="15.75" customHeight="1">
      <c r="A154" s="564"/>
      <c r="B154" s="564"/>
      <c r="C154" s="564"/>
      <c r="D154" s="564"/>
      <c r="E154" s="564"/>
      <c r="F154" s="564"/>
      <c r="G154" s="564"/>
      <c r="H154" s="564"/>
      <c r="I154" s="564"/>
      <c r="J154" s="645"/>
      <c r="K154" s="645"/>
      <c r="L154" s="645"/>
      <c r="M154" s="645"/>
      <c r="N154" s="645"/>
      <c r="O154" s="645"/>
      <c r="P154" s="456"/>
      <c r="Q154" s="646"/>
      <c r="R154" s="458"/>
      <c r="S154" s="564"/>
      <c r="T154" s="564"/>
      <c r="U154" s="564"/>
      <c r="V154" s="564"/>
      <c r="W154" s="564"/>
      <c r="X154" s="564"/>
      <c r="Y154" s="14"/>
      <c r="Z154" s="14"/>
    </row>
    <row r="155" spans="1:26" ht="15.75" customHeight="1">
      <c r="A155" s="564"/>
      <c r="B155" s="564"/>
      <c r="C155" s="564"/>
      <c r="D155" s="564"/>
      <c r="E155" s="564"/>
      <c r="F155" s="564"/>
      <c r="G155" s="564"/>
      <c r="H155" s="564"/>
      <c r="I155" s="564"/>
      <c r="J155" s="645"/>
      <c r="K155" s="645"/>
      <c r="L155" s="645"/>
      <c r="M155" s="645"/>
      <c r="N155" s="645"/>
      <c r="O155" s="645"/>
      <c r="P155" s="456"/>
      <c r="Q155" s="646"/>
      <c r="R155" s="458"/>
      <c r="S155" s="564"/>
      <c r="T155" s="564"/>
      <c r="U155" s="564"/>
      <c r="V155" s="564"/>
      <c r="W155" s="564"/>
      <c r="X155" s="564"/>
      <c r="Y155" s="14"/>
      <c r="Z155" s="14"/>
    </row>
    <row r="156" spans="1:26" ht="15.75" customHeight="1">
      <c r="A156" s="564"/>
      <c r="B156" s="564"/>
      <c r="C156" s="564"/>
      <c r="D156" s="564"/>
      <c r="E156" s="564"/>
      <c r="F156" s="564"/>
      <c r="G156" s="564"/>
      <c r="H156" s="564"/>
      <c r="I156" s="564"/>
      <c r="J156" s="645"/>
      <c r="K156" s="645"/>
      <c r="L156" s="645"/>
      <c r="M156" s="645"/>
      <c r="N156" s="645"/>
      <c r="O156" s="645"/>
      <c r="P156" s="456"/>
      <c r="Q156" s="646"/>
      <c r="R156" s="458"/>
      <c r="S156" s="564"/>
      <c r="T156" s="564"/>
      <c r="U156" s="564"/>
      <c r="V156" s="564"/>
      <c r="W156" s="564"/>
      <c r="X156" s="564"/>
      <c r="Y156" s="14"/>
      <c r="Z156" s="14"/>
    </row>
    <row r="157" spans="1:26" ht="15.75" customHeight="1">
      <c r="A157" s="564"/>
      <c r="B157" s="564"/>
      <c r="C157" s="564"/>
      <c r="D157" s="564"/>
      <c r="E157" s="564"/>
      <c r="F157" s="564"/>
      <c r="G157" s="564"/>
      <c r="H157" s="564"/>
      <c r="I157" s="564"/>
      <c r="J157" s="645"/>
      <c r="K157" s="645"/>
      <c r="L157" s="645"/>
      <c r="M157" s="645"/>
      <c r="N157" s="645"/>
      <c r="O157" s="645"/>
      <c r="P157" s="456"/>
      <c r="Q157" s="646"/>
      <c r="R157" s="458"/>
      <c r="S157" s="564"/>
      <c r="T157" s="564"/>
      <c r="U157" s="564"/>
      <c r="V157" s="564"/>
      <c r="W157" s="564"/>
      <c r="X157" s="564"/>
      <c r="Y157" s="14"/>
      <c r="Z157" s="14"/>
    </row>
    <row r="158" spans="1:26" ht="15.75" customHeight="1">
      <c r="A158" s="564"/>
      <c r="B158" s="564"/>
      <c r="C158" s="564"/>
      <c r="D158" s="564"/>
      <c r="E158" s="564"/>
      <c r="F158" s="564"/>
      <c r="G158" s="564"/>
      <c r="H158" s="564"/>
      <c r="I158" s="564"/>
      <c r="J158" s="645"/>
      <c r="K158" s="645"/>
      <c r="L158" s="645"/>
      <c r="M158" s="645"/>
      <c r="N158" s="645"/>
      <c r="O158" s="645"/>
      <c r="P158" s="456"/>
      <c r="Q158" s="646"/>
      <c r="R158" s="458"/>
      <c r="S158" s="564"/>
      <c r="T158" s="564"/>
      <c r="U158" s="564"/>
      <c r="V158" s="564"/>
      <c r="W158" s="564"/>
      <c r="X158" s="564"/>
      <c r="Y158" s="14"/>
      <c r="Z158" s="14"/>
    </row>
    <row r="159" spans="1:26" ht="15.75" customHeight="1">
      <c r="A159" s="564"/>
      <c r="B159" s="564"/>
      <c r="C159" s="564"/>
      <c r="D159" s="564"/>
      <c r="E159" s="564"/>
      <c r="F159" s="564"/>
      <c r="G159" s="564"/>
      <c r="H159" s="564"/>
      <c r="I159" s="564"/>
      <c r="J159" s="645"/>
      <c r="K159" s="645"/>
      <c r="L159" s="645"/>
      <c r="M159" s="645"/>
      <c r="N159" s="645"/>
      <c r="O159" s="645"/>
      <c r="P159" s="456"/>
      <c r="Q159" s="646"/>
      <c r="R159" s="458"/>
      <c r="S159" s="564"/>
      <c r="T159" s="564"/>
      <c r="U159" s="564"/>
      <c r="V159" s="564"/>
      <c r="W159" s="564"/>
      <c r="X159" s="564"/>
      <c r="Y159" s="14"/>
      <c r="Z159" s="14"/>
    </row>
    <row r="160" spans="1:26" ht="15.75" customHeight="1">
      <c r="A160" s="564"/>
      <c r="B160" s="564"/>
      <c r="C160" s="564"/>
      <c r="D160" s="564"/>
      <c r="E160" s="564"/>
      <c r="F160" s="564"/>
      <c r="G160" s="564"/>
      <c r="H160" s="564"/>
      <c r="I160" s="564"/>
      <c r="J160" s="645"/>
      <c r="K160" s="645"/>
      <c r="L160" s="645"/>
      <c r="M160" s="645"/>
      <c r="N160" s="645"/>
      <c r="O160" s="645"/>
      <c r="P160" s="456"/>
      <c r="Q160" s="646"/>
      <c r="R160" s="458"/>
      <c r="S160" s="564"/>
      <c r="T160" s="564"/>
      <c r="U160" s="564"/>
      <c r="V160" s="564"/>
      <c r="W160" s="564"/>
      <c r="X160" s="564"/>
      <c r="Y160" s="14"/>
      <c r="Z160" s="14"/>
    </row>
    <row r="161" spans="1:26" ht="15.75" customHeight="1">
      <c r="A161" s="564"/>
      <c r="B161" s="564"/>
      <c r="C161" s="564"/>
      <c r="D161" s="564"/>
      <c r="E161" s="564"/>
      <c r="F161" s="564"/>
      <c r="G161" s="564"/>
      <c r="H161" s="564"/>
      <c r="I161" s="564"/>
      <c r="J161" s="645"/>
      <c r="K161" s="645"/>
      <c r="L161" s="645"/>
      <c r="M161" s="645"/>
      <c r="N161" s="645"/>
      <c r="O161" s="645"/>
      <c r="P161" s="456"/>
      <c r="Q161" s="646"/>
      <c r="R161" s="458"/>
      <c r="S161" s="564"/>
      <c r="T161" s="564"/>
      <c r="U161" s="564"/>
      <c r="V161" s="564"/>
      <c r="W161" s="564"/>
      <c r="X161" s="564"/>
      <c r="Y161" s="14"/>
      <c r="Z161" s="14"/>
    </row>
    <row r="162" spans="1:26" ht="15.75" customHeight="1">
      <c r="A162" s="564"/>
      <c r="B162" s="564"/>
      <c r="C162" s="564"/>
      <c r="D162" s="564"/>
      <c r="E162" s="564"/>
      <c r="F162" s="564"/>
      <c r="G162" s="564"/>
      <c r="H162" s="564"/>
      <c r="I162" s="564"/>
      <c r="J162" s="645"/>
      <c r="K162" s="645"/>
      <c r="L162" s="645"/>
      <c r="M162" s="645"/>
      <c r="N162" s="645"/>
      <c r="O162" s="645"/>
      <c r="P162" s="456"/>
      <c r="Q162" s="646"/>
      <c r="R162" s="458"/>
      <c r="S162" s="564"/>
      <c r="T162" s="564"/>
      <c r="U162" s="564"/>
      <c r="V162" s="564"/>
      <c r="W162" s="564"/>
      <c r="X162" s="564"/>
      <c r="Y162" s="14"/>
      <c r="Z162" s="14"/>
    </row>
    <row r="163" spans="1:26" ht="15.75" customHeight="1">
      <c r="A163" s="564"/>
      <c r="B163" s="564"/>
      <c r="C163" s="564"/>
      <c r="D163" s="564"/>
      <c r="E163" s="564"/>
      <c r="F163" s="564"/>
      <c r="G163" s="564"/>
      <c r="H163" s="564"/>
      <c r="I163" s="564"/>
      <c r="J163" s="645"/>
      <c r="K163" s="645"/>
      <c r="L163" s="645"/>
      <c r="M163" s="645"/>
      <c r="N163" s="645"/>
      <c r="O163" s="645"/>
      <c r="P163" s="456"/>
      <c r="Q163" s="646"/>
      <c r="R163" s="458"/>
      <c r="S163" s="564"/>
      <c r="T163" s="564"/>
      <c r="U163" s="564"/>
      <c r="V163" s="564"/>
      <c r="W163" s="564"/>
      <c r="X163" s="564"/>
      <c r="Y163" s="14"/>
      <c r="Z163" s="14"/>
    </row>
    <row r="164" spans="1:26" ht="15.75" customHeight="1">
      <c r="A164" s="564"/>
      <c r="B164" s="564"/>
      <c r="C164" s="564"/>
      <c r="D164" s="564"/>
      <c r="E164" s="564"/>
      <c r="F164" s="564"/>
      <c r="G164" s="564"/>
      <c r="H164" s="564"/>
      <c r="I164" s="564"/>
      <c r="J164" s="645"/>
      <c r="K164" s="645"/>
      <c r="L164" s="645"/>
      <c r="M164" s="645"/>
      <c r="N164" s="645"/>
      <c r="O164" s="645"/>
      <c r="P164" s="456"/>
      <c r="Q164" s="646"/>
      <c r="R164" s="458"/>
      <c r="S164" s="564"/>
      <c r="T164" s="564"/>
      <c r="U164" s="564"/>
      <c r="V164" s="564"/>
      <c r="W164" s="564"/>
      <c r="X164" s="564"/>
      <c r="Y164" s="14"/>
      <c r="Z164" s="14"/>
    </row>
    <row r="165" spans="1:26" ht="15.75" customHeight="1">
      <c r="A165" s="564"/>
      <c r="B165" s="564"/>
      <c r="C165" s="564"/>
      <c r="D165" s="564"/>
      <c r="E165" s="564"/>
      <c r="F165" s="564"/>
      <c r="G165" s="564"/>
      <c r="H165" s="564"/>
      <c r="I165" s="564"/>
      <c r="J165" s="645"/>
      <c r="K165" s="645"/>
      <c r="L165" s="645"/>
      <c r="M165" s="645"/>
      <c r="N165" s="645"/>
      <c r="O165" s="645"/>
      <c r="P165" s="456"/>
      <c r="Q165" s="646"/>
      <c r="R165" s="458"/>
      <c r="S165" s="564"/>
      <c r="T165" s="564"/>
      <c r="U165" s="564"/>
      <c r="V165" s="564"/>
      <c r="W165" s="564"/>
      <c r="X165" s="564"/>
      <c r="Y165" s="14"/>
      <c r="Z165" s="14"/>
    </row>
    <row r="166" spans="1:26" ht="15.75" customHeight="1">
      <c r="A166" s="564"/>
      <c r="B166" s="564"/>
      <c r="C166" s="564"/>
      <c r="D166" s="564"/>
      <c r="E166" s="564"/>
      <c r="F166" s="564"/>
      <c r="G166" s="564"/>
      <c r="H166" s="564"/>
      <c r="I166" s="564"/>
      <c r="J166" s="645"/>
      <c r="K166" s="645"/>
      <c r="L166" s="645"/>
      <c r="M166" s="645"/>
      <c r="N166" s="645"/>
      <c r="O166" s="645"/>
      <c r="P166" s="456"/>
      <c r="Q166" s="646"/>
      <c r="R166" s="458"/>
      <c r="S166" s="564"/>
      <c r="T166" s="564"/>
      <c r="U166" s="564"/>
      <c r="V166" s="564"/>
      <c r="W166" s="564"/>
      <c r="X166" s="564"/>
      <c r="Y166" s="14"/>
      <c r="Z166" s="14"/>
    </row>
    <row r="167" spans="1:26" ht="15.75" customHeight="1">
      <c r="A167" s="564"/>
      <c r="B167" s="564"/>
      <c r="C167" s="564"/>
      <c r="D167" s="564"/>
      <c r="E167" s="564"/>
      <c r="F167" s="564"/>
      <c r="G167" s="564"/>
      <c r="H167" s="564"/>
      <c r="I167" s="564"/>
      <c r="J167" s="645"/>
      <c r="K167" s="645"/>
      <c r="L167" s="645"/>
      <c r="M167" s="645"/>
      <c r="N167" s="645"/>
      <c r="O167" s="645"/>
      <c r="P167" s="456"/>
      <c r="Q167" s="646"/>
      <c r="R167" s="458"/>
      <c r="S167" s="564"/>
      <c r="T167" s="564"/>
      <c r="U167" s="564"/>
      <c r="V167" s="564"/>
      <c r="W167" s="564"/>
      <c r="X167" s="564"/>
      <c r="Y167" s="14"/>
      <c r="Z167" s="14"/>
    </row>
    <row r="168" spans="1:26" ht="15.75" customHeight="1">
      <c r="A168" s="564"/>
      <c r="B168" s="564"/>
      <c r="C168" s="564"/>
      <c r="D168" s="564"/>
      <c r="E168" s="564"/>
      <c r="F168" s="564"/>
      <c r="G168" s="564"/>
      <c r="H168" s="564"/>
      <c r="I168" s="564"/>
      <c r="J168" s="645"/>
      <c r="K168" s="645"/>
      <c r="L168" s="645"/>
      <c r="M168" s="645"/>
      <c r="N168" s="645"/>
      <c r="O168" s="645"/>
      <c r="P168" s="456"/>
      <c r="Q168" s="646"/>
      <c r="R168" s="458"/>
      <c r="S168" s="564"/>
      <c r="T168" s="564"/>
      <c r="U168" s="564"/>
      <c r="V168" s="564"/>
      <c r="W168" s="564"/>
      <c r="X168" s="564"/>
      <c r="Y168" s="14"/>
      <c r="Z168" s="14"/>
    </row>
    <row r="169" spans="1:26" ht="15.75" customHeight="1">
      <c r="A169" s="564"/>
      <c r="B169" s="564"/>
      <c r="C169" s="564"/>
      <c r="D169" s="564"/>
      <c r="E169" s="564"/>
      <c r="F169" s="564"/>
      <c r="G169" s="564"/>
      <c r="H169" s="564"/>
      <c r="I169" s="564"/>
      <c r="J169" s="645"/>
      <c r="K169" s="645"/>
      <c r="L169" s="645"/>
      <c r="M169" s="645"/>
      <c r="N169" s="645"/>
      <c r="O169" s="645"/>
      <c r="P169" s="456"/>
      <c r="Q169" s="646"/>
      <c r="R169" s="458"/>
      <c r="S169" s="564"/>
      <c r="T169" s="564"/>
      <c r="U169" s="564"/>
      <c r="V169" s="564"/>
      <c r="W169" s="564"/>
      <c r="X169" s="564"/>
      <c r="Y169" s="14"/>
      <c r="Z169" s="14"/>
    </row>
    <row r="170" spans="1:26" ht="15.75" customHeight="1">
      <c r="A170" s="564"/>
      <c r="B170" s="564"/>
      <c r="C170" s="564"/>
      <c r="D170" s="564"/>
      <c r="E170" s="564"/>
      <c r="F170" s="564"/>
      <c r="G170" s="564"/>
      <c r="H170" s="564"/>
      <c r="I170" s="564"/>
      <c r="J170" s="645"/>
      <c r="K170" s="645"/>
      <c r="L170" s="645"/>
      <c r="M170" s="645"/>
      <c r="N170" s="645"/>
      <c r="O170" s="645"/>
      <c r="P170" s="456"/>
      <c r="Q170" s="646"/>
      <c r="R170" s="458"/>
      <c r="S170" s="564"/>
      <c r="T170" s="564"/>
      <c r="U170" s="564"/>
      <c r="V170" s="564"/>
      <c r="W170" s="564"/>
      <c r="X170" s="564"/>
      <c r="Y170" s="14"/>
      <c r="Z170" s="14"/>
    </row>
    <row r="171" spans="1:26" ht="15.75" customHeight="1">
      <c r="A171" s="564"/>
      <c r="B171" s="564"/>
      <c r="C171" s="564"/>
      <c r="D171" s="564"/>
      <c r="E171" s="564"/>
      <c r="F171" s="564"/>
      <c r="G171" s="564"/>
      <c r="H171" s="564"/>
      <c r="I171" s="564"/>
      <c r="J171" s="645"/>
      <c r="K171" s="645"/>
      <c r="L171" s="645"/>
      <c r="M171" s="645"/>
      <c r="N171" s="645"/>
      <c r="O171" s="645"/>
      <c r="P171" s="456"/>
      <c r="Q171" s="646"/>
      <c r="R171" s="458"/>
      <c r="S171" s="564"/>
      <c r="T171" s="564"/>
      <c r="U171" s="564"/>
      <c r="V171" s="564"/>
      <c r="W171" s="564"/>
      <c r="X171" s="564"/>
      <c r="Y171" s="14"/>
      <c r="Z171" s="14"/>
    </row>
    <row r="172" spans="1:26" ht="15.75" customHeight="1">
      <c r="A172" s="564"/>
      <c r="B172" s="564"/>
      <c r="C172" s="564"/>
      <c r="D172" s="564"/>
      <c r="E172" s="564"/>
      <c r="F172" s="564"/>
      <c r="G172" s="564"/>
      <c r="H172" s="564"/>
      <c r="I172" s="564"/>
      <c r="J172" s="645"/>
      <c r="K172" s="645"/>
      <c r="L172" s="645"/>
      <c r="M172" s="645"/>
      <c r="N172" s="645"/>
      <c r="O172" s="645"/>
      <c r="P172" s="456"/>
      <c r="Q172" s="646"/>
      <c r="R172" s="458"/>
      <c r="S172" s="564"/>
      <c r="T172" s="564"/>
      <c r="U172" s="564"/>
      <c r="V172" s="564"/>
      <c r="W172" s="564"/>
      <c r="X172" s="564"/>
      <c r="Y172" s="14"/>
      <c r="Z172" s="14"/>
    </row>
    <row r="173" spans="1:26" ht="15.75" customHeight="1">
      <c r="A173" s="564"/>
      <c r="B173" s="564"/>
      <c r="C173" s="564"/>
      <c r="D173" s="564"/>
      <c r="E173" s="564"/>
      <c r="F173" s="564"/>
      <c r="G173" s="564"/>
      <c r="H173" s="564"/>
      <c r="I173" s="564"/>
      <c r="J173" s="645"/>
      <c r="K173" s="645"/>
      <c r="L173" s="645"/>
      <c r="M173" s="645"/>
      <c r="N173" s="645"/>
      <c r="O173" s="645"/>
      <c r="P173" s="456"/>
      <c r="Q173" s="646"/>
      <c r="R173" s="458"/>
      <c r="S173" s="564"/>
      <c r="T173" s="564"/>
      <c r="U173" s="564"/>
      <c r="V173" s="564"/>
      <c r="W173" s="564"/>
      <c r="X173" s="564"/>
      <c r="Y173" s="14"/>
      <c r="Z173" s="14"/>
    </row>
    <row r="174" spans="1:26" ht="15.75" customHeight="1">
      <c r="A174" s="564"/>
      <c r="B174" s="564"/>
      <c r="C174" s="564"/>
      <c r="D174" s="564"/>
      <c r="E174" s="564"/>
      <c r="F174" s="564"/>
      <c r="G174" s="564"/>
      <c r="H174" s="564"/>
      <c r="I174" s="564"/>
      <c r="J174" s="645"/>
      <c r="K174" s="645"/>
      <c r="L174" s="645"/>
      <c r="M174" s="645"/>
      <c r="N174" s="645"/>
      <c r="O174" s="645"/>
      <c r="P174" s="456"/>
      <c r="Q174" s="646"/>
      <c r="R174" s="458"/>
      <c r="S174" s="564"/>
      <c r="T174" s="564"/>
      <c r="U174" s="564"/>
      <c r="V174" s="564"/>
      <c r="W174" s="564"/>
      <c r="X174" s="564"/>
      <c r="Y174" s="14"/>
      <c r="Z174" s="14"/>
    </row>
    <row r="175" spans="1:26" ht="15.75" customHeight="1">
      <c r="A175" s="564"/>
      <c r="B175" s="564"/>
      <c r="C175" s="564"/>
      <c r="D175" s="564"/>
      <c r="E175" s="564"/>
      <c r="F175" s="564"/>
      <c r="G175" s="564"/>
      <c r="H175" s="564"/>
      <c r="I175" s="564"/>
      <c r="J175" s="645"/>
      <c r="K175" s="645"/>
      <c r="L175" s="645"/>
      <c r="M175" s="645"/>
      <c r="N175" s="645"/>
      <c r="O175" s="645"/>
      <c r="P175" s="456"/>
      <c r="Q175" s="646"/>
      <c r="R175" s="458"/>
      <c r="S175" s="564"/>
      <c r="T175" s="564"/>
      <c r="U175" s="564"/>
      <c r="V175" s="564"/>
      <c r="W175" s="564"/>
      <c r="X175" s="564"/>
      <c r="Y175" s="14"/>
      <c r="Z175" s="14"/>
    </row>
    <row r="176" spans="1:26" ht="15.75" customHeight="1">
      <c r="A176" s="564"/>
      <c r="B176" s="564"/>
      <c r="C176" s="564"/>
      <c r="D176" s="564"/>
      <c r="E176" s="564"/>
      <c r="F176" s="564"/>
      <c r="G176" s="564"/>
      <c r="H176" s="564"/>
      <c r="I176" s="564"/>
      <c r="J176" s="645"/>
      <c r="K176" s="645"/>
      <c r="L176" s="645"/>
      <c r="M176" s="645"/>
      <c r="N176" s="645"/>
      <c r="O176" s="645"/>
      <c r="P176" s="456"/>
      <c r="Q176" s="646"/>
      <c r="R176" s="458"/>
      <c r="S176" s="564"/>
      <c r="T176" s="564"/>
      <c r="U176" s="564"/>
      <c r="V176" s="564"/>
      <c r="W176" s="564"/>
      <c r="X176" s="564"/>
      <c r="Y176" s="14"/>
      <c r="Z176" s="14"/>
    </row>
    <row r="177" spans="1:26" ht="15.75" customHeight="1">
      <c r="A177" s="564"/>
      <c r="B177" s="564"/>
      <c r="C177" s="564"/>
      <c r="D177" s="564"/>
      <c r="E177" s="564"/>
      <c r="F177" s="564"/>
      <c r="G177" s="564"/>
      <c r="H177" s="564"/>
      <c r="I177" s="564"/>
      <c r="J177" s="645"/>
      <c r="K177" s="645"/>
      <c r="L177" s="645"/>
      <c r="M177" s="645"/>
      <c r="N177" s="645"/>
      <c r="O177" s="645"/>
      <c r="P177" s="456"/>
      <c r="Q177" s="646"/>
      <c r="R177" s="458"/>
      <c r="S177" s="564"/>
      <c r="T177" s="564"/>
      <c r="U177" s="564"/>
      <c r="V177" s="564"/>
      <c r="W177" s="564"/>
      <c r="X177" s="564"/>
      <c r="Y177" s="14"/>
      <c r="Z177" s="14"/>
    </row>
    <row r="178" spans="1:26" ht="15.75" customHeight="1">
      <c r="A178" s="564"/>
      <c r="B178" s="564"/>
      <c r="C178" s="564"/>
      <c r="D178" s="564"/>
      <c r="E178" s="564"/>
      <c r="F178" s="564"/>
      <c r="G178" s="564"/>
      <c r="H178" s="564"/>
      <c r="I178" s="564"/>
      <c r="J178" s="645"/>
      <c r="K178" s="645"/>
      <c r="L178" s="645"/>
      <c r="M178" s="645"/>
      <c r="N178" s="645"/>
      <c r="O178" s="645"/>
      <c r="P178" s="456"/>
      <c r="Q178" s="646"/>
      <c r="R178" s="458"/>
      <c r="S178" s="564"/>
      <c r="T178" s="564"/>
      <c r="U178" s="564"/>
      <c r="V178" s="564"/>
      <c r="W178" s="564"/>
      <c r="X178" s="564"/>
      <c r="Y178" s="14"/>
      <c r="Z178" s="14"/>
    </row>
    <row r="179" spans="1:26" ht="15.75" customHeight="1">
      <c r="A179" s="564"/>
      <c r="B179" s="564"/>
      <c r="C179" s="564"/>
      <c r="D179" s="564"/>
      <c r="E179" s="564"/>
      <c r="F179" s="564"/>
      <c r="G179" s="564"/>
      <c r="H179" s="564"/>
      <c r="I179" s="564"/>
      <c r="J179" s="645"/>
      <c r="K179" s="645"/>
      <c r="L179" s="645"/>
      <c r="M179" s="645"/>
      <c r="N179" s="645"/>
      <c r="O179" s="645"/>
      <c r="P179" s="456"/>
      <c r="Q179" s="646"/>
      <c r="R179" s="458"/>
      <c r="S179" s="564"/>
      <c r="T179" s="564"/>
      <c r="U179" s="564"/>
      <c r="V179" s="564"/>
      <c r="W179" s="564"/>
      <c r="X179" s="564"/>
      <c r="Y179" s="14"/>
      <c r="Z179" s="14"/>
    </row>
    <row r="180" spans="1:26" ht="15.75" customHeight="1">
      <c r="A180" s="564"/>
      <c r="B180" s="564"/>
      <c r="C180" s="564"/>
      <c r="D180" s="564"/>
      <c r="E180" s="564"/>
      <c r="F180" s="564"/>
      <c r="G180" s="564"/>
      <c r="H180" s="564"/>
      <c r="I180" s="564"/>
      <c r="J180" s="645"/>
      <c r="K180" s="645"/>
      <c r="L180" s="645"/>
      <c r="M180" s="645"/>
      <c r="N180" s="645"/>
      <c r="O180" s="645"/>
      <c r="P180" s="456"/>
      <c r="Q180" s="646"/>
      <c r="R180" s="458"/>
      <c r="S180" s="564"/>
      <c r="T180" s="564"/>
      <c r="U180" s="564"/>
      <c r="V180" s="564"/>
      <c r="W180" s="564"/>
      <c r="X180" s="564"/>
      <c r="Y180" s="14"/>
      <c r="Z180" s="14"/>
    </row>
    <row r="181" spans="1:26" ht="15.75" customHeight="1">
      <c r="A181" s="564"/>
      <c r="B181" s="564"/>
      <c r="C181" s="564"/>
      <c r="D181" s="564"/>
      <c r="E181" s="564"/>
      <c r="F181" s="564"/>
      <c r="G181" s="564"/>
      <c r="H181" s="564"/>
      <c r="I181" s="564"/>
      <c r="J181" s="645"/>
      <c r="K181" s="645"/>
      <c r="L181" s="645"/>
      <c r="M181" s="645"/>
      <c r="N181" s="645"/>
      <c r="O181" s="645"/>
      <c r="P181" s="456"/>
      <c r="Q181" s="646"/>
      <c r="R181" s="458"/>
      <c r="S181" s="564"/>
      <c r="T181" s="564"/>
      <c r="U181" s="564"/>
      <c r="V181" s="564"/>
      <c r="W181" s="564"/>
      <c r="X181" s="564"/>
      <c r="Y181" s="14"/>
      <c r="Z181" s="14"/>
    </row>
    <row r="182" spans="1:26" ht="15.75" customHeight="1">
      <c r="A182" s="564"/>
      <c r="B182" s="564"/>
      <c r="C182" s="564"/>
      <c r="D182" s="564"/>
      <c r="E182" s="564"/>
      <c r="F182" s="564"/>
      <c r="G182" s="564"/>
      <c r="H182" s="564"/>
      <c r="I182" s="564"/>
      <c r="J182" s="645"/>
      <c r="K182" s="645"/>
      <c r="L182" s="645"/>
      <c r="M182" s="645"/>
      <c r="N182" s="645"/>
      <c r="O182" s="645"/>
      <c r="P182" s="456"/>
      <c r="Q182" s="646"/>
      <c r="R182" s="458"/>
      <c r="S182" s="564"/>
      <c r="T182" s="564"/>
      <c r="U182" s="564"/>
      <c r="V182" s="564"/>
      <c r="W182" s="564"/>
      <c r="X182" s="564"/>
      <c r="Y182" s="14"/>
      <c r="Z182" s="14"/>
    </row>
    <row r="183" spans="1:26" ht="15.75" customHeight="1">
      <c r="A183" s="564"/>
      <c r="B183" s="564"/>
      <c r="C183" s="564"/>
      <c r="D183" s="564"/>
      <c r="E183" s="564"/>
      <c r="F183" s="564"/>
      <c r="G183" s="564"/>
      <c r="H183" s="564"/>
      <c r="I183" s="564"/>
      <c r="J183" s="645"/>
      <c r="K183" s="645"/>
      <c r="L183" s="645"/>
      <c r="M183" s="645"/>
      <c r="N183" s="645"/>
      <c r="O183" s="645"/>
      <c r="P183" s="456"/>
      <c r="Q183" s="646"/>
      <c r="R183" s="458"/>
      <c r="S183" s="564"/>
      <c r="T183" s="564"/>
      <c r="U183" s="564"/>
      <c r="V183" s="564"/>
      <c r="W183" s="564"/>
      <c r="X183" s="564"/>
      <c r="Y183" s="14"/>
      <c r="Z183" s="14"/>
    </row>
    <row r="184" spans="1:26" ht="15.75" customHeight="1">
      <c r="A184" s="564"/>
      <c r="B184" s="564"/>
      <c r="C184" s="564"/>
      <c r="D184" s="564"/>
      <c r="E184" s="564"/>
      <c r="F184" s="564"/>
      <c r="G184" s="564"/>
      <c r="H184" s="564"/>
      <c r="I184" s="564"/>
      <c r="J184" s="645"/>
      <c r="K184" s="645"/>
      <c r="L184" s="645"/>
      <c r="M184" s="645"/>
      <c r="N184" s="645"/>
      <c r="O184" s="645"/>
      <c r="P184" s="456"/>
      <c r="Q184" s="646"/>
      <c r="R184" s="458"/>
      <c r="S184" s="564"/>
      <c r="T184" s="564"/>
      <c r="U184" s="564"/>
      <c r="V184" s="564"/>
      <c r="W184" s="564"/>
      <c r="X184" s="564"/>
      <c r="Y184" s="14"/>
      <c r="Z184" s="14"/>
    </row>
    <row r="185" spans="1:26" ht="15.75" customHeight="1">
      <c r="A185" s="564"/>
      <c r="B185" s="564"/>
      <c r="C185" s="564"/>
      <c r="D185" s="564"/>
      <c r="E185" s="564"/>
      <c r="F185" s="564"/>
      <c r="G185" s="564"/>
      <c r="H185" s="564"/>
      <c r="I185" s="564"/>
      <c r="J185" s="645"/>
      <c r="K185" s="645"/>
      <c r="L185" s="645"/>
      <c r="M185" s="645"/>
      <c r="N185" s="645"/>
      <c r="O185" s="645"/>
      <c r="P185" s="456"/>
      <c r="Q185" s="646"/>
      <c r="R185" s="458"/>
      <c r="S185" s="564"/>
      <c r="T185" s="564"/>
      <c r="U185" s="564"/>
      <c r="V185" s="564"/>
      <c r="W185" s="564"/>
      <c r="X185" s="564"/>
      <c r="Y185" s="14"/>
      <c r="Z185" s="14"/>
    </row>
    <row r="186" spans="1:26" ht="15.75" customHeight="1">
      <c r="A186" s="564"/>
      <c r="B186" s="564"/>
      <c r="C186" s="564"/>
      <c r="D186" s="564"/>
      <c r="E186" s="564"/>
      <c r="F186" s="564"/>
      <c r="G186" s="564"/>
      <c r="H186" s="564"/>
      <c r="I186" s="564"/>
      <c r="J186" s="645"/>
      <c r="K186" s="645"/>
      <c r="L186" s="645"/>
      <c r="M186" s="645"/>
      <c r="N186" s="645"/>
      <c r="O186" s="645"/>
      <c r="P186" s="456"/>
      <c r="Q186" s="646"/>
      <c r="R186" s="458"/>
      <c r="S186" s="564"/>
      <c r="T186" s="564"/>
      <c r="U186" s="564"/>
      <c r="V186" s="564"/>
      <c r="W186" s="564"/>
      <c r="X186" s="564"/>
      <c r="Y186" s="14"/>
      <c r="Z186" s="14"/>
    </row>
    <row r="187" spans="1:26" ht="15.75" customHeight="1">
      <c r="A187" s="564"/>
      <c r="B187" s="564"/>
      <c r="C187" s="564"/>
      <c r="D187" s="564"/>
      <c r="E187" s="564"/>
      <c r="F187" s="564"/>
      <c r="G187" s="564"/>
      <c r="H187" s="564"/>
      <c r="I187" s="564"/>
      <c r="J187" s="645"/>
      <c r="K187" s="645"/>
      <c r="L187" s="645"/>
      <c r="M187" s="645"/>
      <c r="N187" s="645"/>
      <c r="O187" s="645"/>
      <c r="P187" s="456"/>
      <c r="Q187" s="646"/>
      <c r="R187" s="458"/>
      <c r="S187" s="564"/>
      <c r="T187" s="564"/>
      <c r="U187" s="564"/>
      <c r="V187" s="564"/>
      <c r="W187" s="564"/>
      <c r="X187" s="564"/>
      <c r="Y187" s="14"/>
      <c r="Z187" s="14"/>
    </row>
    <row r="188" spans="1:26" ht="15.75" customHeight="1">
      <c r="A188" s="564"/>
      <c r="B188" s="564"/>
      <c r="C188" s="564"/>
      <c r="D188" s="564"/>
      <c r="E188" s="564"/>
      <c r="F188" s="564"/>
      <c r="G188" s="564"/>
      <c r="H188" s="564"/>
      <c r="I188" s="564"/>
      <c r="J188" s="645"/>
      <c r="K188" s="645"/>
      <c r="L188" s="645"/>
      <c r="M188" s="645"/>
      <c r="N188" s="645"/>
      <c r="O188" s="645"/>
      <c r="P188" s="456"/>
      <c r="Q188" s="646"/>
      <c r="R188" s="458"/>
      <c r="S188" s="564"/>
      <c r="T188" s="564"/>
      <c r="U188" s="564"/>
      <c r="V188" s="564"/>
      <c r="W188" s="564"/>
      <c r="X188" s="564"/>
      <c r="Y188" s="14"/>
      <c r="Z188" s="14"/>
    </row>
    <row r="189" spans="1:26" ht="15.75" customHeight="1">
      <c r="A189" s="564"/>
      <c r="B189" s="564"/>
      <c r="C189" s="564"/>
      <c r="D189" s="564"/>
      <c r="E189" s="564"/>
      <c r="F189" s="564"/>
      <c r="G189" s="564"/>
      <c r="H189" s="564"/>
      <c r="I189" s="564"/>
      <c r="J189" s="645"/>
      <c r="K189" s="645"/>
      <c r="L189" s="645"/>
      <c r="M189" s="645"/>
      <c r="N189" s="645"/>
      <c r="O189" s="645"/>
      <c r="P189" s="456"/>
      <c r="Q189" s="646"/>
      <c r="R189" s="458"/>
      <c r="S189" s="564"/>
      <c r="T189" s="564"/>
      <c r="U189" s="564"/>
      <c r="V189" s="564"/>
      <c r="W189" s="564"/>
      <c r="X189" s="564"/>
      <c r="Y189" s="14"/>
      <c r="Z189" s="14"/>
    </row>
    <row r="190" spans="1:26" ht="15.75" customHeight="1">
      <c r="A190" s="564"/>
      <c r="B190" s="564"/>
      <c r="C190" s="564"/>
      <c r="D190" s="564"/>
      <c r="E190" s="564"/>
      <c r="F190" s="564"/>
      <c r="G190" s="564"/>
      <c r="H190" s="564"/>
      <c r="I190" s="564"/>
      <c r="J190" s="645"/>
      <c r="K190" s="645"/>
      <c r="L190" s="645"/>
      <c r="M190" s="645"/>
      <c r="N190" s="645"/>
      <c r="O190" s="645"/>
      <c r="P190" s="456"/>
      <c r="Q190" s="646"/>
      <c r="R190" s="458"/>
      <c r="S190" s="564"/>
      <c r="T190" s="564"/>
      <c r="U190" s="564"/>
      <c r="V190" s="564"/>
      <c r="W190" s="564"/>
      <c r="X190" s="564"/>
      <c r="Y190" s="14"/>
      <c r="Z190" s="14"/>
    </row>
    <row r="191" spans="1:26" ht="15.75" customHeight="1">
      <c r="A191" s="564"/>
      <c r="B191" s="564"/>
      <c r="C191" s="564"/>
      <c r="D191" s="564"/>
      <c r="E191" s="564"/>
      <c r="F191" s="564"/>
      <c r="G191" s="564"/>
      <c r="H191" s="564"/>
      <c r="I191" s="564"/>
      <c r="J191" s="645"/>
      <c r="K191" s="645"/>
      <c r="L191" s="645"/>
      <c r="M191" s="645"/>
      <c r="N191" s="645"/>
      <c r="O191" s="645"/>
      <c r="P191" s="456"/>
      <c r="Q191" s="646"/>
      <c r="R191" s="458"/>
      <c r="S191" s="564"/>
      <c r="T191" s="564"/>
      <c r="U191" s="564"/>
      <c r="V191" s="564"/>
      <c r="W191" s="564"/>
      <c r="X191" s="564"/>
      <c r="Y191" s="14"/>
      <c r="Z191" s="14"/>
    </row>
    <row r="192" spans="1:26" ht="15.75" customHeight="1">
      <c r="A192" s="564"/>
      <c r="B192" s="564"/>
      <c r="C192" s="564"/>
      <c r="D192" s="564"/>
      <c r="E192" s="564"/>
      <c r="F192" s="564"/>
      <c r="G192" s="564"/>
      <c r="H192" s="564"/>
      <c r="I192" s="564"/>
      <c r="J192" s="645"/>
      <c r="K192" s="645"/>
      <c r="L192" s="645"/>
      <c r="M192" s="645"/>
      <c r="N192" s="645"/>
      <c r="O192" s="645"/>
      <c r="P192" s="456"/>
      <c r="Q192" s="646"/>
      <c r="R192" s="458"/>
      <c r="S192" s="564"/>
      <c r="T192" s="564"/>
      <c r="U192" s="564"/>
      <c r="V192" s="564"/>
      <c r="W192" s="564"/>
      <c r="X192" s="564"/>
      <c r="Y192" s="14"/>
      <c r="Z192" s="14"/>
    </row>
    <row r="193" spans="1:26" ht="15.75" customHeight="1">
      <c r="A193" s="564"/>
      <c r="B193" s="564"/>
      <c r="C193" s="564"/>
      <c r="D193" s="564"/>
      <c r="E193" s="564"/>
      <c r="F193" s="564"/>
      <c r="G193" s="564"/>
      <c r="H193" s="564"/>
      <c r="I193" s="564"/>
      <c r="J193" s="645"/>
      <c r="K193" s="645"/>
      <c r="L193" s="645"/>
      <c r="M193" s="645"/>
      <c r="N193" s="645"/>
      <c r="O193" s="645"/>
      <c r="P193" s="456"/>
      <c r="Q193" s="646"/>
      <c r="R193" s="458"/>
      <c r="S193" s="564"/>
      <c r="T193" s="564"/>
      <c r="U193" s="564"/>
      <c r="V193" s="564"/>
      <c r="W193" s="564"/>
      <c r="X193" s="564"/>
      <c r="Y193" s="14"/>
      <c r="Z193" s="14"/>
    </row>
    <row r="194" spans="1:26" ht="15.75" customHeight="1">
      <c r="A194" s="564"/>
      <c r="B194" s="564"/>
      <c r="C194" s="564"/>
      <c r="D194" s="564"/>
      <c r="E194" s="564"/>
      <c r="F194" s="564"/>
      <c r="G194" s="564"/>
      <c r="H194" s="564"/>
      <c r="I194" s="564"/>
      <c r="J194" s="645"/>
      <c r="K194" s="645"/>
      <c r="L194" s="645"/>
      <c r="M194" s="645"/>
      <c r="N194" s="645"/>
      <c r="O194" s="645"/>
      <c r="P194" s="456"/>
      <c r="Q194" s="646"/>
      <c r="R194" s="458"/>
      <c r="S194" s="564"/>
      <c r="T194" s="564"/>
      <c r="U194" s="564"/>
      <c r="V194" s="564"/>
      <c r="W194" s="564"/>
      <c r="X194" s="564"/>
      <c r="Y194" s="14"/>
      <c r="Z194" s="14"/>
    </row>
    <row r="195" spans="1:26" ht="15.75" customHeight="1">
      <c r="A195" s="564"/>
      <c r="B195" s="564"/>
      <c r="C195" s="564"/>
      <c r="D195" s="564"/>
      <c r="E195" s="564"/>
      <c r="F195" s="564"/>
      <c r="G195" s="564"/>
      <c r="H195" s="564"/>
      <c r="I195" s="564"/>
      <c r="J195" s="645"/>
      <c r="K195" s="645"/>
      <c r="L195" s="645"/>
      <c r="M195" s="645"/>
      <c r="N195" s="645"/>
      <c r="O195" s="645"/>
      <c r="P195" s="456"/>
      <c r="Q195" s="646"/>
      <c r="R195" s="458"/>
      <c r="S195" s="564"/>
      <c r="T195" s="564"/>
      <c r="U195" s="564"/>
      <c r="V195" s="564"/>
      <c r="W195" s="564"/>
      <c r="X195" s="564"/>
      <c r="Y195" s="14"/>
      <c r="Z195" s="14"/>
    </row>
    <row r="196" spans="1:26" ht="15.75" customHeight="1">
      <c r="A196" s="564"/>
      <c r="B196" s="564"/>
      <c r="C196" s="564"/>
      <c r="D196" s="564"/>
      <c r="E196" s="564"/>
      <c r="F196" s="564"/>
      <c r="G196" s="564"/>
      <c r="H196" s="564"/>
      <c r="I196" s="564"/>
      <c r="J196" s="645"/>
      <c r="K196" s="645"/>
      <c r="L196" s="645"/>
      <c r="M196" s="645"/>
      <c r="N196" s="645"/>
      <c r="O196" s="645"/>
      <c r="P196" s="456"/>
      <c r="Q196" s="646"/>
      <c r="R196" s="458"/>
      <c r="S196" s="564"/>
      <c r="T196" s="564"/>
      <c r="U196" s="564"/>
      <c r="V196" s="564"/>
      <c r="W196" s="564"/>
      <c r="X196" s="564"/>
      <c r="Y196" s="14"/>
      <c r="Z196" s="14"/>
    </row>
    <row r="197" spans="1:26" ht="15.75" customHeight="1">
      <c r="A197" s="564"/>
      <c r="B197" s="564"/>
      <c r="C197" s="564"/>
      <c r="D197" s="564"/>
      <c r="E197" s="564"/>
      <c r="F197" s="564"/>
      <c r="G197" s="564"/>
      <c r="H197" s="564"/>
      <c r="I197" s="564"/>
      <c r="J197" s="645"/>
      <c r="K197" s="645"/>
      <c r="L197" s="645"/>
      <c r="M197" s="645"/>
      <c r="N197" s="645"/>
      <c r="O197" s="645"/>
      <c r="P197" s="456"/>
      <c r="Q197" s="646"/>
      <c r="R197" s="458"/>
      <c r="S197" s="564"/>
      <c r="T197" s="564"/>
      <c r="U197" s="564"/>
      <c r="V197" s="564"/>
      <c r="W197" s="564"/>
      <c r="X197" s="564"/>
      <c r="Y197" s="14"/>
      <c r="Z197" s="14"/>
    </row>
    <row r="198" spans="1:26" ht="15.75" customHeight="1">
      <c r="A198" s="564"/>
      <c r="B198" s="564"/>
      <c r="C198" s="564"/>
      <c r="D198" s="564"/>
      <c r="E198" s="564"/>
      <c r="F198" s="564"/>
      <c r="G198" s="564"/>
      <c r="H198" s="564"/>
      <c r="I198" s="564"/>
      <c r="J198" s="645"/>
      <c r="K198" s="645"/>
      <c r="L198" s="645"/>
      <c r="M198" s="645"/>
      <c r="N198" s="645"/>
      <c r="O198" s="645"/>
      <c r="P198" s="456"/>
      <c r="Q198" s="646"/>
      <c r="R198" s="458"/>
      <c r="S198" s="564"/>
      <c r="T198" s="564"/>
      <c r="U198" s="564"/>
      <c r="V198" s="564"/>
      <c r="W198" s="564"/>
      <c r="X198" s="564"/>
      <c r="Y198" s="14"/>
      <c r="Z198" s="14"/>
    </row>
    <row r="199" spans="1:26" ht="15.75" customHeight="1">
      <c r="A199" s="564"/>
      <c r="B199" s="564"/>
      <c r="C199" s="564"/>
      <c r="D199" s="564"/>
      <c r="E199" s="564"/>
      <c r="F199" s="564"/>
      <c r="G199" s="564"/>
      <c r="H199" s="564"/>
      <c r="I199" s="564"/>
      <c r="J199" s="645"/>
      <c r="K199" s="645"/>
      <c r="L199" s="645"/>
      <c r="M199" s="645"/>
      <c r="N199" s="645"/>
      <c r="O199" s="645"/>
      <c r="P199" s="456"/>
      <c r="Q199" s="646"/>
      <c r="R199" s="458"/>
      <c r="S199" s="564"/>
      <c r="T199" s="564"/>
      <c r="U199" s="564"/>
      <c r="V199" s="564"/>
      <c r="W199" s="564"/>
      <c r="X199" s="564"/>
      <c r="Y199" s="14"/>
      <c r="Z199" s="14"/>
    </row>
    <row r="200" spans="1:26" ht="15.75" customHeight="1">
      <c r="A200" s="564"/>
      <c r="B200" s="564"/>
      <c r="C200" s="564"/>
      <c r="D200" s="564"/>
      <c r="E200" s="564"/>
      <c r="F200" s="564"/>
      <c r="G200" s="564"/>
      <c r="H200" s="564"/>
      <c r="I200" s="564"/>
      <c r="J200" s="645"/>
      <c r="K200" s="645"/>
      <c r="L200" s="645"/>
      <c r="M200" s="645"/>
      <c r="N200" s="645"/>
      <c r="O200" s="645"/>
      <c r="P200" s="456"/>
      <c r="Q200" s="646"/>
      <c r="R200" s="458"/>
      <c r="S200" s="564"/>
      <c r="T200" s="564"/>
      <c r="U200" s="564"/>
      <c r="V200" s="564"/>
      <c r="W200" s="564"/>
      <c r="X200" s="564"/>
      <c r="Y200" s="14"/>
      <c r="Z200" s="14"/>
    </row>
    <row r="201" spans="1:26" ht="15.75" customHeight="1">
      <c r="A201" s="564"/>
      <c r="B201" s="564"/>
      <c r="C201" s="564"/>
      <c r="D201" s="564"/>
      <c r="E201" s="564"/>
      <c r="F201" s="564"/>
      <c r="G201" s="564"/>
      <c r="H201" s="564"/>
      <c r="I201" s="564"/>
      <c r="J201" s="645"/>
      <c r="K201" s="645"/>
      <c r="L201" s="645"/>
      <c r="M201" s="645"/>
      <c r="N201" s="645"/>
      <c r="O201" s="645"/>
      <c r="P201" s="456"/>
      <c r="Q201" s="646"/>
      <c r="R201" s="458"/>
      <c r="S201" s="564"/>
      <c r="T201" s="564"/>
      <c r="U201" s="564"/>
      <c r="V201" s="564"/>
      <c r="W201" s="564"/>
      <c r="X201" s="564"/>
      <c r="Y201" s="14"/>
      <c r="Z201" s="14"/>
    </row>
    <row r="202" spans="1:26" ht="15.75" customHeight="1">
      <c r="A202" s="564"/>
      <c r="B202" s="564"/>
      <c r="C202" s="564"/>
      <c r="D202" s="564"/>
      <c r="E202" s="564"/>
      <c r="F202" s="564"/>
      <c r="G202" s="564"/>
      <c r="H202" s="564"/>
      <c r="I202" s="564"/>
      <c r="J202" s="645"/>
      <c r="K202" s="645"/>
      <c r="L202" s="645"/>
      <c r="M202" s="645"/>
      <c r="N202" s="645"/>
      <c r="O202" s="645"/>
      <c r="P202" s="456"/>
      <c r="Q202" s="646"/>
      <c r="R202" s="458"/>
      <c r="S202" s="564"/>
      <c r="T202" s="564"/>
      <c r="U202" s="564"/>
      <c r="V202" s="564"/>
      <c r="W202" s="564"/>
      <c r="X202" s="564"/>
      <c r="Y202" s="14"/>
      <c r="Z202" s="14"/>
    </row>
    <row r="203" spans="1:26" ht="15.75" customHeight="1">
      <c r="A203" s="564"/>
      <c r="B203" s="564"/>
      <c r="C203" s="564"/>
      <c r="D203" s="564"/>
      <c r="E203" s="564"/>
      <c r="F203" s="564"/>
      <c r="G203" s="564"/>
      <c r="H203" s="564"/>
      <c r="I203" s="564"/>
      <c r="J203" s="645"/>
      <c r="K203" s="645"/>
      <c r="L203" s="645"/>
      <c r="M203" s="645"/>
      <c r="N203" s="645"/>
      <c r="O203" s="645"/>
      <c r="P203" s="456"/>
      <c r="Q203" s="646"/>
      <c r="R203" s="458"/>
      <c r="S203" s="564"/>
      <c r="T203" s="564"/>
      <c r="U203" s="564"/>
      <c r="V203" s="564"/>
      <c r="W203" s="564"/>
      <c r="X203" s="564"/>
      <c r="Y203" s="14"/>
      <c r="Z203" s="14"/>
    </row>
    <row r="204" spans="1:26" ht="15.75" customHeight="1">
      <c r="A204" s="564"/>
      <c r="B204" s="564"/>
      <c r="C204" s="564"/>
      <c r="D204" s="564"/>
      <c r="E204" s="564"/>
      <c r="F204" s="564"/>
      <c r="G204" s="564"/>
      <c r="H204" s="564"/>
      <c r="I204" s="564"/>
      <c r="J204" s="645"/>
      <c r="K204" s="645"/>
      <c r="L204" s="645"/>
      <c r="M204" s="645"/>
      <c r="N204" s="645"/>
      <c r="O204" s="645"/>
      <c r="P204" s="456"/>
      <c r="Q204" s="646"/>
      <c r="R204" s="458"/>
      <c r="S204" s="564"/>
      <c r="T204" s="564"/>
      <c r="U204" s="564"/>
      <c r="V204" s="564"/>
      <c r="W204" s="564"/>
      <c r="X204" s="564"/>
      <c r="Y204" s="14"/>
      <c r="Z204" s="14"/>
    </row>
    <row r="205" spans="1:26" ht="15.75" customHeight="1">
      <c r="A205" s="564"/>
      <c r="B205" s="564"/>
      <c r="C205" s="564"/>
      <c r="D205" s="564"/>
      <c r="E205" s="564"/>
      <c r="F205" s="564"/>
      <c r="G205" s="564"/>
      <c r="H205" s="564"/>
      <c r="I205" s="564"/>
      <c r="J205" s="645"/>
      <c r="K205" s="645"/>
      <c r="L205" s="645"/>
      <c r="M205" s="645"/>
      <c r="N205" s="645"/>
      <c r="O205" s="645"/>
      <c r="P205" s="456"/>
      <c r="Q205" s="646"/>
      <c r="R205" s="458"/>
      <c r="S205" s="564"/>
      <c r="T205" s="564"/>
      <c r="U205" s="564"/>
      <c r="V205" s="564"/>
      <c r="W205" s="564"/>
      <c r="X205" s="564"/>
      <c r="Y205" s="14"/>
      <c r="Z205" s="14"/>
    </row>
    <row r="206" spans="1:26" ht="15.75" customHeight="1">
      <c r="A206" s="564"/>
      <c r="B206" s="564"/>
      <c r="C206" s="564"/>
      <c r="D206" s="564"/>
      <c r="E206" s="564"/>
      <c r="F206" s="564"/>
      <c r="G206" s="564"/>
      <c r="H206" s="564"/>
      <c r="I206" s="564"/>
      <c r="J206" s="645"/>
      <c r="K206" s="645"/>
      <c r="L206" s="645"/>
      <c r="M206" s="645"/>
      <c r="N206" s="645"/>
      <c r="O206" s="645"/>
      <c r="P206" s="456"/>
      <c r="Q206" s="646"/>
      <c r="R206" s="458"/>
      <c r="S206" s="564"/>
      <c r="T206" s="564"/>
      <c r="U206" s="564"/>
      <c r="V206" s="564"/>
      <c r="W206" s="564"/>
      <c r="X206" s="564"/>
      <c r="Y206" s="14"/>
      <c r="Z206" s="14"/>
    </row>
    <row r="207" spans="1:26" ht="15.75" customHeight="1">
      <c r="A207" s="564"/>
      <c r="B207" s="564"/>
      <c r="C207" s="564"/>
      <c r="D207" s="564"/>
      <c r="E207" s="564"/>
      <c r="F207" s="564"/>
      <c r="G207" s="564"/>
      <c r="H207" s="564"/>
      <c r="I207" s="564"/>
      <c r="J207" s="645"/>
      <c r="K207" s="645"/>
      <c r="L207" s="645"/>
      <c r="M207" s="645"/>
      <c r="N207" s="645"/>
      <c r="O207" s="645"/>
      <c r="P207" s="456"/>
      <c r="Q207" s="646"/>
      <c r="R207" s="458"/>
      <c r="S207" s="564"/>
      <c r="T207" s="564"/>
      <c r="U207" s="564"/>
      <c r="V207" s="564"/>
      <c r="W207" s="564"/>
      <c r="X207" s="564"/>
      <c r="Y207" s="14"/>
      <c r="Z207" s="14"/>
    </row>
    <row r="208" spans="1:26" ht="15.75" customHeight="1">
      <c r="A208" s="564"/>
      <c r="B208" s="564"/>
      <c r="C208" s="564"/>
      <c r="D208" s="564"/>
      <c r="E208" s="564"/>
      <c r="F208" s="564"/>
      <c r="G208" s="564"/>
      <c r="H208" s="564"/>
      <c r="I208" s="564"/>
      <c r="J208" s="645"/>
      <c r="K208" s="645"/>
      <c r="L208" s="645"/>
      <c r="M208" s="645"/>
      <c r="N208" s="645"/>
      <c r="O208" s="645"/>
      <c r="P208" s="456"/>
      <c r="Q208" s="646"/>
      <c r="R208" s="458"/>
      <c r="S208" s="564"/>
      <c r="T208" s="564"/>
      <c r="U208" s="564"/>
      <c r="V208" s="564"/>
      <c r="W208" s="564"/>
      <c r="X208" s="564"/>
      <c r="Y208" s="14"/>
      <c r="Z208" s="14"/>
    </row>
    <row r="209" spans="1:26" ht="15.75" customHeight="1">
      <c r="A209" s="564"/>
      <c r="B209" s="564"/>
      <c r="C209" s="564"/>
      <c r="D209" s="564"/>
      <c r="E209" s="564"/>
      <c r="F209" s="564"/>
      <c r="G209" s="564"/>
      <c r="H209" s="564"/>
      <c r="I209" s="564"/>
      <c r="J209" s="645"/>
      <c r="K209" s="645"/>
      <c r="L209" s="645"/>
      <c r="M209" s="645"/>
      <c r="N209" s="645"/>
      <c r="O209" s="645"/>
      <c r="P209" s="456"/>
      <c r="Q209" s="646"/>
      <c r="R209" s="458"/>
      <c r="S209" s="564"/>
      <c r="T209" s="564"/>
      <c r="U209" s="564"/>
      <c r="V209" s="564"/>
      <c r="W209" s="564"/>
      <c r="X209" s="564"/>
      <c r="Y209" s="14"/>
      <c r="Z209" s="14"/>
    </row>
    <row r="210" spans="1:26" ht="15.75" customHeight="1">
      <c r="A210" s="564"/>
      <c r="B210" s="564"/>
      <c r="C210" s="564"/>
      <c r="D210" s="564"/>
      <c r="E210" s="564"/>
      <c r="F210" s="564"/>
      <c r="G210" s="564"/>
      <c r="H210" s="564"/>
      <c r="I210" s="564"/>
      <c r="J210" s="645"/>
      <c r="K210" s="645"/>
      <c r="L210" s="645"/>
      <c r="M210" s="645"/>
      <c r="N210" s="645"/>
      <c r="O210" s="645"/>
      <c r="P210" s="456"/>
      <c r="Q210" s="646"/>
      <c r="R210" s="458"/>
      <c r="S210" s="564"/>
      <c r="T210" s="564"/>
      <c r="U210" s="564"/>
      <c r="V210" s="564"/>
      <c r="W210" s="564"/>
      <c r="X210" s="564"/>
      <c r="Y210" s="14"/>
      <c r="Z210" s="14"/>
    </row>
    <row r="211" spans="1:26" ht="15.75" customHeight="1">
      <c r="A211" s="564"/>
      <c r="B211" s="564"/>
      <c r="C211" s="564"/>
      <c r="D211" s="564"/>
      <c r="E211" s="564"/>
      <c r="F211" s="564"/>
      <c r="G211" s="564"/>
      <c r="H211" s="564"/>
      <c r="I211" s="564"/>
      <c r="J211" s="645"/>
      <c r="K211" s="645"/>
      <c r="L211" s="645"/>
      <c r="M211" s="645"/>
      <c r="N211" s="645"/>
      <c r="O211" s="645"/>
      <c r="P211" s="456"/>
      <c r="Q211" s="646"/>
      <c r="R211" s="458"/>
      <c r="S211" s="564"/>
      <c r="T211" s="564"/>
      <c r="U211" s="564"/>
      <c r="V211" s="564"/>
      <c r="W211" s="564"/>
      <c r="X211" s="564"/>
      <c r="Y211" s="14"/>
      <c r="Z211" s="14"/>
    </row>
    <row r="212" spans="1:26" ht="15.75" customHeight="1">
      <c r="A212" s="564"/>
      <c r="B212" s="564"/>
      <c r="C212" s="564"/>
      <c r="D212" s="564"/>
      <c r="E212" s="564"/>
      <c r="F212" s="564"/>
      <c r="G212" s="564"/>
      <c r="H212" s="564"/>
      <c r="I212" s="564"/>
      <c r="J212" s="645"/>
      <c r="K212" s="645"/>
      <c r="L212" s="645"/>
      <c r="M212" s="645"/>
      <c r="N212" s="645"/>
      <c r="O212" s="645"/>
      <c r="P212" s="456"/>
      <c r="Q212" s="646"/>
      <c r="R212" s="458"/>
      <c r="S212" s="564"/>
      <c r="T212" s="564"/>
      <c r="U212" s="564"/>
      <c r="V212" s="564"/>
      <c r="W212" s="564"/>
      <c r="X212" s="564"/>
      <c r="Y212" s="14"/>
      <c r="Z212" s="14"/>
    </row>
    <row r="213" spans="1:26" ht="15.75" customHeight="1">
      <c r="A213" s="564"/>
      <c r="B213" s="564"/>
      <c r="C213" s="564"/>
      <c r="D213" s="564"/>
      <c r="E213" s="564"/>
      <c r="F213" s="564"/>
      <c r="G213" s="564"/>
      <c r="H213" s="564"/>
      <c r="I213" s="564"/>
      <c r="J213" s="645"/>
      <c r="K213" s="645"/>
      <c r="L213" s="645"/>
      <c r="M213" s="645"/>
      <c r="N213" s="645"/>
      <c r="O213" s="645"/>
      <c r="P213" s="456"/>
      <c r="Q213" s="646"/>
      <c r="R213" s="458"/>
      <c r="S213" s="564"/>
      <c r="T213" s="564"/>
      <c r="U213" s="564"/>
      <c r="V213" s="564"/>
      <c r="W213" s="564"/>
      <c r="X213" s="564"/>
      <c r="Y213" s="14"/>
      <c r="Z213" s="14"/>
    </row>
    <row r="214" spans="1:26" ht="15.75" customHeight="1">
      <c r="A214" s="564"/>
      <c r="B214" s="564"/>
      <c r="C214" s="564"/>
      <c r="D214" s="564"/>
      <c r="E214" s="564"/>
      <c r="F214" s="564"/>
      <c r="G214" s="564"/>
      <c r="H214" s="564"/>
      <c r="I214" s="564"/>
      <c r="J214" s="645"/>
      <c r="K214" s="645"/>
      <c r="L214" s="645"/>
      <c r="M214" s="645"/>
      <c r="N214" s="645"/>
      <c r="O214" s="645"/>
      <c r="P214" s="456"/>
      <c r="Q214" s="646"/>
      <c r="R214" s="458"/>
      <c r="S214" s="564"/>
      <c r="T214" s="564"/>
      <c r="U214" s="564"/>
      <c r="V214" s="564"/>
      <c r="W214" s="564"/>
      <c r="X214" s="564"/>
      <c r="Y214" s="14"/>
      <c r="Z214" s="14"/>
    </row>
    <row r="215" spans="1:26" ht="15.75" customHeight="1">
      <c r="A215" s="564"/>
      <c r="B215" s="564"/>
      <c r="C215" s="564"/>
      <c r="D215" s="564"/>
      <c r="E215" s="564"/>
      <c r="F215" s="564"/>
      <c r="G215" s="564"/>
      <c r="H215" s="564"/>
      <c r="I215" s="564"/>
      <c r="J215" s="645"/>
      <c r="K215" s="645"/>
      <c r="L215" s="645"/>
      <c r="M215" s="645"/>
      <c r="N215" s="645"/>
      <c r="O215" s="645"/>
      <c r="P215" s="456"/>
      <c r="Q215" s="646"/>
      <c r="R215" s="458"/>
      <c r="S215" s="564"/>
      <c r="T215" s="564"/>
      <c r="U215" s="564"/>
      <c r="V215" s="564"/>
      <c r="W215" s="564"/>
      <c r="X215" s="564"/>
      <c r="Y215" s="14"/>
      <c r="Z215" s="14"/>
    </row>
    <row r="216" spans="1:26" ht="15.75" customHeight="1">
      <c r="A216" s="564"/>
      <c r="B216" s="564"/>
      <c r="C216" s="564"/>
      <c r="D216" s="564"/>
      <c r="E216" s="564"/>
      <c r="F216" s="564"/>
      <c r="G216" s="564"/>
      <c r="H216" s="564"/>
      <c r="I216" s="564"/>
      <c r="J216" s="645"/>
      <c r="K216" s="645"/>
      <c r="L216" s="645"/>
      <c r="M216" s="645"/>
      <c r="N216" s="645"/>
      <c r="O216" s="645"/>
      <c r="P216" s="456"/>
      <c r="Q216" s="646"/>
      <c r="R216" s="458"/>
      <c r="S216" s="564"/>
      <c r="T216" s="564"/>
      <c r="U216" s="564"/>
      <c r="V216" s="564"/>
      <c r="W216" s="564"/>
      <c r="X216" s="564"/>
      <c r="Y216" s="14"/>
      <c r="Z216" s="14"/>
    </row>
    <row r="217" spans="1:26" ht="15.75" customHeight="1">
      <c r="A217" s="564"/>
      <c r="B217" s="564"/>
      <c r="C217" s="564"/>
      <c r="D217" s="564"/>
      <c r="E217" s="564"/>
      <c r="F217" s="564"/>
      <c r="G217" s="564"/>
      <c r="H217" s="564"/>
      <c r="I217" s="564"/>
      <c r="J217" s="645"/>
      <c r="K217" s="645"/>
      <c r="L217" s="645"/>
      <c r="M217" s="645"/>
      <c r="N217" s="645"/>
      <c r="O217" s="645"/>
      <c r="P217" s="456"/>
      <c r="Q217" s="646"/>
      <c r="R217" s="458"/>
      <c r="S217" s="564"/>
      <c r="T217" s="564"/>
      <c r="U217" s="564"/>
      <c r="V217" s="564"/>
      <c r="W217" s="564"/>
      <c r="X217" s="564"/>
      <c r="Y217" s="14"/>
      <c r="Z217" s="14"/>
    </row>
    <row r="218" spans="1:26" ht="15.75" customHeight="1">
      <c r="A218" s="564"/>
      <c r="B218" s="564"/>
      <c r="C218" s="564"/>
      <c r="D218" s="564"/>
      <c r="E218" s="564"/>
      <c r="F218" s="564"/>
      <c r="G218" s="564"/>
      <c r="H218" s="564"/>
      <c r="I218" s="564"/>
      <c r="J218" s="645"/>
      <c r="K218" s="645"/>
      <c r="L218" s="645"/>
      <c r="M218" s="645"/>
      <c r="N218" s="645"/>
      <c r="O218" s="645"/>
      <c r="P218" s="456"/>
      <c r="Q218" s="646"/>
      <c r="R218" s="458"/>
      <c r="S218" s="564"/>
      <c r="T218" s="564"/>
      <c r="U218" s="564"/>
      <c r="V218" s="564"/>
      <c r="W218" s="564"/>
      <c r="X218" s="564"/>
      <c r="Y218" s="14"/>
      <c r="Z218" s="14"/>
    </row>
    <row r="219" spans="1:26" ht="15.75" customHeight="1">
      <c r="A219" s="564"/>
      <c r="B219" s="564"/>
      <c r="C219" s="564"/>
      <c r="D219" s="564"/>
      <c r="E219" s="564"/>
      <c r="F219" s="564"/>
      <c r="G219" s="564"/>
      <c r="H219" s="564"/>
      <c r="I219" s="564"/>
      <c r="J219" s="645"/>
      <c r="K219" s="645"/>
      <c r="L219" s="645"/>
      <c r="M219" s="645"/>
      <c r="N219" s="645"/>
      <c r="O219" s="645"/>
      <c r="P219" s="456"/>
      <c r="Q219" s="646"/>
      <c r="R219" s="458"/>
      <c r="S219" s="564"/>
      <c r="T219" s="564"/>
      <c r="U219" s="564"/>
      <c r="V219" s="564"/>
      <c r="W219" s="564"/>
      <c r="X219" s="564"/>
      <c r="Y219" s="14"/>
      <c r="Z219" s="14"/>
    </row>
    <row r="220" spans="1:26" ht="15.75" customHeight="1">
      <c r="A220" s="564"/>
      <c r="B220" s="564"/>
      <c r="C220" s="564"/>
      <c r="D220" s="564"/>
      <c r="E220" s="564"/>
      <c r="F220" s="564"/>
      <c r="G220" s="564"/>
      <c r="H220" s="564"/>
      <c r="I220" s="564"/>
      <c r="J220" s="645"/>
      <c r="K220" s="645"/>
      <c r="L220" s="645"/>
      <c r="M220" s="645"/>
      <c r="N220" s="645"/>
      <c r="O220" s="645"/>
      <c r="P220" s="456"/>
      <c r="Q220" s="646"/>
      <c r="R220" s="458"/>
      <c r="S220" s="564"/>
      <c r="T220" s="564"/>
      <c r="U220" s="564"/>
      <c r="V220" s="564"/>
      <c r="W220" s="564"/>
      <c r="X220" s="564"/>
      <c r="Y220" s="14"/>
      <c r="Z220" s="14"/>
    </row>
    <row r="221" spans="1:26" ht="15.75" customHeight="1">
      <c r="A221" s="564"/>
      <c r="B221" s="564"/>
      <c r="C221" s="564"/>
      <c r="D221" s="564"/>
      <c r="E221" s="564"/>
      <c r="F221" s="564"/>
      <c r="G221" s="564"/>
      <c r="H221" s="564"/>
      <c r="I221" s="564"/>
      <c r="J221" s="645"/>
      <c r="K221" s="645"/>
      <c r="L221" s="645"/>
      <c r="M221" s="645"/>
      <c r="N221" s="645"/>
      <c r="O221" s="645"/>
      <c r="P221" s="456"/>
      <c r="Q221" s="646"/>
      <c r="R221" s="458"/>
      <c r="S221" s="564"/>
      <c r="T221" s="564"/>
      <c r="U221" s="564"/>
      <c r="V221" s="564"/>
      <c r="W221" s="564"/>
      <c r="X221" s="564"/>
      <c r="Y221" s="14"/>
      <c r="Z221" s="14"/>
    </row>
    <row r="222" spans="1:26" ht="15.75" customHeight="1">
      <c r="A222" s="564"/>
      <c r="B222" s="564"/>
      <c r="C222" s="564"/>
      <c r="D222" s="564"/>
      <c r="E222" s="564"/>
      <c r="F222" s="564"/>
      <c r="G222" s="564"/>
      <c r="H222" s="564"/>
      <c r="I222" s="564"/>
      <c r="J222" s="645"/>
      <c r="K222" s="645"/>
      <c r="L222" s="645"/>
      <c r="M222" s="645"/>
      <c r="N222" s="645"/>
      <c r="O222" s="645"/>
      <c r="P222" s="456"/>
      <c r="Q222" s="646"/>
      <c r="R222" s="458"/>
      <c r="S222" s="564"/>
      <c r="T222" s="564"/>
      <c r="U222" s="564"/>
      <c r="V222" s="564"/>
      <c r="W222" s="564"/>
      <c r="X222" s="564"/>
      <c r="Y222" s="14"/>
      <c r="Z222" s="14"/>
    </row>
    <row r="223" spans="1:26" ht="15.75" customHeight="1">
      <c r="A223" s="564"/>
      <c r="B223" s="564"/>
      <c r="C223" s="564"/>
      <c r="D223" s="564"/>
      <c r="E223" s="564"/>
      <c r="F223" s="564"/>
      <c r="G223" s="564"/>
      <c r="H223" s="564"/>
      <c r="I223" s="564"/>
      <c r="J223" s="645"/>
      <c r="K223" s="645"/>
      <c r="L223" s="645"/>
      <c r="M223" s="645"/>
      <c r="N223" s="645"/>
      <c r="O223" s="645"/>
      <c r="P223" s="456"/>
      <c r="Q223" s="646"/>
      <c r="R223" s="458"/>
      <c r="S223" s="564"/>
      <c r="T223" s="564"/>
      <c r="U223" s="564"/>
      <c r="V223" s="564"/>
      <c r="W223" s="564"/>
      <c r="X223" s="564"/>
      <c r="Y223" s="14"/>
      <c r="Z223" s="14"/>
    </row>
    <row r="224" spans="1:26" ht="15.75" customHeight="1">
      <c r="A224" s="564"/>
      <c r="B224" s="564"/>
      <c r="C224" s="564"/>
      <c r="D224" s="564"/>
      <c r="E224" s="564"/>
      <c r="F224" s="564"/>
      <c r="G224" s="564"/>
      <c r="H224" s="564"/>
      <c r="I224" s="564"/>
      <c r="J224" s="645"/>
      <c r="K224" s="645"/>
      <c r="L224" s="645"/>
      <c r="M224" s="645"/>
      <c r="N224" s="645"/>
      <c r="O224" s="645"/>
      <c r="P224" s="456"/>
      <c r="Q224" s="646"/>
      <c r="R224" s="458"/>
      <c r="S224" s="564"/>
      <c r="T224" s="564"/>
      <c r="U224" s="564"/>
      <c r="V224" s="564"/>
      <c r="W224" s="564"/>
      <c r="X224" s="564"/>
      <c r="Y224" s="14"/>
      <c r="Z224" s="14"/>
    </row>
    <row r="225" spans="1:26" ht="15.75" customHeight="1">
      <c r="A225" s="564"/>
      <c r="B225" s="564"/>
      <c r="C225" s="564"/>
      <c r="D225" s="564"/>
      <c r="E225" s="564"/>
      <c r="F225" s="564"/>
      <c r="G225" s="564"/>
      <c r="H225" s="564"/>
      <c r="I225" s="564"/>
      <c r="J225" s="645"/>
      <c r="K225" s="645"/>
      <c r="L225" s="645"/>
      <c r="M225" s="645"/>
      <c r="N225" s="645"/>
      <c r="O225" s="645"/>
      <c r="P225" s="456"/>
      <c r="Q225" s="646"/>
      <c r="R225" s="458"/>
      <c r="S225" s="564"/>
      <c r="T225" s="564"/>
      <c r="U225" s="564"/>
      <c r="V225" s="564"/>
      <c r="W225" s="564"/>
      <c r="X225" s="564"/>
      <c r="Y225" s="14"/>
      <c r="Z225" s="14"/>
    </row>
    <row r="226" spans="1:26" ht="15.75" customHeight="1">
      <c r="A226" s="564"/>
      <c r="B226" s="564"/>
      <c r="C226" s="564"/>
      <c r="D226" s="564"/>
      <c r="E226" s="564"/>
      <c r="F226" s="564"/>
      <c r="G226" s="564"/>
      <c r="H226" s="564"/>
      <c r="I226" s="564"/>
      <c r="J226" s="645"/>
      <c r="K226" s="645"/>
      <c r="L226" s="645"/>
      <c r="M226" s="645"/>
      <c r="N226" s="645"/>
      <c r="O226" s="645"/>
      <c r="P226" s="456"/>
      <c r="Q226" s="646"/>
      <c r="R226" s="458"/>
      <c r="S226" s="564"/>
      <c r="T226" s="564"/>
      <c r="U226" s="564"/>
      <c r="V226" s="564"/>
      <c r="W226" s="564"/>
      <c r="X226" s="564"/>
      <c r="Y226" s="14"/>
      <c r="Z226" s="14"/>
    </row>
    <row r="227" spans="1:26" ht="15.75" customHeight="1">
      <c r="A227" s="564"/>
      <c r="B227" s="564"/>
      <c r="C227" s="564"/>
      <c r="D227" s="564"/>
      <c r="E227" s="564"/>
      <c r="F227" s="564"/>
      <c r="G227" s="564"/>
      <c r="H227" s="564"/>
      <c r="I227" s="564"/>
      <c r="J227" s="645"/>
      <c r="K227" s="645"/>
      <c r="L227" s="645"/>
      <c r="M227" s="645"/>
      <c r="N227" s="645"/>
      <c r="O227" s="645"/>
      <c r="P227" s="456"/>
      <c r="Q227" s="646"/>
      <c r="R227" s="458"/>
      <c r="S227" s="564"/>
      <c r="T227" s="564"/>
      <c r="U227" s="564"/>
      <c r="V227" s="564"/>
      <c r="W227" s="564"/>
      <c r="X227" s="564"/>
      <c r="Y227" s="14"/>
      <c r="Z227" s="14"/>
    </row>
    <row r="228" spans="1:26" ht="15.75" customHeight="1">
      <c r="A228" s="564"/>
      <c r="B228" s="564"/>
      <c r="C228" s="564"/>
      <c r="D228" s="564"/>
      <c r="E228" s="564"/>
      <c r="F228" s="564"/>
      <c r="G228" s="564"/>
      <c r="H228" s="564"/>
      <c r="I228" s="564"/>
      <c r="J228" s="645"/>
      <c r="K228" s="645"/>
      <c r="L228" s="645"/>
      <c r="M228" s="645"/>
      <c r="N228" s="645"/>
      <c r="O228" s="645"/>
      <c r="P228" s="456"/>
      <c r="Q228" s="646"/>
      <c r="R228" s="458"/>
      <c r="S228" s="564"/>
      <c r="T228" s="564"/>
      <c r="U228" s="564"/>
      <c r="V228" s="564"/>
      <c r="W228" s="564"/>
      <c r="X228" s="564"/>
      <c r="Y228" s="14"/>
      <c r="Z228" s="14"/>
    </row>
    <row r="229" spans="1:26" ht="15.75" customHeight="1">
      <c r="A229" s="564"/>
      <c r="B229" s="564"/>
      <c r="C229" s="564"/>
      <c r="D229" s="564"/>
      <c r="E229" s="564"/>
      <c r="F229" s="564"/>
      <c r="G229" s="564"/>
      <c r="H229" s="564"/>
      <c r="I229" s="564"/>
      <c r="J229" s="645"/>
      <c r="K229" s="645"/>
      <c r="L229" s="645"/>
      <c r="M229" s="645"/>
      <c r="N229" s="645"/>
      <c r="O229" s="645"/>
      <c r="P229" s="456"/>
      <c r="Q229" s="646"/>
      <c r="R229" s="458"/>
      <c r="S229" s="564"/>
      <c r="T229" s="564"/>
      <c r="U229" s="564"/>
      <c r="V229" s="564"/>
      <c r="W229" s="564"/>
      <c r="X229" s="564"/>
      <c r="Y229" s="14"/>
      <c r="Z229" s="14"/>
    </row>
    <row r="230" spans="1:26" ht="15.75" customHeight="1">
      <c r="A230" s="564"/>
      <c r="B230" s="564"/>
      <c r="C230" s="564"/>
      <c r="D230" s="564"/>
      <c r="E230" s="564"/>
      <c r="F230" s="564"/>
      <c r="G230" s="564"/>
      <c r="H230" s="564"/>
      <c r="I230" s="564"/>
      <c r="J230" s="645"/>
      <c r="K230" s="645"/>
      <c r="L230" s="645"/>
      <c r="M230" s="645"/>
      <c r="N230" s="645"/>
      <c r="O230" s="645"/>
      <c r="P230" s="456"/>
      <c r="Q230" s="646"/>
      <c r="R230" s="458"/>
      <c r="S230" s="564"/>
      <c r="T230" s="564"/>
      <c r="U230" s="564"/>
      <c r="V230" s="564"/>
      <c r="W230" s="564"/>
      <c r="X230" s="564"/>
      <c r="Y230" s="14"/>
      <c r="Z230" s="14"/>
    </row>
    <row r="231" spans="1:26" ht="15.75" customHeight="1">
      <c r="A231" s="564"/>
      <c r="B231" s="564"/>
      <c r="C231" s="564"/>
      <c r="D231" s="564"/>
      <c r="E231" s="564"/>
      <c r="F231" s="564"/>
      <c r="G231" s="564"/>
      <c r="H231" s="564"/>
      <c r="I231" s="564"/>
      <c r="J231" s="645"/>
      <c r="K231" s="645"/>
      <c r="L231" s="645"/>
      <c r="M231" s="645"/>
      <c r="N231" s="645"/>
      <c r="O231" s="645"/>
      <c r="P231" s="456"/>
      <c r="Q231" s="646"/>
      <c r="R231" s="458"/>
      <c r="S231" s="564"/>
      <c r="T231" s="564"/>
      <c r="U231" s="564"/>
      <c r="V231" s="564"/>
      <c r="W231" s="564"/>
      <c r="X231" s="564"/>
      <c r="Y231" s="14"/>
      <c r="Z231" s="14"/>
    </row>
    <row r="232" spans="1:26" ht="15.75" customHeight="1">
      <c r="A232" s="564"/>
      <c r="B232" s="564"/>
      <c r="C232" s="564"/>
      <c r="D232" s="564"/>
      <c r="E232" s="564"/>
      <c r="F232" s="564"/>
      <c r="G232" s="564"/>
      <c r="H232" s="564"/>
      <c r="I232" s="564"/>
      <c r="J232" s="645"/>
      <c r="K232" s="645"/>
      <c r="L232" s="645"/>
      <c r="M232" s="645"/>
      <c r="N232" s="645"/>
      <c r="O232" s="645"/>
      <c r="P232" s="456"/>
      <c r="Q232" s="646"/>
      <c r="R232" s="458"/>
      <c r="S232" s="564"/>
      <c r="T232" s="564"/>
      <c r="U232" s="564"/>
      <c r="V232" s="564"/>
      <c r="W232" s="564"/>
      <c r="X232" s="564"/>
      <c r="Y232" s="14"/>
      <c r="Z232" s="14"/>
    </row>
    <row r="233" spans="1:26" ht="15.75" customHeight="1">
      <c r="A233" s="564"/>
      <c r="B233" s="564"/>
      <c r="C233" s="564"/>
      <c r="D233" s="564"/>
      <c r="E233" s="564"/>
      <c r="F233" s="564"/>
      <c r="G233" s="564"/>
      <c r="H233" s="564"/>
      <c r="I233" s="564"/>
      <c r="J233" s="645"/>
      <c r="K233" s="645"/>
      <c r="L233" s="645"/>
      <c r="M233" s="645"/>
      <c r="N233" s="645"/>
      <c r="O233" s="645"/>
      <c r="P233" s="456"/>
      <c r="Q233" s="646"/>
      <c r="R233" s="458"/>
      <c r="S233" s="564"/>
      <c r="T233" s="564"/>
      <c r="U233" s="564"/>
      <c r="V233" s="564"/>
      <c r="W233" s="564"/>
      <c r="X233" s="564"/>
      <c r="Y233" s="14"/>
      <c r="Z233" s="14"/>
    </row>
    <row r="234" spans="1:26" ht="15.75" customHeight="1">
      <c r="A234" s="564"/>
      <c r="B234" s="564"/>
      <c r="C234" s="564"/>
      <c r="D234" s="564"/>
      <c r="E234" s="564"/>
      <c r="F234" s="564"/>
      <c r="G234" s="564"/>
      <c r="H234" s="564"/>
      <c r="I234" s="564"/>
      <c r="J234" s="645"/>
      <c r="K234" s="645"/>
      <c r="L234" s="645"/>
      <c r="M234" s="645"/>
      <c r="N234" s="645"/>
      <c r="O234" s="645"/>
      <c r="P234" s="456"/>
      <c r="Q234" s="646"/>
      <c r="R234" s="458"/>
      <c r="S234" s="564"/>
      <c r="T234" s="564"/>
      <c r="U234" s="564"/>
      <c r="V234" s="564"/>
      <c r="W234" s="564"/>
      <c r="X234" s="564"/>
      <c r="Y234" s="14"/>
      <c r="Z234" s="14"/>
    </row>
    <row r="235" spans="1:26" ht="15.75" customHeight="1">
      <c r="A235" s="564"/>
      <c r="B235" s="564"/>
      <c r="C235" s="564"/>
      <c r="D235" s="564"/>
      <c r="E235" s="564"/>
      <c r="F235" s="564"/>
      <c r="G235" s="564"/>
      <c r="H235" s="564"/>
      <c r="I235" s="564"/>
      <c r="J235" s="645"/>
      <c r="K235" s="645"/>
      <c r="L235" s="645"/>
      <c r="M235" s="645"/>
      <c r="N235" s="645"/>
      <c r="O235" s="645"/>
      <c r="P235" s="456"/>
      <c r="Q235" s="646"/>
      <c r="R235" s="458"/>
      <c r="S235" s="564"/>
      <c r="T235" s="564"/>
      <c r="U235" s="564"/>
      <c r="V235" s="564"/>
      <c r="W235" s="564"/>
      <c r="X235" s="564"/>
      <c r="Y235" s="14"/>
      <c r="Z235" s="14"/>
    </row>
    <row r="236" spans="1:26" ht="15.75" customHeight="1">
      <c r="A236" s="564"/>
      <c r="B236" s="564"/>
      <c r="C236" s="564"/>
      <c r="D236" s="564"/>
      <c r="E236" s="564"/>
      <c r="F236" s="564"/>
      <c r="G236" s="564"/>
      <c r="H236" s="564"/>
      <c r="I236" s="564"/>
      <c r="J236" s="645"/>
      <c r="K236" s="645"/>
      <c r="L236" s="645"/>
      <c r="M236" s="645"/>
      <c r="N236" s="645"/>
      <c r="O236" s="645"/>
      <c r="P236" s="456"/>
      <c r="Q236" s="646"/>
      <c r="R236" s="458"/>
      <c r="S236" s="564"/>
      <c r="T236" s="564"/>
      <c r="U236" s="564"/>
      <c r="V236" s="564"/>
      <c r="W236" s="564"/>
      <c r="X236" s="564"/>
      <c r="Y236" s="14"/>
      <c r="Z236" s="14"/>
    </row>
    <row r="237" spans="1:26" ht="15.75" customHeight="1">
      <c r="A237" s="564"/>
      <c r="B237" s="564"/>
      <c r="C237" s="564"/>
      <c r="D237" s="564"/>
      <c r="E237" s="564"/>
      <c r="F237" s="564"/>
      <c r="G237" s="564"/>
      <c r="H237" s="564"/>
      <c r="I237" s="564"/>
      <c r="J237" s="645"/>
      <c r="K237" s="645"/>
      <c r="L237" s="645"/>
      <c r="M237" s="645"/>
      <c r="N237" s="645"/>
      <c r="O237" s="645"/>
      <c r="P237" s="456"/>
      <c r="Q237" s="646"/>
      <c r="R237" s="458"/>
      <c r="S237" s="564"/>
      <c r="T237" s="564"/>
      <c r="U237" s="564"/>
      <c r="V237" s="564"/>
      <c r="W237" s="564"/>
      <c r="X237" s="564"/>
      <c r="Y237" s="14"/>
      <c r="Z237" s="14"/>
    </row>
    <row r="238" spans="1:26" ht="15.75" customHeight="1">
      <c r="A238" s="564"/>
      <c r="B238" s="564"/>
      <c r="C238" s="564"/>
      <c r="D238" s="564"/>
      <c r="E238" s="564"/>
      <c r="F238" s="564"/>
      <c r="G238" s="564"/>
      <c r="H238" s="564"/>
      <c r="I238" s="564"/>
      <c r="J238" s="645"/>
      <c r="K238" s="645"/>
      <c r="L238" s="645"/>
      <c r="M238" s="645"/>
      <c r="N238" s="645"/>
      <c r="O238" s="645"/>
      <c r="P238" s="456"/>
      <c r="Q238" s="646"/>
      <c r="R238" s="458"/>
      <c r="S238" s="564"/>
      <c r="T238" s="564"/>
      <c r="U238" s="564"/>
      <c r="V238" s="564"/>
      <c r="W238" s="564"/>
      <c r="X238" s="564"/>
      <c r="Y238" s="14"/>
      <c r="Z238" s="14"/>
    </row>
    <row r="239" spans="1:26" ht="15.75" customHeight="1">
      <c r="A239" s="564"/>
      <c r="B239" s="564"/>
      <c r="C239" s="564"/>
      <c r="D239" s="564"/>
      <c r="E239" s="564"/>
      <c r="F239" s="564"/>
      <c r="G239" s="564"/>
      <c r="H239" s="564"/>
      <c r="I239" s="564"/>
      <c r="J239" s="645"/>
      <c r="K239" s="645"/>
      <c r="L239" s="645"/>
      <c r="M239" s="645"/>
      <c r="N239" s="645"/>
      <c r="O239" s="645"/>
      <c r="P239" s="456"/>
      <c r="Q239" s="646"/>
      <c r="R239" s="458"/>
      <c r="S239" s="564"/>
      <c r="T239" s="564"/>
      <c r="U239" s="564"/>
      <c r="V239" s="564"/>
      <c r="W239" s="564"/>
      <c r="X239" s="564"/>
      <c r="Y239" s="14"/>
      <c r="Z239" s="14"/>
    </row>
    <row r="240" spans="1:26" ht="15.75" customHeight="1">
      <c r="A240" s="564"/>
      <c r="B240" s="564"/>
      <c r="C240" s="564"/>
      <c r="D240" s="564"/>
      <c r="E240" s="564"/>
      <c r="F240" s="564"/>
      <c r="G240" s="564"/>
      <c r="H240" s="564"/>
      <c r="I240" s="564"/>
      <c r="J240" s="645"/>
      <c r="K240" s="645"/>
      <c r="L240" s="645"/>
      <c r="M240" s="645"/>
      <c r="N240" s="645"/>
      <c r="O240" s="645"/>
      <c r="P240" s="456"/>
      <c r="Q240" s="646"/>
      <c r="R240" s="458"/>
      <c r="S240" s="564"/>
      <c r="T240" s="564"/>
      <c r="U240" s="564"/>
      <c r="V240" s="564"/>
      <c r="W240" s="564"/>
      <c r="X240" s="564"/>
      <c r="Y240" s="14"/>
      <c r="Z240" s="14"/>
    </row>
    <row r="241" spans="1:26" ht="15.75" customHeight="1">
      <c r="A241" s="564"/>
      <c r="B241" s="564"/>
      <c r="C241" s="564"/>
      <c r="D241" s="564"/>
      <c r="E241" s="564"/>
      <c r="F241" s="564"/>
      <c r="G241" s="564"/>
      <c r="H241" s="564"/>
      <c r="I241" s="564"/>
      <c r="J241" s="645"/>
      <c r="K241" s="645"/>
      <c r="L241" s="645"/>
      <c r="M241" s="645"/>
      <c r="N241" s="645"/>
      <c r="O241" s="645"/>
      <c r="P241" s="456"/>
      <c r="Q241" s="646"/>
      <c r="R241" s="458"/>
      <c r="S241" s="564"/>
      <c r="T241" s="564"/>
      <c r="U241" s="564"/>
      <c r="V241" s="564"/>
      <c r="W241" s="564"/>
      <c r="X241" s="564"/>
      <c r="Y241" s="14"/>
      <c r="Z241" s="14"/>
    </row>
    <row r="242" spans="1:26" ht="15.75" customHeight="1">
      <c r="A242" s="564"/>
      <c r="B242" s="564"/>
      <c r="C242" s="564"/>
      <c r="D242" s="564"/>
      <c r="E242" s="564"/>
      <c r="F242" s="564"/>
      <c r="G242" s="564"/>
      <c r="H242" s="564"/>
      <c r="I242" s="564"/>
      <c r="J242" s="645"/>
      <c r="K242" s="645"/>
      <c r="L242" s="645"/>
      <c r="M242" s="645"/>
      <c r="N242" s="645"/>
      <c r="O242" s="645"/>
      <c r="P242" s="456"/>
      <c r="Q242" s="646"/>
      <c r="R242" s="458"/>
      <c r="S242" s="564"/>
      <c r="T242" s="564"/>
      <c r="U242" s="564"/>
      <c r="V242" s="564"/>
      <c r="W242" s="564"/>
      <c r="X242" s="564"/>
      <c r="Y242" s="14"/>
      <c r="Z242" s="14"/>
    </row>
    <row r="243" spans="1:26" ht="15.75" customHeight="1">
      <c r="A243" s="564"/>
      <c r="B243" s="564"/>
      <c r="C243" s="564"/>
      <c r="D243" s="564"/>
      <c r="E243" s="564"/>
      <c r="F243" s="564"/>
      <c r="G243" s="564"/>
      <c r="H243" s="564"/>
      <c r="I243" s="564"/>
      <c r="J243" s="645"/>
      <c r="K243" s="645"/>
      <c r="L243" s="645"/>
      <c r="M243" s="645"/>
      <c r="N243" s="645"/>
      <c r="O243" s="645"/>
      <c r="P243" s="456"/>
      <c r="Q243" s="646"/>
      <c r="R243" s="458"/>
      <c r="S243" s="564"/>
      <c r="T243" s="564"/>
      <c r="U243" s="564"/>
      <c r="V243" s="564"/>
      <c r="W243" s="564"/>
      <c r="X243" s="564"/>
      <c r="Y243" s="14"/>
      <c r="Z243" s="14"/>
    </row>
    <row r="244" spans="1:26" ht="15.75" customHeight="1">
      <c r="A244" s="564"/>
      <c r="B244" s="564"/>
      <c r="C244" s="564"/>
      <c r="D244" s="564"/>
      <c r="E244" s="564"/>
      <c r="F244" s="564"/>
      <c r="G244" s="564"/>
      <c r="H244" s="564"/>
      <c r="I244" s="564"/>
      <c r="J244" s="645"/>
      <c r="K244" s="645"/>
      <c r="L244" s="645"/>
      <c r="M244" s="645"/>
      <c r="N244" s="645"/>
      <c r="O244" s="645"/>
      <c r="P244" s="456"/>
      <c r="Q244" s="646"/>
      <c r="R244" s="458"/>
      <c r="S244" s="564"/>
      <c r="T244" s="564"/>
      <c r="U244" s="564"/>
      <c r="V244" s="564"/>
      <c r="W244" s="564"/>
      <c r="X244" s="564"/>
      <c r="Y244" s="14"/>
      <c r="Z244" s="14"/>
    </row>
    <row r="245" spans="1:26" ht="15.75" customHeight="1">
      <c r="A245" s="564"/>
      <c r="B245" s="564"/>
      <c r="C245" s="564"/>
      <c r="D245" s="564"/>
      <c r="E245" s="564"/>
      <c r="F245" s="564"/>
      <c r="G245" s="564"/>
      <c r="H245" s="564"/>
      <c r="I245" s="564"/>
      <c r="J245" s="645"/>
      <c r="K245" s="645"/>
      <c r="L245" s="645"/>
      <c r="M245" s="645"/>
      <c r="N245" s="645"/>
      <c r="O245" s="645"/>
      <c r="P245" s="456"/>
      <c r="Q245" s="646"/>
      <c r="R245" s="458"/>
      <c r="S245" s="564"/>
      <c r="T245" s="564"/>
      <c r="U245" s="564"/>
      <c r="V245" s="564"/>
      <c r="W245" s="564"/>
      <c r="X245" s="564"/>
      <c r="Y245" s="14"/>
      <c r="Z245" s="14"/>
    </row>
    <row r="246" spans="1:26" ht="15.75" customHeight="1">
      <c r="A246" s="564"/>
      <c r="B246" s="564"/>
      <c r="C246" s="564"/>
      <c r="D246" s="564"/>
      <c r="E246" s="564"/>
      <c r="F246" s="564"/>
      <c r="G246" s="564"/>
      <c r="H246" s="564"/>
      <c r="I246" s="564"/>
      <c r="J246" s="645"/>
      <c r="K246" s="645"/>
      <c r="L246" s="645"/>
      <c r="M246" s="645"/>
      <c r="N246" s="645"/>
      <c r="O246" s="645"/>
      <c r="P246" s="456"/>
      <c r="Q246" s="646"/>
      <c r="R246" s="458"/>
      <c r="S246" s="564"/>
      <c r="T246" s="564"/>
      <c r="U246" s="564"/>
      <c r="V246" s="564"/>
      <c r="W246" s="564"/>
      <c r="X246" s="564"/>
      <c r="Y246" s="14"/>
      <c r="Z246" s="14"/>
    </row>
    <row r="247" spans="1:26" ht="15.75" customHeight="1">
      <c r="A247" s="564"/>
      <c r="B247" s="564"/>
      <c r="C247" s="564"/>
      <c r="D247" s="564"/>
      <c r="E247" s="564"/>
      <c r="F247" s="564"/>
      <c r="G247" s="564"/>
      <c r="H247" s="564"/>
      <c r="I247" s="564"/>
      <c r="J247" s="645"/>
      <c r="K247" s="645"/>
      <c r="L247" s="645"/>
      <c r="M247" s="645"/>
      <c r="N247" s="645"/>
      <c r="O247" s="645"/>
      <c r="P247" s="456"/>
      <c r="Q247" s="646"/>
      <c r="R247" s="458"/>
      <c r="S247" s="564"/>
      <c r="T247" s="564"/>
      <c r="U247" s="564"/>
      <c r="V247" s="564"/>
      <c r="W247" s="564"/>
      <c r="X247" s="564"/>
      <c r="Y247" s="14"/>
      <c r="Z247" s="14"/>
    </row>
    <row r="248" spans="1:26" ht="15.75" customHeight="1">
      <c r="A248" s="564"/>
      <c r="B248" s="564"/>
      <c r="C248" s="564"/>
      <c r="D248" s="564"/>
      <c r="E248" s="564"/>
      <c r="F248" s="564"/>
      <c r="G248" s="564"/>
      <c r="H248" s="564"/>
      <c r="I248" s="564"/>
      <c r="J248" s="645"/>
      <c r="K248" s="645"/>
      <c r="L248" s="645"/>
      <c r="M248" s="645"/>
      <c r="N248" s="645"/>
      <c r="O248" s="645"/>
      <c r="P248" s="456"/>
      <c r="Q248" s="646"/>
      <c r="R248" s="458"/>
      <c r="S248" s="564"/>
      <c r="T248" s="564"/>
      <c r="U248" s="564"/>
      <c r="V248" s="564"/>
      <c r="W248" s="564"/>
      <c r="X248" s="564"/>
      <c r="Y248" s="14"/>
      <c r="Z248" s="14"/>
    </row>
    <row r="249" spans="1:26" ht="15.75" customHeight="1">
      <c r="A249" s="564"/>
      <c r="B249" s="564"/>
      <c r="C249" s="564"/>
      <c r="D249" s="564"/>
      <c r="E249" s="564"/>
      <c r="F249" s="564"/>
      <c r="G249" s="564"/>
      <c r="H249" s="564"/>
      <c r="I249" s="564"/>
      <c r="J249" s="645"/>
      <c r="K249" s="645"/>
      <c r="L249" s="645"/>
      <c r="M249" s="645"/>
      <c r="N249" s="645"/>
      <c r="O249" s="645"/>
      <c r="P249" s="456"/>
      <c r="Q249" s="646"/>
      <c r="R249" s="458"/>
      <c r="S249" s="564"/>
      <c r="T249" s="564"/>
      <c r="U249" s="564"/>
      <c r="V249" s="564"/>
      <c r="W249" s="564"/>
      <c r="X249" s="564"/>
      <c r="Y249" s="14"/>
      <c r="Z249" s="14"/>
    </row>
    <row r="250" spans="1:26" ht="15.75" customHeight="1">
      <c r="A250" s="564"/>
      <c r="B250" s="564"/>
      <c r="C250" s="564"/>
      <c r="D250" s="564"/>
      <c r="E250" s="564"/>
      <c r="F250" s="564"/>
      <c r="G250" s="564"/>
      <c r="H250" s="564"/>
      <c r="I250" s="564"/>
      <c r="J250" s="645"/>
      <c r="K250" s="645"/>
      <c r="L250" s="645"/>
      <c r="M250" s="645"/>
      <c r="N250" s="645"/>
      <c r="O250" s="645"/>
      <c r="P250" s="456"/>
      <c r="Q250" s="646"/>
      <c r="R250" s="458"/>
      <c r="S250" s="564"/>
      <c r="T250" s="564"/>
      <c r="U250" s="564"/>
      <c r="V250" s="564"/>
      <c r="W250" s="564"/>
      <c r="X250" s="564"/>
      <c r="Y250" s="14"/>
      <c r="Z250" s="14"/>
    </row>
    <row r="251" spans="1:26" ht="15.75" customHeight="1">
      <c r="A251" s="564"/>
      <c r="B251" s="564"/>
      <c r="C251" s="564"/>
      <c r="D251" s="564"/>
      <c r="E251" s="564"/>
      <c r="F251" s="564"/>
      <c r="G251" s="564"/>
      <c r="H251" s="564"/>
      <c r="I251" s="564"/>
      <c r="J251" s="645"/>
      <c r="K251" s="645"/>
      <c r="L251" s="645"/>
      <c r="M251" s="645"/>
      <c r="N251" s="645"/>
      <c r="O251" s="645"/>
      <c r="P251" s="456"/>
      <c r="Q251" s="646"/>
      <c r="R251" s="458"/>
      <c r="S251" s="564"/>
      <c r="T251" s="564"/>
      <c r="U251" s="564"/>
      <c r="V251" s="564"/>
      <c r="W251" s="564"/>
      <c r="X251" s="564"/>
      <c r="Y251" s="14"/>
      <c r="Z251" s="14"/>
    </row>
    <row r="252" spans="1:26" ht="15.75" customHeight="1">
      <c r="A252" s="564"/>
      <c r="B252" s="564"/>
      <c r="C252" s="564"/>
      <c r="D252" s="564"/>
      <c r="E252" s="564"/>
      <c r="F252" s="564"/>
      <c r="G252" s="564"/>
      <c r="H252" s="564"/>
      <c r="I252" s="564"/>
      <c r="J252" s="645"/>
      <c r="K252" s="645"/>
      <c r="L252" s="645"/>
      <c r="M252" s="645"/>
      <c r="N252" s="645"/>
      <c r="O252" s="645"/>
      <c r="P252" s="456"/>
      <c r="Q252" s="646"/>
      <c r="R252" s="458"/>
      <c r="S252" s="564"/>
      <c r="T252" s="564"/>
      <c r="U252" s="564"/>
      <c r="V252" s="564"/>
      <c r="W252" s="564"/>
      <c r="X252" s="564"/>
      <c r="Y252" s="14"/>
      <c r="Z252" s="14"/>
    </row>
    <row r="253" spans="1:26" ht="15.75" customHeight="1">
      <c r="A253" s="564"/>
      <c r="B253" s="564"/>
      <c r="C253" s="564"/>
      <c r="D253" s="564"/>
      <c r="E253" s="564"/>
      <c r="F253" s="564"/>
      <c r="G253" s="564"/>
      <c r="H253" s="564"/>
      <c r="I253" s="564"/>
      <c r="J253" s="645"/>
      <c r="K253" s="645"/>
      <c r="L253" s="645"/>
      <c r="M253" s="645"/>
      <c r="N253" s="645"/>
      <c r="O253" s="645"/>
      <c r="P253" s="456"/>
      <c r="Q253" s="646"/>
      <c r="R253" s="458"/>
      <c r="S253" s="564"/>
      <c r="T253" s="564"/>
      <c r="U253" s="564"/>
      <c r="V253" s="564"/>
      <c r="W253" s="564"/>
      <c r="X253" s="564"/>
      <c r="Y253" s="14"/>
      <c r="Z253" s="14"/>
    </row>
    <row r="254" spans="1:26" ht="15.75" customHeight="1">
      <c r="A254" s="564"/>
      <c r="B254" s="564"/>
      <c r="C254" s="564"/>
      <c r="D254" s="564"/>
      <c r="E254" s="564"/>
      <c r="F254" s="564"/>
      <c r="G254" s="564"/>
      <c r="H254" s="564"/>
      <c r="I254" s="564"/>
      <c r="J254" s="645"/>
      <c r="K254" s="645"/>
      <c r="L254" s="645"/>
      <c r="M254" s="645"/>
      <c r="N254" s="645"/>
      <c r="O254" s="645"/>
      <c r="P254" s="456"/>
      <c r="Q254" s="646"/>
      <c r="R254" s="458"/>
      <c r="S254" s="564"/>
      <c r="T254" s="564"/>
      <c r="U254" s="564"/>
      <c r="V254" s="564"/>
      <c r="W254" s="564"/>
      <c r="X254" s="564"/>
      <c r="Y254" s="14"/>
      <c r="Z254" s="14"/>
    </row>
    <row r="255" spans="1:26" ht="15.75" customHeight="1">
      <c r="A255" s="564"/>
      <c r="B255" s="564"/>
      <c r="C255" s="564"/>
      <c r="D255" s="564"/>
      <c r="E255" s="564"/>
      <c r="F255" s="564"/>
      <c r="G255" s="564"/>
      <c r="H255" s="564"/>
      <c r="I255" s="564"/>
      <c r="J255" s="645"/>
      <c r="K255" s="645"/>
      <c r="L255" s="645"/>
      <c r="M255" s="645"/>
      <c r="N255" s="645"/>
      <c r="O255" s="645"/>
      <c r="P255" s="456"/>
      <c r="Q255" s="646"/>
      <c r="R255" s="458"/>
      <c r="S255" s="564"/>
      <c r="T255" s="564"/>
      <c r="U255" s="564"/>
      <c r="V255" s="564"/>
      <c r="W255" s="564"/>
      <c r="X255" s="564"/>
      <c r="Y255" s="14"/>
      <c r="Z255" s="14"/>
    </row>
    <row r="256" spans="1:26" ht="15.75" customHeight="1">
      <c r="A256" s="564"/>
      <c r="B256" s="564"/>
      <c r="C256" s="564"/>
      <c r="D256" s="564"/>
      <c r="E256" s="564"/>
      <c r="F256" s="564"/>
      <c r="G256" s="564"/>
      <c r="H256" s="564"/>
      <c r="I256" s="564"/>
      <c r="J256" s="645"/>
      <c r="K256" s="645"/>
      <c r="L256" s="645"/>
      <c r="M256" s="645"/>
      <c r="N256" s="645"/>
      <c r="O256" s="645"/>
      <c r="P256" s="456"/>
      <c r="Q256" s="646"/>
      <c r="R256" s="458"/>
      <c r="S256" s="564"/>
      <c r="T256" s="564"/>
      <c r="U256" s="564"/>
      <c r="V256" s="564"/>
      <c r="W256" s="564"/>
      <c r="X256" s="564"/>
      <c r="Y256" s="14"/>
      <c r="Z256" s="14"/>
    </row>
    <row r="257" spans="1:26" ht="15.75" customHeight="1">
      <c r="A257" s="564"/>
      <c r="B257" s="564"/>
      <c r="C257" s="564"/>
      <c r="D257" s="564"/>
      <c r="E257" s="564"/>
      <c r="F257" s="564"/>
      <c r="G257" s="564"/>
      <c r="H257" s="564"/>
      <c r="I257" s="564"/>
      <c r="J257" s="645"/>
      <c r="K257" s="645"/>
      <c r="L257" s="645"/>
      <c r="M257" s="645"/>
      <c r="N257" s="645"/>
      <c r="O257" s="645"/>
      <c r="P257" s="456"/>
      <c r="Q257" s="646"/>
      <c r="R257" s="458"/>
      <c r="S257" s="564"/>
      <c r="T257" s="564"/>
      <c r="U257" s="564"/>
      <c r="V257" s="564"/>
      <c r="W257" s="564"/>
      <c r="X257" s="564"/>
      <c r="Y257" s="14"/>
      <c r="Z257" s="14"/>
    </row>
    <row r="258" spans="1:26" ht="15.75" customHeight="1">
      <c r="A258" s="564"/>
      <c r="B258" s="564"/>
      <c r="C258" s="564"/>
      <c r="D258" s="564"/>
      <c r="E258" s="564"/>
      <c r="F258" s="564"/>
      <c r="G258" s="564"/>
      <c r="H258" s="564"/>
      <c r="I258" s="564"/>
      <c r="J258" s="645"/>
      <c r="K258" s="645"/>
      <c r="L258" s="645"/>
      <c r="M258" s="645"/>
      <c r="N258" s="645"/>
      <c r="O258" s="645"/>
      <c r="P258" s="456"/>
      <c r="Q258" s="646"/>
      <c r="R258" s="458"/>
      <c r="S258" s="564"/>
      <c r="T258" s="564"/>
      <c r="U258" s="564"/>
      <c r="V258" s="564"/>
      <c r="W258" s="564"/>
      <c r="X258" s="564"/>
      <c r="Y258" s="14"/>
      <c r="Z258" s="14"/>
    </row>
    <row r="259" spans="1:26" ht="15.75" customHeight="1">
      <c r="A259" s="564"/>
      <c r="B259" s="564"/>
      <c r="C259" s="564"/>
      <c r="D259" s="564"/>
      <c r="E259" s="564"/>
      <c r="F259" s="564"/>
      <c r="G259" s="564"/>
      <c r="H259" s="564"/>
      <c r="I259" s="564"/>
      <c r="J259" s="645"/>
      <c r="K259" s="645"/>
      <c r="L259" s="645"/>
      <c r="M259" s="645"/>
      <c r="N259" s="645"/>
      <c r="O259" s="645"/>
      <c r="P259" s="456"/>
      <c r="Q259" s="646"/>
      <c r="R259" s="458"/>
      <c r="S259" s="564"/>
      <c r="T259" s="564"/>
      <c r="U259" s="564"/>
      <c r="V259" s="564"/>
      <c r="W259" s="564"/>
      <c r="X259" s="564"/>
      <c r="Y259" s="14"/>
      <c r="Z259" s="14"/>
    </row>
    <row r="260" spans="1:26" ht="15.75" customHeight="1">
      <c r="A260" s="564"/>
      <c r="B260" s="564"/>
      <c r="C260" s="564"/>
      <c r="D260" s="564"/>
      <c r="E260" s="564"/>
      <c r="F260" s="564"/>
      <c r="G260" s="564"/>
      <c r="H260" s="564"/>
      <c r="I260" s="564"/>
      <c r="J260" s="645"/>
      <c r="K260" s="645"/>
      <c r="L260" s="645"/>
      <c r="M260" s="645"/>
      <c r="N260" s="645"/>
      <c r="O260" s="645"/>
      <c r="P260" s="456"/>
      <c r="Q260" s="646"/>
      <c r="R260" s="458"/>
      <c r="S260" s="564"/>
      <c r="T260" s="564"/>
      <c r="U260" s="564"/>
      <c r="V260" s="564"/>
      <c r="W260" s="564"/>
      <c r="X260" s="564"/>
      <c r="Y260" s="14"/>
      <c r="Z260" s="14"/>
    </row>
    <row r="261" spans="1:26" ht="15.75" customHeight="1">
      <c r="A261" s="564"/>
      <c r="B261" s="564"/>
      <c r="C261" s="564"/>
      <c r="D261" s="564"/>
      <c r="E261" s="564"/>
      <c r="F261" s="564"/>
      <c r="G261" s="564"/>
      <c r="H261" s="564"/>
      <c r="I261" s="564"/>
      <c r="J261" s="645"/>
      <c r="K261" s="645"/>
      <c r="L261" s="645"/>
      <c r="M261" s="645"/>
      <c r="N261" s="645"/>
      <c r="O261" s="645"/>
      <c r="P261" s="456"/>
      <c r="Q261" s="646"/>
      <c r="R261" s="458"/>
      <c r="S261" s="564"/>
      <c r="T261" s="564"/>
      <c r="U261" s="564"/>
      <c r="V261" s="564"/>
      <c r="W261" s="564"/>
      <c r="X261" s="564"/>
      <c r="Y261" s="14"/>
      <c r="Z261" s="14"/>
    </row>
    <row r="262" spans="1:26" ht="15.75" customHeight="1">
      <c r="A262" s="564"/>
      <c r="B262" s="564"/>
      <c r="C262" s="564"/>
      <c r="D262" s="564"/>
      <c r="E262" s="564"/>
      <c r="F262" s="564"/>
      <c r="G262" s="564"/>
      <c r="H262" s="564"/>
      <c r="I262" s="564"/>
      <c r="J262" s="645"/>
      <c r="K262" s="645"/>
      <c r="L262" s="645"/>
      <c r="M262" s="645"/>
      <c r="N262" s="645"/>
      <c r="O262" s="645"/>
      <c r="P262" s="456"/>
      <c r="Q262" s="646"/>
      <c r="R262" s="458"/>
      <c r="S262" s="564"/>
      <c r="T262" s="564"/>
      <c r="U262" s="564"/>
      <c r="V262" s="564"/>
      <c r="W262" s="564"/>
      <c r="X262" s="564"/>
      <c r="Y262" s="14"/>
      <c r="Z262" s="14"/>
    </row>
    <row r="263" spans="1:26" ht="15.75" customHeight="1">
      <c r="A263" s="564"/>
      <c r="B263" s="564"/>
      <c r="C263" s="564"/>
      <c r="D263" s="564"/>
      <c r="E263" s="564"/>
      <c r="F263" s="564"/>
      <c r="G263" s="564"/>
      <c r="H263" s="564"/>
      <c r="I263" s="564"/>
      <c r="J263" s="645"/>
      <c r="K263" s="645"/>
      <c r="L263" s="645"/>
      <c r="M263" s="645"/>
      <c r="N263" s="645"/>
      <c r="O263" s="645"/>
      <c r="P263" s="456"/>
      <c r="Q263" s="646"/>
      <c r="R263" s="458"/>
      <c r="S263" s="564"/>
      <c r="T263" s="564"/>
      <c r="U263" s="564"/>
      <c r="V263" s="564"/>
      <c r="W263" s="564"/>
      <c r="X263" s="564"/>
      <c r="Y263" s="14"/>
      <c r="Z263" s="14"/>
    </row>
    <row r="264" spans="1:26" ht="15.75" customHeight="1">
      <c r="A264" s="564"/>
      <c r="B264" s="564"/>
      <c r="C264" s="564"/>
      <c r="D264" s="564"/>
      <c r="E264" s="564"/>
      <c r="F264" s="564"/>
      <c r="G264" s="564"/>
      <c r="H264" s="564"/>
      <c r="I264" s="564"/>
      <c r="J264" s="645"/>
      <c r="K264" s="645"/>
      <c r="L264" s="645"/>
      <c r="M264" s="645"/>
      <c r="N264" s="645"/>
      <c r="O264" s="645"/>
      <c r="P264" s="456"/>
      <c r="Q264" s="646"/>
      <c r="R264" s="458"/>
      <c r="S264" s="564"/>
      <c r="T264" s="564"/>
      <c r="U264" s="564"/>
      <c r="V264" s="564"/>
      <c r="W264" s="564"/>
      <c r="X264" s="564"/>
      <c r="Y264" s="14"/>
      <c r="Z264" s="14"/>
    </row>
    <row r="265" spans="1:26" ht="15.75" customHeight="1">
      <c r="A265" s="564"/>
      <c r="B265" s="564"/>
      <c r="C265" s="564"/>
      <c r="D265" s="564"/>
      <c r="E265" s="564"/>
      <c r="F265" s="564"/>
      <c r="G265" s="564"/>
      <c r="H265" s="564"/>
      <c r="I265" s="564"/>
      <c r="J265" s="645"/>
      <c r="K265" s="645"/>
      <c r="L265" s="645"/>
      <c r="M265" s="645"/>
      <c r="N265" s="645"/>
      <c r="O265" s="645"/>
      <c r="P265" s="456"/>
      <c r="Q265" s="646"/>
      <c r="R265" s="458"/>
      <c r="S265" s="564"/>
      <c r="T265" s="564"/>
      <c r="U265" s="564"/>
      <c r="V265" s="564"/>
      <c r="W265" s="564"/>
      <c r="X265" s="564"/>
      <c r="Y265" s="14"/>
      <c r="Z265" s="14"/>
    </row>
    <row r="266" spans="1:26" ht="15.75" customHeight="1">
      <c r="A266" s="564"/>
      <c r="B266" s="564"/>
      <c r="C266" s="564"/>
      <c r="D266" s="564"/>
      <c r="E266" s="564"/>
      <c r="F266" s="564"/>
      <c r="G266" s="564"/>
      <c r="H266" s="564"/>
      <c r="I266" s="564"/>
      <c r="J266" s="645"/>
      <c r="K266" s="645"/>
      <c r="L266" s="645"/>
      <c r="M266" s="645"/>
      <c r="N266" s="645"/>
      <c r="O266" s="645"/>
      <c r="P266" s="456"/>
      <c r="Q266" s="646"/>
      <c r="R266" s="458"/>
      <c r="S266" s="564"/>
      <c r="T266" s="564"/>
      <c r="U266" s="564"/>
      <c r="V266" s="564"/>
      <c r="W266" s="564"/>
      <c r="X266" s="564"/>
      <c r="Y266" s="14"/>
      <c r="Z266" s="14"/>
    </row>
    <row r="267" spans="1:26" ht="15.75" customHeight="1">
      <c r="A267" s="564"/>
      <c r="B267" s="564"/>
      <c r="C267" s="564"/>
      <c r="D267" s="564"/>
      <c r="E267" s="564"/>
      <c r="F267" s="564"/>
      <c r="G267" s="564"/>
      <c r="H267" s="564"/>
      <c r="I267" s="564"/>
      <c r="J267" s="645"/>
      <c r="K267" s="645"/>
      <c r="L267" s="645"/>
      <c r="M267" s="645"/>
      <c r="N267" s="645"/>
      <c r="O267" s="645"/>
      <c r="P267" s="456"/>
      <c r="Q267" s="646"/>
      <c r="R267" s="458"/>
      <c r="S267" s="564"/>
      <c r="T267" s="564"/>
      <c r="U267" s="564"/>
      <c r="V267" s="564"/>
      <c r="W267" s="564"/>
      <c r="X267" s="564"/>
      <c r="Y267" s="14"/>
      <c r="Z267" s="14"/>
    </row>
    <row r="268" spans="1:26" ht="15.75" customHeight="1">
      <c r="A268" s="564"/>
      <c r="B268" s="564"/>
      <c r="C268" s="564"/>
      <c r="D268" s="564"/>
      <c r="E268" s="564"/>
      <c r="F268" s="564"/>
      <c r="G268" s="564"/>
      <c r="H268" s="564"/>
      <c r="I268" s="564"/>
      <c r="J268" s="645"/>
      <c r="K268" s="645"/>
      <c r="L268" s="645"/>
      <c r="M268" s="645"/>
      <c r="N268" s="645"/>
      <c r="O268" s="645"/>
      <c r="P268" s="456"/>
      <c r="Q268" s="646"/>
      <c r="R268" s="458"/>
      <c r="S268" s="564"/>
      <c r="T268" s="564"/>
      <c r="U268" s="564"/>
      <c r="V268" s="564"/>
      <c r="W268" s="564"/>
      <c r="X268" s="564"/>
      <c r="Y268" s="14"/>
      <c r="Z268" s="14"/>
    </row>
    <row r="269" spans="1:26" ht="15.75" customHeight="1">
      <c r="A269" s="564"/>
      <c r="B269" s="564"/>
      <c r="C269" s="564"/>
      <c r="D269" s="564"/>
      <c r="E269" s="564"/>
      <c r="F269" s="564"/>
      <c r="G269" s="564"/>
      <c r="H269" s="564"/>
      <c r="I269" s="564"/>
      <c r="J269" s="645"/>
      <c r="K269" s="645"/>
      <c r="L269" s="645"/>
      <c r="M269" s="645"/>
      <c r="N269" s="645"/>
      <c r="O269" s="645"/>
      <c r="P269" s="456"/>
      <c r="Q269" s="646"/>
      <c r="R269" s="458"/>
      <c r="S269" s="564"/>
      <c r="T269" s="564"/>
      <c r="U269" s="564"/>
      <c r="V269" s="564"/>
      <c r="W269" s="564"/>
      <c r="X269" s="564"/>
      <c r="Y269" s="14"/>
      <c r="Z269" s="14"/>
    </row>
    <row r="270" spans="1:26" ht="15.75" customHeight="1">
      <c r="A270" s="564"/>
      <c r="B270" s="564"/>
      <c r="C270" s="564"/>
      <c r="D270" s="564"/>
      <c r="E270" s="564"/>
      <c r="F270" s="564"/>
      <c r="G270" s="564"/>
      <c r="H270" s="564"/>
      <c r="I270" s="564"/>
      <c r="J270" s="645"/>
      <c r="K270" s="645"/>
      <c r="L270" s="645"/>
      <c r="M270" s="645"/>
      <c r="N270" s="645"/>
      <c r="O270" s="645"/>
      <c r="P270" s="456"/>
      <c r="Q270" s="646"/>
      <c r="R270" s="458"/>
      <c r="S270" s="564"/>
      <c r="T270" s="564"/>
      <c r="U270" s="564"/>
      <c r="V270" s="564"/>
      <c r="W270" s="564"/>
      <c r="X270" s="564"/>
      <c r="Y270" s="14"/>
      <c r="Z270" s="14"/>
    </row>
    <row r="271" spans="1:26" ht="15.75" customHeight="1">
      <c r="A271" s="564"/>
      <c r="B271" s="564"/>
      <c r="C271" s="564"/>
      <c r="D271" s="564"/>
      <c r="E271" s="564"/>
      <c r="F271" s="564"/>
      <c r="G271" s="564"/>
      <c r="H271" s="564"/>
      <c r="I271" s="564"/>
      <c r="J271" s="645"/>
      <c r="K271" s="645"/>
      <c r="L271" s="645"/>
      <c r="M271" s="645"/>
      <c r="N271" s="645"/>
      <c r="O271" s="645"/>
      <c r="P271" s="456"/>
      <c r="Q271" s="646"/>
      <c r="R271" s="458"/>
      <c r="S271" s="564"/>
      <c r="T271" s="564"/>
      <c r="U271" s="564"/>
      <c r="V271" s="564"/>
      <c r="W271" s="564"/>
      <c r="X271" s="564"/>
      <c r="Y271" s="14"/>
      <c r="Z271" s="14"/>
    </row>
    <row r="272" spans="1:26" ht="15.75" customHeight="1">
      <c r="A272" s="564"/>
      <c r="B272" s="564"/>
      <c r="C272" s="564"/>
      <c r="D272" s="564"/>
      <c r="E272" s="564"/>
      <c r="F272" s="564"/>
      <c r="G272" s="564"/>
      <c r="H272" s="564"/>
      <c r="I272" s="564"/>
      <c r="J272" s="645"/>
      <c r="K272" s="645"/>
      <c r="L272" s="645"/>
      <c r="M272" s="645"/>
      <c r="N272" s="645"/>
      <c r="O272" s="645"/>
      <c r="P272" s="456"/>
      <c r="Q272" s="646"/>
      <c r="R272" s="458"/>
      <c r="S272" s="564"/>
      <c r="T272" s="564"/>
      <c r="U272" s="564"/>
      <c r="V272" s="564"/>
      <c r="W272" s="564"/>
      <c r="X272" s="564"/>
      <c r="Y272" s="14"/>
      <c r="Z272" s="14"/>
    </row>
    <row r="273" spans="1:26" ht="15.75" customHeight="1">
      <c r="A273" s="564"/>
      <c r="B273" s="564"/>
      <c r="C273" s="564"/>
      <c r="D273" s="564"/>
      <c r="E273" s="564"/>
      <c r="F273" s="564"/>
      <c r="G273" s="564"/>
      <c r="H273" s="564"/>
      <c r="I273" s="564"/>
      <c r="J273" s="645"/>
      <c r="K273" s="645"/>
      <c r="L273" s="645"/>
      <c r="M273" s="645"/>
      <c r="N273" s="645"/>
      <c r="O273" s="645"/>
      <c r="P273" s="456"/>
      <c r="Q273" s="646"/>
      <c r="R273" s="458"/>
      <c r="S273" s="564"/>
      <c r="T273" s="564"/>
      <c r="U273" s="564"/>
      <c r="V273" s="564"/>
      <c r="W273" s="564"/>
      <c r="X273" s="564"/>
      <c r="Y273" s="14"/>
      <c r="Z273" s="14"/>
    </row>
    <row r="274" spans="1:26" ht="15.75" customHeight="1">
      <c r="A274" s="564"/>
      <c r="B274" s="564"/>
      <c r="C274" s="564"/>
      <c r="D274" s="564"/>
      <c r="E274" s="564"/>
      <c r="F274" s="564"/>
      <c r="G274" s="564"/>
      <c r="H274" s="564"/>
      <c r="I274" s="564"/>
      <c r="J274" s="645"/>
      <c r="K274" s="645"/>
      <c r="L274" s="645"/>
      <c r="M274" s="645"/>
      <c r="N274" s="645"/>
      <c r="O274" s="645"/>
      <c r="P274" s="456"/>
      <c r="Q274" s="646"/>
      <c r="R274" s="458"/>
      <c r="S274" s="564"/>
      <c r="T274" s="564"/>
      <c r="U274" s="564"/>
      <c r="V274" s="564"/>
      <c r="W274" s="564"/>
      <c r="X274" s="564"/>
      <c r="Y274" s="14"/>
      <c r="Z274" s="14"/>
    </row>
    <row r="275" spans="1:26" ht="15.75" customHeight="1">
      <c r="A275" s="564"/>
      <c r="B275" s="564"/>
      <c r="C275" s="564"/>
      <c r="D275" s="564"/>
      <c r="E275" s="564"/>
      <c r="F275" s="564"/>
      <c r="G275" s="564"/>
      <c r="H275" s="564"/>
      <c r="I275" s="564"/>
      <c r="J275" s="645"/>
      <c r="K275" s="645"/>
      <c r="L275" s="645"/>
      <c r="M275" s="645"/>
      <c r="N275" s="645"/>
      <c r="O275" s="645"/>
      <c r="P275" s="456"/>
      <c r="Q275" s="646"/>
      <c r="R275" s="458"/>
      <c r="S275" s="564"/>
      <c r="T275" s="564"/>
      <c r="U275" s="564"/>
      <c r="V275" s="564"/>
      <c r="W275" s="564"/>
      <c r="X275" s="564"/>
      <c r="Y275" s="14"/>
      <c r="Z275" s="14"/>
    </row>
    <row r="276" spans="1:26" ht="15.75" customHeight="1">
      <c r="A276" s="564"/>
      <c r="B276" s="564"/>
      <c r="C276" s="564"/>
      <c r="D276" s="564"/>
      <c r="E276" s="564"/>
      <c r="F276" s="564"/>
      <c r="G276" s="564"/>
      <c r="H276" s="564"/>
      <c r="I276" s="564"/>
      <c r="J276" s="645"/>
      <c r="K276" s="645"/>
      <c r="L276" s="645"/>
      <c r="M276" s="645"/>
      <c r="N276" s="645"/>
      <c r="O276" s="645"/>
      <c r="P276" s="456"/>
      <c r="Q276" s="646"/>
      <c r="R276" s="458"/>
      <c r="S276" s="564"/>
      <c r="T276" s="564"/>
      <c r="U276" s="564"/>
      <c r="V276" s="564"/>
      <c r="W276" s="564"/>
      <c r="X276" s="564"/>
      <c r="Y276" s="14"/>
      <c r="Z276" s="14"/>
    </row>
    <row r="277" spans="1:26" ht="15.75" customHeight="1">
      <c r="A277" s="564"/>
      <c r="B277" s="564"/>
      <c r="C277" s="564"/>
      <c r="D277" s="564"/>
      <c r="E277" s="564"/>
      <c r="F277" s="564"/>
      <c r="G277" s="564"/>
      <c r="H277" s="564"/>
      <c r="I277" s="564"/>
      <c r="J277" s="645"/>
      <c r="K277" s="645"/>
      <c r="L277" s="645"/>
      <c r="M277" s="645"/>
      <c r="N277" s="645"/>
      <c r="O277" s="645"/>
      <c r="P277" s="456"/>
      <c r="Q277" s="646"/>
      <c r="R277" s="458"/>
      <c r="S277" s="564"/>
      <c r="T277" s="564"/>
      <c r="U277" s="564"/>
      <c r="V277" s="564"/>
      <c r="W277" s="564"/>
      <c r="X277" s="564"/>
      <c r="Y277" s="14"/>
      <c r="Z277" s="14"/>
    </row>
    <row r="278" spans="1:26" ht="15.75" customHeight="1">
      <c r="A278" s="564"/>
      <c r="B278" s="564"/>
      <c r="C278" s="564"/>
      <c r="D278" s="564"/>
      <c r="E278" s="564"/>
      <c r="F278" s="564"/>
      <c r="G278" s="564"/>
      <c r="H278" s="564"/>
      <c r="I278" s="564"/>
      <c r="J278" s="645"/>
      <c r="K278" s="645"/>
      <c r="L278" s="645"/>
      <c r="M278" s="645"/>
      <c r="N278" s="645"/>
      <c r="O278" s="645"/>
      <c r="P278" s="456"/>
      <c r="Q278" s="646"/>
      <c r="R278" s="458"/>
      <c r="S278" s="564"/>
      <c r="T278" s="564"/>
      <c r="U278" s="564"/>
      <c r="V278" s="564"/>
      <c r="W278" s="564"/>
      <c r="X278" s="564"/>
      <c r="Y278" s="14"/>
      <c r="Z278" s="14"/>
    </row>
    <row r="279" spans="1:26" ht="15.75" customHeight="1">
      <c r="A279" s="564"/>
      <c r="B279" s="564"/>
      <c r="C279" s="564"/>
      <c r="D279" s="564"/>
      <c r="E279" s="564"/>
      <c r="F279" s="564"/>
      <c r="G279" s="564"/>
      <c r="H279" s="564"/>
      <c r="I279" s="564"/>
      <c r="J279" s="645"/>
      <c r="K279" s="645"/>
      <c r="L279" s="645"/>
      <c r="M279" s="645"/>
      <c r="N279" s="645"/>
      <c r="O279" s="645"/>
      <c r="P279" s="456"/>
      <c r="Q279" s="646"/>
      <c r="R279" s="458"/>
      <c r="S279" s="564"/>
      <c r="T279" s="564"/>
      <c r="U279" s="564"/>
      <c r="V279" s="564"/>
      <c r="W279" s="564"/>
      <c r="X279" s="564"/>
      <c r="Y279" s="14"/>
      <c r="Z279" s="14"/>
    </row>
    <row r="280" spans="1:26" ht="15.75" customHeight="1">
      <c r="A280" s="564"/>
      <c r="B280" s="564"/>
      <c r="C280" s="564"/>
      <c r="D280" s="564"/>
      <c r="E280" s="564"/>
      <c r="F280" s="564"/>
      <c r="G280" s="564"/>
      <c r="H280" s="564"/>
      <c r="I280" s="564"/>
      <c r="J280" s="645"/>
      <c r="K280" s="645"/>
      <c r="L280" s="645"/>
      <c r="M280" s="645"/>
      <c r="N280" s="645"/>
      <c r="O280" s="645"/>
      <c r="P280" s="456"/>
      <c r="Q280" s="646"/>
      <c r="R280" s="458"/>
      <c r="S280" s="564"/>
      <c r="T280" s="564"/>
      <c r="U280" s="564"/>
      <c r="V280" s="564"/>
      <c r="W280" s="564"/>
      <c r="X280" s="564"/>
      <c r="Y280" s="14"/>
      <c r="Z280" s="14"/>
    </row>
    <row r="281" spans="1:26" ht="15.75" customHeight="1">
      <c r="A281" s="564"/>
      <c r="B281" s="564"/>
      <c r="C281" s="564"/>
      <c r="D281" s="564"/>
      <c r="E281" s="564"/>
      <c r="F281" s="564"/>
      <c r="G281" s="564"/>
      <c r="H281" s="564"/>
      <c r="I281" s="564"/>
      <c r="J281" s="645"/>
      <c r="K281" s="645"/>
      <c r="L281" s="645"/>
      <c r="M281" s="645"/>
      <c r="N281" s="645"/>
      <c r="O281" s="645"/>
      <c r="P281" s="456"/>
      <c r="Q281" s="646"/>
      <c r="R281" s="458"/>
      <c r="S281" s="564"/>
      <c r="T281" s="564"/>
      <c r="U281" s="564"/>
      <c r="V281" s="564"/>
      <c r="W281" s="564"/>
      <c r="X281" s="564"/>
      <c r="Y281" s="14"/>
      <c r="Z281" s="14"/>
    </row>
    <row r="282" spans="1:26" ht="15.75" customHeight="1">
      <c r="A282" s="564"/>
      <c r="B282" s="564"/>
      <c r="C282" s="564"/>
      <c r="D282" s="564"/>
      <c r="E282" s="564"/>
      <c r="F282" s="564"/>
      <c r="G282" s="564"/>
      <c r="H282" s="564"/>
      <c r="I282" s="564"/>
      <c r="J282" s="645"/>
      <c r="K282" s="645"/>
      <c r="L282" s="645"/>
      <c r="M282" s="645"/>
      <c r="N282" s="645"/>
      <c r="O282" s="645"/>
      <c r="P282" s="456"/>
      <c r="Q282" s="646"/>
      <c r="R282" s="458"/>
      <c r="S282" s="564"/>
      <c r="T282" s="564"/>
      <c r="U282" s="564"/>
      <c r="V282" s="564"/>
      <c r="W282" s="564"/>
      <c r="X282" s="564"/>
      <c r="Y282" s="14"/>
      <c r="Z282" s="14"/>
    </row>
    <row r="283" spans="1:26" ht="15.75" customHeight="1">
      <c r="A283" s="564"/>
      <c r="B283" s="564"/>
      <c r="C283" s="564"/>
      <c r="D283" s="564"/>
      <c r="E283" s="564"/>
      <c r="F283" s="564"/>
      <c r="G283" s="564"/>
      <c r="H283" s="564"/>
      <c r="I283" s="564"/>
      <c r="J283" s="645"/>
      <c r="K283" s="645"/>
      <c r="L283" s="645"/>
      <c r="M283" s="645"/>
      <c r="N283" s="645"/>
      <c r="O283" s="645"/>
      <c r="P283" s="456"/>
      <c r="Q283" s="646"/>
      <c r="R283" s="458"/>
      <c r="S283" s="564"/>
      <c r="T283" s="564"/>
      <c r="U283" s="564"/>
      <c r="V283" s="564"/>
      <c r="W283" s="564"/>
      <c r="X283" s="564"/>
      <c r="Y283" s="14"/>
      <c r="Z283" s="14"/>
    </row>
    <row r="284" spans="1:26" ht="15.75" customHeight="1">
      <c r="A284" s="564"/>
      <c r="B284" s="564"/>
      <c r="C284" s="564"/>
      <c r="D284" s="564"/>
      <c r="E284" s="564"/>
      <c r="F284" s="564"/>
      <c r="G284" s="564"/>
      <c r="H284" s="564"/>
      <c r="I284" s="564"/>
      <c r="J284" s="645"/>
      <c r="K284" s="645"/>
      <c r="L284" s="645"/>
      <c r="M284" s="645"/>
      <c r="N284" s="645"/>
      <c r="O284" s="645"/>
      <c r="P284" s="456"/>
      <c r="Q284" s="646"/>
      <c r="R284" s="458"/>
      <c r="S284" s="564"/>
      <c r="T284" s="564"/>
      <c r="U284" s="564"/>
      <c r="V284" s="564"/>
      <c r="W284" s="564"/>
      <c r="X284" s="564"/>
      <c r="Y284" s="14"/>
      <c r="Z284" s="14"/>
    </row>
    <row r="285" spans="1:26" ht="15.75" customHeight="1">
      <c r="A285" s="564"/>
      <c r="B285" s="564"/>
      <c r="C285" s="564"/>
      <c r="D285" s="564"/>
      <c r="E285" s="564"/>
      <c r="F285" s="564"/>
      <c r="G285" s="564"/>
      <c r="H285" s="564"/>
      <c r="I285" s="564"/>
      <c r="J285" s="645"/>
      <c r="K285" s="645"/>
      <c r="L285" s="645"/>
      <c r="M285" s="645"/>
      <c r="N285" s="645"/>
      <c r="O285" s="645"/>
      <c r="P285" s="456"/>
      <c r="Q285" s="646"/>
      <c r="R285" s="458"/>
      <c r="S285" s="564"/>
      <c r="T285" s="564"/>
      <c r="U285" s="564"/>
      <c r="V285" s="564"/>
      <c r="W285" s="564"/>
      <c r="X285" s="564"/>
      <c r="Y285" s="14"/>
      <c r="Z285" s="14"/>
    </row>
    <row r="286" spans="1:26" ht="15.75" customHeight="1">
      <c r="A286" s="564"/>
      <c r="B286" s="564"/>
      <c r="C286" s="564"/>
      <c r="D286" s="564"/>
      <c r="E286" s="564"/>
      <c r="F286" s="564"/>
      <c r="G286" s="564"/>
      <c r="H286" s="564"/>
      <c r="I286" s="564"/>
      <c r="J286" s="645"/>
      <c r="K286" s="645"/>
      <c r="L286" s="645"/>
      <c r="M286" s="645"/>
      <c r="N286" s="645"/>
      <c r="O286" s="645"/>
      <c r="P286" s="456"/>
      <c r="Q286" s="646"/>
      <c r="R286" s="458"/>
      <c r="S286" s="564"/>
      <c r="T286" s="564"/>
      <c r="U286" s="564"/>
      <c r="V286" s="564"/>
      <c r="W286" s="564"/>
      <c r="X286" s="564"/>
      <c r="Y286" s="14"/>
      <c r="Z286" s="14"/>
    </row>
    <row r="287" spans="1:26" ht="15.75" customHeight="1">
      <c r="A287" s="564"/>
      <c r="B287" s="564"/>
      <c r="C287" s="564"/>
      <c r="D287" s="564"/>
      <c r="E287" s="564"/>
      <c r="F287" s="564"/>
      <c r="G287" s="564"/>
      <c r="H287" s="564"/>
      <c r="I287" s="564"/>
      <c r="J287" s="645"/>
      <c r="K287" s="645"/>
      <c r="L287" s="645"/>
      <c r="M287" s="645"/>
      <c r="N287" s="645"/>
      <c r="O287" s="645"/>
      <c r="P287" s="456"/>
      <c r="Q287" s="646"/>
      <c r="R287" s="458"/>
      <c r="S287" s="564"/>
      <c r="T287" s="564"/>
      <c r="U287" s="564"/>
      <c r="V287" s="564"/>
      <c r="W287" s="564"/>
      <c r="X287" s="564"/>
      <c r="Y287" s="14"/>
      <c r="Z287" s="14"/>
    </row>
    <row r="288" spans="1:26" ht="15.75" customHeight="1">
      <c r="A288" s="564"/>
      <c r="B288" s="564"/>
      <c r="C288" s="564"/>
      <c r="D288" s="564"/>
      <c r="E288" s="564"/>
      <c r="F288" s="564"/>
      <c r="G288" s="564"/>
      <c r="H288" s="564"/>
      <c r="I288" s="564"/>
      <c r="J288" s="645"/>
      <c r="K288" s="645"/>
      <c r="L288" s="645"/>
      <c r="M288" s="645"/>
      <c r="N288" s="645"/>
      <c r="O288" s="645"/>
      <c r="P288" s="456"/>
      <c r="Q288" s="646"/>
      <c r="R288" s="458"/>
      <c r="S288" s="564"/>
      <c r="T288" s="564"/>
      <c r="U288" s="564"/>
      <c r="V288" s="564"/>
      <c r="W288" s="564"/>
      <c r="X288" s="564"/>
      <c r="Y288" s="14"/>
      <c r="Z288" s="14"/>
    </row>
    <row r="289" spans="1:26" ht="15.75" customHeight="1">
      <c r="A289" s="564"/>
      <c r="B289" s="564"/>
      <c r="C289" s="564"/>
      <c r="D289" s="564"/>
      <c r="E289" s="564"/>
      <c r="F289" s="564"/>
      <c r="G289" s="564"/>
      <c r="H289" s="564"/>
      <c r="I289" s="564"/>
      <c r="J289" s="645"/>
      <c r="K289" s="645"/>
      <c r="L289" s="645"/>
      <c r="M289" s="645"/>
      <c r="N289" s="645"/>
      <c r="O289" s="645"/>
      <c r="P289" s="456"/>
      <c r="Q289" s="646"/>
      <c r="R289" s="458"/>
      <c r="S289" s="564"/>
      <c r="T289" s="564"/>
      <c r="U289" s="564"/>
      <c r="V289" s="564"/>
      <c r="W289" s="564"/>
      <c r="X289" s="564"/>
      <c r="Y289" s="14"/>
      <c r="Z289" s="14"/>
    </row>
    <row r="290" spans="1:26" ht="15.75" customHeight="1">
      <c r="A290" s="564"/>
      <c r="B290" s="564"/>
      <c r="C290" s="564"/>
      <c r="D290" s="564"/>
      <c r="E290" s="564"/>
      <c r="F290" s="564"/>
      <c r="G290" s="564"/>
      <c r="H290" s="564"/>
      <c r="I290" s="564"/>
      <c r="J290" s="645"/>
      <c r="K290" s="645"/>
      <c r="L290" s="645"/>
      <c r="M290" s="645"/>
      <c r="N290" s="645"/>
      <c r="O290" s="645"/>
      <c r="P290" s="456"/>
      <c r="Q290" s="646"/>
      <c r="R290" s="458"/>
      <c r="S290" s="564"/>
      <c r="T290" s="564"/>
      <c r="U290" s="564"/>
      <c r="V290" s="564"/>
      <c r="W290" s="564"/>
      <c r="X290" s="564"/>
      <c r="Y290" s="14"/>
      <c r="Z290" s="14"/>
    </row>
    <row r="291" spans="1:26" ht="15.75" customHeight="1">
      <c r="A291" s="564"/>
      <c r="B291" s="564"/>
      <c r="C291" s="564"/>
      <c r="D291" s="564"/>
      <c r="E291" s="564"/>
      <c r="F291" s="564"/>
      <c r="G291" s="564"/>
      <c r="H291" s="564"/>
      <c r="I291" s="564"/>
      <c r="J291" s="645"/>
      <c r="K291" s="645"/>
      <c r="L291" s="645"/>
      <c r="M291" s="645"/>
      <c r="N291" s="645"/>
      <c r="O291" s="645"/>
      <c r="P291" s="456"/>
      <c r="Q291" s="646"/>
      <c r="R291" s="458"/>
      <c r="S291" s="564"/>
      <c r="T291" s="564"/>
      <c r="U291" s="564"/>
      <c r="V291" s="564"/>
      <c r="W291" s="564"/>
      <c r="X291" s="564"/>
      <c r="Y291" s="14"/>
      <c r="Z291" s="14"/>
    </row>
    <row r="292" spans="1:26" ht="15.75" customHeight="1">
      <c r="A292" s="564"/>
      <c r="B292" s="564"/>
      <c r="C292" s="564"/>
      <c r="D292" s="564"/>
      <c r="E292" s="564"/>
      <c r="F292" s="564"/>
      <c r="G292" s="564"/>
      <c r="H292" s="564"/>
      <c r="I292" s="564"/>
      <c r="J292" s="645"/>
      <c r="K292" s="645"/>
      <c r="L292" s="645"/>
      <c r="M292" s="645"/>
      <c r="N292" s="645"/>
      <c r="O292" s="645"/>
      <c r="P292" s="456"/>
      <c r="Q292" s="646"/>
      <c r="R292" s="458"/>
      <c r="S292" s="564"/>
      <c r="T292" s="564"/>
      <c r="U292" s="564"/>
      <c r="V292" s="564"/>
      <c r="W292" s="564"/>
      <c r="X292" s="564"/>
      <c r="Y292" s="14"/>
      <c r="Z292" s="14"/>
    </row>
    <row r="293" spans="1:26" ht="15.75" customHeight="1">
      <c r="A293" s="564"/>
      <c r="B293" s="564"/>
      <c r="C293" s="564"/>
      <c r="D293" s="564"/>
      <c r="E293" s="564"/>
      <c r="F293" s="564"/>
      <c r="G293" s="564"/>
      <c r="H293" s="564"/>
      <c r="I293" s="564"/>
      <c r="J293" s="645"/>
      <c r="K293" s="645"/>
      <c r="L293" s="645"/>
      <c r="M293" s="645"/>
      <c r="N293" s="645"/>
      <c r="O293" s="645"/>
      <c r="P293" s="456"/>
      <c r="Q293" s="646"/>
      <c r="R293" s="458"/>
      <c r="S293" s="564"/>
      <c r="T293" s="564"/>
      <c r="U293" s="564"/>
      <c r="V293" s="564"/>
      <c r="W293" s="564"/>
      <c r="X293" s="564"/>
      <c r="Y293" s="14"/>
      <c r="Z293" s="14"/>
    </row>
    <row r="294" spans="1:26" ht="15.75" customHeight="1">
      <c r="A294" s="564"/>
      <c r="B294" s="564"/>
      <c r="C294" s="564"/>
      <c r="D294" s="564"/>
      <c r="E294" s="564"/>
      <c r="F294" s="564"/>
      <c r="G294" s="564"/>
      <c r="H294" s="564"/>
      <c r="I294" s="564"/>
      <c r="J294" s="645"/>
      <c r="K294" s="645"/>
      <c r="L294" s="645"/>
      <c r="M294" s="645"/>
      <c r="N294" s="645"/>
      <c r="O294" s="645"/>
      <c r="P294" s="456"/>
      <c r="Q294" s="646"/>
      <c r="R294" s="458"/>
      <c r="S294" s="564"/>
      <c r="T294" s="564"/>
      <c r="U294" s="564"/>
      <c r="V294" s="564"/>
      <c r="W294" s="564"/>
      <c r="X294" s="564"/>
      <c r="Y294" s="14"/>
      <c r="Z294" s="14"/>
    </row>
    <row r="295" spans="1:26" ht="15.75" customHeight="1">
      <c r="A295" s="564"/>
      <c r="B295" s="564"/>
      <c r="C295" s="564"/>
      <c r="D295" s="564"/>
      <c r="E295" s="564"/>
      <c r="F295" s="564"/>
      <c r="G295" s="564"/>
      <c r="H295" s="564"/>
      <c r="I295" s="564"/>
      <c r="J295" s="645"/>
      <c r="K295" s="645"/>
      <c r="L295" s="645"/>
      <c r="M295" s="645"/>
      <c r="N295" s="645"/>
      <c r="O295" s="645"/>
      <c r="P295" s="456"/>
      <c r="Q295" s="646"/>
      <c r="R295" s="458"/>
      <c r="S295" s="564"/>
      <c r="T295" s="564"/>
      <c r="U295" s="564"/>
      <c r="V295" s="564"/>
      <c r="W295" s="564"/>
      <c r="X295" s="564"/>
      <c r="Y295" s="14"/>
      <c r="Z295" s="14"/>
    </row>
    <row r="296" spans="1:26" ht="15.75" customHeight="1">
      <c r="A296" s="564"/>
      <c r="B296" s="564"/>
      <c r="C296" s="564"/>
      <c r="D296" s="564"/>
      <c r="E296" s="564"/>
      <c r="F296" s="564"/>
      <c r="G296" s="564"/>
      <c r="H296" s="564"/>
      <c r="I296" s="564"/>
      <c r="J296" s="645"/>
      <c r="K296" s="645"/>
      <c r="L296" s="645"/>
      <c r="M296" s="645"/>
      <c r="N296" s="645"/>
      <c r="O296" s="645"/>
      <c r="P296" s="456"/>
      <c r="Q296" s="646"/>
      <c r="R296" s="458"/>
      <c r="S296" s="564"/>
      <c r="T296" s="564"/>
      <c r="U296" s="564"/>
      <c r="V296" s="564"/>
      <c r="W296" s="564"/>
      <c r="X296" s="564"/>
      <c r="Y296" s="14"/>
      <c r="Z296" s="14"/>
    </row>
    <row r="297" spans="1:26" ht="15.75" customHeight="1">
      <c r="A297" s="564"/>
      <c r="B297" s="564"/>
      <c r="C297" s="564"/>
      <c r="D297" s="564"/>
      <c r="E297" s="564"/>
      <c r="F297" s="564"/>
      <c r="G297" s="564"/>
      <c r="H297" s="564"/>
      <c r="I297" s="564"/>
      <c r="J297" s="645"/>
      <c r="K297" s="645"/>
      <c r="L297" s="645"/>
      <c r="M297" s="645"/>
      <c r="N297" s="645"/>
      <c r="O297" s="645"/>
      <c r="P297" s="456"/>
      <c r="Q297" s="646"/>
      <c r="R297" s="458"/>
      <c r="S297" s="564"/>
      <c r="T297" s="564"/>
      <c r="U297" s="564"/>
      <c r="V297" s="564"/>
      <c r="W297" s="564"/>
      <c r="X297" s="564"/>
      <c r="Y297" s="14"/>
      <c r="Z297" s="14"/>
    </row>
    <row r="298" spans="1:26" ht="15.75" customHeight="1">
      <c r="A298" s="564"/>
      <c r="B298" s="564"/>
      <c r="C298" s="564"/>
      <c r="D298" s="564"/>
      <c r="E298" s="564"/>
      <c r="F298" s="564"/>
      <c r="G298" s="564"/>
      <c r="H298" s="564"/>
      <c r="I298" s="564"/>
      <c r="J298" s="645"/>
      <c r="K298" s="645"/>
      <c r="L298" s="645"/>
      <c r="M298" s="645"/>
      <c r="N298" s="645"/>
      <c r="O298" s="645"/>
      <c r="P298" s="456"/>
      <c r="Q298" s="646"/>
      <c r="R298" s="458"/>
      <c r="S298" s="564"/>
      <c r="T298" s="564"/>
      <c r="U298" s="564"/>
      <c r="V298" s="564"/>
      <c r="W298" s="564"/>
      <c r="X298" s="564"/>
      <c r="Y298" s="14"/>
      <c r="Z298" s="14"/>
    </row>
    <row r="299" spans="1:26" ht="15.75" customHeight="1">
      <c r="A299" s="564"/>
      <c r="B299" s="564"/>
      <c r="C299" s="564"/>
      <c r="D299" s="564"/>
      <c r="E299" s="564"/>
      <c r="F299" s="564"/>
      <c r="G299" s="564"/>
      <c r="H299" s="564"/>
      <c r="I299" s="564"/>
      <c r="J299" s="645"/>
      <c r="K299" s="645"/>
      <c r="L299" s="645"/>
      <c r="M299" s="645"/>
      <c r="N299" s="645"/>
      <c r="O299" s="645"/>
      <c r="P299" s="456"/>
      <c r="Q299" s="646"/>
      <c r="R299" s="458"/>
      <c r="S299" s="564"/>
      <c r="T299" s="564"/>
      <c r="U299" s="564"/>
      <c r="V299" s="564"/>
      <c r="W299" s="564"/>
      <c r="X299" s="564"/>
      <c r="Y299" s="14"/>
      <c r="Z299" s="14"/>
    </row>
    <row r="300" spans="1:26" ht="15.75" customHeight="1">
      <c r="A300" s="564"/>
      <c r="B300" s="564"/>
      <c r="C300" s="564"/>
      <c r="D300" s="564"/>
      <c r="E300" s="564"/>
      <c r="F300" s="564"/>
      <c r="G300" s="564"/>
      <c r="H300" s="564"/>
      <c r="I300" s="564"/>
      <c r="J300" s="645"/>
      <c r="K300" s="645"/>
      <c r="L300" s="645"/>
      <c r="M300" s="645"/>
      <c r="N300" s="645"/>
      <c r="O300" s="645"/>
      <c r="P300" s="456"/>
      <c r="Q300" s="646"/>
      <c r="R300" s="458"/>
      <c r="S300" s="564"/>
      <c r="T300" s="564"/>
      <c r="U300" s="564"/>
      <c r="V300" s="564"/>
      <c r="W300" s="564"/>
      <c r="X300" s="564"/>
      <c r="Y300" s="14"/>
      <c r="Z300" s="14"/>
    </row>
    <row r="301" spans="1:26" ht="15.75" customHeight="1">
      <c r="A301" s="564"/>
      <c r="B301" s="564"/>
      <c r="C301" s="564"/>
      <c r="D301" s="564"/>
      <c r="E301" s="564"/>
      <c r="F301" s="564"/>
      <c r="G301" s="564"/>
      <c r="H301" s="564"/>
      <c r="I301" s="564"/>
      <c r="J301" s="645"/>
      <c r="K301" s="645"/>
      <c r="L301" s="645"/>
      <c r="M301" s="645"/>
      <c r="N301" s="645"/>
      <c r="O301" s="645"/>
      <c r="P301" s="456"/>
      <c r="Q301" s="646"/>
      <c r="R301" s="458"/>
      <c r="S301" s="564"/>
      <c r="T301" s="564"/>
      <c r="U301" s="564"/>
      <c r="V301" s="564"/>
      <c r="W301" s="564"/>
      <c r="X301" s="564"/>
      <c r="Y301" s="14"/>
      <c r="Z301" s="14"/>
    </row>
    <row r="302" spans="1:26" ht="15.75" customHeight="1">
      <c r="A302" s="564"/>
      <c r="B302" s="564"/>
      <c r="C302" s="564"/>
      <c r="D302" s="564"/>
      <c r="E302" s="564"/>
      <c r="F302" s="564"/>
      <c r="G302" s="564"/>
      <c r="H302" s="564"/>
      <c r="I302" s="564"/>
      <c r="J302" s="645"/>
      <c r="K302" s="645"/>
      <c r="L302" s="645"/>
      <c r="M302" s="645"/>
      <c r="N302" s="645"/>
      <c r="O302" s="645"/>
      <c r="P302" s="456"/>
      <c r="Q302" s="646"/>
      <c r="R302" s="458"/>
      <c r="S302" s="564"/>
      <c r="T302" s="564"/>
      <c r="U302" s="564"/>
      <c r="V302" s="564"/>
      <c r="W302" s="564"/>
      <c r="X302" s="564"/>
      <c r="Y302" s="14"/>
      <c r="Z302" s="14"/>
    </row>
    <row r="303" spans="1:26" ht="15.75" customHeight="1">
      <c r="A303" s="564"/>
      <c r="B303" s="564"/>
      <c r="C303" s="564"/>
      <c r="D303" s="564"/>
      <c r="E303" s="564"/>
      <c r="F303" s="564"/>
      <c r="G303" s="564"/>
      <c r="H303" s="564"/>
      <c r="I303" s="564"/>
      <c r="J303" s="645"/>
      <c r="K303" s="645"/>
      <c r="L303" s="645"/>
      <c r="M303" s="645"/>
      <c r="N303" s="645"/>
      <c r="O303" s="645"/>
      <c r="P303" s="456"/>
      <c r="Q303" s="646"/>
      <c r="R303" s="458"/>
      <c r="S303" s="564"/>
      <c r="T303" s="564"/>
      <c r="U303" s="564"/>
      <c r="V303" s="564"/>
      <c r="W303" s="564"/>
      <c r="X303" s="564"/>
      <c r="Y303" s="14"/>
      <c r="Z303" s="14"/>
    </row>
    <row r="304" spans="1:26" ht="15.75" customHeight="1">
      <c r="A304" s="564"/>
      <c r="B304" s="564"/>
      <c r="C304" s="564"/>
      <c r="D304" s="564"/>
      <c r="E304" s="564"/>
      <c r="F304" s="564"/>
      <c r="G304" s="564"/>
      <c r="H304" s="564"/>
      <c r="I304" s="564"/>
      <c r="J304" s="645"/>
      <c r="K304" s="645"/>
      <c r="L304" s="645"/>
      <c r="M304" s="645"/>
      <c r="N304" s="645"/>
      <c r="O304" s="645"/>
      <c r="P304" s="456"/>
      <c r="Q304" s="646"/>
      <c r="R304" s="458"/>
      <c r="S304" s="564"/>
      <c r="T304" s="564"/>
      <c r="U304" s="564"/>
      <c r="V304" s="564"/>
      <c r="W304" s="564"/>
      <c r="X304" s="564"/>
      <c r="Y304" s="14"/>
      <c r="Z304" s="14"/>
    </row>
    <row r="305" spans="1:26" ht="15.75" customHeight="1">
      <c r="A305" s="564"/>
      <c r="B305" s="564"/>
      <c r="C305" s="564"/>
      <c r="D305" s="564"/>
      <c r="E305" s="564"/>
      <c r="F305" s="564"/>
      <c r="G305" s="564"/>
      <c r="H305" s="564"/>
      <c r="I305" s="564"/>
      <c r="J305" s="645"/>
      <c r="K305" s="645"/>
      <c r="L305" s="645"/>
      <c r="M305" s="645"/>
      <c r="N305" s="645"/>
      <c r="O305" s="645"/>
      <c r="P305" s="456"/>
      <c r="Q305" s="646"/>
      <c r="R305" s="458"/>
      <c r="S305" s="564"/>
      <c r="T305" s="564"/>
      <c r="U305" s="564"/>
      <c r="V305" s="564"/>
      <c r="W305" s="564"/>
      <c r="X305" s="564"/>
      <c r="Y305" s="14"/>
      <c r="Z305" s="14"/>
    </row>
    <row r="306" spans="1:26" ht="15.75" customHeight="1">
      <c r="A306" s="564"/>
      <c r="B306" s="564"/>
      <c r="C306" s="564"/>
      <c r="D306" s="564"/>
      <c r="E306" s="564"/>
      <c r="F306" s="564"/>
      <c r="G306" s="564"/>
      <c r="H306" s="564"/>
      <c r="I306" s="564"/>
      <c r="J306" s="645"/>
      <c r="K306" s="645"/>
      <c r="L306" s="645"/>
      <c r="M306" s="645"/>
      <c r="N306" s="645"/>
      <c r="O306" s="645"/>
      <c r="P306" s="456"/>
      <c r="Q306" s="646"/>
      <c r="R306" s="458"/>
      <c r="S306" s="564"/>
      <c r="T306" s="564"/>
      <c r="U306" s="564"/>
      <c r="V306" s="564"/>
      <c r="W306" s="564"/>
      <c r="X306" s="564"/>
      <c r="Y306" s="14"/>
      <c r="Z306" s="14"/>
    </row>
    <row r="307" spans="1:26" ht="15.75" customHeight="1">
      <c r="A307" s="564"/>
      <c r="B307" s="564"/>
      <c r="C307" s="564"/>
      <c r="D307" s="564"/>
      <c r="E307" s="564"/>
      <c r="F307" s="564"/>
      <c r="G307" s="564"/>
      <c r="H307" s="564"/>
      <c r="I307" s="564"/>
      <c r="J307" s="645"/>
      <c r="K307" s="645"/>
      <c r="L307" s="645"/>
      <c r="M307" s="645"/>
      <c r="N307" s="645"/>
      <c r="O307" s="645"/>
      <c r="P307" s="456"/>
      <c r="Q307" s="646"/>
      <c r="R307" s="458"/>
      <c r="S307" s="564"/>
      <c r="T307" s="564"/>
      <c r="U307" s="564"/>
      <c r="V307" s="564"/>
      <c r="W307" s="564"/>
      <c r="X307" s="564"/>
      <c r="Y307" s="14"/>
      <c r="Z307" s="14"/>
    </row>
    <row r="308" spans="1:26" ht="15.75" customHeight="1">
      <c r="A308" s="564"/>
      <c r="B308" s="564"/>
      <c r="C308" s="564"/>
      <c r="D308" s="564"/>
      <c r="E308" s="564"/>
      <c r="F308" s="564"/>
      <c r="G308" s="564"/>
      <c r="H308" s="564"/>
      <c r="I308" s="564"/>
      <c r="J308" s="645"/>
      <c r="K308" s="645"/>
      <c r="L308" s="645"/>
      <c r="M308" s="645"/>
      <c r="N308" s="645"/>
      <c r="O308" s="645"/>
      <c r="P308" s="456"/>
      <c r="Q308" s="646"/>
      <c r="R308" s="458"/>
      <c r="S308" s="564"/>
      <c r="T308" s="564"/>
      <c r="U308" s="564"/>
      <c r="V308" s="564"/>
      <c r="W308" s="564"/>
      <c r="X308" s="564"/>
      <c r="Y308" s="14"/>
      <c r="Z308" s="14"/>
    </row>
    <row r="309" spans="1:26" ht="15.75" customHeight="1">
      <c r="A309" s="564"/>
      <c r="B309" s="564"/>
      <c r="C309" s="564"/>
      <c r="D309" s="564"/>
      <c r="E309" s="564"/>
      <c r="F309" s="564"/>
      <c r="G309" s="564"/>
      <c r="H309" s="564"/>
      <c r="I309" s="564"/>
      <c r="J309" s="645"/>
      <c r="K309" s="645"/>
      <c r="L309" s="645"/>
      <c r="M309" s="645"/>
      <c r="N309" s="645"/>
      <c r="O309" s="645"/>
      <c r="P309" s="456"/>
      <c r="Q309" s="646"/>
      <c r="R309" s="458"/>
      <c r="S309" s="564"/>
      <c r="T309" s="564"/>
      <c r="U309" s="564"/>
      <c r="V309" s="564"/>
      <c r="W309" s="564"/>
      <c r="X309" s="564"/>
      <c r="Y309" s="14"/>
      <c r="Z309" s="14"/>
    </row>
    <row r="310" spans="1:26" ht="15.75" customHeight="1">
      <c r="A310" s="564"/>
      <c r="B310" s="564"/>
      <c r="C310" s="564"/>
      <c r="D310" s="564"/>
      <c r="E310" s="564"/>
      <c r="F310" s="564"/>
      <c r="G310" s="564"/>
      <c r="H310" s="564"/>
      <c r="I310" s="564"/>
      <c r="J310" s="645"/>
      <c r="K310" s="645"/>
      <c r="L310" s="645"/>
      <c r="M310" s="645"/>
      <c r="N310" s="645"/>
      <c r="O310" s="645"/>
      <c r="P310" s="456"/>
      <c r="Q310" s="646"/>
      <c r="R310" s="458"/>
      <c r="S310" s="564"/>
      <c r="T310" s="564"/>
      <c r="U310" s="564"/>
      <c r="V310" s="564"/>
      <c r="W310" s="564"/>
      <c r="X310" s="564"/>
      <c r="Y310" s="14"/>
      <c r="Z310" s="14"/>
    </row>
    <row r="311" spans="1:26" ht="15.75" customHeight="1">
      <c r="A311" s="564"/>
      <c r="B311" s="564"/>
      <c r="C311" s="564"/>
      <c r="D311" s="564"/>
      <c r="E311" s="564"/>
      <c r="F311" s="564"/>
      <c r="G311" s="564"/>
      <c r="H311" s="564"/>
      <c r="I311" s="564"/>
      <c r="J311" s="645"/>
      <c r="K311" s="645"/>
      <c r="L311" s="645"/>
      <c r="M311" s="645"/>
      <c r="N311" s="645"/>
      <c r="O311" s="645"/>
      <c r="P311" s="456"/>
      <c r="Q311" s="646"/>
      <c r="R311" s="458"/>
      <c r="S311" s="564"/>
      <c r="T311" s="564"/>
      <c r="U311" s="564"/>
      <c r="V311" s="564"/>
      <c r="W311" s="564"/>
      <c r="X311" s="564"/>
      <c r="Y311" s="14"/>
      <c r="Z311" s="14"/>
    </row>
    <row r="312" spans="1:26" ht="15.75" customHeight="1">
      <c r="A312" s="564"/>
      <c r="B312" s="564"/>
      <c r="C312" s="564"/>
      <c r="D312" s="564"/>
      <c r="E312" s="564"/>
      <c r="F312" s="564"/>
      <c r="G312" s="564"/>
      <c r="H312" s="564"/>
      <c r="I312" s="564"/>
      <c r="J312" s="645"/>
      <c r="K312" s="645"/>
      <c r="L312" s="645"/>
      <c r="M312" s="645"/>
      <c r="N312" s="645"/>
      <c r="O312" s="645"/>
      <c r="P312" s="456"/>
      <c r="Q312" s="646"/>
      <c r="R312" s="458"/>
      <c r="S312" s="564"/>
      <c r="T312" s="564"/>
      <c r="U312" s="564"/>
      <c r="V312" s="564"/>
      <c r="W312" s="564"/>
      <c r="X312" s="564"/>
      <c r="Y312" s="14"/>
      <c r="Z312" s="14"/>
    </row>
    <row r="313" spans="1:26" ht="15.75" customHeight="1">
      <c r="A313" s="564"/>
      <c r="B313" s="564"/>
      <c r="C313" s="564"/>
      <c r="D313" s="564"/>
      <c r="E313" s="564"/>
      <c r="F313" s="564"/>
      <c r="G313" s="564"/>
      <c r="H313" s="564"/>
      <c r="I313" s="564"/>
      <c r="J313" s="645"/>
      <c r="K313" s="645"/>
      <c r="L313" s="645"/>
      <c r="M313" s="645"/>
      <c r="N313" s="645"/>
      <c r="O313" s="645"/>
      <c r="P313" s="456"/>
      <c r="Q313" s="646"/>
      <c r="R313" s="458"/>
      <c r="S313" s="564"/>
      <c r="T313" s="564"/>
      <c r="U313" s="564"/>
      <c r="V313" s="564"/>
      <c r="W313" s="564"/>
      <c r="X313" s="564"/>
      <c r="Y313" s="14"/>
      <c r="Z313" s="14"/>
    </row>
    <row r="314" spans="1:26" ht="15.75" customHeight="1">
      <c r="A314" s="564"/>
      <c r="B314" s="564"/>
      <c r="C314" s="564"/>
      <c r="D314" s="564"/>
      <c r="E314" s="564"/>
      <c r="F314" s="564"/>
      <c r="G314" s="564"/>
      <c r="H314" s="564"/>
      <c r="I314" s="564"/>
      <c r="J314" s="645"/>
      <c r="K314" s="645"/>
      <c r="L314" s="645"/>
      <c r="M314" s="645"/>
      <c r="N314" s="645"/>
      <c r="O314" s="645"/>
      <c r="P314" s="456"/>
      <c r="Q314" s="646"/>
      <c r="R314" s="458"/>
      <c r="S314" s="564"/>
      <c r="T314" s="564"/>
      <c r="U314" s="564"/>
      <c r="V314" s="564"/>
      <c r="W314" s="564"/>
      <c r="X314" s="564"/>
      <c r="Y314" s="14"/>
      <c r="Z314" s="14"/>
    </row>
    <row r="315" spans="1:26" ht="15.75" customHeight="1">
      <c r="A315" s="564"/>
      <c r="B315" s="564"/>
      <c r="C315" s="564"/>
      <c r="D315" s="564"/>
      <c r="E315" s="564"/>
      <c r="F315" s="564"/>
      <c r="G315" s="564"/>
      <c r="H315" s="564"/>
      <c r="I315" s="564"/>
      <c r="J315" s="645"/>
      <c r="K315" s="645"/>
      <c r="L315" s="645"/>
      <c r="M315" s="645"/>
      <c r="N315" s="645"/>
      <c r="O315" s="645"/>
      <c r="P315" s="456"/>
      <c r="Q315" s="646"/>
      <c r="R315" s="458"/>
      <c r="S315" s="564"/>
      <c r="T315" s="564"/>
      <c r="U315" s="564"/>
      <c r="V315" s="564"/>
      <c r="W315" s="564"/>
      <c r="X315" s="564"/>
      <c r="Y315" s="14"/>
      <c r="Z315" s="14"/>
    </row>
    <row r="316" spans="1:26" ht="15.75" customHeight="1">
      <c r="A316" s="564"/>
      <c r="B316" s="564"/>
      <c r="C316" s="564"/>
      <c r="D316" s="564"/>
      <c r="E316" s="564"/>
      <c r="F316" s="564"/>
      <c r="G316" s="564"/>
      <c r="H316" s="564"/>
      <c r="I316" s="564"/>
      <c r="J316" s="645"/>
      <c r="K316" s="645"/>
      <c r="L316" s="645"/>
      <c r="M316" s="645"/>
      <c r="N316" s="645"/>
      <c r="O316" s="645"/>
      <c r="P316" s="456"/>
      <c r="Q316" s="646"/>
      <c r="R316" s="458"/>
      <c r="S316" s="564"/>
      <c r="T316" s="564"/>
      <c r="U316" s="564"/>
      <c r="V316" s="564"/>
      <c r="W316" s="564"/>
      <c r="X316" s="564"/>
      <c r="Y316" s="14"/>
      <c r="Z316" s="14"/>
    </row>
    <row r="317" spans="1:26" ht="15.75" customHeight="1">
      <c r="A317" s="564"/>
      <c r="B317" s="564"/>
      <c r="C317" s="564"/>
      <c r="D317" s="564"/>
      <c r="E317" s="564"/>
      <c r="F317" s="564"/>
      <c r="G317" s="564"/>
      <c r="H317" s="564"/>
      <c r="I317" s="564"/>
      <c r="J317" s="645"/>
      <c r="K317" s="645"/>
      <c r="L317" s="645"/>
      <c r="M317" s="645"/>
      <c r="N317" s="645"/>
      <c r="O317" s="645"/>
      <c r="P317" s="456"/>
      <c r="Q317" s="646"/>
      <c r="R317" s="458"/>
      <c r="S317" s="564"/>
      <c r="T317" s="564"/>
      <c r="U317" s="564"/>
      <c r="V317" s="564"/>
      <c r="W317" s="564"/>
      <c r="X317" s="564"/>
      <c r="Y317" s="14"/>
      <c r="Z317" s="14"/>
    </row>
    <row r="318" spans="1:26" ht="15.75" customHeight="1">
      <c r="A318" s="564"/>
      <c r="B318" s="564"/>
      <c r="C318" s="564"/>
      <c r="D318" s="564"/>
      <c r="E318" s="564"/>
      <c r="F318" s="564"/>
      <c r="G318" s="564"/>
      <c r="H318" s="564"/>
      <c r="I318" s="564"/>
      <c r="J318" s="645"/>
      <c r="K318" s="645"/>
      <c r="L318" s="645"/>
      <c r="M318" s="645"/>
      <c r="N318" s="645"/>
      <c r="O318" s="645"/>
      <c r="P318" s="456"/>
      <c r="Q318" s="646"/>
      <c r="R318" s="458"/>
      <c r="S318" s="564"/>
      <c r="T318" s="564"/>
      <c r="U318" s="564"/>
      <c r="V318" s="564"/>
      <c r="W318" s="564"/>
      <c r="X318" s="564"/>
      <c r="Y318" s="14"/>
      <c r="Z318" s="14"/>
    </row>
    <row r="319" spans="1:26" ht="15.75" customHeight="1">
      <c r="A319" s="564"/>
      <c r="B319" s="564"/>
      <c r="C319" s="564"/>
      <c r="D319" s="564"/>
      <c r="E319" s="564"/>
      <c r="F319" s="564"/>
      <c r="G319" s="564"/>
      <c r="H319" s="564"/>
      <c r="I319" s="564"/>
      <c r="J319" s="645"/>
      <c r="K319" s="645"/>
      <c r="L319" s="645"/>
      <c r="M319" s="645"/>
      <c r="N319" s="645"/>
      <c r="O319" s="645"/>
      <c r="P319" s="456"/>
      <c r="Q319" s="646"/>
      <c r="R319" s="458"/>
      <c r="S319" s="564"/>
      <c r="T319" s="564"/>
      <c r="U319" s="564"/>
      <c r="V319" s="564"/>
      <c r="W319" s="564"/>
      <c r="X319" s="564"/>
      <c r="Y319" s="14"/>
      <c r="Z319" s="14"/>
    </row>
    <row r="320" spans="1:26" ht="15.75" customHeight="1">
      <c r="A320" s="564"/>
      <c r="B320" s="564"/>
      <c r="C320" s="564"/>
      <c r="D320" s="564"/>
      <c r="E320" s="564"/>
      <c r="F320" s="564"/>
      <c r="G320" s="564"/>
      <c r="H320" s="564"/>
      <c r="I320" s="564"/>
      <c r="J320" s="645"/>
      <c r="K320" s="645"/>
      <c r="L320" s="645"/>
      <c r="M320" s="645"/>
      <c r="N320" s="645"/>
      <c r="O320" s="645"/>
      <c r="P320" s="456"/>
      <c r="Q320" s="646"/>
      <c r="R320" s="458"/>
      <c r="S320" s="564"/>
      <c r="T320" s="564"/>
      <c r="U320" s="564"/>
      <c r="V320" s="564"/>
      <c r="W320" s="564"/>
      <c r="X320" s="564"/>
      <c r="Y320" s="14"/>
      <c r="Z320" s="14"/>
    </row>
    <row r="321" spans="1:26" ht="15.75" customHeight="1">
      <c r="A321" s="564"/>
      <c r="B321" s="564"/>
      <c r="C321" s="564"/>
      <c r="D321" s="564"/>
      <c r="E321" s="564"/>
      <c r="F321" s="564"/>
      <c r="G321" s="564"/>
      <c r="H321" s="564"/>
      <c r="I321" s="564"/>
      <c r="J321" s="645"/>
      <c r="K321" s="645"/>
      <c r="L321" s="645"/>
      <c r="M321" s="645"/>
      <c r="N321" s="645"/>
      <c r="O321" s="645"/>
      <c r="P321" s="456"/>
      <c r="Q321" s="646"/>
      <c r="R321" s="458"/>
      <c r="S321" s="564"/>
      <c r="T321" s="564"/>
      <c r="U321" s="564"/>
      <c r="V321" s="564"/>
      <c r="W321" s="564"/>
      <c r="X321" s="564"/>
      <c r="Y321" s="14"/>
      <c r="Z321" s="14"/>
    </row>
    <row r="322" spans="1:26" ht="15.75" customHeight="1">
      <c r="A322" s="564"/>
      <c r="B322" s="564"/>
      <c r="C322" s="564"/>
      <c r="D322" s="564"/>
      <c r="E322" s="564"/>
      <c r="F322" s="564"/>
      <c r="G322" s="564"/>
      <c r="H322" s="564"/>
      <c r="I322" s="564"/>
      <c r="J322" s="645"/>
      <c r="K322" s="645"/>
      <c r="L322" s="645"/>
      <c r="M322" s="645"/>
      <c r="N322" s="645"/>
      <c r="O322" s="645"/>
      <c r="P322" s="456"/>
      <c r="Q322" s="646"/>
      <c r="R322" s="458"/>
      <c r="S322" s="564"/>
      <c r="T322" s="564"/>
      <c r="U322" s="564"/>
      <c r="V322" s="564"/>
      <c r="W322" s="564"/>
      <c r="X322" s="564"/>
      <c r="Y322" s="14"/>
      <c r="Z322" s="14"/>
    </row>
    <row r="323" spans="1:26" ht="15.75" customHeight="1">
      <c r="A323" s="564"/>
      <c r="B323" s="564"/>
      <c r="C323" s="564"/>
      <c r="D323" s="564"/>
      <c r="E323" s="564"/>
      <c r="F323" s="564"/>
      <c r="G323" s="564"/>
      <c r="H323" s="564"/>
      <c r="I323" s="564"/>
      <c r="J323" s="645"/>
      <c r="K323" s="645"/>
      <c r="L323" s="645"/>
      <c r="M323" s="645"/>
      <c r="N323" s="645"/>
      <c r="O323" s="645"/>
      <c r="P323" s="456"/>
      <c r="Q323" s="646"/>
      <c r="R323" s="458"/>
      <c r="S323" s="564"/>
      <c r="T323" s="564"/>
      <c r="U323" s="564"/>
      <c r="V323" s="564"/>
      <c r="W323" s="564"/>
      <c r="X323" s="564"/>
      <c r="Y323" s="14"/>
      <c r="Z323" s="14"/>
    </row>
    <row r="324" spans="1:26" ht="15.75" customHeight="1">
      <c r="A324" s="564"/>
      <c r="B324" s="564"/>
      <c r="C324" s="564"/>
      <c r="D324" s="564"/>
      <c r="E324" s="564"/>
      <c r="F324" s="564"/>
      <c r="G324" s="564"/>
      <c r="H324" s="564"/>
      <c r="I324" s="564"/>
      <c r="J324" s="645"/>
      <c r="K324" s="645"/>
      <c r="L324" s="645"/>
      <c r="M324" s="645"/>
      <c r="N324" s="645"/>
      <c r="O324" s="645"/>
      <c r="P324" s="456"/>
      <c r="Q324" s="646"/>
      <c r="R324" s="458"/>
      <c r="S324" s="564"/>
      <c r="T324" s="564"/>
      <c r="U324" s="564"/>
      <c r="V324" s="564"/>
      <c r="W324" s="564"/>
      <c r="X324" s="564"/>
      <c r="Y324" s="14"/>
      <c r="Z324" s="14"/>
    </row>
    <row r="325" spans="1:26" ht="15.75" customHeight="1">
      <c r="A325" s="564"/>
      <c r="B325" s="564"/>
      <c r="C325" s="564"/>
      <c r="D325" s="564"/>
      <c r="E325" s="564"/>
      <c r="F325" s="564"/>
      <c r="G325" s="564"/>
      <c r="H325" s="564"/>
      <c r="I325" s="564"/>
      <c r="J325" s="645"/>
      <c r="K325" s="645"/>
      <c r="L325" s="645"/>
      <c r="M325" s="645"/>
      <c r="N325" s="645"/>
      <c r="O325" s="645"/>
      <c r="P325" s="456"/>
      <c r="Q325" s="646"/>
      <c r="R325" s="458"/>
      <c r="S325" s="564"/>
      <c r="T325" s="564"/>
      <c r="U325" s="564"/>
      <c r="V325" s="564"/>
      <c r="W325" s="564"/>
      <c r="X325" s="564"/>
      <c r="Y325" s="14"/>
      <c r="Z325" s="14"/>
    </row>
    <row r="326" spans="1:26" ht="15.75" customHeight="1">
      <c r="A326" s="564"/>
      <c r="B326" s="564"/>
      <c r="C326" s="564"/>
      <c r="D326" s="564"/>
      <c r="E326" s="564"/>
      <c r="F326" s="564"/>
      <c r="G326" s="564"/>
      <c r="H326" s="564"/>
      <c r="I326" s="564"/>
      <c r="J326" s="645"/>
      <c r="K326" s="645"/>
      <c r="L326" s="645"/>
      <c r="M326" s="645"/>
      <c r="N326" s="645"/>
      <c r="O326" s="645"/>
      <c r="P326" s="456"/>
      <c r="Q326" s="646"/>
      <c r="R326" s="458"/>
      <c r="S326" s="564"/>
      <c r="T326" s="564"/>
      <c r="U326" s="564"/>
      <c r="V326" s="564"/>
      <c r="W326" s="564"/>
      <c r="X326" s="564"/>
      <c r="Y326" s="14"/>
      <c r="Z326" s="14"/>
    </row>
    <row r="327" spans="1:26" ht="15.75" customHeight="1">
      <c r="A327" s="564"/>
      <c r="B327" s="564"/>
      <c r="C327" s="564"/>
      <c r="D327" s="564"/>
      <c r="E327" s="564"/>
      <c r="F327" s="564"/>
      <c r="G327" s="564"/>
      <c r="H327" s="564"/>
      <c r="I327" s="564"/>
      <c r="J327" s="645"/>
      <c r="K327" s="645"/>
      <c r="L327" s="645"/>
      <c r="M327" s="645"/>
      <c r="N327" s="645"/>
      <c r="O327" s="645"/>
      <c r="P327" s="456"/>
      <c r="Q327" s="646"/>
      <c r="R327" s="458"/>
      <c r="S327" s="564"/>
      <c r="T327" s="564"/>
      <c r="U327" s="564"/>
      <c r="V327" s="564"/>
      <c r="W327" s="564"/>
      <c r="X327" s="564"/>
      <c r="Y327" s="14"/>
      <c r="Z327" s="14"/>
    </row>
    <row r="328" spans="1:26" ht="15.75" customHeight="1">
      <c r="A328" s="564"/>
      <c r="B328" s="564"/>
      <c r="C328" s="564"/>
      <c r="D328" s="564"/>
      <c r="E328" s="564"/>
      <c r="F328" s="564"/>
      <c r="G328" s="564"/>
      <c r="H328" s="564"/>
      <c r="I328" s="564"/>
      <c r="J328" s="645"/>
      <c r="K328" s="645"/>
      <c r="L328" s="645"/>
      <c r="M328" s="645"/>
      <c r="N328" s="645"/>
      <c r="O328" s="645"/>
      <c r="P328" s="456"/>
      <c r="Q328" s="646"/>
      <c r="R328" s="458"/>
      <c r="S328" s="564"/>
      <c r="T328" s="564"/>
      <c r="U328" s="564"/>
      <c r="V328" s="564"/>
      <c r="W328" s="564"/>
      <c r="X328" s="564"/>
      <c r="Y328" s="14"/>
      <c r="Z328" s="14"/>
    </row>
    <row r="329" spans="1:26" ht="15.75" customHeight="1">
      <c r="A329" s="564"/>
      <c r="B329" s="564"/>
      <c r="C329" s="564"/>
      <c r="D329" s="564"/>
      <c r="E329" s="564"/>
      <c r="F329" s="564"/>
      <c r="G329" s="564"/>
      <c r="H329" s="564"/>
      <c r="I329" s="564"/>
      <c r="J329" s="645"/>
      <c r="K329" s="645"/>
      <c r="L329" s="645"/>
      <c r="M329" s="645"/>
      <c r="N329" s="645"/>
      <c r="O329" s="645"/>
      <c r="P329" s="456"/>
      <c r="Q329" s="646"/>
      <c r="R329" s="458"/>
      <c r="S329" s="564"/>
      <c r="T329" s="564"/>
      <c r="U329" s="564"/>
      <c r="V329" s="564"/>
      <c r="W329" s="564"/>
      <c r="X329" s="564"/>
      <c r="Y329" s="14"/>
      <c r="Z329" s="14"/>
    </row>
    <row r="330" spans="1:26" ht="15.75" customHeight="1">
      <c r="A330" s="564"/>
      <c r="B330" s="564"/>
      <c r="C330" s="564"/>
      <c r="D330" s="564"/>
      <c r="E330" s="564"/>
      <c r="F330" s="564"/>
      <c r="G330" s="564"/>
      <c r="H330" s="564"/>
      <c r="I330" s="564"/>
      <c r="J330" s="645"/>
      <c r="K330" s="645"/>
      <c r="L330" s="645"/>
      <c r="M330" s="645"/>
      <c r="N330" s="645"/>
      <c r="O330" s="645"/>
      <c r="P330" s="456"/>
      <c r="Q330" s="646"/>
      <c r="R330" s="458"/>
      <c r="S330" s="564"/>
      <c r="T330" s="564"/>
      <c r="U330" s="564"/>
      <c r="V330" s="564"/>
      <c r="W330" s="564"/>
      <c r="X330" s="564"/>
      <c r="Y330" s="14"/>
      <c r="Z330" s="14"/>
    </row>
    <row r="331" spans="1:26" ht="15.75" customHeight="1">
      <c r="A331" s="564"/>
      <c r="B331" s="564"/>
      <c r="C331" s="564"/>
      <c r="D331" s="564"/>
      <c r="E331" s="564"/>
      <c r="F331" s="564"/>
      <c r="G331" s="564"/>
      <c r="H331" s="564"/>
      <c r="I331" s="564"/>
      <c r="J331" s="645"/>
      <c r="K331" s="645"/>
      <c r="L331" s="645"/>
      <c r="M331" s="645"/>
      <c r="N331" s="645"/>
      <c r="O331" s="645"/>
      <c r="P331" s="456"/>
      <c r="Q331" s="646"/>
      <c r="R331" s="458"/>
      <c r="S331" s="564"/>
      <c r="T331" s="564"/>
      <c r="U331" s="564"/>
      <c r="V331" s="564"/>
      <c r="W331" s="564"/>
      <c r="X331" s="564"/>
      <c r="Y331" s="14"/>
      <c r="Z331" s="14"/>
    </row>
    <row r="332" spans="1:26" ht="15.75" customHeight="1">
      <c r="A332" s="564"/>
      <c r="B332" s="564"/>
      <c r="C332" s="564"/>
      <c r="D332" s="564"/>
      <c r="E332" s="564"/>
      <c r="F332" s="564"/>
      <c r="G332" s="564"/>
      <c r="H332" s="564"/>
      <c r="I332" s="564"/>
      <c r="J332" s="645"/>
      <c r="K332" s="645"/>
      <c r="L332" s="645"/>
      <c r="M332" s="645"/>
      <c r="N332" s="645"/>
      <c r="O332" s="645"/>
      <c r="P332" s="456"/>
      <c r="Q332" s="646"/>
      <c r="R332" s="458"/>
      <c r="S332" s="564"/>
      <c r="T332" s="564"/>
      <c r="U332" s="564"/>
      <c r="V332" s="564"/>
      <c r="W332" s="564"/>
      <c r="X332" s="564"/>
      <c r="Y332" s="14"/>
      <c r="Z332" s="14"/>
    </row>
    <row r="333" spans="1:26" ht="15.75" customHeight="1">
      <c r="A333" s="564"/>
      <c r="B333" s="564"/>
      <c r="C333" s="564"/>
      <c r="D333" s="564"/>
      <c r="E333" s="564"/>
      <c r="F333" s="564"/>
      <c r="G333" s="564"/>
      <c r="H333" s="564"/>
      <c r="I333" s="564"/>
      <c r="J333" s="645"/>
      <c r="K333" s="645"/>
      <c r="L333" s="645"/>
      <c r="M333" s="645"/>
      <c r="N333" s="645"/>
      <c r="O333" s="645"/>
      <c r="P333" s="456"/>
      <c r="Q333" s="646"/>
      <c r="R333" s="458"/>
      <c r="S333" s="564"/>
      <c r="T333" s="564"/>
      <c r="U333" s="564"/>
      <c r="V333" s="564"/>
      <c r="W333" s="564"/>
      <c r="X333" s="564"/>
      <c r="Y333" s="14"/>
      <c r="Z333" s="14"/>
    </row>
    <row r="334" spans="1:26" ht="15.75" customHeight="1">
      <c r="A334" s="564"/>
      <c r="B334" s="564"/>
      <c r="C334" s="564"/>
      <c r="D334" s="564"/>
      <c r="E334" s="564"/>
      <c r="F334" s="564"/>
      <c r="G334" s="564"/>
      <c r="H334" s="564"/>
      <c r="I334" s="564"/>
      <c r="J334" s="645"/>
      <c r="K334" s="645"/>
      <c r="L334" s="645"/>
      <c r="M334" s="645"/>
      <c r="N334" s="645"/>
      <c r="O334" s="645"/>
      <c r="P334" s="456"/>
      <c r="Q334" s="646"/>
      <c r="R334" s="458"/>
      <c r="S334" s="564"/>
      <c r="T334" s="564"/>
      <c r="U334" s="564"/>
      <c r="V334" s="564"/>
      <c r="W334" s="564"/>
      <c r="X334" s="564"/>
      <c r="Y334" s="14"/>
      <c r="Z334" s="14"/>
    </row>
    <row r="335" spans="1:26" ht="15.75" customHeight="1">
      <c r="A335" s="564"/>
      <c r="B335" s="564"/>
      <c r="C335" s="564"/>
      <c r="D335" s="564"/>
      <c r="E335" s="564"/>
      <c r="F335" s="564"/>
      <c r="G335" s="564"/>
      <c r="H335" s="564"/>
      <c r="I335" s="564"/>
      <c r="J335" s="645"/>
      <c r="K335" s="645"/>
      <c r="L335" s="645"/>
      <c r="M335" s="645"/>
      <c r="N335" s="645"/>
      <c r="O335" s="645"/>
      <c r="P335" s="456"/>
      <c r="Q335" s="646"/>
      <c r="R335" s="458"/>
      <c r="S335" s="564"/>
      <c r="T335" s="564"/>
      <c r="U335" s="564"/>
      <c r="V335" s="564"/>
      <c r="W335" s="564"/>
      <c r="X335" s="564"/>
      <c r="Y335" s="14"/>
      <c r="Z335" s="14"/>
    </row>
    <row r="336" spans="1:26" ht="15.75" customHeight="1">
      <c r="A336" s="564"/>
      <c r="B336" s="564"/>
      <c r="C336" s="564"/>
      <c r="D336" s="564"/>
      <c r="E336" s="564"/>
      <c r="F336" s="564"/>
      <c r="G336" s="564"/>
      <c r="H336" s="564"/>
      <c r="I336" s="564"/>
      <c r="J336" s="645"/>
      <c r="K336" s="645"/>
      <c r="L336" s="645"/>
      <c r="M336" s="645"/>
      <c r="N336" s="645"/>
      <c r="O336" s="645"/>
      <c r="P336" s="456"/>
      <c r="Q336" s="646"/>
      <c r="R336" s="458"/>
      <c r="S336" s="564"/>
      <c r="T336" s="564"/>
      <c r="U336" s="564"/>
      <c r="V336" s="564"/>
      <c r="W336" s="564"/>
      <c r="X336" s="564"/>
      <c r="Y336" s="14"/>
      <c r="Z336" s="14"/>
    </row>
    <row r="337" spans="1:26" ht="15.75" customHeight="1">
      <c r="A337" s="564"/>
      <c r="B337" s="564"/>
      <c r="C337" s="564"/>
      <c r="D337" s="564"/>
      <c r="E337" s="564"/>
      <c r="F337" s="564"/>
      <c r="G337" s="564"/>
      <c r="H337" s="564"/>
      <c r="I337" s="564"/>
      <c r="J337" s="645"/>
      <c r="K337" s="645"/>
      <c r="L337" s="645"/>
      <c r="M337" s="645"/>
      <c r="N337" s="645"/>
      <c r="O337" s="645"/>
      <c r="P337" s="456"/>
      <c r="Q337" s="646"/>
      <c r="R337" s="458"/>
      <c r="S337" s="564"/>
      <c r="T337" s="564"/>
      <c r="U337" s="564"/>
      <c r="V337" s="564"/>
      <c r="W337" s="564"/>
      <c r="X337" s="564"/>
      <c r="Y337" s="14"/>
      <c r="Z337" s="14"/>
    </row>
    <row r="338" spans="1:26" ht="15.75" customHeight="1">
      <c r="A338" s="564"/>
      <c r="B338" s="564"/>
      <c r="C338" s="564"/>
      <c r="D338" s="564"/>
      <c r="E338" s="564"/>
      <c r="F338" s="564"/>
      <c r="G338" s="564"/>
      <c r="H338" s="564"/>
      <c r="I338" s="564"/>
      <c r="J338" s="645"/>
      <c r="K338" s="645"/>
      <c r="L338" s="645"/>
      <c r="M338" s="645"/>
      <c r="N338" s="645"/>
      <c r="O338" s="645"/>
      <c r="P338" s="456"/>
      <c r="Q338" s="646"/>
      <c r="R338" s="458"/>
      <c r="S338" s="564"/>
      <c r="T338" s="564"/>
      <c r="U338" s="564"/>
      <c r="V338" s="564"/>
      <c r="W338" s="564"/>
      <c r="X338" s="564"/>
      <c r="Y338" s="14"/>
      <c r="Z338" s="14"/>
    </row>
    <row r="339" spans="1:26" ht="15.75" customHeight="1">
      <c r="A339" s="564"/>
      <c r="B339" s="564"/>
      <c r="C339" s="564"/>
      <c r="D339" s="564"/>
      <c r="E339" s="564"/>
      <c r="F339" s="564"/>
      <c r="G339" s="564"/>
      <c r="H339" s="564"/>
      <c r="I339" s="564"/>
      <c r="J339" s="645"/>
      <c r="K339" s="645"/>
      <c r="L339" s="645"/>
      <c r="M339" s="645"/>
      <c r="N339" s="645"/>
      <c r="O339" s="645"/>
      <c r="P339" s="456"/>
      <c r="Q339" s="646"/>
      <c r="R339" s="458"/>
      <c r="S339" s="564"/>
      <c r="T339" s="564"/>
      <c r="U339" s="564"/>
      <c r="V339" s="564"/>
      <c r="W339" s="564"/>
      <c r="X339" s="564"/>
      <c r="Y339" s="14"/>
      <c r="Z339" s="14"/>
    </row>
    <row r="340" spans="1:26" ht="15.75" customHeight="1">
      <c r="A340" s="564"/>
      <c r="B340" s="564"/>
      <c r="C340" s="564"/>
      <c r="D340" s="564"/>
      <c r="E340" s="564"/>
      <c r="F340" s="564"/>
      <c r="G340" s="564"/>
      <c r="H340" s="564"/>
      <c r="I340" s="564"/>
      <c r="J340" s="645"/>
      <c r="K340" s="645"/>
      <c r="L340" s="645"/>
      <c r="M340" s="645"/>
      <c r="N340" s="645"/>
      <c r="O340" s="645"/>
      <c r="P340" s="456"/>
      <c r="Q340" s="646"/>
      <c r="R340" s="458"/>
      <c r="S340" s="564"/>
      <c r="T340" s="564"/>
      <c r="U340" s="564"/>
      <c r="V340" s="564"/>
      <c r="W340" s="564"/>
      <c r="X340" s="564"/>
      <c r="Y340" s="14"/>
      <c r="Z340" s="14"/>
    </row>
    <row r="341" spans="1:26" ht="15.75" customHeight="1">
      <c r="A341" s="564"/>
      <c r="B341" s="564"/>
      <c r="C341" s="564"/>
      <c r="D341" s="564"/>
      <c r="E341" s="564"/>
      <c r="F341" s="564"/>
      <c r="G341" s="564"/>
      <c r="H341" s="564"/>
      <c r="I341" s="564"/>
      <c r="J341" s="645"/>
      <c r="K341" s="645"/>
      <c r="L341" s="645"/>
      <c r="M341" s="645"/>
      <c r="N341" s="645"/>
      <c r="O341" s="645"/>
      <c r="P341" s="456"/>
      <c r="Q341" s="646"/>
      <c r="R341" s="458"/>
      <c r="S341" s="564"/>
      <c r="T341" s="564"/>
      <c r="U341" s="564"/>
      <c r="V341" s="564"/>
      <c r="W341" s="564"/>
      <c r="X341" s="564"/>
      <c r="Y341" s="14"/>
      <c r="Z341" s="14"/>
    </row>
    <row r="342" spans="1:26" ht="15.75" customHeight="1">
      <c r="A342" s="564"/>
      <c r="B342" s="564"/>
      <c r="C342" s="564"/>
      <c r="D342" s="564"/>
      <c r="E342" s="564"/>
      <c r="F342" s="564"/>
      <c r="G342" s="564"/>
      <c r="H342" s="564"/>
      <c r="I342" s="564"/>
      <c r="J342" s="645"/>
      <c r="K342" s="645"/>
      <c r="L342" s="645"/>
      <c r="M342" s="645"/>
      <c r="N342" s="645"/>
      <c r="O342" s="645"/>
      <c r="P342" s="456"/>
      <c r="Q342" s="646"/>
      <c r="R342" s="458"/>
      <c r="S342" s="564"/>
      <c r="T342" s="564"/>
      <c r="U342" s="564"/>
      <c r="V342" s="564"/>
      <c r="W342" s="564"/>
      <c r="X342" s="564"/>
      <c r="Y342" s="14"/>
      <c r="Z342" s="14"/>
    </row>
    <row r="343" spans="1:26" ht="15.75" customHeight="1">
      <c r="A343" s="564"/>
      <c r="B343" s="564"/>
      <c r="C343" s="564"/>
      <c r="D343" s="564"/>
      <c r="E343" s="564"/>
      <c r="F343" s="564"/>
      <c r="G343" s="564"/>
      <c r="H343" s="564"/>
      <c r="I343" s="564"/>
      <c r="J343" s="645"/>
      <c r="K343" s="645"/>
      <c r="L343" s="645"/>
      <c r="M343" s="645"/>
      <c r="N343" s="645"/>
      <c r="O343" s="645"/>
      <c r="P343" s="456"/>
      <c r="Q343" s="646"/>
      <c r="R343" s="458"/>
      <c r="S343" s="564"/>
      <c r="T343" s="564"/>
      <c r="U343" s="564"/>
      <c r="V343" s="564"/>
      <c r="W343" s="564"/>
      <c r="X343" s="564"/>
      <c r="Y343" s="14"/>
      <c r="Z343" s="14"/>
    </row>
    <row r="344" spans="1:26" ht="15.75" customHeight="1">
      <c r="A344" s="564"/>
      <c r="B344" s="564"/>
      <c r="C344" s="564"/>
      <c r="D344" s="564"/>
      <c r="E344" s="564"/>
      <c r="F344" s="564"/>
      <c r="G344" s="564"/>
      <c r="H344" s="564"/>
      <c r="I344" s="564"/>
      <c r="J344" s="645"/>
      <c r="K344" s="645"/>
      <c r="L344" s="645"/>
      <c r="M344" s="645"/>
      <c r="N344" s="645"/>
      <c r="O344" s="645"/>
      <c r="P344" s="456"/>
      <c r="Q344" s="646"/>
      <c r="R344" s="458"/>
      <c r="S344" s="564"/>
      <c r="T344" s="564"/>
      <c r="U344" s="564"/>
      <c r="V344" s="564"/>
      <c r="W344" s="564"/>
      <c r="X344" s="564"/>
      <c r="Y344" s="14"/>
      <c r="Z344" s="14"/>
    </row>
    <row r="345" spans="1:26" ht="15.75" customHeight="1">
      <c r="A345" s="564"/>
      <c r="B345" s="564"/>
      <c r="C345" s="564"/>
      <c r="D345" s="564"/>
      <c r="E345" s="564"/>
      <c r="F345" s="564"/>
      <c r="G345" s="564"/>
      <c r="H345" s="564"/>
      <c r="I345" s="564"/>
      <c r="J345" s="645"/>
      <c r="K345" s="645"/>
      <c r="L345" s="645"/>
      <c r="M345" s="645"/>
      <c r="N345" s="645"/>
      <c r="O345" s="645"/>
      <c r="P345" s="456"/>
      <c r="Q345" s="646"/>
      <c r="R345" s="458"/>
      <c r="S345" s="564"/>
      <c r="T345" s="564"/>
      <c r="U345" s="564"/>
      <c r="V345" s="564"/>
      <c r="W345" s="564"/>
      <c r="X345" s="564"/>
      <c r="Y345" s="14"/>
      <c r="Z345" s="14"/>
    </row>
    <row r="346" spans="1:26" ht="15.75" customHeight="1">
      <c r="A346" s="564"/>
      <c r="B346" s="564"/>
      <c r="C346" s="564"/>
      <c r="D346" s="564"/>
      <c r="E346" s="564"/>
      <c r="F346" s="564"/>
      <c r="G346" s="564"/>
      <c r="H346" s="564"/>
      <c r="I346" s="564"/>
      <c r="J346" s="645"/>
      <c r="K346" s="645"/>
      <c r="L346" s="645"/>
      <c r="M346" s="645"/>
      <c r="N346" s="645"/>
      <c r="O346" s="645"/>
      <c r="P346" s="456"/>
      <c r="Q346" s="646"/>
      <c r="R346" s="458"/>
      <c r="S346" s="564"/>
      <c r="T346" s="564"/>
      <c r="U346" s="564"/>
      <c r="V346" s="564"/>
      <c r="W346" s="564"/>
      <c r="X346" s="564"/>
      <c r="Y346" s="14"/>
      <c r="Z346" s="14"/>
    </row>
    <row r="347" spans="1:26" ht="15.75" customHeight="1">
      <c r="A347" s="564"/>
      <c r="B347" s="564"/>
      <c r="C347" s="564"/>
      <c r="D347" s="564"/>
      <c r="E347" s="564"/>
      <c r="F347" s="564"/>
      <c r="G347" s="564"/>
      <c r="H347" s="564"/>
      <c r="I347" s="564"/>
      <c r="J347" s="645"/>
      <c r="K347" s="645"/>
      <c r="L347" s="645"/>
      <c r="M347" s="645"/>
      <c r="N347" s="645"/>
      <c r="O347" s="645"/>
      <c r="P347" s="456"/>
      <c r="Q347" s="646"/>
      <c r="R347" s="458"/>
      <c r="S347" s="564"/>
      <c r="T347" s="564"/>
      <c r="U347" s="564"/>
      <c r="V347" s="564"/>
      <c r="W347" s="564"/>
      <c r="X347" s="564"/>
      <c r="Y347" s="14"/>
      <c r="Z347" s="14"/>
    </row>
    <row r="348" spans="1:26" ht="15.75" customHeight="1">
      <c r="A348" s="564"/>
      <c r="B348" s="564"/>
      <c r="C348" s="564"/>
      <c r="D348" s="564"/>
      <c r="E348" s="564"/>
      <c r="F348" s="564"/>
      <c r="G348" s="564"/>
      <c r="H348" s="564"/>
      <c r="I348" s="564"/>
      <c r="J348" s="645"/>
      <c r="K348" s="645"/>
      <c r="L348" s="645"/>
      <c r="M348" s="645"/>
      <c r="N348" s="645"/>
      <c r="O348" s="645"/>
      <c r="P348" s="456"/>
      <c r="Q348" s="646"/>
      <c r="R348" s="458"/>
      <c r="S348" s="564"/>
      <c r="T348" s="564"/>
      <c r="U348" s="564"/>
      <c r="V348" s="564"/>
      <c r="W348" s="564"/>
      <c r="X348" s="564"/>
      <c r="Y348" s="14"/>
      <c r="Z348" s="14"/>
    </row>
    <row r="349" spans="1:26" ht="15.75" customHeight="1">
      <c r="A349" s="564"/>
      <c r="B349" s="564"/>
      <c r="C349" s="564"/>
      <c r="D349" s="564"/>
      <c r="E349" s="564"/>
      <c r="F349" s="564"/>
      <c r="G349" s="564"/>
      <c r="H349" s="564"/>
      <c r="I349" s="564"/>
      <c r="J349" s="645"/>
      <c r="K349" s="645"/>
      <c r="L349" s="645"/>
      <c r="M349" s="645"/>
      <c r="N349" s="645"/>
      <c r="O349" s="645"/>
      <c r="P349" s="456"/>
      <c r="Q349" s="646"/>
      <c r="R349" s="458"/>
      <c r="S349" s="564"/>
      <c r="T349" s="564"/>
      <c r="U349" s="564"/>
      <c r="V349" s="564"/>
      <c r="W349" s="564"/>
      <c r="X349" s="564"/>
      <c r="Y349" s="14"/>
      <c r="Z349" s="14"/>
    </row>
    <row r="350" spans="1:26" ht="15.75" customHeight="1">
      <c r="A350" s="564"/>
      <c r="B350" s="564"/>
      <c r="C350" s="564"/>
      <c r="D350" s="564"/>
      <c r="E350" s="564"/>
      <c r="F350" s="564"/>
      <c r="G350" s="564"/>
      <c r="H350" s="564"/>
      <c r="I350" s="564"/>
      <c r="J350" s="645"/>
      <c r="K350" s="645"/>
      <c r="L350" s="645"/>
      <c r="M350" s="645"/>
      <c r="N350" s="645"/>
      <c r="O350" s="645"/>
      <c r="P350" s="456"/>
      <c r="Q350" s="646"/>
      <c r="R350" s="458"/>
      <c r="S350" s="564"/>
      <c r="T350" s="564"/>
      <c r="U350" s="564"/>
      <c r="V350" s="564"/>
      <c r="W350" s="564"/>
      <c r="X350" s="564"/>
      <c r="Y350" s="14"/>
      <c r="Z350" s="14"/>
    </row>
    <row r="351" spans="1:26" ht="15.75" customHeight="1"/>
    <row r="352" spans="1:26"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0">
    <mergeCell ref="A1:R1"/>
    <mergeCell ref="A2:R2"/>
    <mergeCell ref="A3:R3"/>
    <mergeCell ref="E4:I4"/>
    <mergeCell ref="J4:J6"/>
    <mergeCell ref="K4:K6"/>
    <mergeCell ref="L4:L6"/>
    <mergeCell ref="I5:I6"/>
    <mergeCell ref="R4:R6"/>
    <mergeCell ref="C5:C6"/>
    <mergeCell ref="D5:D6"/>
    <mergeCell ref="E5:E6"/>
    <mergeCell ref="F5:F6"/>
    <mergeCell ref="G5:G6"/>
    <mergeCell ref="H5:H6"/>
    <mergeCell ref="M4:M6"/>
    <mergeCell ref="N4:N6"/>
    <mergeCell ref="O4:O6"/>
    <mergeCell ref="P4:P6"/>
    <mergeCell ref="Q4:Q6"/>
    <mergeCell ref="A142:A144"/>
    <mergeCell ref="A145:A148"/>
    <mergeCell ref="A79:A83"/>
    <mergeCell ref="A88:A97"/>
    <mergeCell ref="A103:A111"/>
    <mergeCell ref="A114:A116"/>
    <mergeCell ref="A120:A125"/>
    <mergeCell ref="A127:A133"/>
    <mergeCell ref="A137:A141"/>
    <mergeCell ref="A64:A66"/>
    <mergeCell ref="A70:A72"/>
    <mergeCell ref="P73:P74"/>
    <mergeCell ref="A75:A77"/>
    <mergeCell ref="A30:A32"/>
    <mergeCell ref="A33:A34"/>
    <mergeCell ref="A35:A37"/>
    <mergeCell ref="A38:A40"/>
    <mergeCell ref="A41:A44"/>
    <mergeCell ref="A46:A48"/>
    <mergeCell ref="A49:B49"/>
    <mergeCell ref="A24:A27"/>
    <mergeCell ref="A28:A29"/>
    <mergeCell ref="A51:A54"/>
    <mergeCell ref="A55:B55"/>
    <mergeCell ref="A58:A62"/>
    <mergeCell ref="A5:A6"/>
    <mergeCell ref="B5:B6"/>
    <mergeCell ref="A9:A15"/>
    <mergeCell ref="A17:A18"/>
    <mergeCell ref="A20:A22"/>
  </mergeCells>
  <printOptions horizontalCentered="1"/>
  <pageMargins left="0.2" right="0.2" top="0.5" bottom="0.5" header="0" footer="0"/>
  <pageSetup orientation="landscape"/>
  <rowBreaks count="2" manualBreakCount="2">
    <brk id="150" man="1"/>
    <brk id="268" man="1"/>
  </rowBreaks>
  <colBreaks count="1" manualBreakCount="1">
    <brk id="2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pane xSplit="2" ySplit="6" topLeftCell="C7" activePane="bottomRight" state="frozen"/>
      <selection pane="topRight" activeCell="C1" sqref="C1"/>
      <selection pane="bottomLeft" activeCell="A7" sqref="A7"/>
      <selection pane="bottomRight" activeCell="C7" sqref="C7"/>
    </sheetView>
  </sheetViews>
  <sheetFormatPr defaultColWidth="12.625" defaultRowHeight="15" customHeight="1"/>
  <cols>
    <col min="1" max="1" width="16.25" customWidth="1"/>
    <col min="2" max="2" width="25.875" customWidth="1"/>
    <col min="3" max="3" width="8" customWidth="1"/>
    <col min="4" max="4" width="15.25" customWidth="1"/>
    <col min="5" max="5" width="18.875" customWidth="1"/>
    <col min="6" max="6" width="18.125" customWidth="1"/>
    <col min="7" max="7" width="22.125" customWidth="1"/>
    <col min="8" max="8" width="21.25" customWidth="1"/>
    <col min="9" max="9" width="17.375" customWidth="1"/>
    <col min="10" max="15" width="7.625" customWidth="1"/>
    <col min="16" max="16" width="38.75" customWidth="1"/>
    <col min="17" max="17" width="25.375" customWidth="1"/>
    <col min="18" max="18" width="13.875" customWidth="1"/>
    <col min="19" max="26" width="11" customWidth="1"/>
  </cols>
  <sheetData>
    <row r="1" spans="1:26" ht="27" customHeight="1">
      <c r="A1" s="2046" t="s">
        <v>170</v>
      </c>
      <c r="B1" s="1874"/>
      <c r="C1" s="1874"/>
      <c r="D1" s="1874"/>
      <c r="E1" s="1874"/>
      <c r="F1" s="1874"/>
      <c r="G1" s="1874"/>
      <c r="H1" s="1874"/>
      <c r="I1" s="1874"/>
      <c r="J1" s="1874"/>
      <c r="K1" s="1874"/>
      <c r="L1" s="1874"/>
      <c r="M1" s="1874"/>
      <c r="N1" s="1874"/>
      <c r="O1" s="1874"/>
      <c r="P1" s="1874"/>
      <c r="Q1" s="1874"/>
      <c r="R1" s="1874"/>
      <c r="S1" s="648"/>
      <c r="T1" s="14"/>
      <c r="U1" s="14"/>
      <c r="V1" s="14"/>
      <c r="W1" s="14"/>
      <c r="X1" s="14"/>
      <c r="Y1" s="14"/>
      <c r="Z1" s="14"/>
    </row>
    <row r="2" spans="1:26" ht="25.5" customHeight="1">
      <c r="A2" s="2046" t="s">
        <v>491</v>
      </c>
      <c r="B2" s="1874"/>
      <c r="C2" s="1874"/>
      <c r="D2" s="1874"/>
      <c r="E2" s="1874"/>
      <c r="F2" s="1874"/>
      <c r="G2" s="1874"/>
      <c r="H2" s="1874"/>
      <c r="I2" s="1874"/>
      <c r="J2" s="1874"/>
      <c r="K2" s="1874"/>
      <c r="L2" s="1874"/>
      <c r="M2" s="1874"/>
      <c r="N2" s="1874"/>
      <c r="O2" s="1874"/>
      <c r="P2" s="1874"/>
      <c r="Q2" s="1874"/>
      <c r="R2" s="1874"/>
      <c r="S2" s="554"/>
      <c r="T2" s="14"/>
      <c r="U2" s="14"/>
      <c r="V2" s="14"/>
      <c r="W2" s="14"/>
      <c r="X2" s="14"/>
      <c r="Y2" s="14"/>
      <c r="Z2" s="14"/>
    </row>
    <row r="3" spans="1:26" ht="31.5" customHeight="1">
      <c r="A3" s="2047" t="str">
        <f>'2014 BUB-WATER'!A3:R3</f>
        <v>as of June 26, 2020</v>
      </c>
      <c r="B3" s="1874"/>
      <c r="C3" s="1874"/>
      <c r="D3" s="1874"/>
      <c r="E3" s="1874"/>
      <c r="F3" s="1874"/>
      <c r="G3" s="1874"/>
      <c r="H3" s="1874"/>
      <c r="I3" s="1874"/>
      <c r="J3" s="1874"/>
      <c r="K3" s="1874"/>
      <c r="L3" s="1874"/>
      <c r="M3" s="1874"/>
      <c r="N3" s="1874"/>
      <c r="O3" s="1874"/>
      <c r="P3" s="1874"/>
      <c r="Q3" s="1874"/>
      <c r="R3" s="1874"/>
      <c r="S3" s="649"/>
      <c r="T3" s="14"/>
      <c r="U3" s="14"/>
      <c r="V3" s="14"/>
      <c r="W3" s="14"/>
      <c r="X3" s="14"/>
      <c r="Y3" s="14"/>
      <c r="Z3" s="14"/>
    </row>
    <row r="4" spans="1:26" ht="30" customHeight="1">
      <c r="A4" s="562"/>
      <c r="B4" s="563"/>
      <c r="C4" s="563"/>
      <c r="D4" s="563"/>
      <c r="E4" s="2048" t="s">
        <v>172</v>
      </c>
      <c r="F4" s="1964"/>
      <c r="G4" s="1964"/>
      <c r="H4" s="1964"/>
      <c r="I4" s="1961"/>
      <c r="J4" s="2020" t="s">
        <v>173</v>
      </c>
      <c r="K4" s="2020" t="s">
        <v>174</v>
      </c>
      <c r="L4" s="2020" t="s">
        <v>175</v>
      </c>
      <c r="M4" s="2020" t="s">
        <v>38</v>
      </c>
      <c r="N4" s="2020" t="s">
        <v>37</v>
      </c>
      <c r="O4" s="2020" t="s">
        <v>35</v>
      </c>
      <c r="P4" s="2050" t="s">
        <v>130</v>
      </c>
      <c r="Q4" s="2022" t="s">
        <v>131</v>
      </c>
      <c r="R4" s="2022" t="s">
        <v>132</v>
      </c>
      <c r="S4" s="648"/>
      <c r="T4" s="14"/>
      <c r="U4" s="14"/>
      <c r="V4" s="14"/>
      <c r="W4" s="14"/>
      <c r="X4" s="14"/>
      <c r="Y4" s="14"/>
      <c r="Z4" s="14"/>
    </row>
    <row r="5" spans="1:26" ht="20.25" customHeight="1">
      <c r="A5" s="2037" t="s">
        <v>124</v>
      </c>
      <c r="B5" s="2015" t="s">
        <v>177</v>
      </c>
      <c r="C5" s="2015" t="s">
        <v>178</v>
      </c>
      <c r="D5" s="2015" t="s">
        <v>179</v>
      </c>
      <c r="E5" s="2051" t="s">
        <v>129</v>
      </c>
      <c r="F5" s="2015" t="s">
        <v>180</v>
      </c>
      <c r="G5" s="2015" t="s">
        <v>181</v>
      </c>
      <c r="H5" s="2015" t="s">
        <v>182</v>
      </c>
      <c r="I5" s="2052" t="s">
        <v>183</v>
      </c>
      <c r="J5" s="1856"/>
      <c r="K5" s="1856"/>
      <c r="L5" s="1856"/>
      <c r="M5" s="1856"/>
      <c r="N5" s="1856"/>
      <c r="O5" s="1856"/>
      <c r="P5" s="1939"/>
      <c r="Q5" s="1856"/>
      <c r="R5" s="1856"/>
      <c r="S5" s="650"/>
      <c r="T5" s="458"/>
      <c r="U5" s="458"/>
      <c r="V5" s="458"/>
      <c r="W5" s="458"/>
      <c r="X5" s="458"/>
      <c r="Y5" s="458"/>
      <c r="Z5" s="458"/>
    </row>
    <row r="6" spans="1:26" ht="78.75" customHeight="1">
      <c r="A6" s="1976"/>
      <c r="B6" s="1976"/>
      <c r="C6" s="1976"/>
      <c r="D6" s="1976"/>
      <c r="E6" s="1976"/>
      <c r="F6" s="1976"/>
      <c r="G6" s="1976"/>
      <c r="H6" s="1976"/>
      <c r="I6" s="1992"/>
      <c r="J6" s="1976"/>
      <c r="K6" s="1976"/>
      <c r="L6" s="1976"/>
      <c r="M6" s="1976"/>
      <c r="N6" s="1976"/>
      <c r="O6" s="1976"/>
      <c r="P6" s="1944"/>
      <c r="Q6" s="1976"/>
      <c r="R6" s="1976"/>
      <c r="S6" s="650"/>
      <c r="T6" s="223"/>
      <c r="U6" s="223"/>
      <c r="V6" s="223"/>
      <c r="W6" s="223"/>
      <c r="X6" s="223"/>
      <c r="Y6" s="223"/>
      <c r="Z6" s="223"/>
    </row>
    <row r="7" spans="1:26" ht="30" customHeight="1">
      <c r="A7" s="2016" t="s">
        <v>15</v>
      </c>
      <c r="B7" s="402" t="s">
        <v>377</v>
      </c>
      <c r="C7" s="574">
        <v>1</v>
      </c>
      <c r="D7" s="574">
        <v>1</v>
      </c>
      <c r="E7" s="610"/>
      <c r="F7" s="574"/>
      <c r="G7" s="580"/>
      <c r="H7" s="575"/>
      <c r="I7" s="610"/>
      <c r="J7" s="651"/>
      <c r="K7" s="652"/>
      <c r="L7" s="651"/>
      <c r="M7" s="651"/>
      <c r="N7" s="651"/>
      <c r="O7" s="651"/>
      <c r="P7" s="653"/>
      <c r="Q7" s="654"/>
      <c r="R7" s="461"/>
      <c r="S7" s="655"/>
      <c r="T7" s="14"/>
      <c r="U7" s="14"/>
      <c r="V7" s="14"/>
      <c r="W7" s="14"/>
      <c r="X7" s="14"/>
      <c r="Y7" s="14"/>
      <c r="Z7" s="14"/>
    </row>
    <row r="8" spans="1:26" ht="30" customHeight="1">
      <c r="A8" s="1976"/>
      <c r="B8" s="415" t="s">
        <v>492</v>
      </c>
      <c r="C8" s="574"/>
      <c r="D8" s="610"/>
      <c r="E8" s="610">
        <v>0.5</v>
      </c>
      <c r="F8" s="574"/>
      <c r="G8" s="575">
        <v>500000</v>
      </c>
      <c r="H8" s="575">
        <v>408577.19</v>
      </c>
      <c r="I8" s="610">
        <f>E8</f>
        <v>0.5</v>
      </c>
      <c r="J8" s="576"/>
      <c r="K8" s="577"/>
      <c r="L8" s="576"/>
      <c r="M8" s="576"/>
      <c r="N8" s="576"/>
      <c r="O8" s="576">
        <v>1</v>
      </c>
      <c r="P8" s="644" t="s">
        <v>29</v>
      </c>
      <c r="Q8" s="456" t="s">
        <v>191</v>
      </c>
      <c r="R8" s="656">
        <v>43328</v>
      </c>
      <c r="S8" s="655"/>
      <c r="T8" s="14"/>
      <c r="U8" s="14"/>
      <c r="V8" s="14"/>
      <c r="W8" s="14"/>
      <c r="X8" s="14"/>
      <c r="Y8" s="14"/>
      <c r="Z8" s="14"/>
    </row>
    <row r="9" spans="1:26" ht="30" customHeight="1">
      <c r="A9" s="2016" t="s">
        <v>15</v>
      </c>
      <c r="B9" s="402" t="s">
        <v>378</v>
      </c>
      <c r="C9" s="574">
        <v>1</v>
      </c>
      <c r="D9" s="574">
        <v>1</v>
      </c>
      <c r="E9" s="610"/>
      <c r="F9" s="574"/>
      <c r="G9" s="575"/>
      <c r="H9" s="575"/>
      <c r="I9" s="610"/>
      <c r="J9" s="576"/>
      <c r="K9" s="576"/>
      <c r="L9" s="576"/>
      <c r="M9" s="576"/>
      <c r="N9" s="576"/>
      <c r="O9" s="576"/>
      <c r="P9" s="653"/>
      <c r="Q9" s="654"/>
      <c r="R9" s="461"/>
      <c r="S9" s="655"/>
      <c r="T9" s="14"/>
      <c r="U9" s="14"/>
      <c r="V9" s="14"/>
      <c r="W9" s="14"/>
      <c r="X9" s="14"/>
      <c r="Y9" s="14"/>
      <c r="Z9" s="14"/>
    </row>
    <row r="10" spans="1:26" ht="30" customHeight="1">
      <c r="A10" s="1976"/>
      <c r="B10" s="415" t="s">
        <v>193</v>
      </c>
      <c r="C10" s="574"/>
      <c r="D10" s="610"/>
      <c r="E10" s="610">
        <v>2.5</v>
      </c>
      <c r="F10" s="574"/>
      <c r="G10" s="575">
        <v>2500000</v>
      </c>
      <c r="H10" s="575">
        <v>2489531.56</v>
      </c>
      <c r="I10" s="610">
        <f>E10</f>
        <v>2.5</v>
      </c>
      <c r="J10" s="576"/>
      <c r="K10" s="577"/>
      <c r="L10" s="576"/>
      <c r="M10" s="576"/>
      <c r="N10" s="576"/>
      <c r="O10" s="576">
        <v>1</v>
      </c>
      <c r="P10" s="644" t="s">
        <v>29</v>
      </c>
      <c r="Q10" s="456" t="s">
        <v>493</v>
      </c>
      <c r="R10" s="657">
        <v>43549</v>
      </c>
      <c r="S10" s="658"/>
      <c r="T10" s="458"/>
      <c r="U10" s="14"/>
      <c r="V10" s="14"/>
      <c r="W10" s="14"/>
      <c r="X10" s="14"/>
      <c r="Y10" s="14"/>
      <c r="Z10" s="14"/>
    </row>
    <row r="11" spans="1:26" ht="30" customHeight="1">
      <c r="A11" s="2016" t="s">
        <v>15</v>
      </c>
      <c r="B11" s="402" t="s">
        <v>494</v>
      </c>
      <c r="C11" s="574">
        <v>1</v>
      </c>
      <c r="D11" s="574">
        <v>1</v>
      </c>
      <c r="E11" s="610"/>
      <c r="F11" s="574"/>
      <c r="G11" s="580"/>
      <c r="H11" s="575"/>
      <c r="I11" s="610"/>
      <c r="J11" s="576"/>
      <c r="K11" s="576"/>
      <c r="L11" s="576"/>
      <c r="M11" s="576"/>
      <c r="N11" s="576"/>
      <c r="O11" s="576"/>
      <c r="P11" s="539"/>
      <c r="Q11" s="654"/>
      <c r="R11" s="461"/>
      <c r="S11" s="655"/>
      <c r="T11" s="14"/>
      <c r="U11" s="14"/>
      <c r="V11" s="14"/>
      <c r="W11" s="14"/>
      <c r="X11" s="14"/>
      <c r="Y11" s="14"/>
      <c r="Z11" s="14"/>
    </row>
    <row r="12" spans="1:26" ht="30" customHeight="1">
      <c r="A12" s="1976"/>
      <c r="B12" s="415" t="s">
        <v>495</v>
      </c>
      <c r="C12" s="574"/>
      <c r="D12" s="574"/>
      <c r="E12" s="610">
        <v>0.9</v>
      </c>
      <c r="F12" s="574"/>
      <c r="G12" s="575">
        <v>900000</v>
      </c>
      <c r="H12" s="575">
        <v>900000</v>
      </c>
      <c r="I12" s="610">
        <f>E12</f>
        <v>0.9</v>
      </c>
      <c r="J12" s="576"/>
      <c r="K12" s="577"/>
      <c r="L12" s="576"/>
      <c r="M12" s="577"/>
      <c r="N12" s="576"/>
      <c r="O12" s="576">
        <v>1</v>
      </c>
      <c r="P12" s="644" t="s">
        <v>29</v>
      </c>
      <c r="Q12" s="654"/>
      <c r="R12" s="656">
        <v>43236</v>
      </c>
      <c r="S12" s="659" t="s">
        <v>398</v>
      </c>
      <c r="T12" s="14"/>
      <c r="U12" s="14"/>
      <c r="V12" s="14"/>
      <c r="W12" s="14"/>
      <c r="X12" s="14"/>
      <c r="Y12" s="14"/>
      <c r="Z12" s="14"/>
    </row>
    <row r="13" spans="1:26" ht="30" customHeight="1">
      <c r="A13" s="2042" t="s">
        <v>15</v>
      </c>
      <c r="B13" s="402" t="s">
        <v>67</v>
      </c>
      <c r="C13" s="574">
        <v>1</v>
      </c>
      <c r="D13" s="574">
        <v>1</v>
      </c>
      <c r="E13" s="610"/>
      <c r="F13" s="574"/>
      <c r="G13" s="580"/>
      <c r="H13" s="575"/>
      <c r="I13" s="610"/>
      <c r="J13" s="576"/>
      <c r="K13" s="576"/>
      <c r="L13" s="576"/>
      <c r="M13" s="576"/>
      <c r="N13" s="576"/>
      <c r="O13" s="576"/>
      <c r="P13" s="539"/>
      <c r="Q13" s="654"/>
      <c r="R13" s="461"/>
      <c r="S13" s="655"/>
      <c r="T13" s="14"/>
      <c r="U13" s="14"/>
      <c r="V13" s="14"/>
      <c r="W13" s="14"/>
      <c r="X13" s="14"/>
      <c r="Y13" s="14"/>
      <c r="Z13" s="14"/>
    </row>
    <row r="14" spans="1:26" ht="76.5" customHeight="1">
      <c r="A14" s="1976"/>
      <c r="B14" s="415" t="s">
        <v>135</v>
      </c>
      <c r="C14" s="574"/>
      <c r="D14" s="574"/>
      <c r="E14" s="660">
        <v>3.78</v>
      </c>
      <c r="F14" s="574"/>
      <c r="G14" s="575">
        <v>3024000</v>
      </c>
      <c r="H14" s="575">
        <v>3021798.85</v>
      </c>
      <c r="I14" s="660">
        <v>3.78</v>
      </c>
      <c r="J14" s="576"/>
      <c r="K14" s="577"/>
      <c r="L14" s="576"/>
      <c r="M14" s="577"/>
      <c r="N14" s="576">
        <v>1</v>
      </c>
      <c r="O14" s="576"/>
      <c r="P14" s="653" t="s">
        <v>496</v>
      </c>
      <c r="Q14" s="661" t="s">
        <v>497</v>
      </c>
      <c r="R14" s="662">
        <v>43987</v>
      </c>
      <c r="S14" s="659"/>
      <c r="T14" s="663"/>
      <c r="U14" s="14"/>
      <c r="V14" s="14"/>
      <c r="W14" s="14"/>
      <c r="X14" s="14"/>
      <c r="Y14" s="14"/>
      <c r="Z14" s="14"/>
    </row>
    <row r="15" spans="1:26" ht="30" customHeight="1">
      <c r="A15" s="2016" t="s">
        <v>15</v>
      </c>
      <c r="B15" s="402" t="s">
        <v>498</v>
      </c>
      <c r="C15" s="574">
        <v>1</v>
      </c>
      <c r="D15" s="574">
        <v>1</v>
      </c>
      <c r="E15" s="610"/>
      <c r="F15" s="574"/>
      <c r="G15" s="580"/>
      <c r="H15" s="581"/>
      <c r="I15" s="610"/>
      <c r="J15" s="576"/>
      <c r="K15" s="576"/>
      <c r="L15" s="576"/>
      <c r="M15" s="576"/>
      <c r="N15" s="576"/>
      <c r="O15" s="576"/>
      <c r="P15" s="539"/>
      <c r="Q15" s="654"/>
      <c r="R15" s="461"/>
      <c r="S15" s="655"/>
      <c r="T15" s="14"/>
      <c r="U15" s="14"/>
      <c r="V15" s="14"/>
      <c r="W15" s="14"/>
      <c r="X15" s="14"/>
      <c r="Y15" s="14"/>
      <c r="Z15" s="14"/>
    </row>
    <row r="16" spans="1:26" ht="30" customHeight="1">
      <c r="A16" s="1856"/>
      <c r="B16" s="633" t="s">
        <v>499</v>
      </c>
      <c r="C16" s="574"/>
      <c r="D16" s="574"/>
      <c r="E16" s="610">
        <v>2</v>
      </c>
      <c r="F16" s="574"/>
      <c r="G16" s="575">
        <v>2000000</v>
      </c>
      <c r="H16" s="575">
        <v>2000000</v>
      </c>
      <c r="I16" s="610">
        <f>E16</f>
        <v>2</v>
      </c>
      <c r="J16" s="576"/>
      <c r="K16" s="576"/>
      <c r="L16" s="576"/>
      <c r="M16" s="576"/>
      <c r="N16" s="576"/>
      <c r="O16" s="576">
        <v>1</v>
      </c>
      <c r="P16" s="664" t="s">
        <v>29</v>
      </c>
      <c r="Q16" s="654" t="s">
        <v>191</v>
      </c>
      <c r="R16" s="656">
        <v>42984</v>
      </c>
      <c r="S16" s="655"/>
      <c r="T16" s="14"/>
      <c r="U16" s="14"/>
      <c r="V16" s="14"/>
      <c r="W16" s="14"/>
      <c r="X16" s="14"/>
      <c r="Y16" s="14"/>
      <c r="Z16" s="14"/>
    </row>
    <row r="17" spans="1:26" ht="30" customHeight="1">
      <c r="A17" s="2016" t="s">
        <v>15</v>
      </c>
      <c r="B17" s="665" t="s">
        <v>500</v>
      </c>
      <c r="C17" s="574">
        <v>1</v>
      </c>
      <c r="D17" s="574">
        <v>1</v>
      </c>
      <c r="E17" s="610"/>
      <c r="F17" s="574"/>
      <c r="G17" s="580"/>
      <c r="H17" s="581"/>
      <c r="I17" s="610"/>
      <c r="J17" s="576"/>
      <c r="K17" s="576"/>
      <c r="L17" s="576"/>
      <c r="M17" s="576"/>
      <c r="N17" s="576"/>
      <c r="O17" s="576"/>
      <c r="P17" s="539"/>
      <c r="Q17" s="654"/>
      <c r="R17" s="461"/>
      <c r="S17" s="655"/>
      <c r="T17" s="14"/>
      <c r="U17" s="14"/>
      <c r="V17" s="14"/>
      <c r="W17" s="14"/>
      <c r="X17" s="14"/>
      <c r="Y17" s="14"/>
      <c r="Z17" s="14"/>
    </row>
    <row r="18" spans="1:26" ht="30" customHeight="1">
      <c r="A18" s="1856"/>
      <c r="B18" s="420" t="s">
        <v>501</v>
      </c>
      <c r="C18" s="574"/>
      <c r="D18" s="574"/>
      <c r="E18" s="610">
        <v>1.5</v>
      </c>
      <c r="F18" s="574"/>
      <c r="G18" s="575">
        <v>1500000</v>
      </c>
      <c r="H18" s="575">
        <v>1500000</v>
      </c>
      <c r="I18" s="610">
        <f>E18</f>
        <v>1.5</v>
      </c>
      <c r="J18" s="576"/>
      <c r="K18" s="576"/>
      <c r="L18" s="576"/>
      <c r="M18" s="577"/>
      <c r="N18" s="576"/>
      <c r="O18" s="576">
        <v>1</v>
      </c>
      <c r="P18" s="664" t="s">
        <v>29</v>
      </c>
      <c r="Q18" s="654" t="s">
        <v>191</v>
      </c>
      <c r="R18" s="657" t="s">
        <v>502</v>
      </c>
      <c r="S18" s="655"/>
      <c r="T18" s="14"/>
      <c r="U18" s="14"/>
      <c r="V18" s="14"/>
      <c r="W18" s="14"/>
      <c r="X18" s="14"/>
      <c r="Y18" s="14"/>
      <c r="Z18" s="14"/>
    </row>
    <row r="19" spans="1:26" ht="30" customHeight="1">
      <c r="A19" s="2016" t="s">
        <v>15</v>
      </c>
      <c r="B19" s="665" t="s">
        <v>202</v>
      </c>
      <c r="C19" s="574">
        <v>1</v>
      </c>
      <c r="D19" s="574">
        <v>1</v>
      </c>
      <c r="E19" s="610"/>
      <c r="F19" s="574"/>
      <c r="G19" s="580"/>
      <c r="H19" s="575"/>
      <c r="I19" s="610"/>
      <c r="J19" s="576"/>
      <c r="K19" s="576"/>
      <c r="L19" s="576"/>
      <c r="M19" s="576"/>
      <c r="N19" s="576"/>
      <c r="O19" s="576">
        <v>1</v>
      </c>
      <c r="P19" s="539"/>
      <c r="Q19" s="654"/>
      <c r="R19" s="461"/>
      <c r="S19" s="655"/>
      <c r="T19" s="14"/>
      <c r="U19" s="14"/>
      <c r="V19" s="14"/>
      <c r="W19" s="14"/>
      <c r="X19" s="14"/>
      <c r="Y19" s="14"/>
      <c r="Z19" s="14"/>
    </row>
    <row r="20" spans="1:26" ht="30" customHeight="1">
      <c r="A20" s="1856"/>
      <c r="B20" s="420" t="s">
        <v>503</v>
      </c>
      <c r="C20" s="574"/>
      <c r="D20" s="574"/>
      <c r="E20" s="610">
        <v>2</v>
      </c>
      <c r="F20" s="574"/>
      <c r="G20" s="581">
        <f>1988820.56+1989835.79</f>
        <v>3978656.35</v>
      </c>
      <c r="H20" s="581">
        <v>3978656.35</v>
      </c>
      <c r="I20" s="610">
        <f t="shared" ref="I20:I21" si="0">E20</f>
        <v>2</v>
      </c>
      <c r="J20" s="576"/>
      <c r="K20" s="576"/>
      <c r="L20" s="577"/>
      <c r="M20" s="666"/>
      <c r="N20" s="576"/>
      <c r="O20" s="576"/>
      <c r="P20" s="664" t="s">
        <v>29</v>
      </c>
      <c r="Q20" s="654" t="s">
        <v>191</v>
      </c>
      <c r="R20" s="656">
        <v>43081</v>
      </c>
      <c r="S20" s="655"/>
      <c r="T20" s="663"/>
      <c r="U20" s="14"/>
      <c r="V20" s="14"/>
      <c r="W20" s="14"/>
      <c r="X20" s="14"/>
      <c r="Y20" s="14"/>
      <c r="Z20" s="14"/>
    </row>
    <row r="21" spans="1:26" ht="30" customHeight="1">
      <c r="A21" s="1856"/>
      <c r="B21" s="420" t="s">
        <v>504</v>
      </c>
      <c r="C21" s="574"/>
      <c r="D21" s="574"/>
      <c r="E21" s="610">
        <v>2</v>
      </c>
      <c r="F21" s="574"/>
      <c r="G21" s="566"/>
      <c r="H21" s="667"/>
      <c r="I21" s="610">
        <f t="shared" si="0"/>
        <v>2</v>
      </c>
      <c r="J21" s="576"/>
      <c r="K21" s="576"/>
      <c r="L21" s="576"/>
      <c r="M21" s="576"/>
      <c r="N21" s="576"/>
      <c r="O21" s="576"/>
      <c r="P21" s="664" t="s">
        <v>29</v>
      </c>
      <c r="Q21" s="654"/>
      <c r="R21" s="656">
        <v>43405</v>
      </c>
      <c r="S21" s="659" t="s">
        <v>398</v>
      </c>
      <c r="T21" s="663"/>
      <c r="U21" s="14"/>
      <c r="V21" s="14"/>
      <c r="W21" s="14"/>
      <c r="X21" s="14"/>
      <c r="Y21" s="14"/>
      <c r="Z21" s="14"/>
    </row>
    <row r="22" spans="1:26" ht="30" customHeight="1">
      <c r="A22" s="2016" t="s">
        <v>15</v>
      </c>
      <c r="B22" s="665" t="s">
        <v>210</v>
      </c>
      <c r="C22" s="574">
        <v>1</v>
      </c>
      <c r="D22" s="574">
        <v>1</v>
      </c>
      <c r="E22" s="610"/>
      <c r="F22" s="574"/>
      <c r="G22" s="575"/>
      <c r="H22" s="575">
        <v>0</v>
      </c>
      <c r="I22" s="610"/>
      <c r="J22" s="576"/>
      <c r="K22" s="576"/>
      <c r="L22" s="576"/>
      <c r="M22" s="576"/>
      <c r="N22" s="576"/>
      <c r="O22" s="576"/>
      <c r="P22" s="539"/>
      <c r="Q22" s="654"/>
      <c r="R22" s="461"/>
      <c r="S22" s="655"/>
      <c r="T22" s="14"/>
      <c r="U22" s="14"/>
      <c r="V22" s="14"/>
      <c r="W22" s="14"/>
      <c r="X22" s="14"/>
      <c r="Y22" s="14"/>
      <c r="Z22" s="14"/>
    </row>
    <row r="23" spans="1:26" ht="30" customHeight="1">
      <c r="A23" s="1856"/>
      <c r="B23" s="420" t="s">
        <v>505</v>
      </c>
      <c r="C23" s="574"/>
      <c r="D23" s="574"/>
      <c r="E23" s="610">
        <v>1</v>
      </c>
      <c r="F23" s="574"/>
      <c r="G23" s="575">
        <v>1000000</v>
      </c>
      <c r="H23" s="575">
        <v>1000000</v>
      </c>
      <c r="I23" s="610">
        <f>E23</f>
        <v>1</v>
      </c>
      <c r="J23" s="576"/>
      <c r="K23" s="576"/>
      <c r="L23" s="577"/>
      <c r="M23" s="577"/>
      <c r="N23" s="576"/>
      <c r="O23" s="576">
        <v>1</v>
      </c>
      <c r="P23" s="664" t="s">
        <v>29</v>
      </c>
      <c r="Q23" s="654" t="s">
        <v>191</v>
      </c>
      <c r="R23" s="656">
        <v>42989</v>
      </c>
      <c r="S23" s="658"/>
      <c r="T23" s="14"/>
      <c r="U23" s="14"/>
      <c r="V23" s="14"/>
      <c r="W23" s="14"/>
      <c r="X23" s="14"/>
      <c r="Y23" s="14"/>
      <c r="Z23" s="14"/>
    </row>
    <row r="24" spans="1:26" ht="30" customHeight="1">
      <c r="A24" s="2016" t="s">
        <v>15</v>
      </c>
      <c r="B24" s="423" t="s">
        <v>211</v>
      </c>
      <c r="C24" s="574">
        <v>1</v>
      </c>
      <c r="D24" s="574">
        <v>4</v>
      </c>
      <c r="E24" s="610"/>
      <c r="F24" s="574"/>
      <c r="G24" s="575"/>
      <c r="H24" s="575"/>
      <c r="I24" s="610"/>
      <c r="J24" s="576"/>
      <c r="K24" s="576"/>
      <c r="L24" s="576"/>
      <c r="M24" s="576"/>
      <c r="N24" s="576"/>
      <c r="O24" s="576"/>
      <c r="P24" s="539"/>
      <c r="Q24" s="654"/>
      <c r="R24" s="461"/>
      <c r="S24" s="655"/>
      <c r="T24" s="14"/>
      <c r="U24" s="14"/>
      <c r="V24" s="14"/>
      <c r="W24" s="14"/>
      <c r="X24" s="14"/>
      <c r="Y24" s="14"/>
      <c r="Z24" s="14"/>
    </row>
    <row r="25" spans="1:26" ht="38.25" customHeight="1">
      <c r="A25" s="1856"/>
      <c r="B25" s="420" t="s">
        <v>506</v>
      </c>
      <c r="C25" s="574"/>
      <c r="D25" s="574"/>
      <c r="E25" s="610">
        <v>1</v>
      </c>
      <c r="F25" s="574"/>
      <c r="G25" s="589">
        <v>1000000</v>
      </c>
      <c r="H25" s="589">
        <v>1000000</v>
      </c>
      <c r="I25" s="610">
        <f t="shared" ref="I25:I26" si="1">E25</f>
        <v>1</v>
      </c>
      <c r="J25" s="576"/>
      <c r="K25" s="576"/>
      <c r="L25" s="576"/>
      <c r="M25" s="576"/>
      <c r="N25" s="576"/>
      <c r="O25" s="576">
        <v>1</v>
      </c>
      <c r="P25" s="664" t="s">
        <v>29</v>
      </c>
      <c r="Q25" s="456"/>
      <c r="R25" s="656">
        <v>43236</v>
      </c>
      <c r="S25" s="655" t="s">
        <v>398</v>
      </c>
      <c r="T25" s="663"/>
      <c r="U25" s="14"/>
      <c r="V25" s="14"/>
      <c r="W25" s="14"/>
      <c r="X25" s="14"/>
      <c r="Y25" s="14"/>
      <c r="Z25" s="14"/>
    </row>
    <row r="26" spans="1:26" ht="30" customHeight="1">
      <c r="A26" s="1856"/>
      <c r="B26" s="668" t="s">
        <v>507</v>
      </c>
      <c r="C26" s="574"/>
      <c r="D26" s="574"/>
      <c r="E26" s="610">
        <v>5</v>
      </c>
      <c r="F26" s="574"/>
      <c r="G26" s="575">
        <v>5000000</v>
      </c>
      <c r="H26" s="589">
        <v>4981206.63</v>
      </c>
      <c r="I26" s="610">
        <f t="shared" si="1"/>
        <v>5</v>
      </c>
      <c r="J26" s="576"/>
      <c r="K26" s="576"/>
      <c r="L26" s="576"/>
      <c r="M26" s="576"/>
      <c r="N26" s="540"/>
      <c r="O26" s="576">
        <v>1</v>
      </c>
      <c r="P26" s="664" t="s">
        <v>29</v>
      </c>
      <c r="Q26" s="460" t="s">
        <v>191</v>
      </c>
      <c r="R26" s="662">
        <v>43081</v>
      </c>
      <c r="S26" s="655" t="s">
        <v>508</v>
      </c>
      <c r="T26" s="663"/>
      <c r="U26" s="14"/>
      <c r="V26" s="14"/>
      <c r="W26" s="14"/>
      <c r="X26" s="14"/>
      <c r="Y26" s="14"/>
      <c r="Z26" s="14"/>
    </row>
    <row r="27" spans="1:26" ht="41.25" customHeight="1">
      <c r="A27" s="1856"/>
      <c r="B27" s="420" t="s">
        <v>509</v>
      </c>
      <c r="C27" s="574"/>
      <c r="D27" s="574"/>
      <c r="E27" s="610"/>
      <c r="F27" s="574"/>
      <c r="G27" s="575"/>
      <c r="H27" s="575"/>
      <c r="I27" s="610"/>
      <c r="J27" s="576"/>
      <c r="K27" s="576"/>
      <c r="L27" s="577"/>
      <c r="M27" s="576"/>
      <c r="N27" s="576"/>
      <c r="O27" s="576"/>
      <c r="P27" s="664" t="s">
        <v>29</v>
      </c>
      <c r="Q27" s="460"/>
      <c r="R27" s="656">
        <v>43405</v>
      </c>
      <c r="S27" s="655" t="s">
        <v>398</v>
      </c>
      <c r="T27" s="14"/>
      <c r="U27" s="14"/>
      <c r="V27" s="14"/>
      <c r="W27" s="14"/>
      <c r="X27" s="14"/>
      <c r="Y27" s="14"/>
      <c r="Z27" s="14"/>
    </row>
    <row r="28" spans="1:26" ht="38.25" customHeight="1">
      <c r="A28" s="1856"/>
      <c r="B28" s="668" t="s">
        <v>510</v>
      </c>
      <c r="C28" s="574"/>
      <c r="D28" s="574"/>
      <c r="E28" s="610">
        <v>7</v>
      </c>
      <c r="F28" s="574"/>
      <c r="G28" s="575">
        <v>7000000</v>
      </c>
      <c r="H28" s="575">
        <v>6928304.4699999997</v>
      </c>
      <c r="I28" s="610">
        <v>7</v>
      </c>
      <c r="J28" s="576"/>
      <c r="K28" s="576"/>
      <c r="L28" s="577"/>
      <c r="M28" s="577"/>
      <c r="N28" s="576"/>
      <c r="O28" s="576">
        <v>1</v>
      </c>
      <c r="P28" s="664" t="s">
        <v>29</v>
      </c>
      <c r="Q28" s="460" t="s">
        <v>191</v>
      </c>
      <c r="R28" s="662">
        <v>43453</v>
      </c>
      <c r="S28" s="655"/>
      <c r="T28" s="663"/>
      <c r="U28" s="14"/>
      <c r="V28" s="14"/>
      <c r="W28" s="14"/>
      <c r="X28" s="14"/>
      <c r="Y28" s="14"/>
      <c r="Z28" s="14"/>
    </row>
    <row r="29" spans="1:26" ht="30" customHeight="1">
      <c r="A29" s="1856"/>
      <c r="B29" s="420" t="s">
        <v>511</v>
      </c>
      <c r="C29" s="574"/>
      <c r="D29" s="574"/>
      <c r="E29" s="610">
        <v>6.5</v>
      </c>
      <c r="F29" s="574"/>
      <c r="G29" s="575">
        <v>6500000</v>
      </c>
      <c r="H29" s="575">
        <v>6500000</v>
      </c>
      <c r="I29" s="610">
        <v>6.5</v>
      </c>
      <c r="J29" s="576"/>
      <c r="K29" s="576"/>
      <c r="L29" s="577"/>
      <c r="M29" s="577"/>
      <c r="N29" s="576"/>
      <c r="O29" s="576">
        <v>1</v>
      </c>
      <c r="P29" s="664" t="s">
        <v>29</v>
      </c>
      <c r="Q29" s="460"/>
      <c r="R29" s="656">
        <v>43270</v>
      </c>
      <c r="S29" s="655" t="s">
        <v>398</v>
      </c>
      <c r="T29" s="663"/>
      <c r="U29" s="14"/>
      <c r="V29" s="14"/>
      <c r="W29" s="14"/>
      <c r="X29" s="14"/>
      <c r="Y29" s="14"/>
      <c r="Z29" s="14"/>
    </row>
    <row r="30" spans="1:26" ht="30" customHeight="1">
      <c r="A30" s="1856"/>
      <c r="B30" s="420" t="s">
        <v>512</v>
      </c>
      <c r="C30" s="574"/>
      <c r="D30" s="574"/>
      <c r="E30" s="610"/>
      <c r="F30" s="574"/>
      <c r="G30" s="575"/>
      <c r="H30" s="575"/>
      <c r="I30" s="610"/>
      <c r="J30" s="576"/>
      <c r="K30" s="576"/>
      <c r="L30" s="577"/>
      <c r="M30" s="576"/>
      <c r="N30" s="576"/>
      <c r="O30" s="576"/>
      <c r="P30" s="664" t="s">
        <v>29</v>
      </c>
      <c r="Q30" s="460" t="s">
        <v>191</v>
      </c>
      <c r="R30" s="656">
        <v>43081</v>
      </c>
      <c r="S30" s="655"/>
      <c r="T30" s="14"/>
      <c r="U30" s="14"/>
      <c r="V30" s="14"/>
      <c r="W30" s="14"/>
      <c r="X30" s="14"/>
      <c r="Y30" s="14"/>
      <c r="Z30" s="14"/>
    </row>
    <row r="31" spans="1:26" ht="30" customHeight="1">
      <c r="A31" s="2016" t="s">
        <v>15</v>
      </c>
      <c r="B31" s="665" t="s">
        <v>212</v>
      </c>
      <c r="C31" s="574">
        <v>1</v>
      </c>
      <c r="D31" s="574">
        <v>1</v>
      </c>
      <c r="E31" s="610"/>
      <c r="F31" s="574"/>
      <c r="G31" s="575"/>
      <c r="H31" s="575"/>
      <c r="I31" s="610"/>
      <c r="J31" s="576"/>
      <c r="K31" s="576"/>
      <c r="L31" s="576"/>
      <c r="M31" s="576"/>
      <c r="N31" s="576"/>
      <c r="O31" s="576"/>
      <c r="P31" s="539"/>
      <c r="Q31" s="654"/>
      <c r="R31" s="461"/>
      <c r="S31" s="655"/>
      <c r="T31" s="14"/>
      <c r="U31" s="14"/>
      <c r="V31" s="14"/>
      <c r="W31" s="14"/>
      <c r="X31" s="14"/>
      <c r="Y31" s="14"/>
      <c r="Z31" s="14"/>
    </row>
    <row r="32" spans="1:26" ht="30" customHeight="1">
      <c r="A32" s="1856"/>
      <c r="B32" s="420" t="s">
        <v>513</v>
      </c>
      <c r="C32" s="574"/>
      <c r="D32" s="574"/>
      <c r="E32" s="610">
        <v>0.7</v>
      </c>
      <c r="F32" s="574"/>
      <c r="G32" s="575">
        <v>700000</v>
      </c>
      <c r="H32" s="575">
        <v>700000</v>
      </c>
      <c r="I32" s="610">
        <v>0.7</v>
      </c>
      <c r="J32" s="576"/>
      <c r="K32" s="576"/>
      <c r="L32" s="576"/>
      <c r="M32" s="576"/>
      <c r="N32" s="576"/>
      <c r="O32" s="576">
        <v>1</v>
      </c>
      <c r="P32" s="664" t="s">
        <v>29</v>
      </c>
      <c r="Q32" s="654"/>
      <c r="R32" s="656">
        <v>43270</v>
      </c>
      <c r="S32" s="655" t="s">
        <v>514</v>
      </c>
      <c r="T32" s="14"/>
      <c r="U32" s="14"/>
      <c r="V32" s="14"/>
      <c r="W32" s="14"/>
      <c r="X32" s="14"/>
      <c r="Y32" s="14"/>
      <c r="Z32" s="14"/>
    </row>
    <row r="33" spans="1:26" ht="30" customHeight="1">
      <c r="A33" s="2016" t="s">
        <v>15</v>
      </c>
      <c r="B33" s="665" t="s">
        <v>404</v>
      </c>
      <c r="C33" s="574">
        <v>1</v>
      </c>
      <c r="D33" s="574">
        <v>1</v>
      </c>
      <c r="E33" s="610"/>
      <c r="F33" s="574"/>
      <c r="G33" s="580"/>
      <c r="H33" s="581"/>
      <c r="I33" s="610"/>
      <c r="J33" s="576"/>
      <c r="K33" s="576"/>
      <c r="L33" s="576"/>
      <c r="M33" s="576"/>
      <c r="N33" s="576"/>
      <c r="O33" s="576"/>
      <c r="P33" s="539"/>
      <c r="Q33" s="654"/>
      <c r="R33" s="461"/>
      <c r="S33" s="655"/>
      <c r="T33" s="14"/>
      <c r="U33" s="14"/>
      <c r="V33" s="14"/>
      <c r="W33" s="14"/>
      <c r="X33" s="14"/>
      <c r="Y33" s="14"/>
      <c r="Z33" s="14"/>
    </row>
    <row r="34" spans="1:26" ht="45.75" customHeight="1">
      <c r="A34" s="1856"/>
      <c r="B34" s="420" t="s">
        <v>515</v>
      </c>
      <c r="C34" s="574"/>
      <c r="D34" s="574"/>
      <c r="E34" s="660">
        <v>7.2</v>
      </c>
      <c r="F34" s="574"/>
      <c r="G34" s="575">
        <v>7199989.75</v>
      </c>
      <c r="H34" s="575">
        <v>7199989.75</v>
      </c>
      <c r="I34" s="660">
        <v>7.2</v>
      </c>
      <c r="J34" s="576"/>
      <c r="K34" s="576"/>
      <c r="L34" s="577"/>
      <c r="M34" s="576"/>
      <c r="N34" s="577"/>
      <c r="O34" s="576">
        <v>1</v>
      </c>
      <c r="P34" s="664" t="s">
        <v>29</v>
      </c>
      <c r="Q34" s="654"/>
      <c r="R34" s="461"/>
      <c r="S34" s="655"/>
      <c r="T34" s="663"/>
      <c r="U34" s="14"/>
      <c r="V34" s="14"/>
      <c r="W34" s="14"/>
      <c r="X34" s="14"/>
      <c r="Y34" s="14"/>
      <c r="Z34" s="14"/>
    </row>
    <row r="35" spans="1:26" ht="30" customHeight="1">
      <c r="A35" s="2016" t="s">
        <v>15</v>
      </c>
      <c r="B35" s="665" t="s">
        <v>225</v>
      </c>
      <c r="C35" s="574">
        <v>1</v>
      </c>
      <c r="D35" s="574">
        <v>1</v>
      </c>
      <c r="E35" s="610"/>
      <c r="F35" s="574"/>
      <c r="G35" s="580"/>
      <c r="H35" s="575"/>
      <c r="I35" s="610"/>
      <c r="J35" s="576"/>
      <c r="K35" s="576"/>
      <c r="L35" s="576"/>
      <c r="M35" s="576"/>
      <c r="N35" s="576"/>
      <c r="O35" s="576"/>
      <c r="P35" s="539"/>
      <c r="Q35" s="654"/>
      <c r="R35" s="461"/>
      <c r="S35" s="655"/>
      <c r="T35" s="14"/>
      <c r="U35" s="14"/>
      <c r="V35" s="14"/>
      <c r="W35" s="14"/>
      <c r="X35" s="14"/>
      <c r="Y35" s="14"/>
      <c r="Z35" s="14"/>
    </row>
    <row r="36" spans="1:26" ht="30" customHeight="1">
      <c r="A36" s="1856"/>
      <c r="B36" s="420" t="s">
        <v>516</v>
      </c>
      <c r="C36" s="574"/>
      <c r="D36" s="574"/>
      <c r="E36" s="610">
        <v>0.5</v>
      </c>
      <c r="F36" s="574"/>
      <c r="G36" s="575">
        <v>500000</v>
      </c>
      <c r="H36" s="575">
        <v>500000</v>
      </c>
      <c r="I36" s="610">
        <v>0.5</v>
      </c>
      <c r="J36" s="576"/>
      <c r="K36" s="576"/>
      <c r="L36" s="576"/>
      <c r="M36" s="576"/>
      <c r="N36" s="577"/>
      <c r="O36" s="576">
        <v>1</v>
      </c>
      <c r="P36" s="664" t="s">
        <v>29</v>
      </c>
      <c r="Q36" s="654"/>
      <c r="R36" s="461"/>
      <c r="S36" s="655"/>
      <c r="T36" s="663"/>
      <c r="U36" s="14"/>
      <c r="V36" s="14"/>
      <c r="W36" s="14"/>
      <c r="X36" s="14"/>
      <c r="Y36" s="14"/>
      <c r="Z36" s="14"/>
    </row>
    <row r="37" spans="1:26" ht="30" customHeight="1">
      <c r="A37" s="2016" t="s">
        <v>15</v>
      </c>
      <c r="B37" s="423" t="s">
        <v>410</v>
      </c>
      <c r="C37" s="574">
        <v>1</v>
      </c>
      <c r="D37" s="574">
        <v>2</v>
      </c>
      <c r="E37" s="610"/>
      <c r="F37" s="574"/>
      <c r="G37" s="580"/>
      <c r="H37" s="581"/>
      <c r="I37" s="610"/>
      <c r="J37" s="576"/>
      <c r="K37" s="576"/>
      <c r="L37" s="576"/>
      <c r="M37" s="576"/>
      <c r="N37" s="576"/>
      <c r="O37" s="576"/>
      <c r="P37" s="539"/>
      <c r="Q37" s="654"/>
      <c r="R37" s="461"/>
      <c r="S37" s="655"/>
      <c r="T37" s="14"/>
      <c r="U37" s="14"/>
      <c r="V37" s="14"/>
      <c r="W37" s="14"/>
      <c r="X37" s="14"/>
      <c r="Y37" s="14"/>
      <c r="Z37" s="14"/>
    </row>
    <row r="38" spans="1:26" ht="30" customHeight="1">
      <c r="A38" s="1856"/>
      <c r="B38" s="420" t="s">
        <v>138</v>
      </c>
      <c r="C38" s="574"/>
      <c r="D38" s="574"/>
      <c r="E38" s="610">
        <v>4.5</v>
      </c>
      <c r="F38" s="574"/>
      <c r="G38" s="575">
        <v>2563951.6800000002</v>
      </c>
      <c r="H38" s="575">
        <v>2563951.6800000002</v>
      </c>
      <c r="I38" s="610">
        <v>4.5</v>
      </c>
      <c r="J38" s="576"/>
      <c r="K38" s="576"/>
      <c r="L38" s="577"/>
      <c r="M38" s="577"/>
      <c r="N38" s="576"/>
      <c r="O38" s="576">
        <v>1</v>
      </c>
      <c r="P38" s="664" t="s">
        <v>29</v>
      </c>
      <c r="Q38" s="654"/>
      <c r="R38" s="656">
        <v>43270</v>
      </c>
      <c r="S38" s="655" t="s">
        <v>398</v>
      </c>
      <c r="T38" s="663"/>
      <c r="U38" s="14"/>
      <c r="V38" s="14"/>
      <c r="W38" s="14"/>
      <c r="X38" s="14"/>
      <c r="Y38" s="14"/>
      <c r="Z38" s="14"/>
    </row>
    <row r="39" spans="1:26" ht="30" customHeight="1">
      <c r="A39" s="1856"/>
      <c r="B39" s="420" t="s">
        <v>517</v>
      </c>
      <c r="C39" s="574"/>
      <c r="D39" s="574"/>
      <c r="E39" s="610">
        <v>2.5</v>
      </c>
      <c r="F39" s="574"/>
      <c r="G39" s="575">
        <v>1461520.35</v>
      </c>
      <c r="H39" s="575">
        <v>1461520.35</v>
      </c>
      <c r="I39" s="610">
        <v>2.5</v>
      </c>
      <c r="J39" s="576"/>
      <c r="K39" s="576"/>
      <c r="L39" s="577"/>
      <c r="M39" s="576"/>
      <c r="N39" s="576"/>
      <c r="O39" s="576">
        <v>1</v>
      </c>
      <c r="P39" s="664" t="s">
        <v>29</v>
      </c>
      <c r="Q39" s="654"/>
      <c r="R39" s="656">
        <v>43398</v>
      </c>
      <c r="S39" s="655" t="s">
        <v>518</v>
      </c>
      <c r="T39" s="663"/>
      <c r="U39" s="14"/>
      <c r="V39" s="14"/>
      <c r="W39" s="14"/>
      <c r="X39" s="14"/>
      <c r="Y39" s="14"/>
      <c r="Z39" s="14"/>
    </row>
    <row r="40" spans="1:26" ht="30" customHeight="1">
      <c r="A40" s="2016" t="s">
        <v>15</v>
      </c>
      <c r="B40" s="423" t="s">
        <v>519</v>
      </c>
      <c r="C40" s="669">
        <v>1</v>
      </c>
      <c r="D40" s="574">
        <v>2</v>
      </c>
      <c r="E40" s="610"/>
      <c r="F40" s="574"/>
      <c r="G40" s="575"/>
      <c r="H40" s="581"/>
      <c r="I40" s="610"/>
      <c r="J40" s="576"/>
      <c r="K40" s="576"/>
      <c r="L40" s="576"/>
      <c r="M40" s="576"/>
      <c r="N40" s="576"/>
      <c r="O40" s="576"/>
      <c r="P40" s="539"/>
      <c r="Q40" s="654"/>
      <c r="R40" s="461"/>
      <c r="S40" s="655"/>
      <c r="T40" s="14"/>
      <c r="U40" s="14"/>
      <c r="V40" s="14"/>
      <c r="W40" s="14"/>
      <c r="X40" s="14"/>
      <c r="Y40" s="14"/>
      <c r="Z40" s="14"/>
    </row>
    <row r="41" spans="1:26" ht="70.5" customHeight="1">
      <c r="A41" s="1856"/>
      <c r="B41" s="670" t="s">
        <v>520</v>
      </c>
      <c r="C41" s="671"/>
      <c r="D41" s="610"/>
      <c r="E41" s="672">
        <v>9.5</v>
      </c>
      <c r="F41" s="574"/>
      <c r="G41" s="575">
        <v>9500000</v>
      </c>
      <c r="H41" s="575">
        <v>9500000</v>
      </c>
      <c r="I41" s="610">
        <v>9.5</v>
      </c>
      <c r="J41" s="576"/>
      <c r="K41" s="576"/>
      <c r="L41" s="576"/>
      <c r="M41" s="576"/>
      <c r="N41" s="577"/>
      <c r="O41" s="576">
        <v>1</v>
      </c>
      <c r="P41" s="664" t="s">
        <v>29</v>
      </c>
      <c r="Q41" s="460" t="s">
        <v>191</v>
      </c>
      <c r="R41" s="656">
        <v>42944</v>
      </c>
      <c r="S41" s="655"/>
      <c r="T41" s="663"/>
      <c r="U41" s="14"/>
      <c r="V41" s="14"/>
      <c r="W41" s="14"/>
      <c r="X41" s="14"/>
      <c r="Y41" s="14"/>
      <c r="Z41" s="14"/>
    </row>
    <row r="42" spans="1:26" ht="30" customHeight="1">
      <c r="A42" s="1856"/>
      <c r="B42" s="420" t="s">
        <v>521</v>
      </c>
      <c r="C42" s="673"/>
      <c r="D42" s="610"/>
      <c r="E42" s="610">
        <v>2</v>
      </c>
      <c r="F42" s="574"/>
      <c r="G42" s="575">
        <v>2000000</v>
      </c>
      <c r="H42" s="575">
        <v>2000000</v>
      </c>
      <c r="I42" s="610">
        <v>2</v>
      </c>
      <c r="J42" s="576"/>
      <c r="K42" s="576"/>
      <c r="L42" s="576"/>
      <c r="M42" s="576"/>
      <c r="N42" s="576"/>
      <c r="O42" s="576">
        <v>1</v>
      </c>
      <c r="P42" s="674" t="s">
        <v>29</v>
      </c>
      <c r="Q42" s="460" t="s">
        <v>191</v>
      </c>
      <c r="R42" s="675">
        <v>42944</v>
      </c>
      <c r="S42" s="655"/>
      <c r="T42" s="14"/>
      <c r="U42" s="14"/>
      <c r="V42" s="14"/>
      <c r="W42" s="14"/>
      <c r="X42" s="14"/>
      <c r="Y42" s="14"/>
      <c r="Z42" s="14"/>
    </row>
    <row r="43" spans="1:26" ht="30" customHeight="1">
      <c r="A43" s="1856"/>
      <c r="B43" s="420" t="s">
        <v>522</v>
      </c>
      <c r="C43" s="574"/>
      <c r="D43" s="610"/>
      <c r="E43" s="610">
        <v>1.3</v>
      </c>
      <c r="F43" s="574"/>
      <c r="G43" s="575">
        <v>1300000</v>
      </c>
      <c r="H43" s="575">
        <v>1300000</v>
      </c>
      <c r="I43" s="610">
        <v>1.3</v>
      </c>
      <c r="J43" s="576"/>
      <c r="K43" s="576"/>
      <c r="L43" s="576"/>
      <c r="M43" s="576"/>
      <c r="N43" s="576"/>
      <c r="O43" s="576"/>
      <c r="P43" s="674" t="s">
        <v>29</v>
      </c>
      <c r="Q43" s="460" t="s">
        <v>191</v>
      </c>
      <c r="R43" s="675">
        <v>42944</v>
      </c>
      <c r="S43" s="655"/>
      <c r="T43" s="14"/>
      <c r="U43" s="14"/>
      <c r="V43" s="14"/>
      <c r="W43" s="14"/>
      <c r="X43" s="14"/>
      <c r="Y43" s="14"/>
      <c r="Z43" s="14"/>
    </row>
    <row r="44" spans="1:26" ht="30" customHeight="1">
      <c r="A44" s="2041" t="s">
        <v>15</v>
      </c>
      <c r="B44" s="1961"/>
      <c r="C44" s="603">
        <f t="shared" ref="C44:M44" si="2">SUM(C7:C43)</f>
        <v>14</v>
      </c>
      <c r="D44" s="603">
        <f t="shared" si="2"/>
        <v>19</v>
      </c>
      <c r="E44" s="611">
        <f t="shared" si="2"/>
        <v>63.88</v>
      </c>
      <c r="F44" s="604">
        <f t="shared" si="2"/>
        <v>0</v>
      </c>
      <c r="G44" s="604">
        <f t="shared" si="2"/>
        <v>60128118.130000003</v>
      </c>
      <c r="H44" s="604">
        <f t="shared" si="2"/>
        <v>59933536.829999998</v>
      </c>
      <c r="I44" s="611">
        <f t="shared" si="2"/>
        <v>63.88</v>
      </c>
      <c r="J44" s="605">
        <f t="shared" si="2"/>
        <v>0</v>
      </c>
      <c r="K44" s="603">
        <f t="shared" si="2"/>
        <v>0</v>
      </c>
      <c r="L44" s="603">
        <f t="shared" si="2"/>
        <v>0</v>
      </c>
      <c r="M44" s="603">
        <f t="shared" si="2"/>
        <v>0</v>
      </c>
      <c r="N44" s="603">
        <f>SUM(N7:N42)</f>
        <v>1</v>
      </c>
      <c r="O44" s="603">
        <f>SUM(O7:O43)</f>
        <v>18</v>
      </c>
      <c r="P44" s="676"/>
      <c r="Q44" s="677"/>
      <c r="R44" s="676"/>
      <c r="S44" s="678"/>
      <c r="T44" s="14"/>
      <c r="U44" s="14"/>
      <c r="V44" s="14"/>
      <c r="W44" s="14"/>
      <c r="X44" s="14"/>
      <c r="Y44" s="14"/>
      <c r="Z44" s="14"/>
    </row>
    <row r="45" spans="1:26" ht="30" customHeight="1">
      <c r="A45" s="2016" t="s">
        <v>16</v>
      </c>
      <c r="B45" s="402" t="s">
        <v>413</v>
      </c>
      <c r="C45" s="574">
        <v>1</v>
      </c>
      <c r="D45" s="574">
        <v>1</v>
      </c>
      <c r="E45" s="610"/>
      <c r="F45" s="574"/>
      <c r="G45" s="580"/>
      <c r="H45" s="580"/>
      <c r="I45" s="610"/>
      <c r="J45" s="576"/>
      <c r="K45" s="576"/>
      <c r="L45" s="576"/>
      <c r="M45" s="576"/>
      <c r="N45" s="576"/>
      <c r="O45" s="576"/>
      <c r="P45" s="539"/>
      <c r="Q45" s="654"/>
      <c r="R45" s="461"/>
      <c r="S45" s="655"/>
      <c r="T45" s="14"/>
      <c r="U45" s="14"/>
      <c r="V45" s="14"/>
      <c r="W45" s="14"/>
      <c r="X45" s="14"/>
      <c r="Y45" s="14"/>
      <c r="Z45" s="14"/>
    </row>
    <row r="46" spans="1:26" ht="30" customHeight="1">
      <c r="A46" s="1976"/>
      <c r="B46" s="420" t="s">
        <v>523</v>
      </c>
      <c r="C46" s="574"/>
      <c r="D46" s="574"/>
      <c r="E46" s="610">
        <v>1</v>
      </c>
      <c r="F46" s="574"/>
      <c r="G46" s="575">
        <v>1000000</v>
      </c>
      <c r="H46" s="575">
        <v>1000000</v>
      </c>
      <c r="I46" s="610">
        <v>1</v>
      </c>
      <c r="J46" s="576"/>
      <c r="K46" s="576"/>
      <c r="L46" s="576"/>
      <c r="M46" s="576"/>
      <c r="N46" s="576"/>
      <c r="O46" s="576">
        <v>1</v>
      </c>
      <c r="P46" s="664" t="s">
        <v>29</v>
      </c>
      <c r="Q46" s="654"/>
      <c r="R46" s="461"/>
      <c r="S46" s="655"/>
      <c r="T46" s="14"/>
      <c r="U46" s="14"/>
      <c r="V46" s="14"/>
      <c r="W46" s="14"/>
      <c r="X46" s="14"/>
      <c r="Y46" s="14"/>
      <c r="Z46" s="14"/>
    </row>
    <row r="47" spans="1:26" ht="30" customHeight="1">
      <c r="A47" s="2016" t="s">
        <v>16</v>
      </c>
      <c r="B47" s="402" t="s">
        <v>147</v>
      </c>
      <c r="C47" s="574">
        <v>1</v>
      </c>
      <c r="D47" s="574">
        <v>1</v>
      </c>
      <c r="E47" s="610"/>
      <c r="F47" s="574"/>
      <c r="G47" s="575"/>
      <c r="H47" s="575"/>
      <c r="I47" s="610"/>
      <c r="J47" s="576"/>
      <c r="K47" s="576"/>
      <c r="L47" s="576"/>
      <c r="M47" s="576"/>
      <c r="N47" s="576"/>
      <c r="O47" s="576"/>
      <c r="P47" s="539"/>
      <c r="Q47" s="654"/>
      <c r="R47" s="461"/>
      <c r="S47" s="655"/>
      <c r="T47" s="14"/>
      <c r="U47" s="14"/>
      <c r="V47" s="14"/>
      <c r="W47" s="14"/>
      <c r="X47" s="14"/>
      <c r="Y47" s="14"/>
      <c r="Z47" s="14"/>
    </row>
    <row r="48" spans="1:26" ht="30" customHeight="1">
      <c r="A48" s="1976"/>
      <c r="B48" s="420" t="s">
        <v>524</v>
      </c>
      <c r="C48" s="574"/>
      <c r="D48" s="679"/>
      <c r="E48" s="680">
        <v>4</v>
      </c>
      <c r="F48" s="574"/>
      <c r="G48" s="575">
        <v>4000000</v>
      </c>
      <c r="H48" s="589">
        <v>3118894.26</v>
      </c>
      <c r="I48" s="610">
        <v>4</v>
      </c>
      <c r="J48" s="576"/>
      <c r="K48" s="576"/>
      <c r="L48" s="576"/>
      <c r="M48" s="576"/>
      <c r="N48" s="576"/>
      <c r="O48" s="576">
        <v>1</v>
      </c>
      <c r="P48" s="664" t="s">
        <v>29</v>
      </c>
      <c r="Q48" s="460" t="s">
        <v>191</v>
      </c>
      <c r="R48" s="657">
        <v>43088</v>
      </c>
      <c r="S48" s="655"/>
      <c r="T48" s="663"/>
      <c r="U48" s="14"/>
      <c r="V48" s="14"/>
      <c r="W48" s="14"/>
      <c r="X48" s="14"/>
      <c r="Y48" s="14"/>
      <c r="Z48" s="14"/>
    </row>
    <row r="49" spans="1:26" ht="30" customHeight="1">
      <c r="A49" s="2016" t="s">
        <v>16</v>
      </c>
      <c r="B49" s="402" t="s">
        <v>228</v>
      </c>
      <c r="C49" s="574">
        <v>1</v>
      </c>
      <c r="D49" s="574">
        <v>2</v>
      </c>
      <c r="E49" s="610"/>
      <c r="F49" s="574"/>
      <c r="G49" s="580"/>
      <c r="H49" s="581"/>
      <c r="I49" s="610"/>
      <c r="J49" s="576"/>
      <c r="K49" s="576"/>
      <c r="L49" s="576"/>
      <c r="M49" s="576"/>
      <c r="N49" s="576"/>
      <c r="O49" s="576"/>
      <c r="P49" s="539"/>
      <c r="Q49" s="654"/>
      <c r="R49" s="461"/>
      <c r="S49" s="655"/>
      <c r="T49" s="14"/>
      <c r="U49" s="14"/>
      <c r="V49" s="14"/>
      <c r="W49" s="14"/>
      <c r="X49" s="14"/>
      <c r="Y49" s="14"/>
      <c r="Z49" s="14"/>
    </row>
    <row r="50" spans="1:26" ht="39.75" customHeight="1">
      <c r="A50" s="1856"/>
      <c r="B50" s="420" t="s">
        <v>525</v>
      </c>
      <c r="C50" s="597"/>
      <c r="D50" s="681"/>
      <c r="E50" s="682">
        <v>0.5</v>
      </c>
      <c r="F50" s="574"/>
      <c r="G50" s="575">
        <v>500000</v>
      </c>
      <c r="H50" s="575">
        <v>425322.72</v>
      </c>
      <c r="I50" s="610">
        <v>0.5</v>
      </c>
      <c r="J50" s="576"/>
      <c r="K50" s="576"/>
      <c r="L50" s="576"/>
      <c r="M50" s="576"/>
      <c r="N50" s="576"/>
      <c r="O50" s="576">
        <v>1</v>
      </c>
      <c r="P50" s="664" t="s">
        <v>29</v>
      </c>
      <c r="Q50" s="654" t="s">
        <v>526</v>
      </c>
      <c r="R50" s="657">
        <v>43518</v>
      </c>
      <c r="S50" s="655"/>
      <c r="T50" s="14"/>
      <c r="U50" s="14"/>
      <c r="V50" s="14"/>
      <c r="W50" s="14"/>
      <c r="X50" s="14"/>
      <c r="Y50" s="14"/>
      <c r="Z50" s="14"/>
    </row>
    <row r="51" spans="1:26" ht="36.75" customHeight="1">
      <c r="A51" s="1976"/>
      <c r="B51" s="420" t="s">
        <v>527</v>
      </c>
      <c r="C51" s="574"/>
      <c r="D51" s="681"/>
      <c r="E51" s="682">
        <v>0.5</v>
      </c>
      <c r="F51" s="574"/>
      <c r="G51" s="575">
        <v>500000</v>
      </c>
      <c r="H51" s="575">
        <v>484919.1</v>
      </c>
      <c r="I51" s="610">
        <v>0.5</v>
      </c>
      <c r="J51" s="576"/>
      <c r="K51" s="576"/>
      <c r="L51" s="576"/>
      <c r="M51" s="576"/>
      <c r="N51" s="576"/>
      <c r="O51" s="576">
        <v>1</v>
      </c>
      <c r="P51" s="664" t="s">
        <v>29</v>
      </c>
      <c r="Q51" s="683" t="s">
        <v>528</v>
      </c>
      <c r="R51" s="657">
        <v>43518</v>
      </c>
      <c r="S51" s="655"/>
      <c r="T51" s="14"/>
      <c r="U51" s="14"/>
      <c r="V51" s="14"/>
      <c r="W51" s="14"/>
      <c r="X51" s="14"/>
      <c r="Y51" s="14"/>
      <c r="Z51" s="14"/>
    </row>
    <row r="52" spans="1:26" ht="33.75" customHeight="1">
      <c r="A52" s="2016" t="s">
        <v>16</v>
      </c>
      <c r="B52" s="402" t="s">
        <v>529</v>
      </c>
      <c r="C52" s="574">
        <v>1</v>
      </c>
      <c r="D52" s="539">
        <v>1</v>
      </c>
      <c r="E52" s="682"/>
      <c r="F52" s="574"/>
      <c r="G52" s="580"/>
      <c r="H52" s="581"/>
      <c r="I52" s="610"/>
      <c r="J52" s="576"/>
      <c r="K52" s="576"/>
      <c r="L52" s="576"/>
      <c r="M52" s="576"/>
      <c r="N52" s="576"/>
      <c r="O52" s="576"/>
      <c r="P52" s="539"/>
      <c r="Q52" s="654"/>
      <c r="R52" s="461"/>
      <c r="S52" s="655"/>
      <c r="T52" s="14"/>
      <c r="U52" s="14"/>
      <c r="V52" s="14"/>
      <c r="W52" s="14"/>
      <c r="X52" s="14"/>
      <c r="Y52" s="14"/>
      <c r="Z52" s="14"/>
    </row>
    <row r="53" spans="1:26" ht="45" customHeight="1">
      <c r="A53" s="1976"/>
      <c r="B53" s="420" t="s">
        <v>530</v>
      </c>
      <c r="C53" s="574"/>
      <c r="D53" s="679"/>
      <c r="E53" s="680">
        <v>3.5</v>
      </c>
      <c r="F53" s="574"/>
      <c r="G53" s="575">
        <v>3500000</v>
      </c>
      <c r="H53" s="575">
        <v>3068836.71</v>
      </c>
      <c r="I53" s="610">
        <v>3.5</v>
      </c>
      <c r="J53" s="576"/>
      <c r="K53" s="576"/>
      <c r="L53" s="576"/>
      <c r="M53" s="576"/>
      <c r="N53" s="577"/>
      <c r="O53" s="576">
        <v>1</v>
      </c>
      <c r="P53" s="664" t="s">
        <v>29</v>
      </c>
      <c r="Q53" s="460" t="s">
        <v>531</v>
      </c>
      <c r="R53" s="657">
        <v>42948</v>
      </c>
      <c r="S53" s="655"/>
      <c r="T53" s="14"/>
      <c r="U53" s="14"/>
      <c r="V53" s="14"/>
      <c r="W53" s="14"/>
      <c r="X53" s="14"/>
      <c r="Y53" s="14"/>
      <c r="Z53" s="14"/>
    </row>
    <row r="54" spans="1:26" ht="30" customHeight="1">
      <c r="A54" s="2016" t="s">
        <v>16</v>
      </c>
      <c r="B54" s="402" t="s">
        <v>532</v>
      </c>
      <c r="C54" s="574">
        <v>1</v>
      </c>
      <c r="D54" s="539">
        <v>3</v>
      </c>
      <c r="E54" s="682"/>
      <c r="F54" s="574"/>
      <c r="G54" s="580"/>
      <c r="H54" s="581"/>
      <c r="I54" s="610"/>
      <c r="J54" s="576"/>
      <c r="K54" s="576"/>
      <c r="L54" s="576"/>
      <c r="M54" s="576"/>
      <c r="N54" s="576"/>
      <c r="O54" s="576"/>
      <c r="P54" s="539"/>
      <c r="Q54" s="654"/>
      <c r="R54" s="461"/>
      <c r="S54" s="655"/>
      <c r="T54" s="14"/>
      <c r="U54" s="14"/>
      <c r="V54" s="14"/>
      <c r="W54" s="14"/>
      <c r="X54" s="14"/>
      <c r="Y54" s="14"/>
      <c r="Z54" s="14"/>
    </row>
    <row r="55" spans="1:26" ht="38.25" customHeight="1">
      <c r="A55" s="1856"/>
      <c r="B55" s="420" t="s">
        <v>533</v>
      </c>
      <c r="C55" s="574"/>
      <c r="D55" s="680"/>
      <c r="E55" s="680">
        <v>0.5</v>
      </c>
      <c r="F55" s="574"/>
      <c r="G55" s="575">
        <v>500000</v>
      </c>
      <c r="H55" s="575">
        <v>500000</v>
      </c>
      <c r="I55" s="610">
        <v>0.5</v>
      </c>
      <c r="J55" s="576"/>
      <c r="K55" s="576"/>
      <c r="L55" s="576"/>
      <c r="M55" s="576"/>
      <c r="N55" s="576"/>
      <c r="O55" s="576">
        <v>1</v>
      </c>
      <c r="P55" s="664" t="s">
        <v>29</v>
      </c>
      <c r="Q55" s="654"/>
      <c r="R55" s="461"/>
      <c r="S55" s="655"/>
      <c r="T55" s="14"/>
      <c r="U55" s="14"/>
      <c r="V55" s="14"/>
      <c r="W55" s="14"/>
      <c r="X55" s="14"/>
      <c r="Y55" s="14"/>
      <c r="Z55" s="14"/>
    </row>
    <row r="56" spans="1:26" ht="35.25" customHeight="1">
      <c r="A56" s="1856"/>
      <c r="B56" s="420" t="s">
        <v>534</v>
      </c>
      <c r="C56" s="574"/>
      <c r="D56" s="680"/>
      <c r="E56" s="680">
        <v>0.5</v>
      </c>
      <c r="F56" s="574"/>
      <c r="G56" s="575">
        <v>500000</v>
      </c>
      <c r="H56" s="575">
        <v>500000</v>
      </c>
      <c r="I56" s="610">
        <v>0.5</v>
      </c>
      <c r="J56" s="576"/>
      <c r="K56" s="576"/>
      <c r="L56" s="576"/>
      <c r="M56" s="576"/>
      <c r="N56" s="576"/>
      <c r="O56" s="576">
        <v>1</v>
      </c>
      <c r="P56" s="664" t="s">
        <v>29</v>
      </c>
      <c r="Q56" s="654"/>
      <c r="R56" s="461"/>
      <c r="S56" s="655"/>
      <c r="T56" s="14"/>
      <c r="U56" s="14"/>
      <c r="V56" s="14"/>
      <c r="W56" s="14"/>
      <c r="X56" s="14"/>
      <c r="Y56" s="14"/>
      <c r="Z56" s="14"/>
    </row>
    <row r="57" spans="1:26" ht="36.75" customHeight="1">
      <c r="A57" s="1976"/>
      <c r="B57" s="420" t="s">
        <v>535</v>
      </c>
      <c r="C57" s="574"/>
      <c r="D57" s="680"/>
      <c r="E57" s="680">
        <v>0.5</v>
      </c>
      <c r="F57" s="574"/>
      <c r="G57" s="575">
        <v>500000</v>
      </c>
      <c r="H57" s="575">
        <v>500000</v>
      </c>
      <c r="I57" s="610">
        <v>0.5</v>
      </c>
      <c r="J57" s="576"/>
      <c r="K57" s="576"/>
      <c r="L57" s="576"/>
      <c r="M57" s="576"/>
      <c r="N57" s="576"/>
      <c r="O57" s="576">
        <v>1</v>
      </c>
      <c r="P57" s="664" t="s">
        <v>29</v>
      </c>
      <c r="Q57" s="654"/>
      <c r="R57" s="461"/>
      <c r="S57" s="655"/>
      <c r="T57" s="14"/>
      <c r="U57" s="14"/>
      <c r="V57" s="14"/>
      <c r="W57" s="14"/>
      <c r="X57" s="14"/>
      <c r="Y57" s="14"/>
      <c r="Z57" s="14"/>
    </row>
    <row r="58" spans="1:26" ht="30" customHeight="1">
      <c r="A58" s="628" t="s">
        <v>16</v>
      </c>
      <c r="B58" s="684"/>
      <c r="C58" s="603">
        <f t="shared" ref="C58:O58" si="3">SUM(C45:C57)</f>
        <v>5</v>
      </c>
      <c r="D58" s="603">
        <f t="shared" si="3"/>
        <v>8</v>
      </c>
      <c r="E58" s="611">
        <f t="shared" si="3"/>
        <v>11</v>
      </c>
      <c r="F58" s="611">
        <f t="shared" si="3"/>
        <v>0</v>
      </c>
      <c r="G58" s="604">
        <f t="shared" si="3"/>
        <v>11000000</v>
      </c>
      <c r="H58" s="604">
        <f t="shared" si="3"/>
        <v>9597972.7899999991</v>
      </c>
      <c r="I58" s="611">
        <f t="shared" si="3"/>
        <v>11</v>
      </c>
      <c r="J58" s="611">
        <f t="shared" si="3"/>
        <v>0</v>
      </c>
      <c r="K58" s="611">
        <f t="shared" si="3"/>
        <v>0</v>
      </c>
      <c r="L58" s="611">
        <f t="shared" si="3"/>
        <v>0</v>
      </c>
      <c r="M58" s="611">
        <f t="shared" si="3"/>
        <v>0</v>
      </c>
      <c r="N58" s="603">
        <f t="shared" si="3"/>
        <v>0</v>
      </c>
      <c r="O58" s="603">
        <f t="shared" si="3"/>
        <v>8</v>
      </c>
      <c r="P58" s="685"/>
      <c r="Q58" s="429"/>
      <c r="R58" s="686"/>
      <c r="S58" s="658"/>
      <c r="T58" s="14"/>
      <c r="U58" s="14"/>
      <c r="V58" s="14"/>
      <c r="W58" s="14"/>
      <c r="X58" s="14"/>
      <c r="Y58" s="14"/>
      <c r="Z58" s="14"/>
    </row>
    <row r="59" spans="1:26" ht="30" customHeight="1">
      <c r="A59" s="2016" t="s">
        <v>17</v>
      </c>
      <c r="B59" s="402" t="s">
        <v>418</v>
      </c>
      <c r="C59" s="574">
        <v>1</v>
      </c>
      <c r="D59" s="574">
        <v>1</v>
      </c>
      <c r="E59" s="610"/>
      <c r="F59" s="574"/>
      <c r="G59" s="580"/>
      <c r="H59" s="574"/>
      <c r="I59" s="610"/>
      <c r="J59" s="576"/>
      <c r="K59" s="576"/>
      <c r="L59" s="576"/>
      <c r="M59" s="576"/>
      <c r="N59" s="576"/>
      <c r="O59" s="576">
        <v>1</v>
      </c>
      <c r="P59" s="539"/>
      <c r="Q59" s="654"/>
      <c r="R59" s="461"/>
      <c r="S59" s="655"/>
      <c r="T59" s="14"/>
      <c r="U59" s="14"/>
      <c r="V59" s="14"/>
      <c r="W59" s="14"/>
      <c r="X59" s="14"/>
      <c r="Y59" s="14"/>
      <c r="Z59" s="14"/>
    </row>
    <row r="60" spans="1:26" ht="30" customHeight="1">
      <c r="A60" s="1856"/>
      <c r="B60" s="420" t="s">
        <v>536</v>
      </c>
      <c r="C60" s="574"/>
      <c r="D60" s="461"/>
      <c r="E60" s="680">
        <v>3.6030000000000002</v>
      </c>
      <c r="F60" s="574"/>
      <c r="G60" s="575">
        <v>3344890.42</v>
      </c>
      <c r="H60" s="575">
        <v>3344890.42</v>
      </c>
      <c r="I60" s="610">
        <v>3.6030000000000002</v>
      </c>
      <c r="J60" s="576"/>
      <c r="K60" s="576"/>
      <c r="L60" s="576"/>
      <c r="M60" s="576"/>
      <c r="N60" s="577"/>
      <c r="O60" s="576"/>
      <c r="P60" s="687" t="s">
        <v>29</v>
      </c>
      <c r="Q60" s="654"/>
      <c r="R60" s="461"/>
      <c r="S60" s="655"/>
      <c r="T60" s="14"/>
      <c r="U60" s="14"/>
      <c r="V60" s="14"/>
      <c r="W60" s="14"/>
      <c r="X60" s="14"/>
      <c r="Y60" s="14"/>
      <c r="Z60" s="14"/>
    </row>
    <row r="61" spans="1:26" ht="30" customHeight="1">
      <c r="A61" s="2017" t="s">
        <v>17</v>
      </c>
      <c r="B61" s="432" t="s">
        <v>415</v>
      </c>
      <c r="C61" s="574">
        <v>1</v>
      </c>
      <c r="D61" s="539"/>
      <c r="E61" s="688"/>
      <c r="F61" s="688">
        <v>4</v>
      </c>
      <c r="G61" s="580"/>
      <c r="H61" s="575"/>
      <c r="I61" s="610"/>
      <c r="J61" s="576"/>
      <c r="K61" s="576"/>
      <c r="L61" s="576"/>
      <c r="M61" s="576"/>
      <c r="N61" s="576"/>
      <c r="O61" s="689"/>
      <c r="P61" s="540"/>
      <c r="Q61" s="690"/>
      <c r="R61" s="539"/>
      <c r="S61" s="655"/>
      <c r="T61" s="14"/>
      <c r="U61" s="14"/>
      <c r="V61" s="14"/>
      <c r="W61" s="14"/>
      <c r="X61" s="14"/>
      <c r="Y61" s="14"/>
      <c r="Z61" s="14"/>
    </row>
    <row r="62" spans="1:26" ht="38.25" customHeight="1">
      <c r="A62" s="1976"/>
      <c r="B62" s="434" t="s">
        <v>537</v>
      </c>
      <c r="C62" s="574"/>
      <c r="D62" s="539"/>
      <c r="E62" s="688"/>
      <c r="F62" s="574"/>
      <c r="G62" s="575">
        <v>0</v>
      </c>
      <c r="H62" s="575">
        <v>0</v>
      </c>
      <c r="I62" s="610"/>
      <c r="J62" s="576">
        <v>1</v>
      </c>
      <c r="K62" s="577"/>
      <c r="L62" s="576"/>
      <c r="M62" s="577"/>
      <c r="N62" s="576"/>
      <c r="O62" s="689"/>
      <c r="P62" s="691" t="s">
        <v>250</v>
      </c>
      <c r="Q62" s="690"/>
      <c r="R62" s="620">
        <v>43138</v>
      </c>
      <c r="S62" s="655" t="s">
        <v>278</v>
      </c>
      <c r="T62" s="14"/>
      <c r="U62" s="14"/>
      <c r="V62" s="14"/>
      <c r="W62" s="14"/>
      <c r="X62" s="14"/>
      <c r="Y62" s="14"/>
      <c r="Z62" s="14"/>
    </row>
    <row r="63" spans="1:26" ht="30" customHeight="1">
      <c r="A63" s="2017" t="s">
        <v>17</v>
      </c>
      <c r="B63" s="432" t="s">
        <v>230</v>
      </c>
      <c r="C63" s="574">
        <v>1</v>
      </c>
      <c r="D63" s="574">
        <v>1</v>
      </c>
      <c r="E63" s="610"/>
      <c r="F63" s="574"/>
      <c r="G63" s="580"/>
      <c r="H63" s="575">
        <v>0</v>
      </c>
      <c r="I63" s="610"/>
      <c r="J63" s="576"/>
      <c r="K63" s="576"/>
      <c r="L63" s="576"/>
      <c r="M63" s="576"/>
      <c r="N63" s="576"/>
      <c r="O63" s="576">
        <v>1</v>
      </c>
      <c r="P63" s="692"/>
      <c r="Q63" s="654"/>
      <c r="R63" s="461"/>
      <c r="S63" s="655"/>
      <c r="T63" s="14"/>
      <c r="U63" s="14"/>
      <c r="V63" s="14"/>
      <c r="W63" s="14"/>
      <c r="X63" s="14"/>
      <c r="Y63" s="14"/>
      <c r="Z63" s="14"/>
    </row>
    <row r="64" spans="1:26" ht="30" customHeight="1">
      <c r="A64" s="1856"/>
      <c r="B64" s="693" t="s">
        <v>538</v>
      </c>
      <c r="C64" s="574"/>
      <c r="D64" s="574"/>
      <c r="E64" s="610"/>
      <c r="F64" s="574"/>
      <c r="G64" s="581">
        <v>1061753.75</v>
      </c>
      <c r="H64" s="581">
        <v>1061753.75</v>
      </c>
      <c r="I64" s="610"/>
      <c r="J64" s="576"/>
      <c r="K64" s="576"/>
      <c r="L64" s="577"/>
      <c r="M64" s="576"/>
      <c r="N64" s="576"/>
      <c r="O64" s="576"/>
      <c r="P64" s="664" t="s">
        <v>29</v>
      </c>
      <c r="Q64" s="654"/>
      <c r="R64" s="657">
        <v>43528</v>
      </c>
      <c r="S64" s="655" t="s">
        <v>539</v>
      </c>
      <c r="T64" s="14"/>
      <c r="U64" s="14"/>
      <c r="V64" s="14"/>
      <c r="W64" s="14"/>
      <c r="X64" s="14"/>
      <c r="Y64" s="14"/>
      <c r="Z64" s="14"/>
    </row>
    <row r="65" spans="1:26" ht="30" customHeight="1">
      <c r="A65" s="1976"/>
      <c r="B65" s="693" t="s">
        <v>540</v>
      </c>
      <c r="C65" s="574"/>
      <c r="D65" s="461"/>
      <c r="E65" s="694">
        <v>1.8917537499999999</v>
      </c>
      <c r="F65" s="574"/>
      <c r="G65" s="667">
        <v>830000</v>
      </c>
      <c r="H65" s="667">
        <v>830000</v>
      </c>
      <c r="I65" s="680">
        <v>1.8917537499999999</v>
      </c>
      <c r="J65" s="576"/>
      <c r="K65" s="576"/>
      <c r="L65" s="576"/>
      <c r="M65" s="577"/>
      <c r="N65" s="576"/>
      <c r="O65" s="576"/>
      <c r="P65" s="664" t="s">
        <v>29</v>
      </c>
      <c r="Q65" s="695" t="s">
        <v>191</v>
      </c>
      <c r="R65" s="656">
        <v>42947</v>
      </c>
      <c r="S65" s="655"/>
      <c r="T65" s="14"/>
      <c r="U65" s="14"/>
      <c r="V65" s="14"/>
      <c r="W65" s="14"/>
      <c r="X65" s="14"/>
      <c r="Y65" s="14"/>
      <c r="Z65" s="14"/>
    </row>
    <row r="66" spans="1:26" ht="30" customHeight="1">
      <c r="A66" s="2049" t="s">
        <v>17</v>
      </c>
      <c r="B66" s="402" t="s">
        <v>279</v>
      </c>
      <c r="C66" s="574">
        <v>1</v>
      </c>
      <c r="D66" s="574">
        <v>1</v>
      </c>
      <c r="E66" s="610"/>
      <c r="F66" s="574"/>
      <c r="G66" s="580"/>
      <c r="H66" s="575">
        <v>0</v>
      </c>
      <c r="I66" s="610"/>
      <c r="J66" s="576"/>
      <c r="K66" s="576"/>
      <c r="L66" s="576"/>
      <c r="M66" s="576"/>
      <c r="N66" s="576"/>
      <c r="O66" s="576"/>
      <c r="P66" s="539"/>
      <c r="Q66" s="654"/>
      <c r="R66" s="461"/>
      <c r="S66" s="655"/>
      <c r="T66" s="14"/>
      <c r="U66" s="14"/>
      <c r="V66" s="14"/>
      <c r="W66" s="14"/>
      <c r="X66" s="14"/>
      <c r="Y66" s="14"/>
      <c r="Z66" s="14"/>
    </row>
    <row r="67" spans="1:26" ht="42.75" customHeight="1">
      <c r="A67" s="1976"/>
      <c r="B67" s="420" t="s">
        <v>541</v>
      </c>
      <c r="C67" s="574"/>
      <c r="D67" s="461"/>
      <c r="E67" s="696">
        <v>1</v>
      </c>
      <c r="F67" s="697"/>
      <c r="G67" s="575">
        <v>1000000</v>
      </c>
      <c r="H67" s="698">
        <v>1000000</v>
      </c>
      <c r="I67" s="610">
        <v>1</v>
      </c>
      <c r="J67" s="699"/>
      <c r="K67" s="699"/>
      <c r="L67" s="699"/>
      <c r="M67" s="576"/>
      <c r="N67" s="576"/>
      <c r="O67" s="576">
        <v>1</v>
      </c>
      <c r="P67" s="664" t="s">
        <v>29</v>
      </c>
      <c r="Q67" s="462"/>
      <c r="R67" s="700" t="s">
        <v>542</v>
      </c>
      <c r="S67" s="701" t="s">
        <v>543</v>
      </c>
      <c r="T67" s="14"/>
      <c r="U67" s="14"/>
      <c r="V67" s="14"/>
      <c r="W67" s="14"/>
      <c r="X67" s="14"/>
      <c r="Y67" s="14"/>
      <c r="Z67" s="14"/>
    </row>
    <row r="68" spans="1:26" ht="30" customHeight="1">
      <c r="A68" s="2016" t="s">
        <v>17</v>
      </c>
      <c r="B68" s="402" t="s">
        <v>544</v>
      </c>
      <c r="C68" s="574">
        <v>1</v>
      </c>
      <c r="D68" s="574">
        <v>1</v>
      </c>
      <c r="E68" s="610"/>
      <c r="F68" s="574"/>
      <c r="G68" s="575"/>
      <c r="H68" s="575">
        <v>0</v>
      </c>
      <c r="I68" s="610"/>
      <c r="J68" s="576"/>
      <c r="K68" s="576"/>
      <c r="L68" s="576"/>
      <c r="M68" s="576"/>
      <c r="N68" s="576"/>
      <c r="O68" s="576"/>
      <c r="P68" s="539"/>
      <c r="Q68" s="654"/>
      <c r="R68" s="461"/>
      <c r="S68" s="655"/>
      <c r="T68" s="14"/>
      <c r="U68" s="14"/>
      <c r="V68" s="14"/>
      <c r="W68" s="14"/>
      <c r="X68" s="14"/>
      <c r="Y68" s="14"/>
      <c r="Z68" s="14"/>
    </row>
    <row r="69" spans="1:26" ht="30" customHeight="1">
      <c r="A69" s="1976"/>
      <c r="B69" s="420" t="s">
        <v>186</v>
      </c>
      <c r="C69" s="574"/>
      <c r="D69" s="461"/>
      <c r="E69" s="680">
        <v>1</v>
      </c>
      <c r="F69" s="574"/>
      <c r="G69" s="698">
        <v>1000000</v>
      </c>
      <c r="H69" s="698">
        <v>953888.85</v>
      </c>
      <c r="I69" s="610">
        <v>1</v>
      </c>
      <c r="J69" s="576"/>
      <c r="K69" s="576"/>
      <c r="L69" s="576"/>
      <c r="M69" s="576"/>
      <c r="N69" s="576"/>
      <c r="O69" s="576">
        <v>1</v>
      </c>
      <c r="P69" s="664" t="s">
        <v>29</v>
      </c>
      <c r="Q69" s="654"/>
      <c r="R69" s="656">
        <v>43840</v>
      </c>
      <c r="S69" s="659" t="s">
        <v>417</v>
      </c>
      <c r="T69" s="14"/>
      <c r="U69" s="14"/>
      <c r="V69" s="14"/>
      <c r="W69" s="14"/>
      <c r="X69" s="14"/>
      <c r="Y69" s="14"/>
      <c r="Z69" s="14"/>
    </row>
    <row r="70" spans="1:26" ht="30" customHeight="1">
      <c r="A70" s="2016" t="s">
        <v>17</v>
      </c>
      <c r="B70" s="402" t="s">
        <v>429</v>
      </c>
      <c r="C70" s="574">
        <v>1</v>
      </c>
      <c r="D70" s="574">
        <v>2</v>
      </c>
      <c r="E70" s="610"/>
      <c r="F70" s="574"/>
      <c r="G70" s="580"/>
      <c r="H70" s="575">
        <v>0</v>
      </c>
      <c r="I70" s="610"/>
      <c r="J70" s="576"/>
      <c r="K70" s="576"/>
      <c r="L70" s="576"/>
      <c r="M70" s="576"/>
      <c r="N70" s="597"/>
      <c r="O70" s="576"/>
      <c r="P70" s="539"/>
      <c r="Q70" s="654"/>
      <c r="R70" s="461"/>
      <c r="S70" s="655"/>
      <c r="T70" s="14"/>
      <c r="U70" s="14"/>
      <c r="V70" s="14"/>
      <c r="W70" s="14"/>
      <c r="X70" s="14"/>
      <c r="Y70" s="14"/>
      <c r="Z70" s="14"/>
    </row>
    <row r="71" spans="1:26" ht="30" customHeight="1">
      <c r="A71" s="1856"/>
      <c r="B71" s="420" t="s">
        <v>545</v>
      </c>
      <c r="C71" s="574"/>
      <c r="D71" s="461"/>
      <c r="E71" s="680">
        <v>5.14</v>
      </c>
      <c r="F71" s="574"/>
      <c r="G71" s="581">
        <v>4874759.3899999997</v>
      </c>
      <c r="H71" s="581">
        <v>4874759.3899999997</v>
      </c>
      <c r="I71" s="680">
        <v>5.14</v>
      </c>
      <c r="J71" s="576"/>
      <c r="K71" s="576"/>
      <c r="L71" s="577"/>
      <c r="M71" s="576"/>
      <c r="N71" s="597"/>
      <c r="O71" s="576">
        <v>1</v>
      </c>
      <c r="P71" s="664" t="s">
        <v>29</v>
      </c>
      <c r="Q71" s="654"/>
      <c r="R71" s="657" t="s">
        <v>546</v>
      </c>
      <c r="S71" s="655" t="s">
        <v>518</v>
      </c>
      <c r="T71" s="663"/>
      <c r="U71" s="14"/>
      <c r="V71" s="14"/>
      <c r="W71" s="14"/>
      <c r="X71" s="14"/>
      <c r="Y71" s="14"/>
      <c r="Z71" s="14"/>
    </row>
    <row r="72" spans="1:26" ht="30" customHeight="1">
      <c r="A72" s="1976"/>
      <c r="B72" s="420" t="s">
        <v>547</v>
      </c>
      <c r="C72" s="574"/>
      <c r="D72" s="461"/>
      <c r="E72" s="680">
        <v>0.56000000000000005</v>
      </c>
      <c r="F72" s="574"/>
      <c r="G72" s="581"/>
      <c r="H72" s="581"/>
      <c r="I72" s="680">
        <v>0.56000000000000005</v>
      </c>
      <c r="J72" s="576"/>
      <c r="K72" s="576"/>
      <c r="L72" s="577"/>
      <c r="M72" s="576"/>
      <c r="N72" s="597"/>
      <c r="O72" s="576">
        <v>1</v>
      </c>
      <c r="P72" s="664" t="s">
        <v>29</v>
      </c>
      <c r="Q72" s="654"/>
      <c r="R72" s="657">
        <v>43270</v>
      </c>
      <c r="S72" s="655" t="s">
        <v>417</v>
      </c>
      <c r="T72" s="663"/>
      <c r="U72" s="14"/>
      <c r="V72" s="14"/>
      <c r="W72" s="14"/>
      <c r="X72" s="14"/>
      <c r="Y72" s="14"/>
      <c r="Z72" s="14"/>
    </row>
    <row r="73" spans="1:26" ht="30" customHeight="1">
      <c r="A73" s="2016" t="s">
        <v>17</v>
      </c>
      <c r="B73" s="402" t="s">
        <v>548</v>
      </c>
      <c r="C73" s="574">
        <v>1</v>
      </c>
      <c r="D73" s="574">
        <v>5</v>
      </c>
      <c r="E73" s="610"/>
      <c r="F73" s="574"/>
      <c r="G73" s="580"/>
      <c r="H73" s="580"/>
      <c r="I73" s="610"/>
      <c r="J73" s="576"/>
      <c r="K73" s="576"/>
      <c r="L73" s="576"/>
      <c r="M73" s="576"/>
      <c r="N73" s="576"/>
      <c r="O73" s="576"/>
      <c r="P73" s="539"/>
      <c r="Q73" s="654"/>
      <c r="R73" s="461"/>
      <c r="S73" s="655"/>
      <c r="T73" s="14"/>
      <c r="U73" s="14"/>
      <c r="V73" s="14"/>
      <c r="W73" s="14"/>
      <c r="X73" s="14"/>
      <c r="Y73" s="14"/>
      <c r="Z73" s="14"/>
    </row>
    <row r="74" spans="1:26" ht="30" customHeight="1">
      <c r="A74" s="1856"/>
      <c r="B74" s="420" t="s">
        <v>549</v>
      </c>
      <c r="C74" s="574"/>
      <c r="D74" s="461"/>
      <c r="E74" s="680">
        <v>1.2</v>
      </c>
      <c r="F74" s="574"/>
      <c r="G74" s="575">
        <v>960000</v>
      </c>
      <c r="H74" s="575">
        <v>960000</v>
      </c>
      <c r="I74" s="610">
        <v>1.2</v>
      </c>
      <c r="J74" s="576"/>
      <c r="K74" s="577"/>
      <c r="L74" s="577"/>
      <c r="M74" s="577"/>
      <c r="N74" s="576"/>
      <c r="O74" s="576">
        <v>1</v>
      </c>
      <c r="P74" s="664" t="s">
        <v>29</v>
      </c>
      <c r="Q74" s="695" t="s">
        <v>191</v>
      </c>
      <c r="R74" s="656" t="s">
        <v>550</v>
      </c>
      <c r="S74" s="658"/>
      <c r="T74" s="14"/>
      <c r="U74" s="14"/>
      <c r="V74" s="14"/>
      <c r="W74" s="14"/>
      <c r="X74" s="14"/>
      <c r="Y74" s="14"/>
      <c r="Z74" s="14"/>
    </row>
    <row r="75" spans="1:26" ht="30" customHeight="1">
      <c r="A75" s="1856"/>
      <c r="B75" s="420" t="s">
        <v>551</v>
      </c>
      <c r="C75" s="574"/>
      <c r="D75" s="461"/>
      <c r="E75" s="680">
        <v>0.8</v>
      </c>
      <c r="F75" s="574"/>
      <c r="G75" s="575">
        <v>800000</v>
      </c>
      <c r="H75" s="575">
        <v>800000</v>
      </c>
      <c r="I75" s="610">
        <v>0.8</v>
      </c>
      <c r="J75" s="576"/>
      <c r="K75" s="577"/>
      <c r="L75" s="577"/>
      <c r="M75" s="577"/>
      <c r="N75" s="576"/>
      <c r="O75" s="540">
        <v>1</v>
      </c>
      <c r="P75" s="664" t="s">
        <v>29</v>
      </c>
      <c r="Q75" s="695" t="s">
        <v>191</v>
      </c>
      <c r="R75" s="656">
        <v>43032</v>
      </c>
      <c r="S75" s="655"/>
      <c r="T75" s="14"/>
      <c r="U75" s="14"/>
      <c r="V75" s="14"/>
      <c r="W75" s="14"/>
      <c r="X75" s="14"/>
      <c r="Y75" s="14"/>
      <c r="Z75" s="14"/>
    </row>
    <row r="76" spans="1:26" ht="30" customHeight="1">
      <c r="A76" s="1856"/>
      <c r="B76" s="420" t="s">
        <v>552</v>
      </c>
      <c r="C76" s="574"/>
      <c r="D76" s="461"/>
      <c r="E76" s="680">
        <v>1</v>
      </c>
      <c r="F76" s="574"/>
      <c r="G76" s="575">
        <v>1000000</v>
      </c>
      <c r="H76" s="575">
        <v>1000000</v>
      </c>
      <c r="I76" s="610">
        <v>1</v>
      </c>
      <c r="J76" s="576"/>
      <c r="K76" s="577"/>
      <c r="L76" s="577"/>
      <c r="M76" s="577"/>
      <c r="N76" s="576"/>
      <c r="O76" s="576">
        <v>1</v>
      </c>
      <c r="P76" s="664" t="s">
        <v>29</v>
      </c>
      <c r="Q76" s="695" t="s">
        <v>191</v>
      </c>
      <c r="R76" s="656" t="s">
        <v>553</v>
      </c>
      <c r="S76" s="655"/>
      <c r="T76" s="14"/>
      <c r="U76" s="14"/>
      <c r="V76" s="14"/>
      <c r="W76" s="14"/>
      <c r="X76" s="14"/>
      <c r="Y76" s="14"/>
      <c r="Z76" s="14"/>
    </row>
    <row r="77" spans="1:26" ht="30" customHeight="1">
      <c r="A77" s="1856"/>
      <c r="B77" s="420" t="s">
        <v>554</v>
      </c>
      <c r="C77" s="574"/>
      <c r="D77" s="461"/>
      <c r="E77" s="680">
        <v>1</v>
      </c>
      <c r="F77" s="574"/>
      <c r="G77" s="575">
        <v>1000000</v>
      </c>
      <c r="H77" s="581">
        <v>1000000</v>
      </c>
      <c r="I77" s="610">
        <v>1</v>
      </c>
      <c r="J77" s="576"/>
      <c r="K77" s="577"/>
      <c r="L77" s="577"/>
      <c r="M77" s="577"/>
      <c r="N77" s="576"/>
      <c r="O77" s="576">
        <v>1</v>
      </c>
      <c r="P77" s="664" t="s">
        <v>29</v>
      </c>
      <c r="Q77" s="695" t="s">
        <v>191</v>
      </c>
      <c r="R77" s="656" t="s">
        <v>553</v>
      </c>
      <c r="S77" s="655"/>
      <c r="T77" s="14"/>
      <c r="U77" s="14"/>
      <c r="V77" s="14"/>
      <c r="W77" s="14"/>
      <c r="X77" s="14"/>
      <c r="Y77" s="14"/>
      <c r="Z77" s="14"/>
    </row>
    <row r="78" spans="1:26" ht="30" customHeight="1">
      <c r="A78" s="1976"/>
      <c r="B78" s="420" t="s">
        <v>555</v>
      </c>
      <c r="C78" s="539"/>
      <c r="D78" s="461"/>
      <c r="E78" s="680">
        <v>0.8</v>
      </c>
      <c r="F78" s="539"/>
      <c r="G78" s="581">
        <v>800000</v>
      </c>
      <c r="H78" s="575">
        <v>800000</v>
      </c>
      <c r="I78" s="702">
        <v>0.8</v>
      </c>
      <c r="J78" s="540"/>
      <c r="K78" s="540"/>
      <c r="L78" s="540"/>
      <c r="M78" s="540"/>
      <c r="N78" s="577"/>
      <c r="O78" s="540">
        <v>1</v>
      </c>
      <c r="P78" s="664" t="s">
        <v>29</v>
      </c>
      <c r="Q78" s="654"/>
      <c r="R78" s="461"/>
      <c r="S78" s="655"/>
      <c r="T78" s="14"/>
      <c r="U78" s="14"/>
      <c r="V78" s="14"/>
      <c r="W78" s="14"/>
      <c r="X78" s="14"/>
      <c r="Y78" s="14"/>
      <c r="Z78" s="14"/>
    </row>
    <row r="79" spans="1:26" ht="30" customHeight="1">
      <c r="A79" s="628" t="s">
        <v>17</v>
      </c>
      <c r="B79" s="684"/>
      <c r="C79" s="603">
        <f t="shared" ref="C79:O79" si="4">SUM(C59:C78)</f>
        <v>7</v>
      </c>
      <c r="D79" s="603">
        <f t="shared" si="4"/>
        <v>11</v>
      </c>
      <c r="E79" s="703">
        <f t="shared" si="4"/>
        <v>17.994753750000001</v>
      </c>
      <c r="F79" s="604">
        <f t="shared" si="4"/>
        <v>4</v>
      </c>
      <c r="G79" s="604">
        <f t="shared" si="4"/>
        <v>16671403.559999999</v>
      </c>
      <c r="H79" s="604">
        <f t="shared" si="4"/>
        <v>16625292.41</v>
      </c>
      <c r="I79" s="611">
        <f t="shared" si="4"/>
        <v>17.994753750000001</v>
      </c>
      <c r="J79" s="605">
        <f t="shared" si="4"/>
        <v>1</v>
      </c>
      <c r="K79" s="603">
        <f t="shared" si="4"/>
        <v>0</v>
      </c>
      <c r="L79" s="603">
        <f t="shared" si="4"/>
        <v>0</v>
      </c>
      <c r="M79" s="603">
        <f t="shared" si="4"/>
        <v>0</v>
      </c>
      <c r="N79" s="603">
        <f t="shared" si="4"/>
        <v>0</v>
      </c>
      <c r="O79" s="603">
        <f t="shared" si="4"/>
        <v>11</v>
      </c>
      <c r="P79" s="685"/>
      <c r="Q79" s="429"/>
      <c r="R79" s="685"/>
      <c r="S79" s="658"/>
      <c r="T79" s="14"/>
      <c r="U79" s="14"/>
      <c r="V79" s="14"/>
      <c r="W79" s="14"/>
      <c r="X79" s="14"/>
      <c r="Y79" s="14"/>
      <c r="Z79" s="14"/>
    </row>
    <row r="80" spans="1:26" ht="30" customHeight="1">
      <c r="A80" s="2016" t="s">
        <v>18</v>
      </c>
      <c r="B80" s="402" t="s">
        <v>140</v>
      </c>
      <c r="C80" s="574">
        <v>1</v>
      </c>
      <c r="D80" s="574">
        <v>1</v>
      </c>
      <c r="E80" s="610"/>
      <c r="F80" s="574"/>
      <c r="G80" s="580"/>
      <c r="H80" s="580"/>
      <c r="I80" s="610"/>
      <c r="J80" s="576"/>
      <c r="K80" s="576"/>
      <c r="L80" s="576"/>
      <c r="M80" s="576"/>
      <c r="N80" s="576"/>
      <c r="O80" s="576"/>
      <c r="P80" s="539"/>
      <c r="Q80" s="654"/>
      <c r="R80" s="461"/>
      <c r="S80" s="655"/>
      <c r="T80" s="14"/>
      <c r="U80" s="14"/>
      <c r="V80" s="14"/>
      <c r="W80" s="14"/>
      <c r="X80" s="14"/>
      <c r="Y80" s="14"/>
      <c r="Z80" s="14"/>
    </row>
    <row r="81" spans="1:26" ht="77.25" customHeight="1">
      <c r="A81" s="1976"/>
      <c r="B81" s="420" t="s">
        <v>556</v>
      </c>
      <c r="C81" s="597"/>
      <c r="D81" s="461"/>
      <c r="E81" s="680">
        <v>9.5</v>
      </c>
      <c r="F81" s="574"/>
      <c r="G81" s="575">
        <v>9500000</v>
      </c>
      <c r="H81" s="575">
        <v>8977411.7899999991</v>
      </c>
      <c r="I81" s="610">
        <v>9.5</v>
      </c>
      <c r="J81" s="576"/>
      <c r="K81" s="577"/>
      <c r="L81" s="576"/>
      <c r="M81" s="577"/>
      <c r="N81" s="576"/>
      <c r="O81" s="576">
        <v>1</v>
      </c>
      <c r="P81" s="644" t="s">
        <v>29</v>
      </c>
      <c r="Q81" s="460" t="s">
        <v>557</v>
      </c>
      <c r="R81" s="656">
        <v>43815</v>
      </c>
      <c r="S81" s="704"/>
      <c r="T81" s="14"/>
      <c r="U81" s="14"/>
      <c r="V81" s="14"/>
      <c r="W81" s="14"/>
      <c r="X81" s="14"/>
      <c r="Y81" s="14"/>
      <c r="Z81" s="14"/>
    </row>
    <row r="82" spans="1:26" ht="30" customHeight="1">
      <c r="A82" s="2016" t="s">
        <v>18</v>
      </c>
      <c r="B82" s="402" t="s">
        <v>447</v>
      </c>
      <c r="C82" s="574">
        <v>1</v>
      </c>
      <c r="D82" s="574">
        <v>5</v>
      </c>
      <c r="E82" s="610"/>
      <c r="F82" s="574"/>
      <c r="G82" s="580"/>
      <c r="H82" s="575">
        <v>0</v>
      </c>
      <c r="I82" s="610"/>
      <c r="J82" s="576"/>
      <c r="K82" s="576"/>
      <c r="L82" s="576"/>
      <c r="M82" s="576"/>
      <c r="N82" s="576"/>
      <c r="O82" s="576"/>
      <c r="P82" s="539"/>
      <c r="Q82" s="654"/>
      <c r="R82" s="461"/>
      <c r="S82" s="655"/>
      <c r="T82" s="14"/>
      <c r="U82" s="14"/>
      <c r="V82" s="14"/>
      <c r="W82" s="14"/>
      <c r="X82" s="14"/>
      <c r="Y82" s="14"/>
      <c r="Z82" s="14"/>
    </row>
    <row r="83" spans="1:26" ht="30" customHeight="1">
      <c r="A83" s="1856"/>
      <c r="B83" s="420" t="s">
        <v>393</v>
      </c>
      <c r="C83" s="574"/>
      <c r="D83" s="461"/>
      <c r="E83" s="680">
        <v>0.5</v>
      </c>
      <c r="F83" s="574"/>
      <c r="G83" s="575">
        <v>500000</v>
      </c>
      <c r="H83" s="589">
        <v>499725.99</v>
      </c>
      <c r="I83" s="610">
        <v>1</v>
      </c>
      <c r="J83" s="576"/>
      <c r="K83" s="576"/>
      <c r="L83" s="576"/>
      <c r="M83" s="577"/>
      <c r="N83" s="576"/>
      <c r="O83" s="576">
        <v>1</v>
      </c>
      <c r="P83" s="664" t="s">
        <v>29</v>
      </c>
      <c r="Q83" s="460" t="s">
        <v>191</v>
      </c>
      <c r="R83" s="656">
        <v>42944</v>
      </c>
      <c r="S83" s="655"/>
      <c r="T83" s="14"/>
      <c r="U83" s="14"/>
      <c r="V83" s="14"/>
      <c r="W83" s="14"/>
      <c r="X83" s="14"/>
      <c r="Y83" s="14"/>
      <c r="Z83" s="14"/>
    </row>
    <row r="84" spans="1:26" ht="30" customHeight="1">
      <c r="A84" s="1856"/>
      <c r="B84" s="420" t="s">
        <v>558</v>
      </c>
      <c r="C84" s="574"/>
      <c r="D84" s="461"/>
      <c r="E84" s="680">
        <v>1.5</v>
      </c>
      <c r="F84" s="574"/>
      <c r="G84" s="589">
        <v>1500000</v>
      </c>
      <c r="H84" s="589">
        <v>1500000</v>
      </c>
      <c r="I84" s="610">
        <v>0.5</v>
      </c>
      <c r="J84" s="576"/>
      <c r="K84" s="576"/>
      <c r="L84" s="576"/>
      <c r="M84" s="577"/>
      <c r="N84" s="576"/>
      <c r="O84" s="576">
        <v>1</v>
      </c>
      <c r="P84" s="664" t="s">
        <v>29</v>
      </c>
      <c r="Q84" s="460" t="s">
        <v>191</v>
      </c>
      <c r="R84" s="656">
        <v>43081</v>
      </c>
      <c r="S84" s="655"/>
      <c r="T84" s="14"/>
      <c r="U84" s="14"/>
      <c r="V84" s="14"/>
      <c r="W84" s="14"/>
      <c r="X84" s="14"/>
      <c r="Y84" s="14"/>
      <c r="Z84" s="14"/>
    </row>
    <row r="85" spans="1:26" ht="30" customHeight="1">
      <c r="A85" s="1856"/>
      <c r="B85" s="420" t="s">
        <v>559</v>
      </c>
      <c r="C85" s="574"/>
      <c r="D85" s="461"/>
      <c r="E85" s="680">
        <v>1</v>
      </c>
      <c r="F85" s="574"/>
      <c r="G85" s="589">
        <v>1000000</v>
      </c>
      <c r="H85" s="589">
        <v>869509.7</v>
      </c>
      <c r="I85" s="610">
        <v>1.5</v>
      </c>
      <c r="J85" s="576"/>
      <c r="K85" s="576"/>
      <c r="L85" s="576"/>
      <c r="M85" s="577"/>
      <c r="N85" s="576"/>
      <c r="O85" s="576">
        <v>1</v>
      </c>
      <c r="P85" s="664" t="s">
        <v>29</v>
      </c>
      <c r="Q85" s="460" t="s">
        <v>191</v>
      </c>
      <c r="R85" s="656">
        <v>43081</v>
      </c>
      <c r="S85" s="655"/>
      <c r="T85" s="14"/>
      <c r="U85" s="14"/>
      <c r="V85" s="14"/>
      <c r="W85" s="14"/>
      <c r="X85" s="14"/>
      <c r="Y85" s="14"/>
      <c r="Z85" s="14"/>
    </row>
    <row r="86" spans="1:26" ht="30" customHeight="1">
      <c r="A86" s="1856"/>
      <c r="B86" s="420" t="s">
        <v>560</v>
      </c>
      <c r="C86" s="574"/>
      <c r="D86" s="461"/>
      <c r="E86" s="680">
        <v>1</v>
      </c>
      <c r="F86" s="574"/>
      <c r="G86" s="575">
        <v>1000000</v>
      </c>
      <c r="H86" s="589">
        <v>947433.46</v>
      </c>
      <c r="I86" s="610">
        <v>1</v>
      </c>
      <c r="J86" s="576"/>
      <c r="K86" s="576"/>
      <c r="L86" s="576"/>
      <c r="M86" s="577"/>
      <c r="N86" s="576"/>
      <c r="O86" s="576">
        <v>1</v>
      </c>
      <c r="P86" s="664" t="s">
        <v>29</v>
      </c>
      <c r="Q86" s="460" t="s">
        <v>191</v>
      </c>
      <c r="R86" s="657">
        <v>43158</v>
      </c>
      <c r="S86" s="705"/>
      <c r="T86" s="663"/>
      <c r="U86" s="14"/>
      <c r="V86" s="14"/>
      <c r="W86" s="14"/>
      <c r="X86" s="14"/>
      <c r="Y86" s="14"/>
      <c r="Z86" s="14"/>
    </row>
    <row r="87" spans="1:26" ht="30" customHeight="1">
      <c r="A87" s="1976"/>
      <c r="B87" s="420" t="s">
        <v>561</v>
      </c>
      <c r="C87" s="574"/>
      <c r="D87" s="461"/>
      <c r="E87" s="680">
        <v>0.5</v>
      </c>
      <c r="F87" s="574"/>
      <c r="G87" s="589">
        <v>500000</v>
      </c>
      <c r="H87" s="589">
        <v>481949.1</v>
      </c>
      <c r="I87" s="610">
        <v>0.5</v>
      </c>
      <c r="J87" s="576"/>
      <c r="K87" s="576"/>
      <c r="L87" s="576"/>
      <c r="M87" s="577"/>
      <c r="N87" s="576"/>
      <c r="O87" s="576">
        <v>1</v>
      </c>
      <c r="P87" s="664" t="s">
        <v>29</v>
      </c>
      <c r="Q87" s="460" t="s">
        <v>191</v>
      </c>
      <c r="R87" s="656">
        <v>42944</v>
      </c>
      <c r="S87" s="655"/>
      <c r="T87" s="14"/>
      <c r="U87" s="14"/>
      <c r="V87" s="14"/>
      <c r="W87" s="14"/>
      <c r="X87" s="14"/>
      <c r="Y87" s="14"/>
      <c r="Z87" s="14"/>
    </row>
    <row r="88" spans="1:26" ht="30" customHeight="1">
      <c r="A88" s="2016" t="s">
        <v>18</v>
      </c>
      <c r="B88" s="402" t="s">
        <v>292</v>
      </c>
      <c r="C88" s="574">
        <v>1</v>
      </c>
      <c r="D88" s="574">
        <v>1</v>
      </c>
      <c r="E88" s="610"/>
      <c r="F88" s="574"/>
      <c r="G88" s="581"/>
      <c r="H88" s="581"/>
      <c r="I88" s="610"/>
      <c r="J88" s="576"/>
      <c r="K88" s="576"/>
      <c r="L88" s="576"/>
      <c r="M88" s="576"/>
      <c r="N88" s="576"/>
      <c r="O88" s="576"/>
      <c r="P88" s="539"/>
      <c r="Q88" s="654"/>
      <c r="R88" s="461"/>
      <c r="S88" s="655"/>
      <c r="T88" s="14"/>
      <c r="U88" s="14"/>
      <c r="V88" s="14"/>
      <c r="W88" s="14"/>
      <c r="X88" s="14"/>
      <c r="Y88" s="14"/>
      <c r="Z88" s="14"/>
    </row>
    <row r="89" spans="1:26" ht="40.5" customHeight="1">
      <c r="A89" s="1976"/>
      <c r="B89" s="420" t="s">
        <v>562</v>
      </c>
      <c r="C89" s="574"/>
      <c r="D89" s="461"/>
      <c r="E89" s="680">
        <v>3</v>
      </c>
      <c r="F89" s="574"/>
      <c r="G89" s="575">
        <v>3000000</v>
      </c>
      <c r="H89" s="589">
        <v>2941740</v>
      </c>
      <c r="I89" s="610">
        <v>3</v>
      </c>
      <c r="J89" s="576"/>
      <c r="K89" s="576"/>
      <c r="L89" s="577"/>
      <c r="M89" s="576"/>
      <c r="N89" s="576"/>
      <c r="O89" s="576">
        <v>1</v>
      </c>
      <c r="P89" s="664" t="s">
        <v>29</v>
      </c>
      <c r="Q89" s="654"/>
      <c r="R89" s="657">
        <v>43318</v>
      </c>
      <c r="S89" s="658" t="s">
        <v>563</v>
      </c>
      <c r="T89" s="14"/>
      <c r="U89" s="14"/>
      <c r="V89" s="14"/>
      <c r="W89" s="14"/>
      <c r="X89" s="14"/>
      <c r="Y89" s="14"/>
      <c r="Z89" s="14"/>
    </row>
    <row r="90" spans="1:26" ht="30" customHeight="1">
      <c r="A90" s="2016" t="s">
        <v>18</v>
      </c>
      <c r="B90" s="402" t="s">
        <v>450</v>
      </c>
      <c r="C90" s="574">
        <v>1</v>
      </c>
      <c r="D90" s="574">
        <v>1</v>
      </c>
      <c r="E90" s="610"/>
      <c r="F90" s="574"/>
      <c r="G90" s="580"/>
      <c r="H90" s="575">
        <v>0</v>
      </c>
      <c r="I90" s="610"/>
      <c r="J90" s="576"/>
      <c r="K90" s="576"/>
      <c r="L90" s="576"/>
      <c r="M90" s="576"/>
      <c r="N90" s="576"/>
      <c r="O90" s="576"/>
      <c r="P90" s="539"/>
      <c r="Q90" s="654"/>
      <c r="R90" s="461"/>
      <c r="S90" s="655"/>
      <c r="T90" s="14"/>
      <c r="U90" s="14"/>
      <c r="V90" s="14"/>
      <c r="W90" s="14"/>
      <c r="X90" s="14"/>
      <c r="Y90" s="14"/>
      <c r="Z90" s="14"/>
    </row>
    <row r="91" spans="1:26" ht="39" customHeight="1">
      <c r="A91" s="1976"/>
      <c r="B91" s="420" t="s">
        <v>564</v>
      </c>
      <c r="C91" s="574"/>
      <c r="D91" s="461"/>
      <c r="E91" s="680">
        <v>8.5</v>
      </c>
      <c r="F91" s="574"/>
      <c r="G91" s="575">
        <v>8499762.7100000009</v>
      </c>
      <c r="H91" s="581">
        <v>8499762.7100000009</v>
      </c>
      <c r="I91" s="610">
        <v>8.5</v>
      </c>
      <c r="J91" s="576"/>
      <c r="K91" s="576"/>
      <c r="L91" s="576"/>
      <c r="M91" s="577"/>
      <c r="N91" s="576"/>
      <c r="O91" s="576">
        <v>1</v>
      </c>
      <c r="P91" s="664" t="s">
        <v>29</v>
      </c>
      <c r="Q91" s="460" t="s">
        <v>191</v>
      </c>
      <c r="R91" s="656">
        <v>42983</v>
      </c>
      <c r="S91" s="655"/>
      <c r="T91" s="663"/>
      <c r="U91" s="14"/>
      <c r="V91" s="14"/>
      <c r="W91" s="14"/>
      <c r="X91" s="14"/>
      <c r="Y91" s="14"/>
      <c r="Z91" s="14"/>
    </row>
    <row r="92" spans="1:26" ht="30" customHeight="1">
      <c r="A92" s="2016" t="s">
        <v>18</v>
      </c>
      <c r="B92" s="402" t="s">
        <v>254</v>
      </c>
      <c r="C92" s="574">
        <v>1</v>
      </c>
      <c r="D92" s="574">
        <v>1</v>
      </c>
      <c r="E92" s="610"/>
      <c r="F92" s="574"/>
      <c r="G92" s="580"/>
      <c r="H92" s="580"/>
      <c r="I92" s="610"/>
      <c r="J92" s="576"/>
      <c r="K92" s="576"/>
      <c r="L92" s="576"/>
      <c r="M92" s="576"/>
      <c r="N92" s="576"/>
      <c r="O92" s="576"/>
      <c r="P92" s="539"/>
      <c r="Q92" s="654"/>
      <c r="R92" s="461"/>
      <c r="S92" s="655"/>
      <c r="T92" s="14"/>
      <c r="U92" s="14"/>
      <c r="V92" s="14"/>
      <c r="W92" s="14"/>
      <c r="X92" s="14"/>
      <c r="Y92" s="14"/>
      <c r="Z92" s="14"/>
    </row>
    <row r="93" spans="1:26" ht="39.75" customHeight="1">
      <c r="A93" s="1976"/>
      <c r="B93" s="420" t="s">
        <v>565</v>
      </c>
      <c r="C93" s="574"/>
      <c r="D93" s="461"/>
      <c r="E93" s="680">
        <v>1.5</v>
      </c>
      <c r="F93" s="574"/>
      <c r="G93" s="575">
        <v>1500000</v>
      </c>
      <c r="H93" s="575">
        <v>1500000</v>
      </c>
      <c r="I93" s="610">
        <v>1.5</v>
      </c>
      <c r="J93" s="576"/>
      <c r="K93" s="576"/>
      <c r="L93" s="576"/>
      <c r="M93" s="577"/>
      <c r="N93" s="576"/>
      <c r="O93" s="576">
        <v>1</v>
      </c>
      <c r="P93" s="664" t="s">
        <v>29</v>
      </c>
      <c r="Q93" s="460" t="s">
        <v>191</v>
      </c>
      <c r="R93" s="656">
        <v>43054</v>
      </c>
      <c r="S93" s="655"/>
      <c r="T93" s="663"/>
      <c r="U93" s="14"/>
      <c r="V93" s="14"/>
      <c r="W93" s="14"/>
      <c r="X93" s="14"/>
      <c r="Y93" s="14"/>
      <c r="Z93" s="14"/>
    </row>
    <row r="94" spans="1:26" ht="30" customHeight="1">
      <c r="A94" s="2016" t="s">
        <v>18</v>
      </c>
      <c r="B94" s="402" t="s">
        <v>451</v>
      </c>
      <c r="C94" s="574">
        <v>1</v>
      </c>
      <c r="D94" s="574">
        <v>3</v>
      </c>
      <c r="E94" s="610"/>
      <c r="F94" s="574"/>
      <c r="G94" s="580"/>
      <c r="H94" s="575">
        <v>0</v>
      </c>
      <c r="I94" s="610"/>
      <c r="J94" s="576"/>
      <c r="K94" s="576"/>
      <c r="L94" s="576"/>
      <c r="M94" s="576"/>
      <c r="N94" s="576"/>
      <c r="O94" s="576"/>
      <c r="P94" s="539"/>
      <c r="Q94" s="654"/>
      <c r="R94" s="461"/>
      <c r="S94" s="655"/>
      <c r="T94" s="14"/>
      <c r="U94" s="14"/>
      <c r="V94" s="14"/>
      <c r="W94" s="14"/>
      <c r="X94" s="14"/>
      <c r="Y94" s="14"/>
      <c r="Z94" s="14"/>
    </row>
    <row r="95" spans="1:26" ht="30" customHeight="1">
      <c r="A95" s="1856"/>
      <c r="B95" s="420" t="s">
        <v>566</v>
      </c>
      <c r="C95" s="574"/>
      <c r="D95" s="461"/>
      <c r="E95" s="680">
        <v>1</v>
      </c>
      <c r="F95" s="574"/>
      <c r="G95" s="575">
        <v>1000000</v>
      </c>
      <c r="H95" s="575">
        <v>1000000</v>
      </c>
      <c r="I95" s="610">
        <v>1</v>
      </c>
      <c r="J95" s="576"/>
      <c r="K95" s="576"/>
      <c r="L95" s="576"/>
      <c r="M95" s="576"/>
      <c r="N95" s="576"/>
      <c r="O95" s="576">
        <v>1</v>
      </c>
      <c r="P95" s="664" t="s">
        <v>29</v>
      </c>
      <c r="Q95" s="654"/>
      <c r="R95" s="461"/>
      <c r="S95" s="655"/>
      <c r="T95" s="663"/>
      <c r="U95" s="14"/>
      <c r="V95" s="14"/>
      <c r="W95" s="14"/>
      <c r="X95" s="14"/>
      <c r="Y95" s="14"/>
      <c r="Z95" s="14"/>
    </row>
    <row r="96" spans="1:26" ht="30" customHeight="1">
      <c r="A96" s="1856"/>
      <c r="B96" s="420" t="s">
        <v>567</v>
      </c>
      <c r="C96" s="574"/>
      <c r="D96" s="461"/>
      <c r="E96" s="680">
        <v>1</v>
      </c>
      <c r="F96" s="574"/>
      <c r="G96" s="575">
        <v>1000000</v>
      </c>
      <c r="H96" s="575">
        <v>1000000</v>
      </c>
      <c r="I96" s="610">
        <v>1</v>
      </c>
      <c r="J96" s="576"/>
      <c r="K96" s="576"/>
      <c r="L96" s="576"/>
      <c r="M96" s="576"/>
      <c r="N96" s="576"/>
      <c r="O96" s="576">
        <v>1</v>
      </c>
      <c r="P96" s="664" t="s">
        <v>29</v>
      </c>
      <c r="Q96" s="460" t="s">
        <v>191</v>
      </c>
      <c r="R96" s="657">
        <v>43263</v>
      </c>
      <c r="S96" s="658"/>
      <c r="T96" s="663"/>
      <c r="U96" s="14"/>
      <c r="V96" s="14"/>
      <c r="W96" s="14"/>
      <c r="X96" s="14"/>
      <c r="Y96" s="14"/>
      <c r="Z96" s="14"/>
    </row>
    <row r="97" spans="1:26" ht="30" customHeight="1">
      <c r="A97" s="1976"/>
      <c r="B97" s="420" t="s">
        <v>568</v>
      </c>
      <c r="C97" s="574"/>
      <c r="D97" s="461"/>
      <c r="E97" s="680">
        <v>1</v>
      </c>
      <c r="F97" s="574"/>
      <c r="G97" s="575">
        <v>1000000</v>
      </c>
      <c r="H97" s="575">
        <v>1000000</v>
      </c>
      <c r="I97" s="610">
        <v>1</v>
      </c>
      <c r="J97" s="576"/>
      <c r="K97" s="576"/>
      <c r="L97" s="576"/>
      <c r="M97" s="576"/>
      <c r="N97" s="576"/>
      <c r="O97" s="576">
        <v>1</v>
      </c>
      <c r="P97" s="664" t="s">
        <v>29</v>
      </c>
      <c r="Q97" s="460" t="s">
        <v>191</v>
      </c>
      <c r="R97" s="657">
        <v>43367</v>
      </c>
      <c r="S97" s="658"/>
      <c r="T97" s="663"/>
      <c r="U97" s="14"/>
      <c r="V97" s="14"/>
      <c r="W97" s="14"/>
      <c r="X97" s="14"/>
      <c r="Y97" s="14"/>
      <c r="Z97" s="14"/>
    </row>
    <row r="98" spans="1:26" ht="30" customHeight="1">
      <c r="A98" s="2016" t="s">
        <v>18</v>
      </c>
      <c r="B98" s="402" t="s">
        <v>255</v>
      </c>
      <c r="C98" s="574">
        <v>1</v>
      </c>
      <c r="D98" s="574">
        <v>1</v>
      </c>
      <c r="E98" s="610"/>
      <c r="F98" s="574"/>
      <c r="G98" s="580"/>
      <c r="H98" s="575">
        <v>0</v>
      </c>
      <c r="I98" s="610"/>
      <c r="J98" s="576"/>
      <c r="K98" s="576"/>
      <c r="L98" s="576"/>
      <c r="M98" s="576"/>
      <c r="N98" s="576"/>
      <c r="O98" s="576"/>
      <c r="P98" s="539"/>
      <c r="Q98" s="654"/>
      <c r="R98" s="461"/>
      <c r="S98" s="655"/>
      <c r="T98" s="14"/>
      <c r="U98" s="14"/>
      <c r="V98" s="14"/>
      <c r="W98" s="14"/>
      <c r="X98" s="14"/>
      <c r="Y98" s="14"/>
      <c r="Z98" s="14"/>
    </row>
    <row r="99" spans="1:26" ht="30" customHeight="1">
      <c r="A99" s="1976"/>
      <c r="B99" s="420" t="s">
        <v>569</v>
      </c>
      <c r="C99" s="574"/>
      <c r="D99" s="461"/>
      <c r="E99" s="680">
        <v>3</v>
      </c>
      <c r="F99" s="574"/>
      <c r="G99" s="575">
        <v>3000000</v>
      </c>
      <c r="H99" s="575">
        <v>3000000</v>
      </c>
      <c r="I99" s="610">
        <v>3</v>
      </c>
      <c r="J99" s="576"/>
      <c r="K99" s="576"/>
      <c r="L99" s="576"/>
      <c r="M99" s="576"/>
      <c r="N99" s="576"/>
      <c r="O99" s="576">
        <v>1</v>
      </c>
      <c r="P99" s="664" t="s">
        <v>29</v>
      </c>
      <c r="Q99" s="654"/>
      <c r="R99" s="461"/>
      <c r="S99" s="655"/>
      <c r="T99" s="14"/>
      <c r="U99" s="14"/>
      <c r="V99" s="14"/>
      <c r="W99" s="14"/>
      <c r="X99" s="14"/>
      <c r="Y99" s="14"/>
      <c r="Z99" s="14"/>
    </row>
    <row r="100" spans="1:26" ht="30" customHeight="1">
      <c r="A100" s="2016" t="s">
        <v>18</v>
      </c>
      <c r="B100" s="402" t="s">
        <v>143</v>
      </c>
      <c r="C100" s="574">
        <v>1</v>
      </c>
      <c r="D100" s="574">
        <v>1</v>
      </c>
      <c r="E100" s="610"/>
      <c r="F100" s="574"/>
      <c r="G100" s="575"/>
      <c r="H100" s="575"/>
      <c r="I100" s="610"/>
      <c r="J100" s="576"/>
      <c r="K100" s="576"/>
      <c r="L100" s="576"/>
      <c r="M100" s="576"/>
      <c r="N100" s="576"/>
      <c r="O100" s="576"/>
      <c r="P100" s="539"/>
      <c r="Q100" s="654"/>
      <c r="R100" s="461"/>
      <c r="S100" s="655"/>
      <c r="T100" s="14"/>
      <c r="U100" s="14"/>
      <c r="V100" s="14"/>
      <c r="W100" s="14"/>
      <c r="X100" s="14"/>
      <c r="Y100" s="14"/>
      <c r="Z100" s="14"/>
    </row>
    <row r="101" spans="1:26" ht="30" customHeight="1">
      <c r="A101" s="1976"/>
      <c r="B101" s="420" t="s">
        <v>570</v>
      </c>
      <c r="C101" s="574"/>
      <c r="D101" s="461"/>
      <c r="E101" s="680">
        <v>1.5</v>
      </c>
      <c r="F101" s="574"/>
      <c r="G101" s="575">
        <v>1392988.06</v>
      </c>
      <c r="H101" s="581">
        <v>1368908.06</v>
      </c>
      <c r="I101" s="610">
        <v>1.5</v>
      </c>
      <c r="J101" s="576"/>
      <c r="K101" s="576"/>
      <c r="L101" s="576"/>
      <c r="M101" s="576"/>
      <c r="N101" s="576"/>
      <c r="O101" s="576">
        <v>1</v>
      </c>
      <c r="P101" s="664" t="s">
        <v>29</v>
      </c>
      <c r="Q101" s="460" t="s">
        <v>191</v>
      </c>
      <c r="R101" s="657" t="s">
        <v>571</v>
      </c>
      <c r="S101" s="655"/>
      <c r="T101" s="663"/>
      <c r="U101" s="14"/>
      <c r="V101" s="14"/>
      <c r="W101" s="14"/>
      <c r="X101" s="14"/>
      <c r="Y101" s="14"/>
      <c r="Z101" s="14"/>
    </row>
    <row r="102" spans="1:26" ht="30" customHeight="1">
      <c r="A102" s="2016" t="s">
        <v>18</v>
      </c>
      <c r="B102" s="402" t="s">
        <v>256</v>
      </c>
      <c r="C102" s="574">
        <v>1</v>
      </c>
      <c r="D102" s="574">
        <v>1</v>
      </c>
      <c r="E102" s="610"/>
      <c r="F102" s="574"/>
      <c r="G102" s="575"/>
      <c r="H102" s="575">
        <v>0</v>
      </c>
      <c r="I102" s="610"/>
      <c r="J102" s="576"/>
      <c r="K102" s="576"/>
      <c r="L102" s="576"/>
      <c r="M102" s="576"/>
      <c r="N102" s="576"/>
      <c r="O102" s="576"/>
      <c r="P102" s="539"/>
      <c r="Q102" s="654"/>
      <c r="R102" s="461"/>
      <c r="S102" s="655"/>
      <c r="T102" s="14"/>
      <c r="U102" s="14"/>
      <c r="V102" s="14"/>
      <c r="W102" s="14"/>
      <c r="X102" s="14"/>
      <c r="Y102" s="14"/>
      <c r="Z102" s="14"/>
    </row>
    <row r="103" spans="1:26" ht="36.75" customHeight="1">
      <c r="A103" s="1976"/>
      <c r="B103" s="420" t="s">
        <v>572</v>
      </c>
      <c r="C103" s="574"/>
      <c r="D103" s="461"/>
      <c r="E103" s="680">
        <v>5</v>
      </c>
      <c r="F103" s="574"/>
      <c r="G103" s="575">
        <v>4989424.17</v>
      </c>
      <c r="H103" s="575">
        <v>4989424.17</v>
      </c>
      <c r="I103" s="610">
        <v>5</v>
      </c>
      <c r="J103" s="576"/>
      <c r="K103" s="576"/>
      <c r="L103" s="576"/>
      <c r="M103" s="576"/>
      <c r="N103" s="576"/>
      <c r="O103" s="576">
        <v>1</v>
      </c>
      <c r="P103" s="664" t="s">
        <v>29</v>
      </c>
      <c r="Q103" s="654"/>
      <c r="R103" s="461"/>
      <c r="S103" s="655"/>
      <c r="T103" s="14"/>
      <c r="U103" s="14"/>
      <c r="V103" s="14"/>
      <c r="W103" s="14"/>
      <c r="X103" s="14"/>
      <c r="Y103" s="14"/>
      <c r="Z103" s="14"/>
    </row>
    <row r="104" spans="1:26" ht="30" customHeight="1">
      <c r="A104" s="628" t="s">
        <v>18</v>
      </c>
      <c r="B104" s="684"/>
      <c r="C104" s="603">
        <f t="shared" ref="C104:E104" si="5">SUM(C80:C103)</f>
        <v>9</v>
      </c>
      <c r="D104" s="603">
        <f t="shared" si="5"/>
        <v>15</v>
      </c>
      <c r="E104" s="611">
        <f t="shared" si="5"/>
        <v>39.5</v>
      </c>
      <c r="F104" s="604">
        <f>SUM(F80:F100)</f>
        <v>0</v>
      </c>
      <c r="G104" s="604">
        <f t="shared" ref="G104:I104" si="6">SUM(G80:G103)</f>
        <v>39382174.940000005</v>
      </c>
      <c r="H104" s="604">
        <f t="shared" si="6"/>
        <v>38575864.980000004</v>
      </c>
      <c r="I104" s="611">
        <f t="shared" si="6"/>
        <v>39.5</v>
      </c>
      <c r="J104" s="605">
        <f t="shared" ref="J104:K104" si="7">SUM(J80:J100)</f>
        <v>0</v>
      </c>
      <c r="K104" s="603">
        <f t="shared" si="7"/>
        <v>0</v>
      </c>
      <c r="L104" s="603">
        <f t="shared" ref="L104:O104" si="8">SUM(L80:L103)</f>
        <v>0</v>
      </c>
      <c r="M104" s="603">
        <f t="shared" si="8"/>
        <v>0</v>
      </c>
      <c r="N104" s="603">
        <f t="shared" si="8"/>
        <v>0</v>
      </c>
      <c r="O104" s="603">
        <f t="shared" si="8"/>
        <v>15</v>
      </c>
      <c r="P104" s="685"/>
      <c r="Q104" s="429"/>
      <c r="R104" s="685"/>
      <c r="S104" s="658"/>
      <c r="T104" s="14"/>
      <c r="U104" s="14"/>
      <c r="V104" s="14"/>
      <c r="W104" s="14"/>
      <c r="X104" s="14"/>
      <c r="Y104" s="14"/>
      <c r="Z104" s="14"/>
    </row>
    <row r="105" spans="1:26" ht="30" customHeight="1">
      <c r="A105" s="2016" t="s">
        <v>19</v>
      </c>
      <c r="B105" s="665" t="s">
        <v>573</v>
      </c>
      <c r="C105" s="574">
        <v>1</v>
      </c>
      <c r="D105" s="574">
        <v>1</v>
      </c>
      <c r="E105" s="610"/>
      <c r="F105" s="574"/>
      <c r="G105" s="580"/>
      <c r="H105" s="574"/>
      <c r="I105" s="610"/>
      <c r="J105" s="576"/>
      <c r="K105" s="576"/>
      <c r="L105" s="576"/>
      <c r="M105" s="576"/>
      <c r="N105" s="576"/>
      <c r="O105" s="576"/>
      <c r="P105" s="539"/>
      <c r="Q105" s="654"/>
      <c r="R105" s="461"/>
      <c r="S105" s="655"/>
      <c r="T105" s="14"/>
      <c r="U105" s="14"/>
      <c r="V105" s="14"/>
      <c r="W105" s="14"/>
      <c r="X105" s="14"/>
      <c r="Y105" s="14"/>
      <c r="Z105" s="14"/>
    </row>
    <row r="106" spans="1:26" ht="41.25" customHeight="1">
      <c r="A106" s="1976"/>
      <c r="B106" s="420" t="s">
        <v>574</v>
      </c>
      <c r="C106" s="574"/>
      <c r="D106" s="461"/>
      <c r="E106" s="680">
        <v>9.1</v>
      </c>
      <c r="F106" s="574"/>
      <c r="G106" s="575">
        <v>9100000</v>
      </c>
      <c r="H106" s="575">
        <f>7280000+1820000</f>
        <v>9100000</v>
      </c>
      <c r="I106" s="610">
        <v>9.1</v>
      </c>
      <c r="J106" s="576"/>
      <c r="K106" s="576"/>
      <c r="L106" s="576"/>
      <c r="M106" s="576"/>
      <c r="N106" s="576"/>
      <c r="O106" s="576">
        <v>1</v>
      </c>
      <c r="P106" s="664" t="s">
        <v>29</v>
      </c>
      <c r="Q106" s="654"/>
      <c r="R106" s="706">
        <v>43271</v>
      </c>
      <c r="S106" s="655" t="s">
        <v>575</v>
      </c>
      <c r="T106" s="14"/>
      <c r="U106" s="14"/>
      <c r="V106" s="14"/>
      <c r="W106" s="14"/>
      <c r="X106" s="14"/>
      <c r="Y106" s="14"/>
      <c r="Z106" s="14"/>
    </row>
    <row r="107" spans="1:26" ht="30" customHeight="1">
      <c r="A107" s="2016" t="s">
        <v>19</v>
      </c>
      <c r="B107" s="665" t="s">
        <v>576</v>
      </c>
      <c r="C107" s="574">
        <v>1</v>
      </c>
      <c r="D107" s="574">
        <v>1</v>
      </c>
      <c r="E107" s="610"/>
      <c r="F107" s="574"/>
      <c r="G107" s="580"/>
      <c r="H107" s="580"/>
      <c r="I107" s="610"/>
      <c r="J107" s="576"/>
      <c r="K107" s="576"/>
      <c r="L107" s="576"/>
      <c r="M107" s="576"/>
      <c r="N107" s="576"/>
      <c r="O107" s="576">
        <v>1</v>
      </c>
      <c r="P107" s="539"/>
      <c r="Q107" s="654"/>
      <c r="R107" s="461"/>
      <c r="S107" s="655"/>
      <c r="T107" s="14"/>
      <c r="U107" s="14"/>
      <c r="V107" s="14"/>
      <c r="W107" s="14"/>
      <c r="X107" s="14"/>
      <c r="Y107" s="14"/>
      <c r="Z107" s="14"/>
    </row>
    <row r="108" spans="1:26" ht="30" customHeight="1">
      <c r="A108" s="1976"/>
      <c r="B108" s="420" t="s">
        <v>577</v>
      </c>
      <c r="C108" s="574"/>
      <c r="D108" s="461"/>
      <c r="E108" s="694">
        <v>2.6564270799999998</v>
      </c>
      <c r="F108" s="574"/>
      <c r="G108" s="575">
        <v>2656427</v>
      </c>
      <c r="H108" s="575">
        <v>2656427</v>
      </c>
      <c r="I108" s="680">
        <v>2.6564270799999998</v>
      </c>
      <c r="J108" s="576"/>
      <c r="K108" s="576"/>
      <c r="L108" s="576"/>
      <c r="M108" s="577"/>
      <c r="N108" s="577"/>
      <c r="O108" s="576"/>
      <c r="P108" s="664" t="s">
        <v>29</v>
      </c>
      <c r="Q108" s="654"/>
      <c r="R108" s="461"/>
      <c r="S108" s="655"/>
      <c r="T108" s="14"/>
      <c r="U108" s="14"/>
      <c r="V108" s="14"/>
      <c r="W108" s="14"/>
      <c r="X108" s="14"/>
      <c r="Y108" s="14"/>
      <c r="Z108" s="14"/>
    </row>
    <row r="109" spans="1:26" ht="38.25" customHeight="1">
      <c r="A109" s="2016" t="s">
        <v>19</v>
      </c>
      <c r="B109" s="423" t="s">
        <v>464</v>
      </c>
      <c r="C109" s="574">
        <v>1</v>
      </c>
      <c r="D109" s="574">
        <v>4</v>
      </c>
      <c r="E109" s="610"/>
      <c r="F109" s="574"/>
      <c r="G109" s="580"/>
      <c r="H109" s="580"/>
      <c r="I109" s="610"/>
      <c r="J109" s="576"/>
      <c r="K109" s="576"/>
      <c r="L109" s="576"/>
      <c r="M109" s="576"/>
      <c r="N109" s="576"/>
      <c r="O109" s="576"/>
      <c r="P109" s="539"/>
      <c r="Q109" s="654"/>
      <c r="R109" s="461"/>
      <c r="S109" s="655"/>
      <c r="T109" s="14"/>
      <c r="U109" s="14"/>
      <c r="V109" s="14"/>
      <c r="W109" s="14"/>
      <c r="X109" s="14"/>
      <c r="Y109" s="14"/>
      <c r="Z109" s="14"/>
    </row>
    <row r="110" spans="1:26" ht="30" customHeight="1">
      <c r="A110" s="1856"/>
      <c r="B110" s="420" t="s">
        <v>578</v>
      </c>
      <c r="C110" s="574"/>
      <c r="D110" s="461"/>
      <c r="E110" s="680">
        <v>0.36</v>
      </c>
      <c r="F110" s="574"/>
      <c r="G110" s="575">
        <v>360000</v>
      </c>
      <c r="H110" s="575">
        <v>360000</v>
      </c>
      <c r="I110" s="610">
        <v>0.36</v>
      </c>
      <c r="J110" s="576"/>
      <c r="K110" s="576"/>
      <c r="L110" s="576"/>
      <c r="M110" s="576"/>
      <c r="N110" s="577"/>
      <c r="O110" s="576">
        <v>1</v>
      </c>
      <c r="P110" s="413" t="s">
        <v>29</v>
      </c>
      <c r="Q110" s="654"/>
      <c r="R110" s="460"/>
      <c r="S110" s="655"/>
      <c r="T110" s="663"/>
      <c r="U110" s="14"/>
      <c r="V110" s="14"/>
      <c r="W110" s="14"/>
      <c r="X110" s="14"/>
      <c r="Y110" s="14"/>
      <c r="Z110" s="14"/>
    </row>
    <row r="111" spans="1:26" ht="30" customHeight="1">
      <c r="A111" s="1856"/>
      <c r="B111" s="420" t="s">
        <v>579</v>
      </c>
      <c r="C111" s="574"/>
      <c r="D111" s="461"/>
      <c r="E111" s="680">
        <v>0.36</v>
      </c>
      <c r="F111" s="574"/>
      <c r="G111" s="575">
        <v>360000</v>
      </c>
      <c r="H111" s="575">
        <v>360000</v>
      </c>
      <c r="I111" s="610">
        <v>0.36</v>
      </c>
      <c r="J111" s="576"/>
      <c r="K111" s="576"/>
      <c r="L111" s="576"/>
      <c r="M111" s="576"/>
      <c r="N111" s="577"/>
      <c r="O111" s="576">
        <v>1</v>
      </c>
      <c r="P111" s="413" t="s">
        <v>29</v>
      </c>
      <c r="Q111" s="654"/>
      <c r="R111" s="460"/>
      <c r="S111" s="655"/>
      <c r="T111" s="663"/>
      <c r="U111" s="14"/>
      <c r="V111" s="14"/>
      <c r="W111" s="14"/>
      <c r="X111" s="14"/>
      <c r="Y111" s="14"/>
      <c r="Z111" s="14"/>
    </row>
    <row r="112" spans="1:26" ht="30" customHeight="1">
      <c r="A112" s="1856"/>
      <c r="B112" s="420" t="s">
        <v>580</v>
      </c>
      <c r="C112" s="574"/>
      <c r="D112" s="461"/>
      <c r="E112" s="680">
        <v>0.36</v>
      </c>
      <c r="F112" s="574"/>
      <c r="G112" s="575">
        <v>360000</v>
      </c>
      <c r="H112" s="575">
        <v>360000</v>
      </c>
      <c r="I112" s="610">
        <v>0.36</v>
      </c>
      <c r="J112" s="576"/>
      <c r="K112" s="576"/>
      <c r="L112" s="576"/>
      <c r="M112" s="576"/>
      <c r="N112" s="576"/>
      <c r="O112" s="576">
        <v>1</v>
      </c>
      <c r="P112" s="413" t="s">
        <v>29</v>
      </c>
      <c r="Q112" s="654"/>
      <c r="R112" s="460"/>
      <c r="S112" s="655"/>
      <c r="T112" s="663"/>
      <c r="U112" s="14"/>
      <c r="V112" s="14"/>
      <c r="W112" s="14"/>
      <c r="X112" s="14"/>
      <c r="Y112" s="14"/>
      <c r="Z112" s="14"/>
    </row>
    <row r="113" spans="1:26" ht="30" customHeight="1">
      <c r="A113" s="1976"/>
      <c r="B113" s="420" t="s">
        <v>581</v>
      </c>
      <c r="C113" s="597"/>
      <c r="D113" s="461"/>
      <c r="E113" s="680">
        <v>1.43</v>
      </c>
      <c r="F113" s="574"/>
      <c r="G113" s="575">
        <v>1430000</v>
      </c>
      <c r="H113" s="575">
        <v>1430000</v>
      </c>
      <c r="I113" s="610">
        <v>1.43</v>
      </c>
      <c r="J113" s="576"/>
      <c r="K113" s="576"/>
      <c r="L113" s="576"/>
      <c r="M113" s="576"/>
      <c r="N113" s="576"/>
      <c r="O113" s="576">
        <v>1</v>
      </c>
      <c r="P113" s="413" t="s">
        <v>29</v>
      </c>
      <c r="Q113" s="654"/>
      <c r="R113" s="460"/>
      <c r="S113" s="655"/>
      <c r="T113" s="663"/>
      <c r="U113" s="14"/>
      <c r="V113" s="14"/>
      <c r="W113" s="14"/>
      <c r="X113" s="14"/>
      <c r="Y113" s="14"/>
      <c r="Z113" s="14"/>
    </row>
    <row r="114" spans="1:26" ht="30" customHeight="1">
      <c r="A114" s="2042" t="s">
        <v>19</v>
      </c>
      <c r="B114" s="665" t="s">
        <v>466</v>
      </c>
      <c r="C114" s="574">
        <v>1</v>
      </c>
      <c r="D114" s="574">
        <v>2</v>
      </c>
      <c r="E114" s="610"/>
      <c r="F114" s="574"/>
      <c r="G114" s="580"/>
      <c r="H114" s="580"/>
      <c r="I114" s="610"/>
      <c r="J114" s="576"/>
      <c r="K114" s="576"/>
      <c r="L114" s="576"/>
      <c r="M114" s="576"/>
      <c r="N114" s="576"/>
      <c r="O114" s="576"/>
      <c r="P114" s="653"/>
      <c r="Q114" s="654"/>
      <c r="R114" s="461"/>
      <c r="S114" s="655"/>
      <c r="T114" s="14"/>
      <c r="U114" s="14"/>
      <c r="V114" s="14"/>
      <c r="W114" s="14"/>
      <c r="X114" s="14"/>
      <c r="Y114" s="14"/>
      <c r="Z114" s="14"/>
    </row>
    <row r="115" spans="1:26" ht="30" customHeight="1">
      <c r="A115" s="1856"/>
      <c r="B115" s="420" t="s">
        <v>582</v>
      </c>
      <c r="C115" s="574"/>
      <c r="D115" s="461"/>
      <c r="E115" s="680">
        <v>3</v>
      </c>
      <c r="F115" s="574"/>
      <c r="G115" s="575">
        <v>3000000</v>
      </c>
      <c r="H115" s="575">
        <v>2932015</v>
      </c>
      <c r="I115" s="610">
        <v>3</v>
      </c>
      <c r="J115" s="576"/>
      <c r="K115" s="576"/>
      <c r="L115" s="576"/>
      <c r="M115" s="576"/>
      <c r="N115" s="576"/>
      <c r="O115" s="576">
        <v>1</v>
      </c>
      <c r="P115" s="664" t="s">
        <v>29</v>
      </c>
      <c r="Q115" s="654"/>
      <c r="R115" s="461"/>
      <c r="S115" s="655"/>
      <c r="T115" s="14"/>
      <c r="U115" s="14"/>
      <c r="V115" s="14"/>
      <c r="W115" s="14"/>
      <c r="X115" s="14"/>
      <c r="Y115" s="14"/>
      <c r="Z115" s="14"/>
    </row>
    <row r="116" spans="1:26" ht="30" customHeight="1">
      <c r="A116" s="1976"/>
      <c r="B116" s="420" t="s">
        <v>583</v>
      </c>
      <c r="C116" s="574"/>
      <c r="D116" s="461"/>
      <c r="E116" s="680">
        <v>1</v>
      </c>
      <c r="F116" s="574"/>
      <c r="G116" s="575">
        <v>1000000</v>
      </c>
      <c r="H116" s="575">
        <v>999108.13</v>
      </c>
      <c r="I116" s="610">
        <v>1</v>
      </c>
      <c r="J116" s="576"/>
      <c r="K116" s="576"/>
      <c r="L116" s="576"/>
      <c r="M116" s="576"/>
      <c r="N116" s="576"/>
      <c r="O116" s="576">
        <v>1</v>
      </c>
      <c r="P116" s="664" t="s">
        <v>29</v>
      </c>
      <c r="Q116" s="654"/>
      <c r="R116" s="461"/>
      <c r="S116" s="655"/>
      <c r="T116" s="14"/>
      <c r="U116" s="14"/>
      <c r="V116" s="14"/>
      <c r="W116" s="14"/>
      <c r="X116" s="14"/>
      <c r="Y116" s="14"/>
      <c r="Z116" s="14"/>
    </row>
    <row r="117" spans="1:26" ht="30" customHeight="1">
      <c r="A117" s="2016" t="s">
        <v>19</v>
      </c>
      <c r="B117" s="665" t="s">
        <v>584</v>
      </c>
      <c r="C117" s="574">
        <v>1</v>
      </c>
      <c r="D117" s="574">
        <v>1</v>
      </c>
      <c r="E117" s="610"/>
      <c r="F117" s="574"/>
      <c r="G117" s="580"/>
      <c r="H117" s="574"/>
      <c r="I117" s="610"/>
      <c r="J117" s="576"/>
      <c r="K117" s="576"/>
      <c r="L117" s="576"/>
      <c r="M117" s="576"/>
      <c r="N117" s="576"/>
      <c r="O117" s="576"/>
      <c r="P117" s="539"/>
      <c r="Q117" s="654"/>
      <c r="R117" s="461"/>
      <c r="S117" s="655"/>
      <c r="T117" s="14"/>
      <c r="U117" s="14"/>
      <c r="V117" s="14"/>
      <c r="W117" s="14"/>
      <c r="X117" s="14"/>
      <c r="Y117" s="14"/>
      <c r="Z117" s="14"/>
    </row>
    <row r="118" spans="1:26" ht="43.5" customHeight="1">
      <c r="A118" s="1976"/>
      <c r="B118" s="420" t="s">
        <v>585</v>
      </c>
      <c r="C118" s="574"/>
      <c r="D118" s="461"/>
      <c r="E118" s="680">
        <v>2.5</v>
      </c>
      <c r="F118" s="574"/>
      <c r="G118" s="575">
        <v>2395937.06</v>
      </c>
      <c r="H118" s="541">
        <v>2290745.06</v>
      </c>
      <c r="I118" s="610">
        <v>2.5</v>
      </c>
      <c r="J118" s="576"/>
      <c r="K118" s="576"/>
      <c r="L118" s="576"/>
      <c r="M118" s="576"/>
      <c r="N118" s="576"/>
      <c r="O118" s="576">
        <v>1</v>
      </c>
      <c r="P118" s="664" t="s">
        <v>29</v>
      </c>
      <c r="Q118" s="462"/>
      <c r="R118" s="675">
        <v>43165</v>
      </c>
      <c r="S118" s="659" t="s">
        <v>586</v>
      </c>
      <c r="T118" s="663"/>
      <c r="U118" s="14"/>
      <c r="V118" s="14"/>
      <c r="W118" s="14"/>
      <c r="X118" s="14"/>
      <c r="Y118" s="14"/>
      <c r="Z118" s="14"/>
    </row>
    <row r="119" spans="1:26" ht="30" customHeight="1">
      <c r="A119" s="2016" t="s">
        <v>19</v>
      </c>
      <c r="B119" s="665" t="s">
        <v>587</v>
      </c>
      <c r="C119" s="574">
        <v>1</v>
      </c>
      <c r="D119" s="574">
        <v>1</v>
      </c>
      <c r="E119" s="610"/>
      <c r="F119" s="574"/>
      <c r="G119" s="580"/>
      <c r="H119" s="574"/>
      <c r="I119" s="610"/>
      <c r="J119" s="576"/>
      <c r="K119" s="576"/>
      <c r="L119" s="576"/>
      <c r="M119" s="576"/>
      <c r="N119" s="576"/>
      <c r="O119" s="597"/>
      <c r="P119" s="539"/>
      <c r="Q119" s="654"/>
      <c r="R119" s="461"/>
      <c r="S119" s="655"/>
      <c r="T119" s="14"/>
      <c r="U119" s="14"/>
      <c r="V119" s="14"/>
      <c r="W119" s="14"/>
      <c r="X119" s="14"/>
      <c r="Y119" s="14"/>
      <c r="Z119" s="14"/>
    </row>
    <row r="120" spans="1:26" ht="30" customHeight="1">
      <c r="A120" s="1976"/>
      <c r="B120" s="420" t="s">
        <v>138</v>
      </c>
      <c r="C120" s="574"/>
      <c r="D120" s="461"/>
      <c r="E120" s="707">
        <v>2.7855400000000001</v>
      </c>
      <c r="F120" s="574"/>
      <c r="G120" s="575">
        <v>2785540</v>
      </c>
      <c r="H120" s="575">
        <v>2685776.04</v>
      </c>
      <c r="I120" s="680">
        <v>2.7855400000000001</v>
      </c>
      <c r="J120" s="576"/>
      <c r="K120" s="576"/>
      <c r="L120" s="576"/>
      <c r="M120" s="576"/>
      <c r="N120" s="576"/>
      <c r="O120" s="597">
        <v>1</v>
      </c>
      <c r="P120" s="664" t="s">
        <v>29</v>
      </c>
      <c r="Q120" s="654"/>
      <c r="R120" s="461"/>
      <c r="S120" s="655"/>
      <c r="T120" s="14"/>
      <c r="U120" s="14"/>
      <c r="V120" s="14"/>
      <c r="W120" s="14"/>
      <c r="X120" s="14"/>
      <c r="Y120" s="14"/>
      <c r="Z120" s="14"/>
    </row>
    <row r="121" spans="1:26" ht="30" customHeight="1">
      <c r="A121" s="2016" t="s">
        <v>19</v>
      </c>
      <c r="B121" s="665" t="s">
        <v>588</v>
      </c>
      <c r="C121" s="574">
        <v>1</v>
      </c>
      <c r="D121" s="574">
        <v>2</v>
      </c>
      <c r="E121" s="610"/>
      <c r="F121" s="574"/>
      <c r="G121" s="580"/>
      <c r="H121" s="574"/>
      <c r="I121" s="610"/>
      <c r="J121" s="576"/>
      <c r="K121" s="576"/>
      <c r="L121" s="576"/>
      <c r="M121" s="576"/>
      <c r="N121" s="576"/>
      <c r="O121" s="597"/>
      <c r="P121" s="539"/>
      <c r="Q121" s="654"/>
      <c r="R121" s="461"/>
      <c r="S121" s="655"/>
      <c r="T121" s="14"/>
      <c r="U121" s="14"/>
      <c r="V121" s="14"/>
      <c r="W121" s="14"/>
      <c r="X121" s="14"/>
      <c r="Y121" s="14"/>
      <c r="Z121" s="14"/>
    </row>
    <row r="122" spans="1:26" ht="30" customHeight="1">
      <c r="A122" s="1856"/>
      <c r="B122" s="420" t="s">
        <v>589</v>
      </c>
      <c r="C122" s="574"/>
      <c r="D122" s="461"/>
      <c r="E122" s="680">
        <v>1</v>
      </c>
      <c r="F122" s="574"/>
      <c r="G122" s="575">
        <v>999999</v>
      </c>
      <c r="H122" s="575">
        <v>886494.11</v>
      </c>
      <c r="I122" s="610">
        <v>1</v>
      </c>
      <c r="J122" s="576"/>
      <c r="K122" s="576"/>
      <c r="L122" s="576"/>
      <c r="M122" s="576"/>
      <c r="N122" s="576"/>
      <c r="O122" s="576">
        <v>1</v>
      </c>
      <c r="P122" s="664" t="s">
        <v>29</v>
      </c>
      <c r="Q122" s="654"/>
      <c r="R122" s="461"/>
      <c r="S122" s="655"/>
      <c r="T122" s="14"/>
      <c r="U122" s="14"/>
      <c r="V122" s="14"/>
      <c r="W122" s="14"/>
      <c r="X122" s="14"/>
      <c r="Y122" s="14"/>
      <c r="Z122" s="14"/>
    </row>
    <row r="123" spans="1:26" ht="30" customHeight="1">
      <c r="A123" s="1976"/>
      <c r="B123" s="420" t="s">
        <v>590</v>
      </c>
      <c r="C123" s="574"/>
      <c r="D123" s="461"/>
      <c r="E123" s="680">
        <v>2</v>
      </c>
      <c r="F123" s="574"/>
      <c r="G123" s="589">
        <v>1999999</v>
      </c>
      <c r="H123" s="589">
        <v>1999999</v>
      </c>
      <c r="I123" s="610">
        <v>2</v>
      </c>
      <c r="J123" s="576"/>
      <c r="K123" s="576"/>
      <c r="L123" s="576"/>
      <c r="M123" s="558"/>
      <c r="N123" s="576"/>
      <c r="O123" s="597">
        <v>1</v>
      </c>
      <c r="P123" s="664" t="s">
        <v>29</v>
      </c>
      <c r="Q123" s="654"/>
      <c r="R123" s="461"/>
      <c r="S123" s="655"/>
      <c r="T123" s="14"/>
      <c r="U123" s="14"/>
      <c r="V123" s="14"/>
      <c r="W123" s="14"/>
      <c r="X123" s="14"/>
      <c r="Y123" s="14"/>
      <c r="Z123" s="14"/>
    </row>
    <row r="124" spans="1:26" ht="30" customHeight="1">
      <c r="A124" s="2016" t="s">
        <v>19</v>
      </c>
      <c r="B124" s="665" t="s">
        <v>591</v>
      </c>
      <c r="C124" s="574">
        <v>1</v>
      </c>
      <c r="D124" s="574">
        <v>1</v>
      </c>
      <c r="E124" s="610"/>
      <c r="F124" s="574"/>
      <c r="G124" s="575"/>
      <c r="H124" s="580"/>
      <c r="I124" s="610"/>
      <c r="J124" s="576"/>
      <c r="K124" s="576"/>
      <c r="L124" s="576"/>
      <c r="M124" s="576"/>
      <c r="N124" s="576"/>
      <c r="O124" s="597"/>
      <c r="P124" s="539"/>
      <c r="Q124" s="654"/>
      <c r="R124" s="461"/>
      <c r="S124" s="655"/>
      <c r="T124" s="14"/>
      <c r="U124" s="14"/>
      <c r="V124" s="14"/>
      <c r="W124" s="14"/>
      <c r="X124" s="14"/>
      <c r="Y124" s="14"/>
      <c r="Z124" s="14"/>
    </row>
    <row r="125" spans="1:26" ht="30" customHeight="1">
      <c r="A125" s="1976"/>
      <c r="B125" s="420" t="s">
        <v>138</v>
      </c>
      <c r="C125" s="574"/>
      <c r="D125" s="461"/>
      <c r="E125" s="680">
        <v>7.5</v>
      </c>
      <c r="F125" s="574"/>
      <c r="G125" s="575">
        <v>7454942.1299999999</v>
      </c>
      <c r="H125" s="575">
        <v>7454942.1299999999</v>
      </c>
      <c r="I125" s="610">
        <v>7.5</v>
      </c>
      <c r="J125" s="576"/>
      <c r="K125" s="576"/>
      <c r="L125" s="576"/>
      <c r="M125" s="576"/>
      <c r="N125" s="576"/>
      <c r="O125" s="597">
        <v>1</v>
      </c>
      <c r="P125" s="664" t="s">
        <v>592</v>
      </c>
      <c r="Q125" s="654"/>
      <c r="R125" s="461"/>
      <c r="S125" s="655"/>
      <c r="T125" s="14"/>
      <c r="U125" s="14"/>
      <c r="V125" s="14"/>
      <c r="W125" s="14"/>
      <c r="X125" s="14"/>
      <c r="Y125" s="14"/>
      <c r="Z125" s="14"/>
    </row>
    <row r="126" spans="1:26" ht="30" customHeight="1">
      <c r="A126" s="2016" t="s">
        <v>19</v>
      </c>
      <c r="B126" s="665" t="s">
        <v>232</v>
      </c>
      <c r="C126" s="574">
        <v>1</v>
      </c>
      <c r="D126" s="574">
        <v>1</v>
      </c>
      <c r="E126" s="610"/>
      <c r="F126" s="574"/>
      <c r="G126" s="575"/>
      <c r="H126" s="580"/>
      <c r="I126" s="610"/>
      <c r="J126" s="576"/>
      <c r="K126" s="576"/>
      <c r="L126" s="576"/>
      <c r="M126" s="576"/>
      <c r="N126" s="576"/>
      <c r="O126" s="597"/>
      <c r="P126" s="539"/>
      <c r="Q126" s="654"/>
      <c r="R126" s="461"/>
      <c r="S126" s="655"/>
      <c r="T126" s="14"/>
      <c r="U126" s="14"/>
      <c r="V126" s="14"/>
      <c r="W126" s="14"/>
      <c r="X126" s="14"/>
      <c r="Y126" s="14"/>
      <c r="Z126" s="14"/>
    </row>
    <row r="127" spans="1:26" ht="38.25" customHeight="1">
      <c r="A127" s="1976"/>
      <c r="B127" s="420" t="s">
        <v>593</v>
      </c>
      <c r="C127" s="574"/>
      <c r="D127" s="461"/>
      <c r="E127" s="680">
        <v>7.5</v>
      </c>
      <c r="F127" s="574"/>
      <c r="G127" s="575">
        <v>7471549.3700000001</v>
      </c>
      <c r="H127" s="575">
        <v>7471549.3700000001</v>
      </c>
      <c r="I127" s="610">
        <v>7.5</v>
      </c>
      <c r="J127" s="576"/>
      <c r="K127" s="576"/>
      <c r="L127" s="576"/>
      <c r="M127" s="576"/>
      <c r="N127" s="576"/>
      <c r="O127" s="597">
        <v>1</v>
      </c>
      <c r="P127" s="664" t="s">
        <v>29</v>
      </c>
      <c r="Q127" s="654"/>
      <c r="R127" s="461"/>
      <c r="S127" s="655"/>
      <c r="T127" s="14"/>
      <c r="U127" s="14"/>
      <c r="V127" s="14"/>
      <c r="W127" s="14"/>
      <c r="X127" s="14"/>
      <c r="Y127" s="14"/>
      <c r="Z127" s="14"/>
    </row>
    <row r="128" spans="1:26" ht="33" customHeight="1">
      <c r="A128" s="2016" t="s">
        <v>19</v>
      </c>
      <c r="B128" s="665" t="s">
        <v>298</v>
      </c>
      <c r="C128" s="574">
        <v>1</v>
      </c>
      <c r="D128" s="574">
        <v>1</v>
      </c>
      <c r="E128" s="610"/>
      <c r="F128" s="574"/>
      <c r="G128" s="575"/>
      <c r="H128" s="580"/>
      <c r="I128" s="610"/>
      <c r="J128" s="576"/>
      <c r="K128" s="576"/>
      <c r="L128" s="576"/>
      <c r="M128" s="576"/>
      <c r="N128" s="576"/>
      <c r="O128" s="597"/>
      <c r="P128" s="539"/>
      <c r="Q128" s="654"/>
      <c r="R128" s="461"/>
      <c r="S128" s="655"/>
      <c r="T128" s="14"/>
      <c r="U128" s="14"/>
      <c r="V128" s="14"/>
      <c r="W128" s="14"/>
      <c r="X128" s="14"/>
      <c r="Y128" s="14"/>
      <c r="Z128" s="14"/>
    </row>
    <row r="129" spans="1:26" ht="30" customHeight="1">
      <c r="A129" s="1976"/>
      <c r="B129" s="420" t="s">
        <v>138</v>
      </c>
      <c r="C129" s="574"/>
      <c r="D129" s="461"/>
      <c r="E129" s="680">
        <v>6.75</v>
      </c>
      <c r="F129" s="574"/>
      <c r="G129" s="589">
        <v>6750000</v>
      </c>
      <c r="H129" s="589">
        <v>6750000</v>
      </c>
      <c r="I129" s="610">
        <v>6.75</v>
      </c>
      <c r="J129" s="576"/>
      <c r="K129" s="576"/>
      <c r="L129" s="576"/>
      <c r="M129" s="576"/>
      <c r="N129" s="576"/>
      <c r="O129" s="597">
        <v>1</v>
      </c>
      <c r="P129" s="664" t="s">
        <v>29</v>
      </c>
      <c r="Q129" s="462" t="s">
        <v>191</v>
      </c>
      <c r="R129" s="656" t="s">
        <v>553</v>
      </c>
      <c r="S129" s="659"/>
      <c r="T129" s="663"/>
      <c r="U129" s="14"/>
      <c r="V129" s="14"/>
      <c r="W129" s="14"/>
      <c r="X129" s="14"/>
      <c r="Y129" s="14"/>
      <c r="Z129" s="14"/>
    </row>
    <row r="130" spans="1:26" ht="30" customHeight="1">
      <c r="A130" s="2016" t="s">
        <v>19</v>
      </c>
      <c r="B130" s="665" t="s">
        <v>482</v>
      </c>
      <c r="C130" s="574">
        <v>1</v>
      </c>
      <c r="D130" s="574">
        <v>3</v>
      </c>
      <c r="E130" s="610"/>
      <c r="F130" s="574"/>
      <c r="G130" s="575"/>
      <c r="H130" s="574"/>
      <c r="I130" s="610"/>
      <c r="J130" s="576"/>
      <c r="K130" s="576"/>
      <c r="L130" s="576"/>
      <c r="M130" s="576"/>
      <c r="N130" s="576"/>
      <c r="O130" s="597"/>
      <c r="P130" s="539"/>
      <c r="Q130" s="654"/>
      <c r="R130" s="461"/>
      <c r="S130" s="655"/>
      <c r="T130" s="14"/>
      <c r="U130" s="14"/>
      <c r="V130" s="14"/>
      <c r="W130" s="14"/>
      <c r="X130" s="14"/>
      <c r="Y130" s="14"/>
      <c r="Z130" s="14"/>
    </row>
    <row r="131" spans="1:26" ht="30" customHeight="1">
      <c r="A131" s="1856"/>
      <c r="B131" s="420" t="s">
        <v>594</v>
      </c>
      <c r="C131" s="574"/>
      <c r="D131" s="461"/>
      <c r="E131" s="680">
        <v>1</v>
      </c>
      <c r="F131" s="574"/>
      <c r="G131" s="575">
        <v>1000000</v>
      </c>
      <c r="H131" s="708">
        <v>1000000</v>
      </c>
      <c r="I131" s="610">
        <v>1</v>
      </c>
      <c r="J131" s="576"/>
      <c r="K131" s="576"/>
      <c r="L131" s="576"/>
      <c r="M131" s="576"/>
      <c r="N131" s="576"/>
      <c r="O131" s="597">
        <v>1</v>
      </c>
      <c r="P131" s="664" t="s">
        <v>29</v>
      </c>
      <c r="Q131" s="654"/>
      <c r="R131" s="657">
        <v>43284</v>
      </c>
      <c r="S131" s="655" t="s">
        <v>278</v>
      </c>
      <c r="T131" s="14"/>
      <c r="U131" s="14"/>
      <c r="V131" s="14"/>
      <c r="W131" s="14"/>
      <c r="X131" s="14"/>
      <c r="Y131" s="14"/>
      <c r="Z131" s="14"/>
    </row>
    <row r="132" spans="1:26" ht="30" customHeight="1">
      <c r="A132" s="1856"/>
      <c r="B132" s="420" t="s">
        <v>595</v>
      </c>
      <c r="C132" s="574"/>
      <c r="D132" s="461"/>
      <c r="E132" s="680">
        <v>1</v>
      </c>
      <c r="F132" s="574"/>
      <c r="G132" s="575">
        <v>1000000</v>
      </c>
      <c r="H132" s="708">
        <v>1000000</v>
      </c>
      <c r="I132" s="610">
        <v>1</v>
      </c>
      <c r="J132" s="576"/>
      <c r="K132" s="576"/>
      <c r="L132" s="576"/>
      <c r="M132" s="576"/>
      <c r="N132" s="576"/>
      <c r="O132" s="597">
        <v>1</v>
      </c>
      <c r="P132" s="664" t="s">
        <v>29</v>
      </c>
      <c r="Q132" s="654"/>
      <c r="R132" s="657">
        <v>43284</v>
      </c>
      <c r="S132" s="655" t="s">
        <v>278</v>
      </c>
      <c r="T132" s="14"/>
      <c r="U132" s="14"/>
      <c r="V132" s="14"/>
      <c r="W132" s="14"/>
      <c r="X132" s="14"/>
      <c r="Y132" s="14"/>
      <c r="Z132" s="14"/>
    </row>
    <row r="133" spans="1:26" ht="30" customHeight="1">
      <c r="A133" s="1976"/>
      <c r="B133" s="420" t="s">
        <v>484</v>
      </c>
      <c r="C133" s="574"/>
      <c r="D133" s="461"/>
      <c r="E133" s="680">
        <v>1</v>
      </c>
      <c r="F133" s="574"/>
      <c r="G133" s="575">
        <v>1000000</v>
      </c>
      <c r="H133" s="708">
        <v>1000000</v>
      </c>
      <c r="I133" s="610">
        <v>1</v>
      </c>
      <c r="J133" s="576"/>
      <c r="K133" s="576"/>
      <c r="L133" s="576"/>
      <c r="M133" s="576"/>
      <c r="N133" s="576"/>
      <c r="O133" s="597">
        <v>1</v>
      </c>
      <c r="P133" s="664" t="s">
        <v>29</v>
      </c>
      <c r="Q133" s="462" t="s">
        <v>191</v>
      </c>
      <c r="R133" s="657">
        <v>43081</v>
      </c>
      <c r="S133" s="655" t="s">
        <v>463</v>
      </c>
      <c r="T133" s="14"/>
      <c r="U133" s="14"/>
      <c r="V133" s="14"/>
      <c r="W133" s="14"/>
      <c r="X133" s="14"/>
      <c r="Y133" s="14"/>
      <c r="Z133" s="14"/>
    </row>
    <row r="134" spans="1:26" ht="30" customHeight="1">
      <c r="A134" s="2016" t="s">
        <v>19</v>
      </c>
      <c r="B134" s="665" t="s">
        <v>596</v>
      </c>
      <c r="C134" s="574">
        <v>1</v>
      </c>
      <c r="D134" s="574">
        <v>1</v>
      </c>
      <c r="E134" s="610"/>
      <c r="F134" s="574"/>
      <c r="G134" s="580"/>
      <c r="H134" s="574"/>
      <c r="I134" s="610"/>
      <c r="J134" s="576"/>
      <c r="K134" s="576"/>
      <c r="L134" s="576"/>
      <c r="M134" s="576"/>
      <c r="N134" s="576"/>
      <c r="O134" s="597"/>
      <c r="P134" s="539"/>
      <c r="Q134" s="654"/>
      <c r="R134" s="461"/>
      <c r="S134" s="655"/>
      <c r="T134" s="14"/>
      <c r="U134" s="14"/>
      <c r="V134" s="14"/>
      <c r="W134" s="14"/>
      <c r="X134" s="14"/>
      <c r="Y134" s="14"/>
      <c r="Z134" s="14"/>
    </row>
    <row r="135" spans="1:26" ht="61.5" customHeight="1">
      <c r="A135" s="1976"/>
      <c r="B135" s="420" t="s">
        <v>597</v>
      </c>
      <c r="C135" s="574"/>
      <c r="D135" s="461"/>
      <c r="E135" s="680">
        <v>12.5</v>
      </c>
      <c r="F135" s="574"/>
      <c r="G135" s="575">
        <v>12299822</v>
      </c>
      <c r="H135" s="594">
        <v>12299822</v>
      </c>
      <c r="I135" s="610">
        <v>12.5</v>
      </c>
      <c r="J135" s="576"/>
      <c r="K135" s="576"/>
      <c r="L135" s="576"/>
      <c r="M135" s="576"/>
      <c r="N135" s="576"/>
      <c r="O135" s="597">
        <v>1</v>
      </c>
      <c r="P135" s="664" t="s">
        <v>29</v>
      </c>
      <c r="Q135" s="462" t="s">
        <v>2</v>
      </c>
      <c r="R135" s="656">
        <v>43179</v>
      </c>
      <c r="S135" s="659" t="s">
        <v>598</v>
      </c>
      <c r="T135" s="14"/>
      <c r="U135" s="14"/>
      <c r="V135" s="14"/>
      <c r="W135" s="14"/>
      <c r="X135" s="14"/>
      <c r="Y135" s="14"/>
      <c r="Z135" s="14"/>
    </row>
    <row r="136" spans="1:26" ht="33" customHeight="1">
      <c r="A136" s="2016" t="s">
        <v>19</v>
      </c>
      <c r="B136" s="665" t="s">
        <v>165</v>
      </c>
      <c r="C136" s="574">
        <v>1</v>
      </c>
      <c r="D136" s="574">
        <v>1</v>
      </c>
      <c r="E136" s="610"/>
      <c r="F136" s="574"/>
      <c r="G136" s="580"/>
      <c r="H136" s="574"/>
      <c r="I136" s="610"/>
      <c r="J136" s="576"/>
      <c r="K136" s="576"/>
      <c r="L136" s="576"/>
      <c r="M136" s="576"/>
      <c r="N136" s="576"/>
      <c r="O136" s="576"/>
      <c r="P136" s="539"/>
      <c r="Q136" s="654"/>
      <c r="R136" s="461"/>
      <c r="S136" s="655"/>
      <c r="T136" s="14"/>
      <c r="U136" s="14"/>
      <c r="V136" s="14"/>
      <c r="W136" s="14"/>
      <c r="X136" s="14"/>
      <c r="Y136" s="14"/>
      <c r="Z136" s="14"/>
    </row>
    <row r="137" spans="1:26" ht="30.75" customHeight="1">
      <c r="A137" s="1976"/>
      <c r="B137" s="420" t="s">
        <v>599</v>
      </c>
      <c r="C137" s="574"/>
      <c r="D137" s="680"/>
      <c r="E137" s="680">
        <v>7</v>
      </c>
      <c r="F137" s="574"/>
      <c r="G137" s="575">
        <v>7000000</v>
      </c>
      <c r="H137" s="594">
        <v>6379506.5899999999</v>
      </c>
      <c r="I137" s="610">
        <v>7</v>
      </c>
      <c r="J137" s="576"/>
      <c r="K137" s="576"/>
      <c r="L137" s="577"/>
      <c r="M137" s="576"/>
      <c r="N137" s="576"/>
      <c r="O137" s="576">
        <v>1</v>
      </c>
      <c r="P137" s="664" t="s">
        <v>29</v>
      </c>
      <c r="Q137" s="671"/>
      <c r="R137" s="656">
        <v>43270</v>
      </c>
      <c r="S137" s="659" t="s">
        <v>575</v>
      </c>
      <c r="T137" s="14"/>
      <c r="U137" s="14"/>
      <c r="V137" s="14"/>
      <c r="W137" s="14"/>
      <c r="X137" s="14"/>
      <c r="Y137" s="14"/>
      <c r="Z137" s="14"/>
    </row>
    <row r="138" spans="1:26" ht="30" customHeight="1">
      <c r="A138" s="628" t="s">
        <v>19</v>
      </c>
      <c r="B138" s="684"/>
      <c r="C138" s="603">
        <f t="shared" ref="C138:O138" si="9">SUM(C105:C137)</f>
        <v>13</v>
      </c>
      <c r="D138" s="603">
        <f t="shared" si="9"/>
        <v>20</v>
      </c>
      <c r="E138" s="611">
        <f t="shared" si="9"/>
        <v>70.801967079999997</v>
      </c>
      <c r="F138" s="603">
        <f t="shared" si="9"/>
        <v>0</v>
      </c>
      <c r="G138" s="604">
        <f t="shared" si="9"/>
        <v>70424215.560000002</v>
      </c>
      <c r="H138" s="604">
        <f t="shared" si="9"/>
        <v>69416384.429999992</v>
      </c>
      <c r="I138" s="611">
        <f t="shared" si="9"/>
        <v>70.801967079999997</v>
      </c>
      <c r="J138" s="603">
        <f t="shared" si="9"/>
        <v>0</v>
      </c>
      <c r="K138" s="603">
        <f t="shared" si="9"/>
        <v>0</v>
      </c>
      <c r="L138" s="603">
        <f t="shared" si="9"/>
        <v>0</v>
      </c>
      <c r="M138" s="603">
        <f t="shared" si="9"/>
        <v>0</v>
      </c>
      <c r="N138" s="603">
        <f t="shared" si="9"/>
        <v>0</v>
      </c>
      <c r="O138" s="603">
        <f t="shared" si="9"/>
        <v>20</v>
      </c>
      <c r="P138" s="685"/>
      <c r="Q138" s="429"/>
      <c r="R138" s="685"/>
      <c r="S138" s="658"/>
      <c r="T138" s="14"/>
      <c r="U138" s="14"/>
      <c r="V138" s="14"/>
      <c r="W138" s="14"/>
      <c r="X138" s="14"/>
      <c r="Y138" s="14"/>
      <c r="Z138" s="14"/>
    </row>
    <row r="139" spans="1:26" ht="30" customHeight="1">
      <c r="A139" s="636" t="s">
        <v>257</v>
      </c>
      <c r="B139" s="709"/>
      <c r="C139" s="637">
        <f t="shared" ref="C139:D139" si="10">SUM(C138,C104,C79,C58,C44)</f>
        <v>48</v>
      </c>
      <c r="D139" s="446">
        <f t="shared" si="10"/>
        <v>73</v>
      </c>
      <c r="E139" s="710">
        <f t="shared" ref="E139:F139" si="11">SUM(E44,E58,E79,E104,E138)</f>
        <v>203.17672082999999</v>
      </c>
      <c r="F139" s="639">
        <f t="shared" si="11"/>
        <v>4</v>
      </c>
      <c r="G139" s="639">
        <f>SUM(G138+G104+G79+G58+G44)</f>
        <v>197605912.19</v>
      </c>
      <c r="H139" s="639">
        <f>SUM(H44+H58+H79+H104+H138)</f>
        <v>194149051.44</v>
      </c>
      <c r="I139" s="711">
        <f t="shared" ref="I139:O139" si="12">SUM(I44,I58,I79,I104,I138)</f>
        <v>203.17672082999999</v>
      </c>
      <c r="J139" s="712">
        <f t="shared" si="12"/>
        <v>1</v>
      </c>
      <c r="K139" s="637">
        <f t="shared" si="12"/>
        <v>0</v>
      </c>
      <c r="L139" s="637">
        <f t="shared" si="12"/>
        <v>0</v>
      </c>
      <c r="M139" s="637">
        <f t="shared" si="12"/>
        <v>0</v>
      </c>
      <c r="N139" s="637">
        <f t="shared" si="12"/>
        <v>1</v>
      </c>
      <c r="O139" s="637">
        <f t="shared" si="12"/>
        <v>72</v>
      </c>
      <c r="P139" s="664"/>
      <c r="Q139" s="453"/>
      <c r="R139" s="664"/>
      <c r="S139" s="658"/>
      <c r="T139" s="14"/>
      <c r="U139" s="14"/>
      <c r="V139" s="14"/>
      <c r="W139" s="14"/>
      <c r="X139" s="14"/>
      <c r="Y139" s="14"/>
      <c r="Z139" s="14"/>
    </row>
    <row r="140" spans="1:26" ht="16.5" customHeight="1">
      <c r="A140" s="564"/>
      <c r="B140" s="399"/>
      <c r="C140" s="564"/>
      <c r="D140" s="713"/>
      <c r="E140" s="713"/>
      <c r="F140" s="564"/>
      <c r="G140" s="564"/>
      <c r="H140" s="564"/>
      <c r="I140" s="713"/>
      <c r="J140" s="645"/>
      <c r="K140" s="645"/>
      <c r="L140" s="645"/>
      <c r="M140" s="645"/>
      <c r="N140" s="645"/>
      <c r="O140" s="645"/>
      <c r="P140" s="714"/>
      <c r="Q140" s="394"/>
      <c r="R140" s="714"/>
      <c r="S140" s="704"/>
      <c r="T140" s="14"/>
      <c r="U140" s="14"/>
      <c r="V140" s="14"/>
      <c r="W140" s="14"/>
      <c r="X140" s="14"/>
      <c r="Y140" s="14"/>
      <c r="Z140" s="14"/>
    </row>
    <row r="141" spans="1:26" ht="16.5" customHeight="1">
      <c r="A141" s="564"/>
      <c r="B141" s="399"/>
      <c r="C141" s="564"/>
      <c r="D141" s="713"/>
      <c r="E141" s="713"/>
      <c r="F141" s="564"/>
      <c r="G141" s="564"/>
      <c r="H141" s="564"/>
      <c r="I141" s="713"/>
      <c r="J141" s="645"/>
      <c r="K141" s="645"/>
      <c r="L141" s="645"/>
      <c r="M141" s="645"/>
      <c r="N141" s="645"/>
      <c r="O141" s="645"/>
      <c r="P141" s="714"/>
      <c r="Q141" s="394"/>
      <c r="R141" s="714"/>
      <c r="S141" s="704"/>
      <c r="T141" s="14"/>
      <c r="U141" s="14"/>
      <c r="V141" s="14"/>
      <c r="W141" s="14"/>
      <c r="X141" s="14"/>
      <c r="Y141" s="14"/>
      <c r="Z141" s="14"/>
    </row>
    <row r="142" spans="1:26" ht="16.5" customHeight="1">
      <c r="A142" s="564"/>
      <c r="B142" s="399"/>
      <c r="C142" s="564"/>
      <c r="D142" s="713"/>
      <c r="E142" s="713"/>
      <c r="F142" s="564"/>
      <c r="G142" s="564"/>
      <c r="H142" s="564"/>
      <c r="I142" s="713"/>
      <c r="J142" s="645"/>
      <c r="K142" s="645"/>
      <c r="L142" s="645"/>
      <c r="M142" s="645"/>
      <c r="N142" s="645"/>
      <c r="O142" s="645"/>
      <c r="P142" s="714"/>
      <c r="Q142" s="394"/>
      <c r="R142" s="714"/>
      <c r="S142" s="704"/>
      <c r="T142" s="14"/>
      <c r="U142" s="14"/>
      <c r="V142" s="14"/>
      <c r="W142" s="14"/>
      <c r="X142" s="14"/>
      <c r="Y142" s="14"/>
      <c r="Z142" s="14"/>
    </row>
    <row r="143" spans="1:26" ht="16.5" customHeight="1">
      <c r="A143" s="564"/>
      <c r="B143" s="399"/>
      <c r="C143" s="564"/>
      <c r="D143" s="713"/>
      <c r="E143" s="713"/>
      <c r="F143" s="564"/>
      <c r="G143" s="564"/>
      <c r="H143" s="564"/>
      <c r="I143" s="713"/>
      <c r="J143" s="645"/>
      <c r="K143" s="645"/>
      <c r="L143" s="645"/>
      <c r="M143" s="645"/>
      <c r="N143" s="645"/>
      <c r="O143" s="645"/>
      <c r="P143" s="714"/>
      <c r="Q143" s="394"/>
      <c r="R143" s="714"/>
      <c r="S143" s="704"/>
      <c r="T143" s="14"/>
      <c r="U143" s="14"/>
      <c r="V143" s="14"/>
      <c r="W143" s="14"/>
      <c r="X143" s="14"/>
      <c r="Y143" s="14"/>
      <c r="Z143" s="14"/>
    </row>
    <row r="144" spans="1:26" ht="16.5" customHeight="1">
      <c r="A144" s="564"/>
      <c r="B144" s="399"/>
      <c r="C144" s="564"/>
      <c r="D144" s="713"/>
      <c r="E144" s="713"/>
      <c r="F144" s="564"/>
      <c r="G144" s="564"/>
      <c r="H144" s="564"/>
      <c r="I144" s="713"/>
      <c r="J144" s="645"/>
      <c r="K144" s="645"/>
      <c r="L144" s="645"/>
      <c r="M144" s="645"/>
      <c r="N144" s="645"/>
      <c r="O144" s="645"/>
      <c r="P144" s="714"/>
      <c r="Q144" s="394"/>
      <c r="R144" s="714"/>
      <c r="S144" s="704"/>
      <c r="T144" s="14"/>
      <c r="U144" s="14"/>
      <c r="V144" s="14"/>
      <c r="W144" s="14"/>
      <c r="X144" s="14"/>
      <c r="Y144" s="14"/>
      <c r="Z144" s="14"/>
    </row>
    <row r="145" spans="1:26" ht="16.5" customHeight="1">
      <c r="A145" s="564"/>
      <c r="B145" s="399"/>
      <c r="C145" s="564"/>
      <c r="D145" s="713"/>
      <c r="E145" s="713"/>
      <c r="F145" s="564"/>
      <c r="G145" s="564"/>
      <c r="H145" s="564"/>
      <c r="I145" s="713"/>
      <c r="J145" s="645"/>
      <c r="K145" s="645"/>
      <c r="L145" s="645"/>
      <c r="M145" s="645"/>
      <c r="N145" s="645"/>
      <c r="O145" s="645"/>
      <c r="P145" s="714"/>
      <c r="Q145" s="394"/>
      <c r="R145" s="714"/>
      <c r="S145" s="704"/>
      <c r="T145" s="14"/>
      <c r="U145" s="14"/>
      <c r="V145" s="14"/>
      <c r="W145" s="14"/>
      <c r="X145" s="14"/>
      <c r="Y145" s="14"/>
      <c r="Z145" s="14"/>
    </row>
    <row r="146" spans="1:26" ht="16.5" customHeight="1">
      <c r="A146" s="564"/>
      <c r="B146" s="399"/>
      <c r="C146" s="564"/>
      <c r="D146" s="713"/>
      <c r="E146" s="713"/>
      <c r="F146" s="564"/>
      <c r="G146" s="564"/>
      <c r="H146" s="564"/>
      <c r="I146" s="713"/>
      <c r="J146" s="645"/>
      <c r="K146" s="645"/>
      <c r="L146" s="645"/>
      <c r="M146" s="645"/>
      <c r="N146" s="645"/>
      <c r="O146" s="645"/>
      <c r="P146" s="714"/>
      <c r="Q146" s="394"/>
      <c r="R146" s="714"/>
      <c r="S146" s="704"/>
      <c r="T146" s="14"/>
      <c r="U146" s="14"/>
      <c r="V146" s="14"/>
      <c r="W146" s="14"/>
      <c r="X146" s="14"/>
      <c r="Y146" s="14"/>
      <c r="Z146" s="14"/>
    </row>
    <row r="147" spans="1:26" ht="16.5" customHeight="1">
      <c r="A147" s="564"/>
      <c r="B147" s="399"/>
      <c r="C147" s="564"/>
      <c r="D147" s="713"/>
      <c r="E147" s="713"/>
      <c r="F147" s="564"/>
      <c r="G147" s="564"/>
      <c r="H147" s="564"/>
      <c r="I147" s="713"/>
      <c r="J147" s="645"/>
      <c r="K147" s="645"/>
      <c r="L147" s="645"/>
      <c r="M147" s="645"/>
      <c r="N147" s="645"/>
      <c r="O147" s="645"/>
      <c r="P147" s="714"/>
      <c r="Q147" s="394"/>
      <c r="R147" s="714"/>
      <c r="S147" s="704"/>
      <c r="T147" s="14"/>
      <c r="U147" s="14"/>
      <c r="V147" s="14"/>
      <c r="W147" s="14"/>
      <c r="X147" s="14"/>
      <c r="Y147" s="14"/>
      <c r="Z147" s="14"/>
    </row>
    <row r="148" spans="1:26" ht="16.5" customHeight="1">
      <c r="A148" s="564"/>
      <c r="B148" s="399"/>
      <c r="C148" s="564"/>
      <c r="D148" s="713"/>
      <c r="E148" s="713"/>
      <c r="F148" s="564"/>
      <c r="G148" s="564"/>
      <c r="H148" s="564"/>
      <c r="I148" s="713"/>
      <c r="J148" s="645"/>
      <c r="K148" s="645"/>
      <c r="L148" s="645"/>
      <c r="M148" s="645"/>
      <c r="N148" s="645"/>
      <c r="O148" s="645"/>
      <c r="P148" s="714"/>
      <c r="Q148" s="394"/>
      <c r="R148" s="714"/>
      <c r="S148" s="704"/>
      <c r="T148" s="14"/>
      <c r="U148" s="14"/>
      <c r="V148" s="14"/>
      <c r="W148" s="14"/>
      <c r="X148" s="14"/>
      <c r="Y148" s="14"/>
      <c r="Z148" s="14"/>
    </row>
    <row r="149" spans="1:26" ht="16.5" customHeight="1">
      <c r="A149" s="564"/>
      <c r="B149" s="399"/>
      <c r="C149" s="564"/>
      <c r="D149" s="713"/>
      <c r="E149" s="713"/>
      <c r="F149" s="564"/>
      <c r="G149" s="564"/>
      <c r="H149" s="564"/>
      <c r="I149" s="713"/>
      <c r="J149" s="645"/>
      <c r="K149" s="645"/>
      <c r="L149" s="645"/>
      <c r="M149" s="645"/>
      <c r="N149" s="645"/>
      <c r="O149" s="645"/>
      <c r="P149" s="714"/>
      <c r="Q149" s="394"/>
      <c r="R149" s="714"/>
      <c r="S149" s="704"/>
      <c r="T149" s="14"/>
      <c r="U149" s="14"/>
      <c r="V149" s="14"/>
      <c r="W149" s="14"/>
      <c r="X149" s="14"/>
      <c r="Y149" s="14"/>
      <c r="Z149" s="14"/>
    </row>
    <row r="150" spans="1:26" ht="16.5" customHeight="1">
      <c r="A150" s="564"/>
      <c r="B150" s="399"/>
      <c r="C150" s="564"/>
      <c r="D150" s="713"/>
      <c r="E150" s="713"/>
      <c r="F150" s="564"/>
      <c r="G150" s="564"/>
      <c r="H150" s="564"/>
      <c r="I150" s="713"/>
      <c r="J150" s="645"/>
      <c r="K150" s="645"/>
      <c r="L150" s="645"/>
      <c r="M150" s="645"/>
      <c r="N150" s="645"/>
      <c r="O150" s="645"/>
      <c r="P150" s="714"/>
      <c r="Q150" s="394"/>
      <c r="R150" s="714"/>
      <c r="S150" s="704"/>
      <c r="T150" s="14"/>
      <c r="U150" s="14"/>
      <c r="V150" s="14"/>
      <c r="W150" s="14"/>
      <c r="X150" s="14"/>
      <c r="Y150" s="14"/>
      <c r="Z150" s="14"/>
    </row>
    <row r="151" spans="1:26" ht="16.5" customHeight="1">
      <c r="A151" s="564"/>
      <c r="B151" s="399"/>
      <c r="C151" s="564"/>
      <c r="D151" s="713"/>
      <c r="E151" s="713"/>
      <c r="F151" s="564"/>
      <c r="G151" s="564"/>
      <c r="H151" s="564"/>
      <c r="I151" s="713"/>
      <c r="J151" s="645"/>
      <c r="K151" s="645"/>
      <c r="L151" s="645"/>
      <c r="M151" s="645"/>
      <c r="N151" s="645"/>
      <c r="O151" s="645"/>
      <c r="P151" s="714"/>
      <c r="Q151" s="394"/>
      <c r="R151" s="714"/>
      <c r="S151" s="704"/>
      <c r="T151" s="14"/>
      <c r="U151" s="14"/>
      <c r="V151" s="14"/>
      <c r="W151" s="14"/>
      <c r="X151" s="14"/>
      <c r="Y151" s="14"/>
      <c r="Z151" s="14"/>
    </row>
    <row r="152" spans="1:26" ht="16.5" customHeight="1">
      <c r="A152" s="564"/>
      <c r="B152" s="399"/>
      <c r="C152" s="564"/>
      <c r="D152" s="713"/>
      <c r="E152" s="713"/>
      <c r="F152" s="564"/>
      <c r="G152" s="564"/>
      <c r="H152" s="564"/>
      <c r="I152" s="713"/>
      <c r="J152" s="645"/>
      <c r="K152" s="645"/>
      <c r="L152" s="645"/>
      <c r="M152" s="645"/>
      <c r="N152" s="645"/>
      <c r="O152" s="645"/>
      <c r="P152" s="714"/>
      <c r="Q152" s="394"/>
      <c r="R152" s="714"/>
      <c r="S152" s="704"/>
      <c r="T152" s="14"/>
      <c r="U152" s="14"/>
      <c r="V152" s="14"/>
      <c r="W152" s="14"/>
      <c r="X152" s="14"/>
      <c r="Y152" s="14"/>
      <c r="Z152" s="14"/>
    </row>
    <row r="153" spans="1:26" ht="16.5" customHeight="1">
      <c r="A153" s="564"/>
      <c r="B153" s="399"/>
      <c r="C153" s="564"/>
      <c r="D153" s="713"/>
      <c r="E153" s="713"/>
      <c r="F153" s="564"/>
      <c r="G153" s="564"/>
      <c r="H153" s="564"/>
      <c r="I153" s="713"/>
      <c r="J153" s="645"/>
      <c r="K153" s="645"/>
      <c r="L153" s="645"/>
      <c r="M153" s="645"/>
      <c r="N153" s="645"/>
      <c r="O153" s="645"/>
      <c r="P153" s="714"/>
      <c r="Q153" s="394"/>
      <c r="R153" s="714"/>
      <c r="S153" s="704"/>
      <c r="T153" s="14"/>
      <c r="U153" s="14"/>
      <c r="V153" s="14"/>
      <c r="W153" s="14"/>
      <c r="X153" s="14"/>
      <c r="Y153" s="14"/>
      <c r="Z153" s="14"/>
    </row>
    <row r="154" spans="1:26" ht="16.5" customHeight="1">
      <c r="A154" s="564"/>
      <c r="B154" s="399"/>
      <c r="C154" s="564"/>
      <c r="D154" s="713"/>
      <c r="E154" s="713"/>
      <c r="F154" s="564"/>
      <c r="G154" s="564"/>
      <c r="H154" s="564"/>
      <c r="I154" s="713"/>
      <c r="J154" s="645"/>
      <c r="K154" s="645"/>
      <c r="L154" s="645"/>
      <c r="M154" s="645"/>
      <c r="N154" s="645"/>
      <c r="O154" s="645"/>
      <c r="P154" s="714"/>
      <c r="Q154" s="394"/>
      <c r="R154" s="714"/>
      <c r="S154" s="704"/>
      <c r="T154" s="14"/>
      <c r="U154" s="14"/>
      <c r="V154" s="14"/>
      <c r="W154" s="14"/>
      <c r="X154" s="14"/>
      <c r="Y154" s="14"/>
      <c r="Z154" s="14"/>
    </row>
    <row r="155" spans="1:26" ht="16.5" customHeight="1">
      <c r="A155" s="564"/>
      <c r="B155" s="399"/>
      <c r="C155" s="564"/>
      <c r="D155" s="713"/>
      <c r="E155" s="713"/>
      <c r="F155" s="564"/>
      <c r="G155" s="564"/>
      <c r="H155" s="564"/>
      <c r="I155" s="713"/>
      <c r="J155" s="645"/>
      <c r="K155" s="645"/>
      <c r="L155" s="645"/>
      <c r="M155" s="645"/>
      <c r="N155" s="645"/>
      <c r="O155" s="645"/>
      <c r="P155" s="714"/>
      <c r="Q155" s="394"/>
      <c r="R155" s="714"/>
      <c r="S155" s="704"/>
      <c r="T155" s="14"/>
      <c r="U155" s="14"/>
      <c r="V155" s="14"/>
      <c r="W155" s="14"/>
      <c r="X155" s="14"/>
      <c r="Y155" s="14"/>
      <c r="Z155" s="14"/>
    </row>
    <row r="156" spans="1:26" ht="16.5" customHeight="1">
      <c r="A156" s="564"/>
      <c r="B156" s="399"/>
      <c r="C156" s="564"/>
      <c r="D156" s="713"/>
      <c r="E156" s="713"/>
      <c r="F156" s="564"/>
      <c r="G156" s="564"/>
      <c r="H156" s="564"/>
      <c r="I156" s="713"/>
      <c r="J156" s="645"/>
      <c r="K156" s="645"/>
      <c r="L156" s="645"/>
      <c r="M156" s="645"/>
      <c r="N156" s="645"/>
      <c r="O156" s="645"/>
      <c r="P156" s="714"/>
      <c r="Q156" s="394"/>
      <c r="R156" s="714"/>
      <c r="S156" s="704"/>
      <c r="T156" s="14"/>
      <c r="U156" s="14"/>
      <c r="V156" s="14"/>
      <c r="W156" s="14"/>
      <c r="X156" s="14"/>
      <c r="Y156" s="14"/>
      <c r="Z156" s="14"/>
    </row>
    <row r="157" spans="1:26" ht="16.5" customHeight="1">
      <c r="A157" s="564"/>
      <c r="B157" s="399"/>
      <c r="C157" s="564"/>
      <c r="D157" s="713"/>
      <c r="E157" s="713"/>
      <c r="F157" s="564"/>
      <c r="G157" s="564"/>
      <c r="H157" s="564"/>
      <c r="I157" s="713"/>
      <c r="J157" s="645"/>
      <c r="K157" s="645"/>
      <c r="L157" s="645"/>
      <c r="M157" s="645"/>
      <c r="N157" s="645"/>
      <c r="O157" s="645"/>
      <c r="P157" s="714"/>
      <c r="Q157" s="394"/>
      <c r="R157" s="714"/>
      <c r="S157" s="704"/>
      <c r="T157" s="14"/>
      <c r="U157" s="14"/>
      <c r="V157" s="14"/>
      <c r="W157" s="14"/>
      <c r="X157" s="14"/>
      <c r="Y157" s="14"/>
      <c r="Z157" s="14"/>
    </row>
    <row r="158" spans="1:26" ht="16.5" customHeight="1">
      <c r="A158" s="564"/>
      <c r="B158" s="399"/>
      <c r="C158" s="564"/>
      <c r="D158" s="713"/>
      <c r="E158" s="713"/>
      <c r="F158" s="564"/>
      <c r="G158" s="564"/>
      <c r="H158" s="564"/>
      <c r="I158" s="713"/>
      <c r="J158" s="645"/>
      <c r="K158" s="645"/>
      <c r="L158" s="645"/>
      <c r="M158" s="645"/>
      <c r="N158" s="645"/>
      <c r="O158" s="645"/>
      <c r="P158" s="714"/>
      <c r="Q158" s="394"/>
      <c r="R158" s="714"/>
      <c r="S158" s="704"/>
      <c r="T158" s="14"/>
      <c r="U158" s="14"/>
      <c r="V158" s="14"/>
      <c r="W158" s="14"/>
      <c r="X158" s="14"/>
      <c r="Y158" s="14"/>
      <c r="Z158" s="14"/>
    </row>
    <row r="159" spans="1:26" ht="16.5" customHeight="1">
      <c r="A159" s="564"/>
      <c r="B159" s="399"/>
      <c r="C159" s="564"/>
      <c r="D159" s="713"/>
      <c r="E159" s="713"/>
      <c r="F159" s="564"/>
      <c r="G159" s="564"/>
      <c r="H159" s="564"/>
      <c r="I159" s="713"/>
      <c r="J159" s="645"/>
      <c r="K159" s="645"/>
      <c r="L159" s="645"/>
      <c r="M159" s="645"/>
      <c r="N159" s="645"/>
      <c r="O159" s="645"/>
      <c r="P159" s="714"/>
      <c r="Q159" s="394"/>
      <c r="R159" s="714"/>
      <c r="S159" s="704"/>
      <c r="T159" s="14"/>
      <c r="U159" s="14"/>
      <c r="V159" s="14"/>
      <c r="W159" s="14"/>
      <c r="X159" s="14"/>
      <c r="Y159" s="14"/>
      <c r="Z159" s="14"/>
    </row>
    <row r="160" spans="1:26" ht="16.5" customHeight="1">
      <c r="A160" s="564"/>
      <c r="B160" s="399"/>
      <c r="C160" s="564"/>
      <c r="D160" s="713"/>
      <c r="E160" s="713"/>
      <c r="F160" s="564"/>
      <c r="G160" s="564"/>
      <c r="H160" s="564"/>
      <c r="I160" s="713"/>
      <c r="J160" s="645"/>
      <c r="K160" s="645"/>
      <c r="L160" s="645"/>
      <c r="M160" s="645"/>
      <c r="N160" s="645"/>
      <c r="O160" s="645"/>
      <c r="P160" s="714"/>
      <c r="Q160" s="394"/>
      <c r="R160" s="714"/>
      <c r="S160" s="704"/>
      <c r="T160" s="14"/>
      <c r="U160" s="14"/>
      <c r="V160" s="14"/>
      <c r="W160" s="14"/>
      <c r="X160" s="14"/>
      <c r="Y160" s="14"/>
      <c r="Z160" s="14"/>
    </row>
    <row r="161" spans="1:26" ht="16.5" customHeight="1">
      <c r="A161" s="564"/>
      <c r="B161" s="399"/>
      <c r="C161" s="564"/>
      <c r="D161" s="713"/>
      <c r="E161" s="713"/>
      <c r="F161" s="564"/>
      <c r="G161" s="564"/>
      <c r="H161" s="564"/>
      <c r="I161" s="713"/>
      <c r="J161" s="645"/>
      <c r="K161" s="645"/>
      <c r="L161" s="645"/>
      <c r="M161" s="645"/>
      <c r="N161" s="645"/>
      <c r="O161" s="645"/>
      <c r="P161" s="714"/>
      <c r="Q161" s="394"/>
      <c r="R161" s="714"/>
      <c r="S161" s="704"/>
      <c r="T161" s="14"/>
      <c r="U161" s="14"/>
      <c r="V161" s="14"/>
      <c r="W161" s="14"/>
      <c r="X161" s="14"/>
      <c r="Y161" s="14"/>
      <c r="Z161" s="14"/>
    </row>
    <row r="162" spans="1:26" ht="16.5" customHeight="1">
      <c r="A162" s="564"/>
      <c r="B162" s="399"/>
      <c r="C162" s="564"/>
      <c r="D162" s="713"/>
      <c r="E162" s="713"/>
      <c r="F162" s="564"/>
      <c r="G162" s="564"/>
      <c r="H162" s="564"/>
      <c r="I162" s="713"/>
      <c r="J162" s="645"/>
      <c r="K162" s="645"/>
      <c r="L162" s="645"/>
      <c r="M162" s="645"/>
      <c r="N162" s="645"/>
      <c r="O162" s="645"/>
      <c r="P162" s="714"/>
      <c r="Q162" s="394"/>
      <c r="R162" s="714"/>
      <c r="S162" s="704"/>
      <c r="T162" s="14"/>
      <c r="U162" s="14"/>
      <c r="V162" s="14"/>
      <c r="W162" s="14"/>
      <c r="X162" s="14"/>
      <c r="Y162" s="14"/>
      <c r="Z162" s="14"/>
    </row>
    <row r="163" spans="1:26" ht="16.5" customHeight="1">
      <c r="A163" s="564"/>
      <c r="B163" s="399"/>
      <c r="C163" s="564"/>
      <c r="D163" s="713"/>
      <c r="E163" s="713"/>
      <c r="F163" s="564"/>
      <c r="G163" s="564"/>
      <c r="H163" s="564"/>
      <c r="I163" s="713"/>
      <c r="J163" s="645"/>
      <c r="K163" s="645"/>
      <c r="L163" s="645"/>
      <c r="M163" s="645"/>
      <c r="N163" s="645"/>
      <c r="O163" s="645"/>
      <c r="P163" s="714"/>
      <c r="Q163" s="394"/>
      <c r="R163" s="714"/>
      <c r="S163" s="704"/>
      <c r="T163" s="14"/>
      <c r="U163" s="14"/>
      <c r="V163" s="14"/>
      <c r="W163" s="14"/>
      <c r="X163" s="14"/>
      <c r="Y163" s="14"/>
      <c r="Z163" s="14"/>
    </row>
    <row r="164" spans="1:26" ht="16.5" customHeight="1">
      <c r="A164" s="564"/>
      <c r="B164" s="399"/>
      <c r="C164" s="564"/>
      <c r="D164" s="713"/>
      <c r="E164" s="713"/>
      <c r="F164" s="564"/>
      <c r="G164" s="564"/>
      <c r="H164" s="564"/>
      <c r="I164" s="713"/>
      <c r="J164" s="645"/>
      <c r="K164" s="645"/>
      <c r="L164" s="645"/>
      <c r="M164" s="645"/>
      <c r="N164" s="645"/>
      <c r="O164" s="645"/>
      <c r="P164" s="714"/>
      <c r="Q164" s="394"/>
      <c r="R164" s="714"/>
      <c r="S164" s="704"/>
      <c r="T164" s="14"/>
      <c r="U164" s="14"/>
      <c r="V164" s="14"/>
      <c r="W164" s="14"/>
      <c r="X164" s="14"/>
      <c r="Y164" s="14"/>
      <c r="Z164" s="14"/>
    </row>
    <row r="165" spans="1:26" ht="16.5" customHeight="1">
      <c r="A165" s="564"/>
      <c r="B165" s="399"/>
      <c r="C165" s="564"/>
      <c r="D165" s="713"/>
      <c r="E165" s="713"/>
      <c r="F165" s="564"/>
      <c r="G165" s="564"/>
      <c r="H165" s="564"/>
      <c r="I165" s="713"/>
      <c r="J165" s="645"/>
      <c r="K165" s="645"/>
      <c r="L165" s="645"/>
      <c r="M165" s="645"/>
      <c r="N165" s="645"/>
      <c r="O165" s="645"/>
      <c r="P165" s="714"/>
      <c r="Q165" s="394"/>
      <c r="R165" s="714"/>
      <c r="S165" s="704"/>
      <c r="T165" s="14"/>
      <c r="U165" s="14"/>
      <c r="V165" s="14"/>
      <c r="W165" s="14"/>
      <c r="X165" s="14"/>
      <c r="Y165" s="14"/>
      <c r="Z165" s="14"/>
    </row>
    <row r="166" spans="1:26" ht="16.5" customHeight="1">
      <c r="A166" s="564"/>
      <c r="B166" s="399"/>
      <c r="C166" s="564"/>
      <c r="D166" s="713"/>
      <c r="E166" s="713"/>
      <c r="F166" s="564"/>
      <c r="G166" s="564"/>
      <c r="H166" s="564"/>
      <c r="I166" s="713"/>
      <c r="J166" s="645"/>
      <c r="K166" s="645"/>
      <c r="L166" s="645"/>
      <c r="M166" s="645"/>
      <c r="N166" s="645"/>
      <c r="O166" s="645"/>
      <c r="P166" s="714"/>
      <c r="Q166" s="394"/>
      <c r="R166" s="714"/>
      <c r="S166" s="704"/>
      <c r="T166" s="14"/>
      <c r="U166" s="14"/>
      <c r="V166" s="14"/>
      <c r="W166" s="14"/>
      <c r="X166" s="14"/>
      <c r="Y166" s="14"/>
      <c r="Z166" s="14"/>
    </row>
    <row r="167" spans="1:26" ht="16.5" customHeight="1">
      <c r="A167" s="564"/>
      <c r="B167" s="399"/>
      <c r="C167" s="564"/>
      <c r="D167" s="713"/>
      <c r="E167" s="713"/>
      <c r="F167" s="564"/>
      <c r="G167" s="564"/>
      <c r="H167" s="564"/>
      <c r="I167" s="713"/>
      <c r="J167" s="645"/>
      <c r="K167" s="645"/>
      <c r="L167" s="645"/>
      <c r="M167" s="645"/>
      <c r="N167" s="645"/>
      <c r="O167" s="645"/>
      <c r="P167" s="714"/>
      <c r="Q167" s="394"/>
      <c r="R167" s="714"/>
      <c r="S167" s="704"/>
      <c r="T167" s="14"/>
      <c r="U167" s="14"/>
      <c r="V167" s="14"/>
      <c r="W167" s="14"/>
      <c r="X167" s="14"/>
      <c r="Y167" s="14"/>
      <c r="Z167" s="14"/>
    </row>
    <row r="168" spans="1:26" ht="16.5" customHeight="1">
      <c r="A168" s="564"/>
      <c r="B168" s="399"/>
      <c r="C168" s="564"/>
      <c r="D168" s="713"/>
      <c r="E168" s="713"/>
      <c r="F168" s="564"/>
      <c r="G168" s="564"/>
      <c r="H168" s="564"/>
      <c r="I168" s="713"/>
      <c r="J168" s="645"/>
      <c r="K168" s="645"/>
      <c r="L168" s="645"/>
      <c r="M168" s="645"/>
      <c r="N168" s="645"/>
      <c r="O168" s="645"/>
      <c r="P168" s="714"/>
      <c r="Q168" s="394"/>
      <c r="R168" s="714"/>
      <c r="S168" s="704"/>
      <c r="T168" s="14"/>
      <c r="U168" s="14"/>
      <c r="V168" s="14"/>
      <c r="W168" s="14"/>
      <c r="X168" s="14"/>
      <c r="Y168" s="14"/>
      <c r="Z168" s="14"/>
    </row>
    <row r="169" spans="1:26" ht="16.5" customHeight="1">
      <c r="A169" s="564"/>
      <c r="B169" s="399"/>
      <c r="C169" s="564"/>
      <c r="D169" s="713"/>
      <c r="E169" s="713"/>
      <c r="F169" s="564"/>
      <c r="G169" s="564"/>
      <c r="H169" s="564"/>
      <c r="I169" s="713"/>
      <c r="J169" s="645"/>
      <c r="K169" s="645"/>
      <c r="L169" s="645"/>
      <c r="M169" s="645"/>
      <c r="N169" s="645"/>
      <c r="O169" s="645"/>
      <c r="P169" s="714"/>
      <c r="Q169" s="394"/>
      <c r="R169" s="714"/>
      <c r="S169" s="704"/>
      <c r="T169" s="14"/>
      <c r="U169" s="14"/>
      <c r="V169" s="14"/>
      <c r="W169" s="14"/>
      <c r="X169" s="14"/>
      <c r="Y169" s="14"/>
      <c r="Z169" s="14"/>
    </row>
    <row r="170" spans="1:26" ht="16.5" customHeight="1">
      <c r="A170" s="564"/>
      <c r="B170" s="399"/>
      <c r="C170" s="564"/>
      <c r="D170" s="713"/>
      <c r="E170" s="713"/>
      <c r="F170" s="564"/>
      <c r="G170" s="564"/>
      <c r="H170" s="564"/>
      <c r="I170" s="713"/>
      <c r="J170" s="645"/>
      <c r="K170" s="645"/>
      <c r="L170" s="645"/>
      <c r="M170" s="645"/>
      <c r="N170" s="645"/>
      <c r="O170" s="645"/>
      <c r="P170" s="714"/>
      <c r="Q170" s="394"/>
      <c r="R170" s="714"/>
      <c r="S170" s="704"/>
      <c r="T170" s="14"/>
      <c r="U170" s="14"/>
      <c r="V170" s="14"/>
      <c r="W170" s="14"/>
      <c r="X170" s="14"/>
      <c r="Y170" s="14"/>
      <c r="Z170" s="14"/>
    </row>
    <row r="171" spans="1:26" ht="16.5" customHeight="1">
      <c r="A171" s="564"/>
      <c r="B171" s="399"/>
      <c r="C171" s="564"/>
      <c r="D171" s="713"/>
      <c r="E171" s="713"/>
      <c r="F171" s="564"/>
      <c r="G171" s="564"/>
      <c r="H171" s="564"/>
      <c r="I171" s="713"/>
      <c r="J171" s="645"/>
      <c r="K171" s="645"/>
      <c r="L171" s="645"/>
      <c r="M171" s="645"/>
      <c r="N171" s="645"/>
      <c r="O171" s="645"/>
      <c r="P171" s="714"/>
      <c r="Q171" s="394"/>
      <c r="R171" s="714"/>
      <c r="S171" s="704"/>
      <c r="T171" s="14"/>
      <c r="U171" s="14"/>
      <c r="V171" s="14"/>
      <c r="W171" s="14"/>
      <c r="X171" s="14"/>
      <c r="Y171" s="14"/>
      <c r="Z171" s="14"/>
    </row>
    <row r="172" spans="1:26" ht="16.5" customHeight="1">
      <c r="A172" s="564"/>
      <c r="B172" s="399"/>
      <c r="C172" s="564"/>
      <c r="D172" s="713"/>
      <c r="E172" s="713"/>
      <c r="F172" s="564"/>
      <c r="G172" s="564"/>
      <c r="H172" s="564"/>
      <c r="I172" s="713"/>
      <c r="J172" s="645"/>
      <c r="K172" s="645"/>
      <c r="L172" s="645"/>
      <c r="M172" s="645"/>
      <c r="N172" s="645"/>
      <c r="O172" s="645"/>
      <c r="P172" s="714"/>
      <c r="Q172" s="394"/>
      <c r="R172" s="714"/>
      <c r="S172" s="704"/>
      <c r="T172" s="14"/>
      <c r="U172" s="14"/>
      <c r="V172" s="14"/>
      <c r="W172" s="14"/>
      <c r="X172" s="14"/>
      <c r="Y172" s="14"/>
      <c r="Z172" s="14"/>
    </row>
    <row r="173" spans="1:26" ht="16.5" customHeight="1">
      <c r="A173" s="564"/>
      <c r="B173" s="399"/>
      <c r="C173" s="564"/>
      <c r="D173" s="713"/>
      <c r="E173" s="713"/>
      <c r="F173" s="564"/>
      <c r="G173" s="564"/>
      <c r="H173" s="564"/>
      <c r="I173" s="713"/>
      <c r="J173" s="645"/>
      <c r="K173" s="645"/>
      <c r="L173" s="645"/>
      <c r="M173" s="645"/>
      <c r="N173" s="645"/>
      <c r="O173" s="645"/>
      <c r="P173" s="714"/>
      <c r="Q173" s="394"/>
      <c r="R173" s="714"/>
      <c r="S173" s="704"/>
      <c r="T173" s="14"/>
      <c r="U173" s="14"/>
      <c r="V173" s="14"/>
      <c r="W173" s="14"/>
      <c r="X173" s="14"/>
      <c r="Y173" s="14"/>
      <c r="Z173" s="14"/>
    </row>
    <row r="174" spans="1:26" ht="16.5" customHeight="1">
      <c r="A174" s="564"/>
      <c r="B174" s="399"/>
      <c r="C174" s="564"/>
      <c r="D174" s="713"/>
      <c r="E174" s="713"/>
      <c r="F174" s="564"/>
      <c r="G174" s="564"/>
      <c r="H174" s="564"/>
      <c r="I174" s="713"/>
      <c r="J174" s="645"/>
      <c r="K174" s="645"/>
      <c r="L174" s="645"/>
      <c r="M174" s="645"/>
      <c r="N174" s="645"/>
      <c r="O174" s="645"/>
      <c r="P174" s="714"/>
      <c r="Q174" s="394"/>
      <c r="R174" s="714"/>
      <c r="S174" s="704"/>
      <c r="T174" s="14"/>
      <c r="U174" s="14"/>
      <c r="V174" s="14"/>
      <c r="W174" s="14"/>
      <c r="X174" s="14"/>
      <c r="Y174" s="14"/>
      <c r="Z174" s="14"/>
    </row>
    <row r="175" spans="1:26" ht="16.5" customHeight="1">
      <c r="A175" s="564"/>
      <c r="B175" s="399"/>
      <c r="C175" s="564"/>
      <c r="D175" s="713"/>
      <c r="E175" s="713"/>
      <c r="F175" s="564"/>
      <c r="G175" s="564"/>
      <c r="H175" s="564"/>
      <c r="I175" s="713"/>
      <c r="J175" s="645"/>
      <c r="K175" s="645"/>
      <c r="L175" s="645"/>
      <c r="M175" s="645"/>
      <c r="N175" s="645"/>
      <c r="O175" s="645"/>
      <c r="P175" s="714"/>
      <c r="Q175" s="394"/>
      <c r="R175" s="714"/>
      <c r="S175" s="704"/>
      <c r="T175" s="14"/>
      <c r="U175" s="14"/>
      <c r="V175" s="14"/>
      <c r="W175" s="14"/>
      <c r="X175" s="14"/>
      <c r="Y175" s="14"/>
      <c r="Z175" s="14"/>
    </row>
    <row r="176" spans="1:26" ht="16.5" customHeight="1">
      <c r="A176" s="564"/>
      <c r="B176" s="399"/>
      <c r="C176" s="564"/>
      <c r="D176" s="713"/>
      <c r="E176" s="713"/>
      <c r="F176" s="564"/>
      <c r="G176" s="564"/>
      <c r="H176" s="564"/>
      <c r="I176" s="713"/>
      <c r="J176" s="645"/>
      <c r="K176" s="645"/>
      <c r="L176" s="645"/>
      <c r="M176" s="645"/>
      <c r="N176" s="645"/>
      <c r="O176" s="645"/>
      <c r="P176" s="714"/>
      <c r="Q176" s="394"/>
      <c r="R176" s="714"/>
      <c r="S176" s="704"/>
      <c r="T176" s="14"/>
      <c r="U176" s="14"/>
      <c r="V176" s="14"/>
      <c r="W176" s="14"/>
      <c r="X176" s="14"/>
      <c r="Y176" s="14"/>
      <c r="Z176" s="14"/>
    </row>
    <row r="177" spans="1:26" ht="16.5" customHeight="1">
      <c r="A177" s="564"/>
      <c r="B177" s="399"/>
      <c r="C177" s="564"/>
      <c r="D177" s="713"/>
      <c r="E177" s="713"/>
      <c r="F177" s="564"/>
      <c r="G177" s="564"/>
      <c r="H177" s="564"/>
      <c r="I177" s="713"/>
      <c r="J177" s="645"/>
      <c r="K177" s="645"/>
      <c r="L177" s="645"/>
      <c r="M177" s="645"/>
      <c r="N177" s="645"/>
      <c r="O177" s="645"/>
      <c r="P177" s="714"/>
      <c r="Q177" s="394"/>
      <c r="R177" s="714"/>
      <c r="S177" s="704"/>
      <c r="T177" s="14"/>
      <c r="U177" s="14"/>
      <c r="V177" s="14"/>
      <c r="W177" s="14"/>
      <c r="X177" s="14"/>
      <c r="Y177" s="14"/>
      <c r="Z177" s="14"/>
    </row>
    <row r="178" spans="1:26" ht="16.5" customHeight="1">
      <c r="A178" s="564"/>
      <c r="B178" s="399"/>
      <c r="C178" s="564"/>
      <c r="D178" s="713"/>
      <c r="E178" s="713"/>
      <c r="F178" s="564"/>
      <c r="G178" s="564"/>
      <c r="H178" s="564"/>
      <c r="I178" s="713"/>
      <c r="J178" s="645"/>
      <c r="K178" s="645"/>
      <c r="L178" s="645"/>
      <c r="M178" s="645"/>
      <c r="N178" s="645"/>
      <c r="O178" s="645"/>
      <c r="P178" s="714"/>
      <c r="Q178" s="394"/>
      <c r="R178" s="714"/>
      <c r="S178" s="704"/>
      <c r="T178" s="14"/>
      <c r="U178" s="14"/>
      <c r="V178" s="14"/>
      <c r="W178" s="14"/>
      <c r="X178" s="14"/>
      <c r="Y178" s="14"/>
      <c r="Z178" s="14"/>
    </row>
    <row r="179" spans="1:26" ht="16.5" customHeight="1">
      <c r="A179" s="564"/>
      <c r="B179" s="399"/>
      <c r="C179" s="564"/>
      <c r="D179" s="713"/>
      <c r="E179" s="713"/>
      <c r="F179" s="564"/>
      <c r="G179" s="564"/>
      <c r="H179" s="564"/>
      <c r="I179" s="713"/>
      <c r="J179" s="645"/>
      <c r="K179" s="645"/>
      <c r="L179" s="645"/>
      <c r="M179" s="645"/>
      <c r="N179" s="645"/>
      <c r="O179" s="645"/>
      <c r="P179" s="714"/>
      <c r="Q179" s="394"/>
      <c r="R179" s="714"/>
      <c r="S179" s="704"/>
      <c r="T179" s="14"/>
      <c r="U179" s="14"/>
      <c r="V179" s="14"/>
      <c r="W179" s="14"/>
      <c r="X179" s="14"/>
      <c r="Y179" s="14"/>
      <c r="Z179" s="14"/>
    </row>
    <row r="180" spans="1:26" ht="16.5" customHeight="1">
      <c r="A180" s="564"/>
      <c r="B180" s="399"/>
      <c r="C180" s="564"/>
      <c r="D180" s="713"/>
      <c r="E180" s="713"/>
      <c r="F180" s="564"/>
      <c r="G180" s="564"/>
      <c r="H180" s="564"/>
      <c r="I180" s="713"/>
      <c r="J180" s="645"/>
      <c r="K180" s="645"/>
      <c r="L180" s="645"/>
      <c r="M180" s="645"/>
      <c r="N180" s="645"/>
      <c r="O180" s="645"/>
      <c r="P180" s="714"/>
      <c r="Q180" s="394"/>
      <c r="R180" s="714"/>
      <c r="S180" s="704"/>
      <c r="T180" s="14"/>
      <c r="U180" s="14"/>
      <c r="V180" s="14"/>
      <c r="W180" s="14"/>
      <c r="X180" s="14"/>
      <c r="Y180" s="14"/>
      <c r="Z180" s="14"/>
    </row>
    <row r="181" spans="1:26" ht="16.5" customHeight="1">
      <c r="A181" s="564"/>
      <c r="B181" s="399"/>
      <c r="C181" s="564"/>
      <c r="D181" s="713"/>
      <c r="E181" s="713"/>
      <c r="F181" s="564"/>
      <c r="G181" s="564"/>
      <c r="H181" s="564"/>
      <c r="I181" s="713"/>
      <c r="J181" s="645"/>
      <c r="K181" s="645"/>
      <c r="L181" s="645"/>
      <c r="M181" s="645"/>
      <c r="N181" s="645"/>
      <c r="O181" s="645"/>
      <c r="P181" s="714"/>
      <c r="Q181" s="394"/>
      <c r="R181" s="714"/>
      <c r="S181" s="704"/>
      <c r="T181" s="14"/>
      <c r="U181" s="14"/>
      <c r="V181" s="14"/>
      <c r="W181" s="14"/>
      <c r="X181" s="14"/>
      <c r="Y181" s="14"/>
      <c r="Z181" s="14"/>
    </row>
    <row r="182" spans="1:26" ht="16.5" customHeight="1">
      <c r="A182" s="564"/>
      <c r="B182" s="399"/>
      <c r="C182" s="564"/>
      <c r="D182" s="713"/>
      <c r="E182" s="713"/>
      <c r="F182" s="564"/>
      <c r="G182" s="564"/>
      <c r="H182" s="564"/>
      <c r="I182" s="713"/>
      <c r="J182" s="645"/>
      <c r="K182" s="645"/>
      <c r="L182" s="645"/>
      <c r="M182" s="645"/>
      <c r="N182" s="645"/>
      <c r="O182" s="645"/>
      <c r="P182" s="714"/>
      <c r="Q182" s="394"/>
      <c r="R182" s="714"/>
      <c r="S182" s="704"/>
      <c r="T182" s="14"/>
      <c r="U182" s="14"/>
      <c r="V182" s="14"/>
      <c r="W182" s="14"/>
      <c r="X182" s="14"/>
      <c r="Y182" s="14"/>
      <c r="Z182" s="14"/>
    </row>
    <row r="183" spans="1:26" ht="16.5" customHeight="1">
      <c r="A183" s="564"/>
      <c r="B183" s="399"/>
      <c r="C183" s="564"/>
      <c r="D183" s="713"/>
      <c r="E183" s="713"/>
      <c r="F183" s="564"/>
      <c r="G183" s="564"/>
      <c r="H183" s="564"/>
      <c r="I183" s="713"/>
      <c r="J183" s="645"/>
      <c r="K183" s="645"/>
      <c r="L183" s="645"/>
      <c r="M183" s="645"/>
      <c r="N183" s="645"/>
      <c r="O183" s="645"/>
      <c r="P183" s="714"/>
      <c r="Q183" s="394"/>
      <c r="R183" s="714"/>
      <c r="S183" s="704"/>
      <c r="T183" s="14"/>
      <c r="U183" s="14"/>
      <c r="V183" s="14"/>
      <c r="W183" s="14"/>
      <c r="X183" s="14"/>
      <c r="Y183" s="14"/>
      <c r="Z183" s="14"/>
    </row>
    <row r="184" spans="1:26" ht="16.5" customHeight="1">
      <c r="A184" s="564"/>
      <c r="B184" s="399"/>
      <c r="C184" s="564"/>
      <c r="D184" s="713"/>
      <c r="E184" s="713"/>
      <c r="F184" s="564"/>
      <c r="G184" s="564"/>
      <c r="H184" s="564"/>
      <c r="I184" s="713"/>
      <c r="J184" s="645"/>
      <c r="K184" s="645"/>
      <c r="L184" s="645"/>
      <c r="M184" s="645"/>
      <c r="N184" s="645"/>
      <c r="O184" s="645"/>
      <c r="P184" s="714"/>
      <c r="Q184" s="394"/>
      <c r="R184" s="714"/>
      <c r="S184" s="704"/>
      <c r="T184" s="14"/>
      <c r="U184" s="14"/>
      <c r="V184" s="14"/>
      <c r="W184" s="14"/>
      <c r="X184" s="14"/>
      <c r="Y184" s="14"/>
      <c r="Z184" s="14"/>
    </row>
    <row r="185" spans="1:26" ht="16.5" customHeight="1">
      <c r="A185" s="564"/>
      <c r="B185" s="399"/>
      <c r="C185" s="564"/>
      <c r="D185" s="713"/>
      <c r="E185" s="713"/>
      <c r="F185" s="564"/>
      <c r="G185" s="564"/>
      <c r="H185" s="564"/>
      <c r="I185" s="713"/>
      <c r="J185" s="645"/>
      <c r="K185" s="645"/>
      <c r="L185" s="645"/>
      <c r="M185" s="645"/>
      <c r="N185" s="645"/>
      <c r="O185" s="645"/>
      <c r="P185" s="714"/>
      <c r="Q185" s="394"/>
      <c r="R185" s="714"/>
      <c r="S185" s="704"/>
      <c r="T185" s="14"/>
      <c r="U185" s="14"/>
      <c r="V185" s="14"/>
      <c r="W185" s="14"/>
      <c r="X185" s="14"/>
      <c r="Y185" s="14"/>
      <c r="Z185" s="14"/>
    </row>
    <row r="186" spans="1:26" ht="16.5" customHeight="1">
      <c r="A186" s="564"/>
      <c r="B186" s="399"/>
      <c r="C186" s="564"/>
      <c r="D186" s="713"/>
      <c r="E186" s="713"/>
      <c r="F186" s="564"/>
      <c r="G186" s="564"/>
      <c r="H186" s="564"/>
      <c r="I186" s="713"/>
      <c r="J186" s="645"/>
      <c r="K186" s="645"/>
      <c r="L186" s="645"/>
      <c r="M186" s="645"/>
      <c r="N186" s="645"/>
      <c r="O186" s="645"/>
      <c r="P186" s="714"/>
      <c r="Q186" s="394"/>
      <c r="R186" s="714"/>
      <c r="S186" s="704"/>
      <c r="T186" s="14"/>
      <c r="U186" s="14"/>
      <c r="V186" s="14"/>
      <c r="W186" s="14"/>
      <c r="X186" s="14"/>
      <c r="Y186" s="14"/>
      <c r="Z186" s="14"/>
    </row>
    <row r="187" spans="1:26" ht="16.5" customHeight="1">
      <c r="A187" s="564"/>
      <c r="B187" s="399"/>
      <c r="C187" s="564"/>
      <c r="D187" s="713"/>
      <c r="E187" s="713"/>
      <c r="F187" s="564"/>
      <c r="G187" s="564"/>
      <c r="H187" s="564"/>
      <c r="I187" s="713"/>
      <c r="J187" s="645"/>
      <c r="K187" s="645"/>
      <c r="L187" s="645"/>
      <c r="M187" s="645"/>
      <c r="N187" s="645"/>
      <c r="O187" s="645"/>
      <c r="P187" s="714"/>
      <c r="Q187" s="394"/>
      <c r="R187" s="714"/>
      <c r="S187" s="704"/>
      <c r="T187" s="14"/>
      <c r="U187" s="14"/>
      <c r="V187" s="14"/>
      <c r="W187" s="14"/>
      <c r="X187" s="14"/>
      <c r="Y187" s="14"/>
      <c r="Z187" s="14"/>
    </row>
    <row r="188" spans="1:26" ht="16.5" customHeight="1">
      <c r="A188" s="564"/>
      <c r="B188" s="399"/>
      <c r="C188" s="564"/>
      <c r="D188" s="713"/>
      <c r="E188" s="713"/>
      <c r="F188" s="564"/>
      <c r="G188" s="564"/>
      <c r="H188" s="564"/>
      <c r="I188" s="713"/>
      <c r="J188" s="645"/>
      <c r="K188" s="645"/>
      <c r="L188" s="645"/>
      <c r="M188" s="645"/>
      <c r="N188" s="645"/>
      <c r="O188" s="645"/>
      <c r="P188" s="714"/>
      <c r="Q188" s="394"/>
      <c r="R188" s="714"/>
      <c r="S188" s="704"/>
      <c r="T188" s="14"/>
      <c r="U188" s="14"/>
      <c r="V188" s="14"/>
      <c r="W188" s="14"/>
      <c r="X188" s="14"/>
      <c r="Y188" s="14"/>
      <c r="Z188" s="14"/>
    </row>
    <row r="189" spans="1:26" ht="16.5" customHeight="1">
      <c r="A189" s="564"/>
      <c r="B189" s="399"/>
      <c r="C189" s="564"/>
      <c r="D189" s="713"/>
      <c r="E189" s="713"/>
      <c r="F189" s="564"/>
      <c r="G189" s="564"/>
      <c r="H189" s="564"/>
      <c r="I189" s="713"/>
      <c r="J189" s="645"/>
      <c r="K189" s="645"/>
      <c r="L189" s="645"/>
      <c r="M189" s="645"/>
      <c r="N189" s="645"/>
      <c r="O189" s="645"/>
      <c r="P189" s="714"/>
      <c r="Q189" s="394"/>
      <c r="R189" s="714"/>
      <c r="S189" s="704"/>
      <c r="T189" s="14"/>
      <c r="U189" s="14"/>
      <c r="V189" s="14"/>
      <c r="W189" s="14"/>
      <c r="X189" s="14"/>
      <c r="Y189" s="14"/>
      <c r="Z189" s="14"/>
    </row>
    <row r="190" spans="1:26" ht="16.5" customHeight="1">
      <c r="A190" s="564"/>
      <c r="B190" s="399"/>
      <c r="C190" s="564"/>
      <c r="D190" s="713"/>
      <c r="E190" s="713"/>
      <c r="F190" s="564"/>
      <c r="G190" s="564"/>
      <c r="H190" s="564"/>
      <c r="I190" s="713"/>
      <c r="J190" s="645"/>
      <c r="K190" s="645"/>
      <c r="L190" s="645"/>
      <c r="M190" s="645"/>
      <c r="N190" s="645"/>
      <c r="O190" s="645"/>
      <c r="P190" s="714"/>
      <c r="Q190" s="394"/>
      <c r="R190" s="714"/>
      <c r="S190" s="704"/>
      <c r="T190" s="14"/>
      <c r="U190" s="14"/>
      <c r="V190" s="14"/>
      <c r="W190" s="14"/>
      <c r="X190" s="14"/>
      <c r="Y190" s="14"/>
      <c r="Z190" s="14"/>
    </row>
    <row r="191" spans="1:26" ht="16.5" customHeight="1">
      <c r="A191" s="564"/>
      <c r="B191" s="399"/>
      <c r="C191" s="564"/>
      <c r="D191" s="713"/>
      <c r="E191" s="713"/>
      <c r="F191" s="564"/>
      <c r="G191" s="564"/>
      <c r="H191" s="564"/>
      <c r="I191" s="713"/>
      <c r="J191" s="645"/>
      <c r="K191" s="645"/>
      <c r="L191" s="645"/>
      <c r="M191" s="645"/>
      <c r="N191" s="645"/>
      <c r="O191" s="645"/>
      <c r="P191" s="714"/>
      <c r="Q191" s="394"/>
      <c r="R191" s="714"/>
      <c r="S191" s="704"/>
      <c r="T191" s="14"/>
      <c r="U191" s="14"/>
      <c r="V191" s="14"/>
      <c r="W191" s="14"/>
      <c r="X191" s="14"/>
      <c r="Y191" s="14"/>
      <c r="Z191" s="14"/>
    </row>
    <row r="192" spans="1:26" ht="16.5" customHeight="1">
      <c r="A192" s="564"/>
      <c r="B192" s="399"/>
      <c r="C192" s="564"/>
      <c r="D192" s="713"/>
      <c r="E192" s="713"/>
      <c r="F192" s="564"/>
      <c r="G192" s="564"/>
      <c r="H192" s="564"/>
      <c r="I192" s="713"/>
      <c r="J192" s="645"/>
      <c r="K192" s="645"/>
      <c r="L192" s="645"/>
      <c r="M192" s="645"/>
      <c r="N192" s="645"/>
      <c r="O192" s="645"/>
      <c r="P192" s="714"/>
      <c r="Q192" s="394"/>
      <c r="R192" s="714"/>
      <c r="S192" s="704"/>
      <c r="T192" s="14"/>
      <c r="U192" s="14"/>
      <c r="V192" s="14"/>
      <c r="W192" s="14"/>
      <c r="X192" s="14"/>
      <c r="Y192" s="14"/>
      <c r="Z192" s="14"/>
    </row>
    <row r="193" spans="1:26" ht="16.5" customHeight="1">
      <c r="A193" s="564"/>
      <c r="B193" s="399"/>
      <c r="C193" s="564"/>
      <c r="D193" s="713"/>
      <c r="E193" s="713"/>
      <c r="F193" s="564"/>
      <c r="G193" s="564"/>
      <c r="H193" s="564"/>
      <c r="I193" s="713"/>
      <c r="J193" s="645"/>
      <c r="K193" s="645"/>
      <c r="L193" s="645"/>
      <c r="M193" s="645"/>
      <c r="N193" s="645"/>
      <c r="O193" s="645"/>
      <c r="P193" s="714"/>
      <c r="Q193" s="394"/>
      <c r="R193" s="714"/>
      <c r="S193" s="704"/>
      <c r="T193" s="14"/>
      <c r="U193" s="14"/>
      <c r="V193" s="14"/>
      <c r="W193" s="14"/>
      <c r="X193" s="14"/>
      <c r="Y193" s="14"/>
      <c r="Z193" s="14"/>
    </row>
    <row r="194" spans="1:26" ht="16.5" customHeight="1">
      <c r="A194" s="564"/>
      <c r="B194" s="399"/>
      <c r="C194" s="564"/>
      <c r="D194" s="713"/>
      <c r="E194" s="713"/>
      <c r="F194" s="564"/>
      <c r="G194" s="564"/>
      <c r="H194" s="564"/>
      <c r="I194" s="713"/>
      <c r="J194" s="645"/>
      <c r="K194" s="645"/>
      <c r="L194" s="645"/>
      <c r="M194" s="645"/>
      <c r="N194" s="645"/>
      <c r="O194" s="645"/>
      <c r="P194" s="714"/>
      <c r="Q194" s="394"/>
      <c r="R194" s="714"/>
      <c r="S194" s="704"/>
      <c r="T194" s="14"/>
      <c r="U194" s="14"/>
      <c r="V194" s="14"/>
      <c r="W194" s="14"/>
      <c r="X194" s="14"/>
      <c r="Y194" s="14"/>
      <c r="Z194" s="14"/>
    </row>
    <row r="195" spans="1:26" ht="16.5" customHeight="1">
      <c r="A195" s="564"/>
      <c r="B195" s="399"/>
      <c r="C195" s="564"/>
      <c r="D195" s="713"/>
      <c r="E195" s="713"/>
      <c r="F195" s="564"/>
      <c r="G195" s="564"/>
      <c r="H195" s="564"/>
      <c r="I195" s="713"/>
      <c r="J195" s="645"/>
      <c r="K195" s="645"/>
      <c r="L195" s="645"/>
      <c r="M195" s="645"/>
      <c r="N195" s="645"/>
      <c r="O195" s="645"/>
      <c r="P195" s="714"/>
      <c r="Q195" s="394"/>
      <c r="R195" s="714"/>
      <c r="S195" s="704"/>
      <c r="T195" s="14"/>
      <c r="U195" s="14"/>
      <c r="V195" s="14"/>
      <c r="W195" s="14"/>
      <c r="X195" s="14"/>
      <c r="Y195" s="14"/>
      <c r="Z195" s="14"/>
    </row>
    <row r="196" spans="1:26" ht="16.5" customHeight="1">
      <c r="A196" s="564"/>
      <c r="B196" s="399"/>
      <c r="C196" s="564"/>
      <c r="D196" s="713"/>
      <c r="E196" s="713"/>
      <c r="F196" s="564"/>
      <c r="G196" s="564"/>
      <c r="H196" s="564"/>
      <c r="I196" s="713"/>
      <c r="J196" s="645"/>
      <c r="K196" s="645"/>
      <c r="L196" s="645"/>
      <c r="M196" s="645"/>
      <c r="N196" s="645"/>
      <c r="O196" s="645"/>
      <c r="P196" s="714"/>
      <c r="Q196" s="394"/>
      <c r="R196" s="714"/>
      <c r="S196" s="704"/>
      <c r="T196" s="14"/>
      <c r="U196" s="14"/>
      <c r="V196" s="14"/>
      <c r="W196" s="14"/>
      <c r="X196" s="14"/>
      <c r="Y196" s="14"/>
      <c r="Z196" s="14"/>
    </row>
    <row r="197" spans="1:26" ht="16.5" customHeight="1">
      <c r="A197" s="564"/>
      <c r="B197" s="399"/>
      <c r="C197" s="564"/>
      <c r="D197" s="713"/>
      <c r="E197" s="713"/>
      <c r="F197" s="564"/>
      <c r="G197" s="564"/>
      <c r="H197" s="564"/>
      <c r="I197" s="713"/>
      <c r="J197" s="645"/>
      <c r="K197" s="645"/>
      <c r="L197" s="645"/>
      <c r="M197" s="645"/>
      <c r="N197" s="645"/>
      <c r="O197" s="645"/>
      <c r="P197" s="714"/>
      <c r="Q197" s="394"/>
      <c r="R197" s="714"/>
      <c r="S197" s="704"/>
      <c r="T197" s="14"/>
      <c r="U197" s="14"/>
      <c r="V197" s="14"/>
      <c r="W197" s="14"/>
      <c r="X197" s="14"/>
      <c r="Y197" s="14"/>
      <c r="Z197" s="14"/>
    </row>
    <row r="198" spans="1:26" ht="16.5" customHeight="1">
      <c r="A198" s="564"/>
      <c r="B198" s="399"/>
      <c r="C198" s="564"/>
      <c r="D198" s="713"/>
      <c r="E198" s="713"/>
      <c r="F198" s="564"/>
      <c r="G198" s="564"/>
      <c r="H198" s="564"/>
      <c r="I198" s="713"/>
      <c r="J198" s="645"/>
      <c r="K198" s="645"/>
      <c r="L198" s="645"/>
      <c r="M198" s="645"/>
      <c r="N198" s="645"/>
      <c r="O198" s="645"/>
      <c r="P198" s="714"/>
      <c r="Q198" s="394"/>
      <c r="R198" s="714"/>
      <c r="S198" s="704"/>
      <c r="T198" s="14"/>
      <c r="U198" s="14"/>
      <c r="V198" s="14"/>
      <c r="W198" s="14"/>
      <c r="X198" s="14"/>
      <c r="Y198" s="14"/>
      <c r="Z198" s="14"/>
    </row>
    <row r="199" spans="1:26" ht="16.5" customHeight="1">
      <c r="A199" s="564"/>
      <c r="B199" s="399"/>
      <c r="C199" s="564"/>
      <c r="D199" s="713"/>
      <c r="E199" s="713"/>
      <c r="F199" s="564"/>
      <c r="G199" s="564"/>
      <c r="H199" s="564"/>
      <c r="I199" s="713"/>
      <c r="J199" s="645"/>
      <c r="K199" s="645"/>
      <c r="L199" s="645"/>
      <c r="M199" s="645"/>
      <c r="N199" s="645"/>
      <c r="O199" s="645"/>
      <c r="P199" s="714"/>
      <c r="Q199" s="394"/>
      <c r="R199" s="714"/>
      <c r="S199" s="704"/>
      <c r="T199" s="14"/>
      <c r="U199" s="14"/>
      <c r="V199" s="14"/>
      <c r="W199" s="14"/>
      <c r="X199" s="14"/>
      <c r="Y199" s="14"/>
      <c r="Z199" s="14"/>
    </row>
    <row r="200" spans="1:26" ht="16.5" customHeight="1">
      <c r="A200" s="564"/>
      <c r="B200" s="399"/>
      <c r="C200" s="564"/>
      <c r="D200" s="713"/>
      <c r="E200" s="713"/>
      <c r="F200" s="564"/>
      <c r="G200" s="564"/>
      <c r="H200" s="564"/>
      <c r="I200" s="713"/>
      <c r="J200" s="645"/>
      <c r="K200" s="645"/>
      <c r="L200" s="645"/>
      <c r="M200" s="645"/>
      <c r="N200" s="645"/>
      <c r="O200" s="645"/>
      <c r="P200" s="714"/>
      <c r="Q200" s="394"/>
      <c r="R200" s="714"/>
      <c r="S200" s="704"/>
      <c r="T200" s="14"/>
      <c r="U200" s="14"/>
      <c r="V200" s="14"/>
      <c r="W200" s="14"/>
      <c r="X200" s="14"/>
      <c r="Y200" s="14"/>
      <c r="Z200" s="14"/>
    </row>
    <row r="201" spans="1:26" ht="16.5" customHeight="1">
      <c r="A201" s="564"/>
      <c r="B201" s="399"/>
      <c r="C201" s="564"/>
      <c r="D201" s="713"/>
      <c r="E201" s="713"/>
      <c r="F201" s="564"/>
      <c r="G201" s="564"/>
      <c r="H201" s="564"/>
      <c r="I201" s="713"/>
      <c r="J201" s="645"/>
      <c r="K201" s="645"/>
      <c r="L201" s="645"/>
      <c r="M201" s="645"/>
      <c r="N201" s="645"/>
      <c r="O201" s="645"/>
      <c r="P201" s="714"/>
      <c r="Q201" s="394"/>
      <c r="R201" s="714"/>
      <c r="S201" s="704"/>
      <c r="T201" s="14"/>
      <c r="U201" s="14"/>
      <c r="V201" s="14"/>
      <c r="W201" s="14"/>
      <c r="X201" s="14"/>
      <c r="Y201" s="14"/>
      <c r="Z201" s="14"/>
    </row>
    <row r="202" spans="1:26" ht="16.5" customHeight="1">
      <c r="A202" s="564"/>
      <c r="B202" s="399"/>
      <c r="C202" s="564"/>
      <c r="D202" s="713"/>
      <c r="E202" s="713"/>
      <c r="F202" s="564"/>
      <c r="G202" s="564"/>
      <c r="H202" s="564"/>
      <c r="I202" s="713"/>
      <c r="J202" s="645"/>
      <c r="K202" s="645"/>
      <c r="L202" s="645"/>
      <c r="M202" s="645"/>
      <c r="N202" s="645"/>
      <c r="O202" s="645"/>
      <c r="P202" s="714"/>
      <c r="Q202" s="394"/>
      <c r="R202" s="714"/>
      <c r="S202" s="704"/>
      <c r="T202" s="14"/>
      <c r="U202" s="14"/>
      <c r="V202" s="14"/>
      <c r="W202" s="14"/>
      <c r="X202" s="14"/>
      <c r="Y202" s="14"/>
      <c r="Z202" s="14"/>
    </row>
    <row r="203" spans="1:26" ht="16.5" customHeight="1">
      <c r="A203" s="564"/>
      <c r="B203" s="399"/>
      <c r="C203" s="564"/>
      <c r="D203" s="713"/>
      <c r="E203" s="713"/>
      <c r="F203" s="564"/>
      <c r="G203" s="564"/>
      <c r="H203" s="564"/>
      <c r="I203" s="713"/>
      <c r="J203" s="645"/>
      <c r="K203" s="645"/>
      <c r="L203" s="645"/>
      <c r="M203" s="645"/>
      <c r="N203" s="645"/>
      <c r="O203" s="645"/>
      <c r="P203" s="714"/>
      <c r="Q203" s="394"/>
      <c r="R203" s="714"/>
      <c r="S203" s="704"/>
      <c r="T203" s="14"/>
      <c r="U203" s="14"/>
      <c r="V203" s="14"/>
      <c r="W203" s="14"/>
      <c r="X203" s="14"/>
      <c r="Y203" s="14"/>
      <c r="Z203" s="14"/>
    </row>
    <row r="204" spans="1:26" ht="16.5" customHeight="1">
      <c r="A204" s="564"/>
      <c r="B204" s="399"/>
      <c r="C204" s="564"/>
      <c r="D204" s="713"/>
      <c r="E204" s="713"/>
      <c r="F204" s="564"/>
      <c r="G204" s="564"/>
      <c r="H204" s="564"/>
      <c r="I204" s="713"/>
      <c r="J204" s="645"/>
      <c r="K204" s="645"/>
      <c r="L204" s="645"/>
      <c r="M204" s="645"/>
      <c r="N204" s="645"/>
      <c r="O204" s="645"/>
      <c r="P204" s="714"/>
      <c r="Q204" s="394"/>
      <c r="R204" s="714"/>
      <c r="S204" s="704"/>
      <c r="T204" s="14"/>
      <c r="U204" s="14"/>
      <c r="V204" s="14"/>
      <c r="W204" s="14"/>
      <c r="X204" s="14"/>
      <c r="Y204" s="14"/>
      <c r="Z204" s="14"/>
    </row>
    <row r="205" spans="1:26" ht="16.5" customHeight="1">
      <c r="A205" s="564"/>
      <c r="B205" s="399"/>
      <c r="C205" s="564"/>
      <c r="D205" s="713"/>
      <c r="E205" s="713"/>
      <c r="F205" s="564"/>
      <c r="G205" s="564"/>
      <c r="H205" s="564"/>
      <c r="I205" s="713"/>
      <c r="J205" s="645"/>
      <c r="K205" s="645"/>
      <c r="L205" s="645"/>
      <c r="M205" s="645"/>
      <c r="N205" s="645"/>
      <c r="O205" s="645"/>
      <c r="P205" s="714"/>
      <c r="Q205" s="394"/>
      <c r="R205" s="714"/>
      <c r="S205" s="704"/>
      <c r="T205" s="14"/>
      <c r="U205" s="14"/>
      <c r="V205" s="14"/>
      <c r="W205" s="14"/>
      <c r="X205" s="14"/>
      <c r="Y205" s="14"/>
      <c r="Z205" s="14"/>
    </row>
    <row r="206" spans="1:26" ht="16.5" customHeight="1">
      <c r="A206" s="564"/>
      <c r="B206" s="399"/>
      <c r="C206" s="564"/>
      <c r="D206" s="713"/>
      <c r="E206" s="713"/>
      <c r="F206" s="564"/>
      <c r="G206" s="564"/>
      <c r="H206" s="564"/>
      <c r="I206" s="713"/>
      <c r="J206" s="645"/>
      <c r="K206" s="645"/>
      <c r="L206" s="645"/>
      <c r="M206" s="645"/>
      <c r="N206" s="645"/>
      <c r="O206" s="645"/>
      <c r="P206" s="714"/>
      <c r="Q206" s="394"/>
      <c r="R206" s="714"/>
      <c r="S206" s="704"/>
      <c r="T206" s="14"/>
      <c r="U206" s="14"/>
      <c r="V206" s="14"/>
      <c r="W206" s="14"/>
      <c r="X206" s="14"/>
      <c r="Y206" s="14"/>
      <c r="Z206" s="14"/>
    </row>
    <row r="207" spans="1:26" ht="16.5" customHeight="1">
      <c r="A207" s="564"/>
      <c r="B207" s="399"/>
      <c r="C207" s="564"/>
      <c r="D207" s="713"/>
      <c r="E207" s="713"/>
      <c r="F207" s="564"/>
      <c r="G207" s="564"/>
      <c r="H207" s="564"/>
      <c r="I207" s="713"/>
      <c r="J207" s="645"/>
      <c r="K207" s="645"/>
      <c r="L207" s="645"/>
      <c r="M207" s="645"/>
      <c r="N207" s="645"/>
      <c r="O207" s="645"/>
      <c r="P207" s="714"/>
      <c r="Q207" s="394"/>
      <c r="R207" s="714"/>
      <c r="S207" s="704"/>
      <c r="T207" s="14"/>
      <c r="U207" s="14"/>
      <c r="V207" s="14"/>
      <c r="W207" s="14"/>
      <c r="X207" s="14"/>
      <c r="Y207" s="14"/>
      <c r="Z207" s="14"/>
    </row>
    <row r="208" spans="1:26" ht="16.5" customHeight="1">
      <c r="A208" s="564"/>
      <c r="B208" s="399"/>
      <c r="C208" s="564"/>
      <c r="D208" s="713"/>
      <c r="E208" s="713"/>
      <c r="F208" s="564"/>
      <c r="G208" s="564"/>
      <c r="H208" s="564"/>
      <c r="I208" s="713"/>
      <c r="J208" s="645"/>
      <c r="K208" s="645"/>
      <c r="L208" s="645"/>
      <c r="M208" s="645"/>
      <c r="N208" s="645"/>
      <c r="O208" s="645"/>
      <c r="P208" s="714"/>
      <c r="Q208" s="394"/>
      <c r="R208" s="714"/>
      <c r="S208" s="704"/>
      <c r="T208" s="14"/>
      <c r="U208" s="14"/>
      <c r="V208" s="14"/>
      <c r="W208" s="14"/>
      <c r="X208" s="14"/>
      <c r="Y208" s="14"/>
      <c r="Z208" s="14"/>
    </row>
    <row r="209" spans="1:26" ht="16.5" customHeight="1">
      <c r="A209" s="564"/>
      <c r="B209" s="399"/>
      <c r="C209" s="564"/>
      <c r="D209" s="713"/>
      <c r="E209" s="713"/>
      <c r="F209" s="564"/>
      <c r="G209" s="564"/>
      <c r="H209" s="564"/>
      <c r="I209" s="713"/>
      <c r="J209" s="645"/>
      <c r="K209" s="645"/>
      <c r="L209" s="645"/>
      <c r="M209" s="645"/>
      <c r="N209" s="645"/>
      <c r="O209" s="645"/>
      <c r="P209" s="714"/>
      <c r="Q209" s="394"/>
      <c r="R209" s="714"/>
      <c r="S209" s="704"/>
      <c r="T209" s="14"/>
      <c r="U209" s="14"/>
      <c r="V209" s="14"/>
      <c r="W209" s="14"/>
      <c r="X209" s="14"/>
      <c r="Y209" s="14"/>
      <c r="Z209" s="14"/>
    </row>
    <row r="210" spans="1:26" ht="16.5" customHeight="1">
      <c r="A210" s="564"/>
      <c r="B210" s="399"/>
      <c r="C210" s="564"/>
      <c r="D210" s="713"/>
      <c r="E210" s="713"/>
      <c r="F210" s="564"/>
      <c r="G210" s="564"/>
      <c r="H210" s="564"/>
      <c r="I210" s="713"/>
      <c r="J210" s="645"/>
      <c r="K210" s="645"/>
      <c r="L210" s="645"/>
      <c r="M210" s="645"/>
      <c r="N210" s="645"/>
      <c r="O210" s="645"/>
      <c r="P210" s="714"/>
      <c r="Q210" s="394"/>
      <c r="R210" s="714"/>
      <c r="S210" s="704"/>
      <c r="T210" s="14"/>
      <c r="U210" s="14"/>
      <c r="V210" s="14"/>
      <c r="W210" s="14"/>
      <c r="X210" s="14"/>
      <c r="Y210" s="14"/>
      <c r="Z210" s="14"/>
    </row>
    <row r="211" spans="1:26" ht="16.5" customHeight="1">
      <c r="A211" s="564"/>
      <c r="B211" s="399"/>
      <c r="C211" s="564"/>
      <c r="D211" s="713"/>
      <c r="E211" s="713"/>
      <c r="F211" s="564"/>
      <c r="G211" s="564"/>
      <c r="H211" s="564"/>
      <c r="I211" s="713"/>
      <c r="J211" s="645"/>
      <c r="K211" s="645"/>
      <c r="L211" s="645"/>
      <c r="M211" s="645"/>
      <c r="N211" s="645"/>
      <c r="O211" s="645"/>
      <c r="P211" s="714"/>
      <c r="Q211" s="394"/>
      <c r="R211" s="714"/>
      <c r="S211" s="704"/>
      <c r="T211" s="14"/>
      <c r="U211" s="14"/>
      <c r="V211" s="14"/>
      <c r="W211" s="14"/>
      <c r="X211" s="14"/>
      <c r="Y211" s="14"/>
      <c r="Z211" s="14"/>
    </row>
    <row r="212" spans="1:26" ht="16.5" customHeight="1">
      <c r="A212" s="564"/>
      <c r="B212" s="399"/>
      <c r="C212" s="564"/>
      <c r="D212" s="713"/>
      <c r="E212" s="713"/>
      <c r="F212" s="564"/>
      <c r="G212" s="564"/>
      <c r="H212" s="564"/>
      <c r="I212" s="713"/>
      <c r="J212" s="645"/>
      <c r="K212" s="645"/>
      <c r="L212" s="645"/>
      <c r="M212" s="645"/>
      <c r="N212" s="645"/>
      <c r="O212" s="645"/>
      <c r="P212" s="714"/>
      <c r="Q212" s="394"/>
      <c r="R212" s="714"/>
      <c r="S212" s="704"/>
      <c r="T212" s="14"/>
      <c r="U212" s="14"/>
      <c r="V212" s="14"/>
      <c r="W212" s="14"/>
      <c r="X212" s="14"/>
      <c r="Y212" s="14"/>
      <c r="Z212" s="14"/>
    </row>
    <row r="213" spans="1:26" ht="16.5" customHeight="1">
      <c r="A213" s="564"/>
      <c r="B213" s="399"/>
      <c r="C213" s="564"/>
      <c r="D213" s="713"/>
      <c r="E213" s="713"/>
      <c r="F213" s="564"/>
      <c r="G213" s="564"/>
      <c r="H213" s="564"/>
      <c r="I213" s="713"/>
      <c r="J213" s="645"/>
      <c r="K213" s="645"/>
      <c r="L213" s="645"/>
      <c r="M213" s="645"/>
      <c r="N213" s="645"/>
      <c r="O213" s="645"/>
      <c r="P213" s="714"/>
      <c r="Q213" s="394"/>
      <c r="R213" s="714"/>
      <c r="S213" s="704"/>
      <c r="T213" s="14"/>
      <c r="U213" s="14"/>
      <c r="V213" s="14"/>
      <c r="W213" s="14"/>
      <c r="X213" s="14"/>
      <c r="Y213" s="14"/>
      <c r="Z213" s="14"/>
    </row>
    <row r="214" spans="1:26" ht="16.5" customHeight="1">
      <c r="A214" s="564"/>
      <c r="B214" s="399"/>
      <c r="C214" s="564"/>
      <c r="D214" s="713"/>
      <c r="E214" s="713"/>
      <c r="F214" s="564"/>
      <c r="G214" s="564"/>
      <c r="H214" s="564"/>
      <c r="I214" s="713"/>
      <c r="J214" s="645"/>
      <c r="K214" s="645"/>
      <c r="L214" s="645"/>
      <c r="M214" s="645"/>
      <c r="N214" s="645"/>
      <c r="O214" s="645"/>
      <c r="P214" s="714"/>
      <c r="Q214" s="394"/>
      <c r="R214" s="714"/>
      <c r="S214" s="704"/>
      <c r="T214" s="14"/>
      <c r="U214" s="14"/>
      <c r="V214" s="14"/>
      <c r="W214" s="14"/>
      <c r="X214" s="14"/>
      <c r="Y214" s="14"/>
      <c r="Z214" s="14"/>
    </row>
    <row r="215" spans="1:26" ht="16.5" customHeight="1">
      <c r="A215" s="564"/>
      <c r="B215" s="399"/>
      <c r="C215" s="564"/>
      <c r="D215" s="713"/>
      <c r="E215" s="713"/>
      <c r="F215" s="564"/>
      <c r="G215" s="564"/>
      <c r="H215" s="564"/>
      <c r="I215" s="713"/>
      <c r="J215" s="645"/>
      <c r="K215" s="645"/>
      <c r="L215" s="645"/>
      <c r="M215" s="645"/>
      <c r="N215" s="645"/>
      <c r="O215" s="645"/>
      <c r="P215" s="714"/>
      <c r="Q215" s="394"/>
      <c r="R215" s="714"/>
      <c r="S215" s="704"/>
      <c r="T215" s="14"/>
      <c r="U215" s="14"/>
      <c r="V215" s="14"/>
      <c r="W215" s="14"/>
      <c r="X215" s="14"/>
      <c r="Y215" s="14"/>
      <c r="Z215" s="14"/>
    </row>
    <row r="216" spans="1:26" ht="16.5" customHeight="1">
      <c r="A216" s="564"/>
      <c r="B216" s="399"/>
      <c r="C216" s="564"/>
      <c r="D216" s="713"/>
      <c r="E216" s="713"/>
      <c r="F216" s="564"/>
      <c r="G216" s="564"/>
      <c r="H216" s="564"/>
      <c r="I216" s="713"/>
      <c r="J216" s="645"/>
      <c r="K216" s="645"/>
      <c r="L216" s="645"/>
      <c r="M216" s="645"/>
      <c r="N216" s="645"/>
      <c r="O216" s="645"/>
      <c r="P216" s="714"/>
      <c r="Q216" s="394"/>
      <c r="R216" s="714"/>
      <c r="S216" s="704"/>
      <c r="T216" s="14"/>
      <c r="U216" s="14"/>
      <c r="V216" s="14"/>
      <c r="W216" s="14"/>
      <c r="X216" s="14"/>
      <c r="Y216" s="14"/>
      <c r="Z216" s="14"/>
    </row>
    <row r="217" spans="1:26" ht="16.5" customHeight="1">
      <c r="A217" s="564"/>
      <c r="B217" s="399"/>
      <c r="C217" s="564"/>
      <c r="D217" s="713"/>
      <c r="E217" s="713"/>
      <c r="F217" s="564"/>
      <c r="G217" s="564"/>
      <c r="H217" s="564"/>
      <c r="I217" s="713"/>
      <c r="J217" s="645"/>
      <c r="K217" s="645"/>
      <c r="L217" s="645"/>
      <c r="M217" s="645"/>
      <c r="N217" s="645"/>
      <c r="O217" s="645"/>
      <c r="P217" s="714"/>
      <c r="Q217" s="394"/>
      <c r="R217" s="714"/>
      <c r="S217" s="704"/>
      <c r="T217" s="14"/>
      <c r="U217" s="14"/>
      <c r="V217" s="14"/>
      <c r="W217" s="14"/>
      <c r="X217" s="14"/>
      <c r="Y217" s="14"/>
      <c r="Z217" s="14"/>
    </row>
    <row r="218" spans="1:26" ht="16.5" customHeight="1">
      <c r="A218" s="564"/>
      <c r="B218" s="399"/>
      <c r="C218" s="564"/>
      <c r="D218" s="713"/>
      <c r="E218" s="713"/>
      <c r="F218" s="564"/>
      <c r="G218" s="564"/>
      <c r="H218" s="564"/>
      <c r="I218" s="713"/>
      <c r="J218" s="645"/>
      <c r="K218" s="645"/>
      <c r="L218" s="645"/>
      <c r="M218" s="645"/>
      <c r="N218" s="645"/>
      <c r="O218" s="645"/>
      <c r="P218" s="714"/>
      <c r="Q218" s="394"/>
      <c r="R218" s="714"/>
      <c r="S218" s="704"/>
      <c r="T218" s="14"/>
      <c r="U218" s="14"/>
      <c r="V218" s="14"/>
      <c r="W218" s="14"/>
      <c r="X218" s="14"/>
      <c r="Y218" s="14"/>
      <c r="Z218" s="14"/>
    </row>
    <row r="219" spans="1:26" ht="16.5" customHeight="1">
      <c r="A219" s="564"/>
      <c r="B219" s="399"/>
      <c r="C219" s="564"/>
      <c r="D219" s="713"/>
      <c r="E219" s="713"/>
      <c r="F219" s="564"/>
      <c r="G219" s="564"/>
      <c r="H219" s="564"/>
      <c r="I219" s="713"/>
      <c r="J219" s="645"/>
      <c r="K219" s="645"/>
      <c r="L219" s="645"/>
      <c r="M219" s="645"/>
      <c r="N219" s="645"/>
      <c r="O219" s="645"/>
      <c r="P219" s="714"/>
      <c r="Q219" s="394"/>
      <c r="R219" s="714"/>
      <c r="S219" s="704"/>
      <c r="T219" s="14"/>
      <c r="U219" s="14"/>
      <c r="V219" s="14"/>
      <c r="W219" s="14"/>
      <c r="X219" s="14"/>
      <c r="Y219" s="14"/>
      <c r="Z219" s="14"/>
    </row>
    <row r="220" spans="1:26" ht="16.5" customHeight="1">
      <c r="A220" s="564"/>
      <c r="B220" s="399"/>
      <c r="C220" s="564"/>
      <c r="D220" s="713"/>
      <c r="E220" s="713"/>
      <c r="F220" s="564"/>
      <c r="G220" s="564"/>
      <c r="H220" s="564"/>
      <c r="I220" s="713"/>
      <c r="J220" s="645"/>
      <c r="K220" s="645"/>
      <c r="L220" s="645"/>
      <c r="M220" s="645"/>
      <c r="N220" s="645"/>
      <c r="O220" s="645"/>
      <c r="P220" s="714"/>
      <c r="Q220" s="394"/>
      <c r="R220" s="714"/>
      <c r="S220" s="704"/>
      <c r="T220" s="14"/>
      <c r="U220" s="14"/>
      <c r="V220" s="14"/>
      <c r="W220" s="14"/>
      <c r="X220" s="14"/>
      <c r="Y220" s="14"/>
      <c r="Z220" s="14"/>
    </row>
    <row r="221" spans="1:26" ht="16.5" customHeight="1">
      <c r="A221" s="564"/>
      <c r="B221" s="399"/>
      <c r="C221" s="564"/>
      <c r="D221" s="713"/>
      <c r="E221" s="713"/>
      <c r="F221" s="564"/>
      <c r="G221" s="564"/>
      <c r="H221" s="564"/>
      <c r="I221" s="713"/>
      <c r="J221" s="645"/>
      <c r="K221" s="645"/>
      <c r="L221" s="645"/>
      <c r="M221" s="645"/>
      <c r="N221" s="645"/>
      <c r="O221" s="645"/>
      <c r="P221" s="714"/>
      <c r="Q221" s="394"/>
      <c r="R221" s="714"/>
      <c r="S221" s="704"/>
      <c r="T221" s="14"/>
      <c r="U221" s="14"/>
      <c r="V221" s="14"/>
      <c r="W221" s="14"/>
      <c r="X221" s="14"/>
      <c r="Y221" s="14"/>
      <c r="Z221" s="14"/>
    </row>
    <row r="222" spans="1:26" ht="16.5" customHeight="1">
      <c r="A222" s="564"/>
      <c r="B222" s="399"/>
      <c r="C222" s="564"/>
      <c r="D222" s="713"/>
      <c r="E222" s="713"/>
      <c r="F222" s="564"/>
      <c r="G222" s="564"/>
      <c r="H222" s="564"/>
      <c r="I222" s="713"/>
      <c r="J222" s="645"/>
      <c r="K222" s="645"/>
      <c r="L222" s="645"/>
      <c r="M222" s="645"/>
      <c r="N222" s="645"/>
      <c r="O222" s="645"/>
      <c r="P222" s="714"/>
      <c r="Q222" s="394"/>
      <c r="R222" s="714"/>
      <c r="S222" s="704"/>
      <c r="T222" s="14"/>
      <c r="U222" s="14"/>
      <c r="V222" s="14"/>
      <c r="W222" s="14"/>
      <c r="X222" s="14"/>
      <c r="Y222" s="14"/>
      <c r="Z222" s="14"/>
    </row>
    <row r="223" spans="1:26" ht="16.5" customHeight="1">
      <c r="A223" s="564"/>
      <c r="B223" s="399"/>
      <c r="C223" s="564"/>
      <c r="D223" s="713"/>
      <c r="E223" s="713"/>
      <c r="F223" s="564"/>
      <c r="G223" s="564"/>
      <c r="H223" s="564"/>
      <c r="I223" s="713"/>
      <c r="J223" s="645"/>
      <c r="K223" s="645"/>
      <c r="L223" s="645"/>
      <c r="M223" s="645"/>
      <c r="N223" s="645"/>
      <c r="O223" s="645"/>
      <c r="P223" s="714"/>
      <c r="Q223" s="394"/>
      <c r="R223" s="714"/>
      <c r="S223" s="704"/>
      <c r="T223" s="14"/>
      <c r="U223" s="14"/>
      <c r="V223" s="14"/>
      <c r="W223" s="14"/>
      <c r="X223" s="14"/>
      <c r="Y223" s="14"/>
      <c r="Z223" s="14"/>
    </row>
    <row r="224" spans="1:26" ht="16.5" customHeight="1">
      <c r="A224" s="564"/>
      <c r="B224" s="399"/>
      <c r="C224" s="564"/>
      <c r="D224" s="713"/>
      <c r="E224" s="713"/>
      <c r="F224" s="564"/>
      <c r="G224" s="564"/>
      <c r="H224" s="564"/>
      <c r="I224" s="713"/>
      <c r="J224" s="645"/>
      <c r="K224" s="645"/>
      <c r="L224" s="645"/>
      <c r="M224" s="645"/>
      <c r="N224" s="645"/>
      <c r="O224" s="645"/>
      <c r="P224" s="714"/>
      <c r="Q224" s="394"/>
      <c r="R224" s="714"/>
      <c r="S224" s="704"/>
      <c r="T224" s="14"/>
      <c r="U224" s="14"/>
      <c r="V224" s="14"/>
      <c r="W224" s="14"/>
      <c r="X224" s="14"/>
      <c r="Y224" s="14"/>
      <c r="Z224" s="14"/>
    </row>
    <row r="225" spans="1:26" ht="16.5" customHeight="1">
      <c r="A225" s="564"/>
      <c r="B225" s="399"/>
      <c r="C225" s="564"/>
      <c r="D225" s="713"/>
      <c r="E225" s="713"/>
      <c r="F225" s="564"/>
      <c r="G225" s="564"/>
      <c r="H225" s="564"/>
      <c r="I225" s="713"/>
      <c r="J225" s="645"/>
      <c r="K225" s="645"/>
      <c r="L225" s="645"/>
      <c r="M225" s="645"/>
      <c r="N225" s="645"/>
      <c r="O225" s="645"/>
      <c r="P225" s="714"/>
      <c r="Q225" s="394"/>
      <c r="R225" s="714"/>
      <c r="S225" s="704"/>
      <c r="T225" s="14"/>
      <c r="U225" s="14"/>
      <c r="V225" s="14"/>
      <c r="W225" s="14"/>
      <c r="X225" s="14"/>
      <c r="Y225" s="14"/>
      <c r="Z225" s="14"/>
    </row>
    <row r="226" spans="1:26" ht="16.5" customHeight="1">
      <c r="A226" s="564"/>
      <c r="B226" s="399"/>
      <c r="C226" s="564"/>
      <c r="D226" s="713"/>
      <c r="E226" s="713"/>
      <c r="F226" s="564"/>
      <c r="G226" s="564"/>
      <c r="H226" s="564"/>
      <c r="I226" s="713"/>
      <c r="J226" s="645"/>
      <c r="K226" s="645"/>
      <c r="L226" s="645"/>
      <c r="M226" s="645"/>
      <c r="N226" s="645"/>
      <c r="O226" s="645"/>
      <c r="P226" s="714"/>
      <c r="Q226" s="394"/>
      <c r="R226" s="714"/>
      <c r="S226" s="704"/>
      <c r="T226" s="14"/>
      <c r="U226" s="14"/>
      <c r="V226" s="14"/>
      <c r="W226" s="14"/>
      <c r="X226" s="14"/>
      <c r="Y226" s="14"/>
      <c r="Z226" s="14"/>
    </row>
    <row r="227" spans="1:26" ht="16.5" customHeight="1">
      <c r="A227" s="564"/>
      <c r="B227" s="399"/>
      <c r="C227" s="564"/>
      <c r="D227" s="713"/>
      <c r="E227" s="713"/>
      <c r="F227" s="564"/>
      <c r="G227" s="564"/>
      <c r="H227" s="564"/>
      <c r="I227" s="713"/>
      <c r="J227" s="645"/>
      <c r="K227" s="645"/>
      <c r="L227" s="645"/>
      <c r="M227" s="645"/>
      <c r="N227" s="645"/>
      <c r="O227" s="645"/>
      <c r="P227" s="714"/>
      <c r="Q227" s="394"/>
      <c r="R227" s="714"/>
      <c r="S227" s="704"/>
      <c r="T227" s="14"/>
      <c r="U227" s="14"/>
      <c r="V227" s="14"/>
      <c r="W227" s="14"/>
      <c r="X227" s="14"/>
      <c r="Y227" s="14"/>
      <c r="Z227" s="14"/>
    </row>
    <row r="228" spans="1:26" ht="16.5" customHeight="1">
      <c r="A228" s="564"/>
      <c r="B228" s="399"/>
      <c r="C228" s="564"/>
      <c r="D228" s="713"/>
      <c r="E228" s="713"/>
      <c r="F228" s="564"/>
      <c r="G228" s="564"/>
      <c r="H228" s="564"/>
      <c r="I228" s="713"/>
      <c r="J228" s="645"/>
      <c r="K228" s="645"/>
      <c r="L228" s="645"/>
      <c r="M228" s="645"/>
      <c r="N228" s="645"/>
      <c r="O228" s="645"/>
      <c r="P228" s="714"/>
      <c r="Q228" s="394"/>
      <c r="R228" s="714"/>
      <c r="S228" s="704"/>
      <c r="T228" s="14"/>
      <c r="U228" s="14"/>
      <c r="V228" s="14"/>
      <c r="W228" s="14"/>
      <c r="X228" s="14"/>
      <c r="Y228" s="14"/>
      <c r="Z228" s="14"/>
    </row>
    <row r="229" spans="1:26" ht="16.5" customHeight="1">
      <c r="A229" s="564"/>
      <c r="B229" s="399"/>
      <c r="C229" s="564"/>
      <c r="D229" s="713"/>
      <c r="E229" s="713"/>
      <c r="F229" s="564"/>
      <c r="G229" s="564"/>
      <c r="H229" s="564"/>
      <c r="I229" s="713"/>
      <c r="J229" s="645"/>
      <c r="K229" s="645"/>
      <c r="L229" s="645"/>
      <c r="M229" s="645"/>
      <c r="N229" s="645"/>
      <c r="O229" s="645"/>
      <c r="P229" s="714"/>
      <c r="Q229" s="394"/>
      <c r="R229" s="714"/>
      <c r="S229" s="704"/>
      <c r="T229" s="14"/>
      <c r="U229" s="14"/>
      <c r="V229" s="14"/>
      <c r="W229" s="14"/>
      <c r="X229" s="14"/>
      <c r="Y229" s="14"/>
      <c r="Z229" s="14"/>
    </row>
    <row r="230" spans="1:26" ht="16.5" customHeight="1">
      <c r="A230" s="564"/>
      <c r="B230" s="399"/>
      <c r="C230" s="564"/>
      <c r="D230" s="713"/>
      <c r="E230" s="713"/>
      <c r="F230" s="564"/>
      <c r="G230" s="564"/>
      <c r="H230" s="564"/>
      <c r="I230" s="713"/>
      <c r="J230" s="645"/>
      <c r="K230" s="645"/>
      <c r="L230" s="645"/>
      <c r="M230" s="645"/>
      <c r="N230" s="645"/>
      <c r="O230" s="645"/>
      <c r="P230" s="714"/>
      <c r="Q230" s="394"/>
      <c r="R230" s="714"/>
      <c r="S230" s="704"/>
      <c r="T230" s="14"/>
      <c r="U230" s="14"/>
      <c r="V230" s="14"/>
      <c r="W230" s="14"/>
      <c r="X230" s="14"/>
      <c r="Y230" s="14"/>
      <c r="Z230" s="14"/>
    </row>
    <row r="231" spans="1:26" ht="16.5" customHeight="1">
      <c r="A231" s="564"/>
      <c r="B231" s="399"/>
      <c r="C231" s="564"/>
      <c r="D231" s="713"/>
      <c r="E231" s="713"/>
      <c r="F231" s="564"/>
      <c r="G231" s="564"/>
      <c r="H231" s="564"/>
      <c r="I231" s="713"/>
      <c r="J231" s="645"/>
      <c r="K231" s="645"/>
      <c r="L231" s="645"/>
      <c r="M231" s="645"/>
      <c r="N231" s="645"/>
      <c r="O231" s="645"/>
      <c r="P231" s="714"/>
      <c r="Q231" s="394"/>
      <c r="R231" s="714"/>
      <c r="S231" s="704"/>
      <c r="T231" s="14"/>
      <c r="U231" s="14"/>
      <c r="V231" s="14"/>
      <c r="W231" s="14"/>
      <c r="X231" s="14"/>
      <c r="Y231" s="14"/>
      <c r="Z231" s="14"/>
    </row>
    <row r="232" spans="1:26" ht="16.5" customHeight="1">
      <c r="A232" s="564"/>
      <c r="B232" s="399"/>
      <c r="C232" s="564"/>
      <c r="D232" s="713"/>
      <c r="E232" s="713"/>
      <c r="F232" s="564"/>
      <c r="G232" s="564"/>
      <c r="H232" s="564"/>
      <c r="I232" s="713"/>
      <c r="J232" s="645"/>
      <c r="K232" s="645"/>
      <c r="L232" s="645"/>
      <c r="M232" s="645"/>
      <c r="N232" s="645"/>
      <c r="O232" s="645"/>
      <c r="P232" s="714"/>
      <c r="Q232" s="394"/>
      <c r="R232" s="714"/>
      <c r="S232" s="704"/>
      <c r="T232" s="14"/>
      <c r="U232" s="14"/>
      <c r="V232" s="14"/>
      <c r="W232" s="14"/>
      <c r="X232" s="14"/>
      <c r="Y232" s="14"/>
      <c r="Z232" s="14"/>
    </row>
    <row r="233" spans="1:26" ht="16.5" customHeight="1">
      <c r="A233" s="564"/>
      <c r="B233" s="399"/>
      <c r="C233" s="564"/>
      <c r="D233" s="713"/>
      <c r="E233" s="713"/>
      <c r="F233" s="564"/>
      <c r="G233" s="564"/>
      <c r="H233" s="564"/>
      <c r="I233" s="713"/>
      <c r="J233" s="645"/>
      <c r="K233" s="645"/>
      <c r="L233" s="645"/>
      <c r="M233" s="645"/>
      <c r="N233" s="645"/>
      <c r="O233" s="645"/>
      <c r="P233" s="714"/>
      <c r="Q233" s="394"/>
      <c r="R233" s="714"/>
      <c r="S233" s="704"/>
      <c r="T233" s="14"/>
      <c r="U233" s="14"/>
      <c r="V233" s="14"/>
      <c r="W233" s="14"/>
      <c r="X233" s="14"/>
      <c r="Y233" s="14"/>
      <c r="Z233" s="14"/>
    </row>
    <row r="234" spans="1:26" ht="16.5" customHeight="1">
      <c r="A234" s="564"/>
      <c r="B234" s="399"/>
      <c r="C234" s="564"/>
      <c r="D234" s="713"/>
      <c r="E234" s="713"/>
      <c r="F234" s="564"/>
      <c r="G234" s="564"/>
      <c r="H234" s="564"/>
      <c r="I234" s="713"/>
      <c r="J234" s="645"/>
      <c r="K234" s="645"/>
      <c r="L234" s="645"/>
      <c r="M234" s="645"/>
      <c r="N234" s="645"/>
      <c r="O234" s="645"/>
      <c r="P234" s="714"/>
      <c r="Q234" s="394"/>
      <c r="R234" s="714"/>
      <c r="S234" s="704"/>
      <c r="T234" s="14"/>
      <c r="U234" s="14"/>
      <c r="V234" s="14"/>
      <c r="W234" s="14"/>
      <c r="X234" s="14"/>
      <c r="Y234" s="14"/>
      <c r="Z234" s="14"/>
    </row>
    <row r="235" spans="1:26" ht="16.5" customHeight="1">
      <c r="A235" s="564"/>
      <c r="B235" s="399"/>
      <c r="C235" s="564"/>
      <c r="D235" s="713"/>
      <c r="E235" s="713"/>
      <c r="F235" s="564"/>
      <c r="G235" s="564"/>
      <c r="H235" s="564"/>
      <c r="I235" s="713"/>
      <c r="J235" s="645"/>
      <c r="K235" s="645"/>
      <c r="L235" s="645"/>
      <c r="M235" s="645"/>
      <c r="N235" s="645"/>
      <c r="O235" s="645"/>
      <c r="P235" s="714"/>
      <c r="Q235" s="394"/>
      <c r="R235" s="714"/>
      <c r="S235" s="704"/>
      <c r="T235" s="14"/>
      <c r="U235" s="14"/>
      <c r="V235" s="14"/>
      <c r="W235" s="14"/>
      <c r="X235" s="14"/>
      <c r="Y235" s="14"/>
      <c r="Z235" s="14"/>
    </row>
    <row r="236" spans="1:26" ht="16.5" customHeight="1">
      <c r="A236" s="564"/>
      <c r="B236" s="399"/>
      <c r="C236" s="564"/>
      <c r="D236" s="713"/>
      <c r="E236" s="713"/>
      <c r="F236" s="564"/>
      <c r="G236" s="564"/>
      <c r="H236" s="564"/>
      <c r="I236" s="713"/>
      <c r="J236" s="645"/>
      <c r="K236" s="645"/>
      <c r="L236" s="645"/>
      <c r="M236" s="645"/>
      <c r="N236" s="645"/>
      <c r="O236" s="645"/>
      <c r="P236" s="714"/>
      <c r="Q236" s="394"/>
      <c r="R236" s="714"/>
      <c r="S236" s="704"/>
      <c r="T236" s="14"/>
      <c r="U236" s="14"/>
      <c r="V236" s="14"/>
      <c r="W236" s="14"/>
      <c r="X236" s="14"/>
      <c r="Y236" s="14"/>
      <c r="Z236" s="14"/>
    </row>
    <row r="237" spans="1:26" ht="16.5" customHeight="1">
      <c r="A237" s="564"/>
      <c r="B237" s="399"/>
      <c r="C237" s="564"/>
      <c r="D237" s="713"/>
      <c r="E237" s="713"/>
      <c r="F237" s="564"/>
      <c r="G237" s="564"/>
      <c r="H237" s="564"/>
      <c r="I237" s="713"/>
      <c r="J237" s="645"/>
      <c r="K237" s="645"/>
      <c r="L237" s="645"/>
      <c r="M237" s="645"/>
      <c r="N237" s="645"/>
      <c r="O237" s="645"/>
      <c r="P237" s="714"/>
      <c r="Q237" s="394"/>
      <c r="R237" s="714"/>
      <c r="S237" s="704"/>
      <c r="T237" s="14"/>
      <c r="U237" s="14"/>
      <c r="V237" s="14"/>
      <c r="W237" s="14"/>
      <c r="X237" s="14"/>
      <c r="Y237" s="14"/>
      <c r="Z237" s="14"/>
    </row>
    <row r="238" spans="1:26" ht="16.5" customHeight="1">
      <c r="A238" s="564"/>
      <c r="B238" s="399"/>
      <c r="C238" s="564"/>
      <c r="D238" s="713"/>
      <c r="E238" s="713"/>
      <c r="F238" s="564"/>
      <c r="G238" s="564"/>
      <c r="H238" s="564"/>
      <c r="I238" s="713"/>
      <c r="J238" s="645"/>
      <c r="K238" s="645"/>
      <c r="L238" s="645"/>
      <c r="M238" s="645"/>
      <c r="N238" s="645"/>
      <c r="O238" s="645"/>
      <c r="P238" s="714"/>
      <c r="Q238" s="394"/>
      <c r="R238" s="714"/>
      <c r="S238" s="704"/>
      <c r="T238" s="14"/>
      <c r="U238" s="14"/>
      <c r="V238" s="14"/>
      <c r="W238" s="14"/>
      <c r="X238" s="14"/>
      <c r="Y238" s="14"/>
      <c r="Z238" s="14"/>
    </row>
    <row r="239" spans="1:26" ht="16.5" customHeight="1">
      <c r="A239" s="564"/>
      <c r="B239" s="399"/>
      <c r="C239" s="564"/>
      <c r="D239" s="713"/>
      <c r="E239" s="713"/>
      <c r="F239" s="564"/>
      <c r="G239" s="564"/>
      <c r="H239" s="564"/>
      <c r="I239" s="713"/>
      <c r="J239" s="645"/>
      <c r="K239" s="645"/>
      <c r="L239" s="645"/>
      <c r="M239" s="645"/>
      <c r="N239" s="645"/>
      <c r="O239" s="645"/>
      <c r="P239" s="714"/>
      <c r="Q239" s="394"/>
      <c r="R239" s="714"/>
      <c r="S239" s="704"/>
      <c r="T239" s="14"/>
      <c r="U239" s="14"/>
      <c r="V239" s="14"/>
      <c r="W239" s="14"/>
      <c r="X239" s="14"/>
      <c r="Y239" s="14"/>
      <c r="Z239" s="14"/>
    </row>
    <row r="240" spans="1:26" ht="16.5" customHeight="1">
      <c r="A240" s="564"/>
      <c r="B240" s="399"/>
      <c r="C240" s="564"/>
      <c r="D240" s="713"/>
      <c r="E240" s="713"/>
      <c r="F240" s="564"/>
      <c r="G240" s="564"/>
      <c r="H240" s="564"/>
      <c r="I240" s="713"/>
      <c r="J240" s="645"/>
      <c r="K240" s="645"/>
      <c r="L240" s="645"/>
      <c r="M240" s="645"/>
      <c r="N240" s="645"/>
      <c r="O240" s="645"/>
      <c r="P240" s="714"/>
      <c r="Q240" s="394"/>
      <c r="R240" s="714"/>
      <c r="S240" s="704"/>
      <c r="T240" s="14"/>
      <c r="U240" s="14"/>
      <c r="V240" s="14"/>
      <c r="W240" s="14"/>
      <c r="X240" s="14"/>
      <c r="Y240" s="14"/>
      <c r="Z240" s="14"/>
    </row>
    <row r="241" spans="1:26" ht="16.5" customHeight="1">
      <c r="A241" s="564"/>
      <c r="B241" s="399"/>
      <c r="C241" s="564"/>
      <c r="D241" s="713"/>
      <c r="E241" s="713"/>
      <c r="F241" s="564"/>
      <c r="G241" s="564"/>
      <c r="H241" s="564"/>
      <c r="I241" s="713"/>
      <c r="J241" s="645"/>
      <c r="K241" s="645"/>
      <c r="L241" s="645"/>
      <c r="M241" s="645"/>
      <c r="N241" s="645"/>
      <c r="O241" s="645"/>
      <c r="P241" s="714"/>
      <c r="Q241" s="394"/>
      <c r="R241" s="714"/>
      <c r="S241" s="704"/>
      <c r="T241" s="14"/>
      <c r="U241" s="14"/>
      <c r="V241" s="14"/>
      <c r="W241" s="14"/>
      <c r="X241" s="14"/>
      <c r="Y241" s="14"/>
      <c r="Z241" s="14"/>
    </row>
    <row r="242" spans="1:26" ht="16.5" customHeight="1">
      <c r="A242" s="564"/>
      <c r="B242" s="399"/>
      <c r="C242" s="564"/>
      <c r="D242" s="713"/>
      <c r="E242" s="713"/>
      <c r="F242" s="564"/>
      <c r="G242" s="564"/>
      <c r="H242" s="564"/>
      <c r="I242" s="713"/>
      <c r="J242" s="645"/>
      <c r="K242" s="645"/>
      <c r="L242" s="645"/>
      <c r="M242" s="645"/>
      <c r="N242" s="645"/>
      <c r="O242" s="645"/>
      <c r="P242" s="714"/>
      <c r="Q242" s="394"/>
      <c r="R242" s="714"/>
      <c r="S242" s="704"/>
      <c r="T242" s="14"/>
      <c r="U242" s="14"/>
      <c r="V242" s="14"/>
      <c r="W242" s="14"/>
      <c r="X242" s="14"/>
      <c r="Y242" s="14"/>
      <c r="Z242" s="14"/>
    </row>
    <row r="243" spans="1:26" ht="16.5" customHeight="1">
      <c r="A243" s="564"/>
      <c r="B243" s="399"/>
      <c r="C243" s="564"/>
      <c r="D243" s="713"/>
      <c r="E243" s="713"/>
      <c r="F243" s="564"/>
      <c r="G243" s="564"/>
      <c r="H243" s="564"/>
      <c r="I243" s="713"/>
      <c r="J243" s="645"/>
      <c r="K243" s="645"/>
      <c r="L243" s="645"/>
      <c r="M243" s="645"/>
      <c r="N243" s="645"/>
      <c r="O243" s="645"/>
      <c r="P243" s="714"/>
      <c r="Q243" s="394"/>
      <c r="R243" s="714"/>
      <c r="S243" s="704"/>
      <c r="T243" s="14"/>
      <c r="U243" s="14"/>
      <c r="V243" s="14"/>
      <c r="W243" s="14"/>
      <c r="X243" s="14"/>
      <c r="Y243" s="14"/>
      <c r="Z243" s="14"/>
    </row>
    <row r="244" spans="1:26" ht="16.5" customHeight="1">
      <c r="A244" s="564"/>
      <c r="B244" s="399"/>
      <c r="C244" s="564"/>
      <c r="D244" s="713"/>
      <c r="E244" s="713"/>
      <c r="F244" s="564"/>
      <c r="G244" s="564"/>
      <c r="H244" s="564"/>
      <c r="I244" s="713"/>
      <c r="J244" s="645"/>
      <c r="K244" s="645"/>
      <c r="L244" s="645"/>
      <c r="M244" s="645"/>
      <c r="N244" s="645"/>
      <c r="O244" s="645"/>
      <c r="P244" s="714"/>
      <c r="Q244" s="394"/>
      <c r="R244" s="714"/>
      <c r="S244" s="704"/>
      <c r="T244" s="14"/>
      <c r="U244" s="14"/>
      <c r="V244" s="14"/>
      <c r="W244" s="14"/>
      <c r="X244" s="14"/>
      <c r="Y244" s="14"/>
      <c r="Z244" s="14"/>
    </row>
    <row r="245" spans="1:26" ht="16.5" customHeight="1">
      <c r="A245" s="564"/>
      <c r="B245" s="399"/>
      <c r="C245" s="564"/>
      <c r="D245" s="713"/>
      <c r="E245" s="713"/>
      <c r="F245" s="564"/>
      <c r="G245" s="564"/>
      <c r="H245" s="564"/>
      <c r="I245" s="713"/>
      <c r="J245" s="645"/>
      <c r="K245" s="645"/>
      <c r="L245" s="645"/>
      <c r="M245" s="645"/>
      <c r="N245" s="645"/>
      <c r="O245" s="645"/>
      <c r="P245" s="714"/>
      <c r="Q245" s="394"/>
      <c r="R245" s="714"/>
      <c r="S245" s="704"/>
      <c r="T245" s="14"/>
      <c r="U245" s="14"/>
      <c r="V245" s="14"/>
      <c r="W245" s="14"/>
      <c r="X245" s="14"/>
      <c r="Y245" s="14"/>
      <c r="Z245" s="14"/>
    </row>
    <row r="246" spans="1:26" ht="16.5" customHeight="1">
      <c r="A246" s="564"/>
      <c r="B246" s="399"/>
      <c r="C246" s="564"/>
      <c r="D246" s="713"/>
      <c r="E246" s="713"/>
      <c r="F246" s="564"/>
      <c r="G246" s="564"/>
      <c r="H246" s="564"/>
      <c r="I246" s="713"/>
      <c r="J246" s="645"/>
      <c r="K246" s="645"/>
      <c r="L246" s="645"/>
      <c r="M246" s="645"/>
      <c r="N246" s="645"/>
      <c r="O246" s="645"/>
      <c r="P246" s="714"/>
      <c r="Q246" s="394"/>
      <c r="R246" s="714"/>
      <c r="S246" s="704"/>
      <c r="T246" s="14"/>
      <c r="U246" s="14"/>
      <c r="V246" s="14"/>
      <c r="W246" s="14"/>
      <c r="X246" s="14"/>
      <c r="Y246" s="14"/>
      <c r="Z246" s="14"/>
    </row>
    <row r="247" spans="1:26" ht="16.5" customHeight="1">
      <c r="A247" s="564"/>
      <c r="B247" s="399"/>
      <c r="C247" s="564"/>
      <c r="D247" s="713"/>
      <c r="E247" s="713"/>
      <c r="F247" s="564"/>
      <c r="G247" s="564"/>
      <c r="H247" s="564"/>
      <c r="I247" s="713"/>
      <c r="J247" s="645"/>
      <c r="K247" s="645"/>
      <c r="L247" s="645"/>
      <c r="M247" s="645"/>
      <c r="N247" s="645"/>
      <c r="O247" s="645"/>
      <c r="P247" s="714"/>
      <c r="Q247" s="394"/>
      <c r="R247" s="714"/>
      <c r="S247" s="704"/>
      <c r="T247" s="14"/>
      <c r="U247" s="14"/>
      <c r="V247" s="14"/>
      <c r="W247" s="14"/>
      <c r="X247" s="14"/>
      <c r="Y247" s="14"/>
      <c r="Z247" s="14"/>
    </row>
    <row r="248" spans="1:26" ht="16.5" customHeight="1">
      <c r="A248" s="564"/>
      <c r="B248" s="399"/>
      <c r="C248" s="564"/>
      <c r="D248" s="713"/>
      <c r="E248" s="713"/>
      <c r="F248" s="564"/>
      <c r="G248" s="564"/>
      <c r="H248" s="564"/>
      <c r="I248" s="713"/>
      <c r="J248" s="645"/>
      <c r="K248" s="645"/>
      <c r="L248" s="645"/>
      <c r="M248" s="645"/>
      <c r="N248" s="645"/>
      <c r="O248" s="645"/>
      <c r="P248" s="714"/>
      <c r="Q248" s="394"/>
      <c r="R248" s="714"/>
      <c r="S248" s="704"/>
      <c r="T248" s="14"/>
      <c r="U248" s="14"/>
      <c r="V248" s="14"/>
      <c r="W248" s="14"/>
      <c r="X248" s="14"/>
      <c r="Y248" s="14"/>
      <c r="Z248" s="14"/>
    </row>
    <row r="249" spans="1:26" ht="16.5" customHeight="1">
      <c r="A249" s="564"/>
      <c r="B249" s="399"/>
      <c r="C249" s="564"/>
      <c r="D249" s="713"/>
      <c r="E249" s="713"/>
      <c r="F249" s="564"/>
      <c r="G249" s="564"/>
      <c r="H249" s="564"/>
      <c r="I249" s="713"/>
      <c r="J249" s="645"/>
      <c r="K249" s="645"/>
      <c r="L249" s="645"/>
      <c r="M249" s="645"/>
      <c r="N249" s="645"/>
      <c r="O249" s="645"/>
      <c r="P249" s="714"/>
      <c r="Q249" s="394"/>
      <c r="R249" s="714"/>
      <c r="S249" s="704"/>
      <c r="T249" s="14"/>
      <c r="U249" s="14"/>
      <c r="V249" s="14"/>
      <c r="W249" s="14"/>
      <c r="X249" s="14"/>
      <c r="Y249" s="14"/>
      <c r="Z249" s="14"/>
    </row>
    <row r="250" spans="1:26" ht="16.5" customHeight="1">
      <c r="A250" s="564"/>
      <c r="B250" s="399"/>
      <c r="C250" s="564"/>
      <c r="D250" s="713"/>
      <c r="E250" s="713"/>
      <c r="F250" s="564"/>
      <c r="G250" s="564"/>
      <c r="H250" s="564"/>
      <c r="I250" s="713"/>
      <c r="J250" s="645"/>
      <c r="K250" s="645"/>
      <c r="L250" s="645"/>
      <c r="M250" s="645"/>
      <c r="N250" s="645"/>
      <c r="O250" s="645"/>
      <c r="P250" s="714"/>
      <c r="Q250" s="394"/>
      <c r="R250" s="714"/>
      <c r="S250" s="704"/>
      <c r="T250" s="14"/>
      <c r="U250" s="14"/>
      <c r="V250" s="14"/>
      <c r="W250" s="14"/>
      <c r="X250" s="14"/>
      <c r="Y250" s="14"/>
      <c r="Z250" s="14"/>
    </row>
    <row r="251" spans="1:26" ht="16.5" customHeight="1">
      <c r="A251" s="564"/>
      <c r="B251" s="399"/>
      <c r="C251" s="564"/>
      <c r="D251" s="713"/>
      <c r="E251" s="713"/>
      <c r="F251" s="564"/>
      <c r="G251" s="564"/>
      <c r="H251" s="564"/>
      <c r="I251" s="713"/>
      <c r="J251" s="645"/>
      <c r="K251" s="645"/>
      <c r="L251" s="645"/>
      <c r="M251" s="645"/>
      <c r="N251" s="645"/>
      <c r="O251" s="645"/>
      <c r="P251" s="714"/>
      <c r="Q251" s="394"/>
      <c r="R251" s="714"/>
      <c r="S251" s="704"/>
      <c r="T251" s="14"/>
      <c r="U251" s="14"/>
      <c r="V251" s="14"/>
      <c r="W251" s="14"/>
      <c r="X251" s="14"/>
      <c r="Y251" s="14"/>
      <c r="Z251" s="14"/>
    </row>
    <row r="252" spans="1:26" ht="16.5" customHeight="1">
      <c r="A252" s="564"/>
      <c r="B252" s="399"/>
      <c r="C252" s="564"/>
      <c r="D252" s="713"/>
      <c r="E252" s="713"/>
      <c r="F252" s="564"/>
      <c r="G252" s="564"/>
      <c r="H252" s="564"/>
      <c r="I252" s="713"/>
      <c r="J252" s="645"/>
      <c r="K252" s="645"/>
      <c r="L252" s="645"/>
      <c r="M252" s="645"/>
      <c r="N252" s="645"/>
      <c r="O252" s="645"/>
      <c r="P252" s="714"/>
      <c r="Q252" s="394"/>
      <c r="R252" s="714"/>
      <c r="S252" s="704"/>
      <c r="T252" s="14"/>
      <c r="U252" s="14"/>
      <c r="V252" s="14"/>
      <c r="W252" s="14"/>
      <c r="X252" s="14"/>
      <c r="Y252" s="14"/>
      <c r="Z252" s="14"/>
    </row>
    <row r="253" spans="1:26" ht="16.5" customHeight="1">
      <c r="A253" s="564"/>
      <c r="B253" s="399"/>
      <c r="C253" s="564"/>
      <c r="D253" s="713"/>
      <c r="E253" s="713"/>
      <c r="F253" s="564"/>
      <c r="G253" s="564"/>
      <c r="H253" s="564"/>
      <c r="I253" s="713"/>
      <c r="J253" s="645"/>
      <c r="K253" s="645"/>
      <c r="L253" s="645"/>
      <c r="M253" s="645"/>
      <c r="N253" s="645"/>
      <c r="O253" s="645"/>
      <c r="P253" s="714"/>
      <c r="Q253" s="394"/>
      <c r="R253" s="714"/>
      <c r="S253" s="704"/>
      <c r="T253" s="14"/>
      <c r="U253" s="14"/>
      <c r="V253" s="14"/>
      <c r="W253" s="14"/>
      <c r="X253" s="14"/>
      <c r="Y253" s="14"/>
      <c r="Z253" s="14"/>
    </row>
    <row r="254" spans="1:26" ht="16.5" customHeight="1">
      <c r="A254" s="564"/>
      <c r="B254" s="399"/>
      <c r="C254" s="564"/>
      <c r="D254" s="713"/>
      <c r="E254" s="713"/>
      <c r="F254" s="564"/>
      <c r="G254" s="564"/>
      <c r="H254" s="564"/>
      <c r="I254" s="713"/>
      <c r="J254" s="645"/>
      <c r="K254" s="645"/>
      <c r="L254" s="645"/>
      <c r="M254" s="645"/>
      <c r="N254" s="645"/>
      <c r="O254" s="645"/>
      <c r="P254" s="714"/>
      <c r="Q254" s="394"/>
      <c r="R254" s="714"/>
      <c r="S254" s="704"/>
      <c r="T254" s="14"/>
      <c r="U254" s="14"/>
      <c r="V254" s="14"/>
      <c r="W254" s="14"/>
      <c r="X254" s="14"/>
      <c r="Y254" s="14"/>
      <c r="Z254" s="14"/>
    </row>
    <row r="255" spans="1:26" ht="16.5" customHeight="1">
      <c r="A255" s="564"/>
      <c r="B255" s="399"/>
      <c r="C255" s="564"/>
      <c r="D255" s="713"/>
      <c r="E255" s="713"/>
      <c r="F255" s="564"/>
      <c r="G255" s="564"/>
      <c r="H255" s="564"/>
      <c r="I255" s="713"/>
      <c r="J255" s="645"/>
      <c r="K255" s="645"/>
      <c r="L255" s="645"/>
      <c r="M255" s="645"/>
      <c r="N255" s="645"/>
      <c r="O255" s="645"/>
      <c r="P255" s="714"/>
      <c r="Q255" s="394"/>
      <c r="R255" s="714"/>
      <c r="S255" s="704"/>
      <c r="T255" s="14"/>
      <c r="U255" s="14"/>
      <c r="V255" s="14"/>
      <c r="W255" s="14"/>
      <c r="X255" s="14"/>
      <c r="Y255" s="14"/>
      <c r="Z255" s="14"/>
    </row>
    <row r="256" spans="1:26" ht="16.5" customHeight="1">
      <c r="A256" s="564"/>
      <c r="B256" s="399"/>
      <c r="C256" s="564"/>
      <c r="D256" s="713"/>
      <c r="E256" s="713"/>
      <c r="F256" s="564"/>
      <c r="G256" s="564"/>
      <c r="H256" s="564"/>
      <c r="I256" s="713"/>
      <c r="J256" s="645"/>
      <c r="K256" s="645"/>
      <c r="L256" s="645"/>
      <c r="M256" s="645"/>
      <c r="N256" s="645"/>
      <c r="O256" s="645"/>
      <c r="P256" s="714"/>
      <c r="Q256" s="394"/>
      <c r="R256" s="714"/>
      <c r="S256" s="704"/>
      <c r="T256" s="14"/>
      <c r="U256" s="14"/>
      <c r="V256" s="14"/>
      <c r="W256" s="14"/>
      <c r="X256" s="14"/>
      <c r="Y256" s="14"/>
      <c r="Z256" s="14"/>
    </row>
    <row r="257" spans="1:26" ht="16.5" customHeight="1">
      <c r="A257" s="564"/>
      <c r="B257" s="399"/>
      <c r="C257" s="564"/>
      <c r="D257" s="713"/>
      <c r="E257" s="713"/>
      <c r="F257" s="564"/>
      <c r="G257" s="564"/>
      <c r="H257" s="564"/>
      <c r="I257" s="713"/>
      <c r="J257" s="645"/>
      <c r="K257" s="645"/>
      <c r="L257" s="645"/>
      <c r="M257" s="645"/>
      <c r="N257" s="645"/>
      <c r="O257" s="645"/>
      <c r="P257" s="714"/>
      <c r="Q257" s="394"/>
      <c r="R257" s="714"/>
      <c r="S257" s="704"/>
      <c r="T257" s="14"/>
      <c r="U257" s="14"/>
      <c r="V257" s="14"/>
      <c r="W257" s="14"/>
      <c r="X257" s="14"/>
      <c r="Y257" s="14"/>
      <c r="Z257" s="14"/>
    </row>
    <row r="258" spans="1:26" ht="16.5" customHeight="1">
      <c r="A258" s="564"/>
      <c r="B258" s="399"/>
      <c r="C258" s="564"/>
      <c r="D258" s="713"/>
      <c r="E258" s="713"/>
      <c r="F258" s="564"/>
      <c r="G258" s="564"/>
      <c r="H258" s="564"/>
      <c r="I258" s="713"/>
      <c r="J258" s="645"/>
      <c r="K258" s="645"/>
      <c r="L258" s="645"/>
      <c r="M258" s="645"/>
      <c r="N258" s="645"/>
      <c r="O258" s="645"/>
      <c r="P258" s="714"/>
      <c r="Q258" s="394"/>
      <c r="R258" s="714"/>
      <c r="S258" s="704"/>
      <c r="T258" s="14"/>
      <c r="U258" s="14"/>
      <c r="V258" s="14"/>
      <c r="W258" s="14"/>
      <c r="X258" s="14"/>
      <c r="Y258" s="14"/>
      <c r="Z258" s="14"/>
    </row>
    <row r="259" spans="1:26" ht="16.5" customHeight="1">
      <c r="A259" s="564"/>
      <c r="B259" s="399"/>
      <c r="C259" s="564"/>
      <c r="D259" s="713"/>
      <c r="E259" s="713"/>
      <c r="F259" s="564"/>
      <c r="G259" s="564"/>
      <c r="H259" s="564"/>
      <c r="I259" s="713"/>
      <c r="J259" s="645"/>
      <c r="K259" s="645"/>
      <c r="L259" s="645"/>
      <c r="M259" s="645"/>
      <c r="N259" s="645"/>
      <c r="O259" s="645"/>
      <c r="P259" s="714"/>
      <c r="Q259" s="394"/>
      <c r="R259" s="714"/>
      <c r="S259" s="704"/>
      <c r="T259" s="14"/>
      <c r="U259" s="14"/>
      <c r="V259" s="14"/>
      <c r="W259" s="14"/>
      <c r="X259" s="14"/>
      <c r="Y259" s="14"/>
      <c r="Z259" s="14"/>
    </row>
    <row r="260" spans="1:26" ht="16.5" customHeight="1">
      <c r="A260" s="564"/>
      <c r="B260" s="399"/>
      <c r="C260" s="564"/>
      <c r="D260" s="713"/>
      <c r="E260" s="713"/>
      <c r="F260" s="564"/>
      <c r="G260" s="564"/>
      <c r="H260" s="564"/>
      <c r="I260" s="713"/>
      <c r="J260" s="645"/>
      <c r="K260" s="645"/>
      <c r="L260" s="645"/>
      <c r="M260" s="645"/>
      <c r="N260" s="645"/>
      <c r="O260" s="645"/>
      <c r="P260" s="714"/>
      <c r="Q260" s="394"/>
      <c r="R260" s="714"/>
      <c r="S260" s="704"/>
      <c r="T260" s="14"/>
      <c r="U260" s="14"/>
      <c r="V260" s="14"/>
      <c r="W260" s="14"/>
      <c r="X260" s="14"/>
      <c r="Y260" s="14"/>
      <c r="Z260" s="14"/>
    </row>
    <row r="261" spans="1:26" ht="16.5" customHeight="1">
      <c r="A261" s="564"/>
      <c r="B261" s="399"/>
      <c r="C261" s="564"/>
      <c r="D261" s="713"/>
      <c r="E261" s="713"/>
      <c r="F261" s="564"/>
      <c r="G261" s="564"/>
      <c r="H261" s="564"/>
      <c r="I261" s="713"/>
      <c r="J261" s="645"/>
      <c r="K261" s="645"/>
      <c r="L261" s="645"/>
      <c r="M261" s="645"/>
      <c r="N261" s="645"/>
      <c r="O261" s="645"/>
      <c r="P261" s="714"/>
      <c r="Q261" s="394"/>
      <c r="R261" s="714"/>
      <c r="S261" s="704"/>
      <c r="T261" s="14"/>
      <c r="U261" s="14"/>
      <c r="V261" s="14"/>
      <c r="W261" s="14"/>
      <c r="X261" s="14"/>
      <c r="Y261" s="14"/>
      <c r="Z261" s="14"/>
    </row>
    <row r="262" spans="1:26" ht="16.5" customHeight="1">
      <c r="A262" s="564"/>
      <c r="B262" s="399"/>
      <c r="C262" s="564"/>
      <c r="D262" s="713"/>
      <c r="E262" s="713"/>
      <c r="F262" s="564"/>
      <c r="G262" s="564"/>
      <c r="H262" s="564"/>
      <c r="I262" s="713"/>
      <c r="J262" s="645"/>
      <c r="K262" s="645"/>
      <c r="L262" s="645"/>
      <c r="M262" s="645"/>
      <c r="N262" s="645"/>
      <c r="O262" s="645"/>
      <c r="P262" s="714"/>
      <c r="Q262" s="394"/>
      <c r="R262" s="714"/>
      <c r="S262" s="704"/>
      <c r="T262" s="14"/>
      <c r="U262" s="14"/>
      <c r="V262" s="14"/>
      <c r="W262" s="14"/>
      <c r="X262" s="14"/>
      <c r="Y262" s="14"/>
      <c r="Z262" s="14"/>
    </row>
    <row r="263" spans="1:26" ht="16.5" customHeight="1">
      <c r="A263" s="564"/>
      <c r="B263" s="399"/>
      <c r="C263" s="564"/>
      <c r="D263" s="713"/>
      <c r="E263" s="713"/>
      <c r="F263" s="564"/>
      <c r="G263" s="564"/>
      <c r="H263" s="564"/>
      <c r="I263" s="713"/>
      <c r="J263" s="645"/>
      <c r="K263" s="645"/>
      <c r="L263" s="645"/>
      <c r="M263" s="645"/>
      <c r="N263" s="645"/>
      <c r="O263" s="645"/>
      <c r="P263" s="714"/>
      <c r="Q263" s="394"/>
      <c r="R263" s="714"/>
      <c r="S263" s="704"/>
      <c r="T263" s="14"/>
      <c r="U263" s="14"/>
      <c r="V263" s="14"/>
      <c r="W263" s="14"/>
      <c r="X263" s="14"/>
      <c r="Y263" s="14"/>
      <c r="Z263" s="14"/>
    </row>
    <row r="264" spans="1:26" ht="16.5" customHeight="1">
      <c r="A264" s="564"/>
      <c r="B264" s="399"/>
      <c r="C264" s="564"/>
      <c r="D264" s="713"/>
      <c r="E264" s="713"/>
      <c r="F264" s="564"/>
      <c r="G264" s="564"/>
      <c r="H264" s="564"/>
      <c r="I264" s="713"/>
      <c r="J264" s="645"/>
      <c r="K264" s="645"/>
      <c r="L264" s="645"/>
      <c r="M264" s="645"/>
      <c r="N264" s="645"/>
      <c r="O264" s="645"/>
      <c r="P264" s="714"/>
      <c r="Q264" s="394"/>
      <c r="R264" s="714"/>
      <c r="S264" s="704"/>
      <c r="T264" s="14"/>
      <c r="U264" s="14"/>
      <c r="V264" s="14"/>
      <c r="W264" s="14"/>
      <c r="X264" s="14"/>
      <c r="Y264" s="14"/>
      <c r="Z264" s="14"/>
    </row>
    <row r="265" spans="1:26" ht="16.5" customHeight="1">
      <c r="A265" s="564"/>
      <c r="B265" s="399"/>
      <c r="C265" s="564"/>
      <c r="D265" s="713"/>
      <c r="E265" s="713"/>
      <c r="F265" s="564"/>
      <c r="G265" s="564"/>
      <c r="H265" s="564"/>
      <c r="I265" s="713"/>
      <c r="J265" s="645"/>
      <c r="K265" s="645"/>
      <c r="L265" s="645"/>
      <c r="M265" s="645"/>
      <c r="N265" s="645"/>
      <c r="O265" s="645"/>
      <c r="P265" s="714"/>
      <c r="Q265" s="394"/>
      <c r="R265" s="714"/>
      <c r="S265" s="704"/>
      <c r="T265" s="14"/>
      <c r="U265" s="14"/>
      <c r="V265" s="14"/>
      <c r="W265" s="14"/>
      <c r="X265" s="14"/>
      <c r="Y265" s="14"/>
      <c r="Z265" s="14"/>
    </row>
    <row r="266" spans="1:26" ht="16.5" customHeight="1">
      <c r="A266" s="564"/>
      <c r="B266" s="399"/>
      <c r="C266" s="564"/>
      <c r="D266" s="713"/>
      <c r="E266" s="713"/>
      <c r="F266" s="564"/>
      <c r="G266" s="564"/>
      <c r="H266" s="564"/>
      <c r="I266" s="713"/>
      <c r="J266" s="645"/>
      <c r="K266" s="645"/>
      <c r="L266" s="645"/>
      <c r="M266" s="645"/>
      <c r="N266" s="645"/>
      <c r="O266" s="645"/>
      <c r="P266" s="714"/>
      <c r="Q266" s="394"/>
      <c r="R266" s="714"/>
      <c r="S266" s="704"/>
      <c r="T266" s="14"/>
      <c r="U266" s="14"/>
      <c r="V266" s="14"/>
      <c r="W266" s="14"/>
      <c r="X266" s="14"/>
      <c r="Y266" s="14"/>
      <c r="Z266" s="14"/>
    </row>
    <row r="267" spans="1:26" ht="16.5" customHeight="1">
      <c r="A267" s="564"/>
      <c r="B267" s="399"/>
      <c r="C267" s="564"/>
      <c r="D267" s="713"/>
      <c r="E267" s="713"/>
      <c r="F267" s="564"/>
      <c r="G267" s="564"/>
      <c r="H267" s="564"/>
      <c r="I267" s="713"/>
      <c r="J267" s="645"/>
      <c r="K267" s="645"/>
      <c r="L267" s="645"/>
      <c r="M267" s="645"/>
      <c r="N267" s="645"/>
      <c r="O267" s="645"/>
      <c r="P267" s="714"/>
      <c r="Q267" s="394"/>
      <c r="R267" s="714"/>
      <c r="S267" s="704"/>
      <c r="T267" s="14"/>
      <c r="U267" s="14"/>
      <c r="V267" s="14"/>
      <c r="W267" s="14"/>
      <c r="X267" s="14"/>
      <c r="Y267" s="14"/>
      <c r="Z267" s="14"/>
    </row>
    <row r="268" spans="1:26" ht="16.5" customHeight="1">
      <c r="A268" s="564"/>
      <c r="B268" s="399"/>
      <c r="C268" s="564"/>
      <c r="D268" s="713"/>
      <c r="E268" s="713"/>
      <c r="F268" s="564"/>
      <c r="G268" s="564"/>
      <c r="H268" s="564"/>
      <c r="I268" s="713"/>
      <c r="J268" s="645"/>
      <c r="K268" s="645"/>
      <c r="L268" s="645"/>
      <c r="M268" s="645"/>
      <c r="N268" s="645"/>
      <c r="O268" s="645"/>
      <c r="P268" s="714"/>
      <c r="Q268" s="394"/>
      <c r="R268" s="714"/>
      <c r="S268" s="704"/>
      <c r="T268" s="14"/>
      <c r="U268" s="14"/>
      <c r="V268" s="14"/>
      <c r="W268" s="14"/>
      <c r="X268" s="14"/>
      <c r="Y268" s="14"/>
      <c r="Z268" s="14"/>
    </row>
    <row r="269" spans="1:26" ht="16.5" customHeight="1">
      <c r="A269" s="564"/>
      <c r="B269" s="399"/>
      <c r="C269" s="564"/>
      <c r="D269" s="713"/>
      <c r="E269" s="713"/>
      <c r="F269" s="564"/>
      <c r="G269" s="564"/>
      <c r="H269" s="564"/>
      <c r="I269" s="713"/>
      <c r="J269" s="645"/>
      <c r="K269" s="645"/>
      <c r="L269" s="645"/>
      <c r="M269" s="645"/>
      <c r="N269" s="645"/>
      <c r="O269" s="645"/>
      <c r="P269" s="714"/>
      <c r="Q269" s="394"/>
      <c r="R269" s="714"/>
      <c r="S269" s="704"/>
      <c r="T269" s="14"/>
      <c r="U269" s="14"/>
      <c r="V269" s="14"/>
      <c r="W269" s="14"/>
      <c r="X269" s="14"/>
      <c r="Y269" s="14"/>
      <c r="Z269" s="14"/>
    </row>
    <row r="270" spans="1:26" ht="16.5" customHeight="1">
      <c r="A270" s="564"/>
      <c r="B270" s="399"/>
      <c r="C270" s="564"/>
      <c r="D270" s="713"/>
      <c r="E270" s="713"/>
      <c r="F270" s="564"/>
      <c r="G270" s="564"/>
      <c r="H270" s="564"/>
      <c r="I270" s="713"/>
      <c r="J270" s="645"/>
      <c r="K270" s="645"/>
      <c r="L270" s="645"/>
      <c r="M270" s="645"/>
      <c r="N270" s="645"/>
      <c r="O270" s="645"/>
      <c r="P270" s="714"/>
      <c r="Q270" s="394"/>
      <c r="R270" s="714"/>
      <c r="S270" s="704"/>
      <c r="T270" s="14"/>
      <c r="U270" s="14"/>
      <c r="V270" s="14"/>
      <c r="W270" s="14"/>
      <c r="X270" s="14"/>
      <c r="Y270" s="14"/>
      <c r="Z270" s="14"/>
    </row>
    <row r="271" spans="1:26" ht="16.5" customHeight="1">
      <c r="A271" s="564"/>
      <c r="B271" s="399"/>
      <c r="C271" s="564"/>
      <c r="D271" s="713"/>
      <c r="E271" s="713"/>
      <c r="F271" s="564"/>
      <c r="G271" s="564"/>
      <c r="H271" s="564"/>
      <c r="I271" s="713"/>
      <c r="J271" s="645"/>
      <c r="K271" s="645"/>
      <c r="L271" s="645"/>
      <c r="M271" s="645"/>
      <c r="N271" s="645"/>
      <c r="O271" s="645"/>
      <c r="P271" s="714"/>
      <c r="Q271" s="394"/>
      <c r="R271" s="714"/>
      <c r="S271" s="704"/>
      <c r="T271" s="14"/>
      <c r="U271" s="14"/>
      <c r="V271" s="14"/>
      <c r="W271" s="14"/>
      <c r="X271" s="14"/>
      <c r="Y271" s="14"/>
      <c r="Z271" s="14"/>
    </row>
    <row r="272" spans="1:26" ht="16.5" customHeight="1">
      <c r="A272" s="564"/>
      <c r="B272" s="399"/>
      <c r="C272" s="564"/>
      <c r="D272" s="713"/>
      <c r="E272" s="713"/>
      <c r="F272" s="564"/>
      <c r="G272" s="564"/>
      <c r="H272" s="564"/>
      <c r="I272" s="713"/>
      <c r="J272" s="645"/>
      <c r="K272" s="645"/>
      <c r="L272" s="645"/>
      <c r="M272" s="645"/>
      <c r="N272" s="645"/>
      <c r="O272" s="645"/>
      <c r="P272" s="714"/>
      <c r="Q272" s="394"/>
      <c r="R272" s="714"/>
      <c r="S272" s="704"/>
      <c r="T272" s="14"/>
      <c r="U272" s="14"/>
      <c r="V272" s="14"/>
      <c r="W272" s="14"/>
      <c r="X272" s="14"/>
      <c r="Y272" s="14"/>
      <c r="Z272" s="14"/>
    </row>
    <row r="273" spans="1:26" ht="16.5" customHeight="1">
      <c r="A273" s="564"/>
      <c r="B273" s="399"/>
      <c r="C273" s="564"/>
      <c r="D273" s="713"/>
      <c r="E273" s="713"/>
      <c r="F273" s="564"/>
      <c r="G273" s="564"/>
      <c r="H273" s="564"/>
      <c r="I273" s="713"/>
      <c r="J273" s="645"/>
      <c r="K273" s="645"/>
      <c r="L273" s="645"/>
      <c r="M273" s="645"/>
      <c r="N273" s="645"/>
      <c r="O273" s="645"/>
      <c r="P273" s="714"/>
      <c r="Q273" s="394"/>
      <c r="R273" s="714"/>
      <c r="S273" s="704"/>
      <c r="T273" s="14"/>
      <c r="U273" s="14"/>
      <c r="V273" s="14"/>
      <c r="W273" s="14"/>
      <c r="X273" s="14"/>
      <c r="Y273" s="14"/>
      <c r="Z273" s="14"/>
    </row>
    <row r="274" spans="1:26" ht="16.5" customHeight="1">
      <c r="A274" s="564"/>
      <c r="B274" s="399"/>
      <c r="C274" s="564"/>
      <c r="D274" s="713"/>
      <c r="E274" s="713"/>
      <c r="F274" s="564"/>
      <c r="G274" s="564"/>
      <c r="H274" s="564"/>
      <c r="I274" s="713"/>
      <c r="J274" s="645"/>
      <c r="K274" s="645"/>
      <c r="L274" s="645"/>
      <c r="M274" s="645"/>
      <c r="N274" s="645"/>
      <c r="O274" s="645"/>
      <c r="P274" s="714"/>
      <c r="Q274" s="394"/>
      <c r="R274" s="714"/>
      <c r="S274" s="704"/>
      <c r="T274" s="14"/>
      <c r="U274" s="14"/>
      <c r="V274" s="14"/>
      <c r="W274" s="14"/>
      <c r="X274" s="14"/>
      <c r="Y274" s="14"/>
      <c r="Z274" s="14"/>
    </row>
    <row r="275" spans="1:26" ht="16.5" customHeight="1">
      <c r="A275" s="564"/>
      <c r="B275" s="399"/>
      <c r="C275" s="564"/>
      <c r="D275" s="713"/>
      <c r="E275" s="713"/>
      <c r="F275" s="564"/>
      <c r="G275" s="564"/>
      <c r="H275" s="564"/>
      <c r="I275" s="713"/>
      <c r="J275" s="645"/>
      <c r="K275" s="645"/>
      <c r="L275" s="645"/>
      <c r="M275" s="645"/>
      <c r="N275" s="645"/>
      <c r="O275" s="645"/>
      <c r="P275" s="714"/>
      <c r="Q275" s="394"/>
      <c r="R275" s="714"/>
      <c r="S275" s="704"/>
      <c r="T275" s="14"/>
      <c r="U275" s="14"/>
      <c r="V275" s="14"/>
      <c r="W275" s="14"/>
      <c r="X275" s="14"/>
      <c r="Y275" s="14"/>
      <c r="Z275" s="14"/>
    </row>
    <row r="276" spans="1:26" ht="16.5" customHeight="1">
      <c r="A276" s="564"/>
      <c r="B276" s="399"/>
      <c r="C276" s="564"/>
      <c r="D276" s="713"/>
      <c r="E276" s="713"/>
      <c r="F276" s="564"/>
      <c r="G276" s="564"/>
      <c r="H276" s="564"/>
      <c r="I276" s="713"/>
      <c r="J276" s="645"/>
      <c r="K276" s="645"/>
      <c r="L276" s="645"/>
      <c r="M276" s="645"/>
      <c r="N276" s="645"/>
      <c r="O276" s="645"/>
      <c r="P276" s="714"/>
      <c r="Q276" s="394"/>
      <c r="R276" s="714"/>
      <c r="S276" s="704"/>
      <c r="T276" s="14"/>
      <c r="U276" s="14"/>
      <c r="V276" s="14"/>
      <c r="W276" s="14"/>
      <c r="X276" s="14"/>
      <c r="Y276" s="14"/>
      <c r="Z276" s="14"/>
    </row>
    <row r="277" spans="1:26" ht="16.5" customHeight="1">
      <c r="A277" s="564"/>
      <c r="B277" s="399"/>
      <c r="C277" s="564"/>
      <c r="D277" s="713"/>
      <c r="E277" s="713"/>
      <c r="F277" s="564"/>
      <c r="G277" s="564"/>
      <c r="H277" s="564"/>
      <c r="I277" s="713"/>
      <c r="J277" s="645"/>
      <c r="K277" s="645"/>
      <c r="L277" s="645"/>
      <c r="M277" s="645"/>
      <c r="N277" s="645"/>
      <c r="O277" s="645"/>
      <c r="P277" s="714"/>
      <c r="Q277" s="394"/>
      <c r="R277" s="714"/>
      <c r="S277" s="704"/>
      <c r="T277" s="14"/>
      <c r="U277" s="14"/>
      <c r="V277" s="14"/>
      <c r="W277" s="14"/>
      <c r="X277" s="14"/>
      <c r="Y277" s="14"/>
      <c r="Z277" s="14"/>
    </row>
    <row r="278" spans="1:26" ht="16.5" customHeight="1">
      <c r="A278" s="564"/>
      <c r="B278" s="399"/>
      <c r="C278" s="564"/>
      <c r="D278" s="713"/>
      <c r="E278" s="713"/>
      <c r="F278" s="564"/>
      <c r="G278" s="564"/>
      <c r="H278" s="564"/>
      <c r="I278" s="713"/>
      <c r="J278" s="645"/>
      <c r="K278" s="645"/>
      <c r="L278" s="645"/>
      <c r="M278" s="645"/>
      <c r="N278" s="645"/>
      <c r="O278" s="645"/>
      <c r="P278" s="714"/>
      <c r="Q278" s="394"/>
      <c r="R278" s="714"/>
      <c r="S278" s="704"/>
      <c r="T278" s="14"/>
      <c r="U278" s="14"/>
      <c r="V278" s="14"/>
      <c r="W278" s="14"/>
      <c r="X278" s="14"/>
      <c r="Y278" s="14"/>
      <c r="Z278" s="14"/>
    </row>
    <row r="279" spans="1:26" ht="16.5" customHeight="1">
      <c r="A279" s="564"/>
      <c r="B279" s="399"/>
      <c r="C279" s="564"/>
      <c r="D279" s="713"/>
      <c r="E279" s="713"/>
      <c r="F279" s="564"/>
      <c r="G279" s="564"/>
      <c r="H279" s="564"/>
      <c r="I279" s="713"/>
      <c r="J279" s="645"/>
      <c r="K279" s="645"/>
      <c r="L279" s="645"/>
      <c r="M279" s="645"/>
      <c r="N279" s="645"/>
      <c r="O279" s="645"/>
      <c r="P279" s="714"/>
      <c r="Q279" s="394"/>
      <c r="R279" s="714"/>
      <c r="S279" s="704"/>
      <c r="T279" s="14"/>
      <c r="U279" s="14"/>
      <c r="V279" s="14"/>
      <c r="W279" s="14"/>
      <c r="X279" s="14"/>
      <c r="Y279" s="14"/>
      <c r="Z279" s="14"/>
    </row>
    <row r="280" spans="1:26" ht="16.5" customHeight="1">
      <c r="A280" s="564"/>
      <c r="B280" s="399"/>
      <c r="C280" s="564"/>
      <c r="D280" s="713"/>
      <c r="E280" s="713"/>
      <c r="F280" s="564"/>
      <c r="G280" s="564"/>
      <c r="H280" s="564"/>
      <c r="I280" s="713"/>
      <c r="J280" s="645"/>
      <c r="K280" s="645"/>
      <c r="L280" s="645"/>
      <c r="M280" s="645"/>
      <c r="N280" s="645"/>
      <c r="O280" s="645"/>
      <c r="P280" s="714"/>
      <c r="Q280" s="394"/>
      <c r="R280" s="714"/>
      <c r="S280" s="704"/>
      <c r="T280" s="14"/>
      <c r="U280" s="14"/>
      <c r="V280" s="14"/>
      <c r="W280" s="14"/>
      <c r="X280" s="14"/>
      <c r="Y280" s="14"/>
      <c r="Z280" s="14"/>
    </row>
    <row r="281" spans="1:26" ht="16.5" customHeight="1">
      <c r="A281" s="564"/>
      <c r="B281" s="399"/>
      <c r="C281" s="564"/>
      <c r="D281" s="713"/>
      <c r="E281" s="713"/>
      <c r="F281" s="564"/>
      <c r="G281" s="564"/>
      <c r="H281" s="564"/>
      <c r="I281" s="713"/>
      <c r="J281" s="645"/>
      <c r="K281" s="645"/>
      <c r="L281" s="645"/>
      <c r="M281" s="645"/>
      <c r="N281" s="645"/>
      <c r="O281" s="645"/>
      <c r="P281" s="714"/>
      <c r="Q281" s="394"/>
      <c r="R281" s="714"/>
      <c r="S281" s="704"/>
      <c r="T281" s="14"/>
      <c r="U281" s="14"/>
      <c r="V281" s="14"/>
      <c r="W281" s="14"/>
      <c r="X281" s="14"/>
      <c r="Y281" s="14"/>
      <c r="Z281" s="14"/>
    </row>
    <row r="282" spans="1:26" ht="16.5" customHeight="1">
      <c r="A282" s="564"/>
      <c r="B282" s="399"/>
      <c r="C282" s="564"/>
      <c r="D282" s="713"/>
      <c r="E282" s="713"/>
      <c r="F282" s="564"/>
      <c r="G282" s="564"/>
      <c r="H282" s="564"/>
      <c r="I282" s="713"/>
      <c r="J282" s="645"/>
      <c r="K282" s="645"/>
      <c r="L282" s="645"/>
      <c r="M282" s="645"/>
      <c r="N282" s="645"/>
      <c r="O282" s="645"/>
      <c r="P282" s="714"/>
      <c r="Q282" s="394"/>
      <c r="R282" s="714"/>
      <c r="S282" s="704"/>
      <c r="T282" s="14"/>
      <c r="U282" s="14"/>
      <c r="V282" s="14"/>
      <c r="W282" s="14"/>
      <c r="X282" s="14"/>
      <c r="Y282" s="14"/>
      <c r="Z282" s="14"/>
    </row>
    <row r="283" spans="1:26" ht="16.5" customHeight="1">
      <c r="A283" s="564"/>
      <c r="B283" s="399"/>
      <c r="C283" s="564"/>
      <c r="D283" s="713"/>
      <c r="E283" s="713"/>
      <c r="F283" s="564"/>
      <c r="G283" s="564"/>
      <c r="H283" s="564"/>
      <c r="I283" s="713"/>
      <c r="J283" s="645"/>
      <c r="K283" s="645"/>
      <c r="L283" s="645"/>
      <c r="M283" s="645"/>
      <c r="N283" s="645"/>
      <c r="O283" s="645"/>
      <c r="P283" s="714"/>
      <c r="Q283" s="394"/>
      <c r="R283" s="714"/>
      <c r="S283" s="704"/>
      <c r="T283" s="14"/>
      <c r="U283" s="14"/>
      <c r="V283" s="14"/>
      <c r="W283" s="14"/>
      <c r="X283" s="14"/>
      <c r="Y283" s="14"/>
      <c r="Z283" s="14"/>
    </row>
    <row r="284" spans="1:26" ht="16.5" customHeight="1">
      <c r="A284" s="564"/>
      <c r="B284" s="399"/>
      <c r="C284" s="564"/>
      <c r="D284" s="713"/>
      <c r="E284" s="713"/>
      <c r="F284" s="564"/>
      <c r="G284" s="564"/>
      <c r="H284" s="564"/>
      <c r="I284" s="713"/>
      <c r="J284" s="645"/>
      <c r="K284" s="645"/>
      <c r="L284" s="645"/>
      <c r="M284" s="645"/>
      <c r="N284" s="645"/>
      <c r="O284" s="645"/>
      <c r="P284" s="714"/>
      <c r="Q284" s="394"/>
      <c r="R284" s="714"/>
      <c r="S284" s="704"/>
      <c r="T284" s="14"/>
      <c r="U284" s="14"/>
      <c r="V284" s="14"/>
      <c r="W284" s="14"/>
      <c r="X284" s="14"/>
      <c r="Y284" s="14"/>
      <c r="Z284" s="14"/>
    </row>
    <row r="285" spans="1:26" ht="16.5" customHeight="1">
      <c r="A285" s="564"/>
      <c r="B285" s="399"/>
      <c r="C285" s="564"/>
      <c r="D285" s="713"/>
      <c r="E285" s="713"/>
      <c r="F285" s="564"/>
      <c r="G285" s="564"/>
      <c r="H285" s="564"/>
      <c r="I285" s="713"/>
      <c r="J285" s="645"/>
      <c r="K285" s="645"/>
      <c r="L285" s="645"/>
      <c r="M285" s="645"/>
      <c r="N285" s="645"/>
      <c r="O285" s="645"/>
      <c r="P285" s="714"/>
      <c r="Q285" s="394"/>
      <c r="R285" s="714"/>
      <c r="S285" s="704"/>
      <c r="T285" s="14"/>
      <c r="U285" s="14"/>
      <c r="V285" s="14"/>
      <c r="W285" s="14"/>
      <c r="X285" s="14"/>
      <c r="Y285" s="14"/>
      <c r="Z285" s="14"/>
    </row>
    <row r="286" spans="1:26" ht="16.5" customHeight="1">
      <c r="A286" s="564"/>
      <c r="B286" s="399"/>
      <c r="C286" s="564"/>
      <c r="D286" s="713"/>
      <c r="E286" s="713"/>
      <c r="F286" s="564"/>
      <c r="G286" s="564"/>
      <c r="H286" s="564"/>
      <c r="I286" s="713"/>
      <c r="J286" s="645"/>
      <c r="K286" s="645"/>
      <c r="L286" s="645"/>
      <c r="M286" s="645"/>
      <c r="N286" s="645"/>
      <c r="O286" s="645"/>
      <c r="P286" s="714"/>
      <c r="Q286" s="394"/>
      <c r="R286" s="714"/>
      <c r="S286" s="704"/>
      <c r="T286" s="14"/>
      <c r="U286" s="14"/>
      <c r="V286" s="14"/>
      <c r="W286" s="14"/>
      <c r="X286" s="14"/>
      <c r="Y286" s="14"/>
      <c r="Z286" s="14"/>
    </row>
    <row r="287" spans="1:26" ht="16.5" customHeight="1">
      <c r="A287" s="564"/>
      <c r="B287" s="399"/>
      <c r="C287" s="564"/>
      <c r="D287" s="713"/>
      <c r="E287" s="713"/>
      <c r="F287" s="564"/>
      <c r="G287" s="564"/>
      <c r="H287" s="564"/>
      <c r="I287" s="713"/>
      <c r="J287" s="645"/>
      <c r="K287" s="645"/>
      <c r="L287" s="645"/>
      <c r="M287" s="645"/>
      <c r="N287" s="645"/>
      <c r="O287" s="645"/>
      <c r="P287" s="714"/>
      <c r="Q287" s="394"/>
      <c r="R287" s="714"/>
      <c r="S287" s="704"/>
      <c r="T287" s="14"/>
      <c r="U287" s="14"/>
      <c r="V287" s="14"/>
      <c r="W287" s="14"/>
      <c r="X287" s="14"/>
      <c r="Y287" s="14"/>
      <c r="Z287" s="14"/>
    </row>
    <row r="288" spans="1:26" ht="16.5" customHeight="1">
      <c r="A288" s="564"/>
      <c r="B288" s="399"/>
      <c r="C288" s="564"/>
      <c r="D288" s="713"/>
      <c r="E288" s="713"/>
      <c r="F288" s="564"/>
      <c r="G288" s="564"/>
      <c r="H288" s="564"/>
      <c r="I288" s="713"/>
      <c r="J288" s="645"/>
      <c r="K288" s="645"/>
      <c r="L288" s="645"/>
      <c r="M288" s="645"/>
      <c r="N288" s="645"/>
      <c r="O288" s="645"/>
      <c r="P288" s="714"/>
      <c r="Q288" s="394"/>
      <c r="R288" s="714"/>
      <c r="S288" s="704"/>
      <c r="T288" s="14"/>
      <c r="U288" s="14"/>
      <c r="V288" s="14"/>
      <c r="W288" s="14"/>
      <c r="X288" s="14"/>
      <c r="Y288" s="14"/>
      <c r="Z288" s="14"/>
    </row>
    <row r="289" spans="1:26" ht="16.5" customHeight="1">
      <c r="A289" s="564"/>
      <c r="B289" s="399"/>
      <c r="C289" s="564"/>
      <c r="D289" s="713"/>
      <c r="E289" s="713"/>
      <c r="F289" s="564"/>
      <c r="G289" s="564"/>
      <c r="H289" s="564"/>
      <c r="I289" s="713"/>
      <c r="J289" s="645"/>
      <c r="K289" s="645"/>
      <c r="L289" s="645"/>
      <c r="M289" s="645"/>
      <c r="N289" s="645"/>
      <c r="O289" s="645"/>
      <c r="P289" s="714"/>
      <c r="Q289" s="394"/>
      <c r="R289" s="714"/>
      <c r="S289" s="704"/>
      <c r="T289" s="14"/>
      <c r="U289" s="14"/>
      <c r="V289" s="14"/>
      <c r="W289" s="14"/>
      <c r="X289" s="14"/>
      <c r="Y289" s="14"/>
      <c r="Z289" s="14"/>
    </row>
    <row r="290" spans="1:26" ht="16.5" customHeight="1">
      <c r="A290" s="564"/>
      <c r="B290" s="399"/>
      <c r="C290" s="564"/>
      <c r="D290" s="713"/>
      <c r="E290" s="713"/>
      <c r="F290" s="564"/>
      <c r="G290" s="564"/>
      <c r="H290" s="564"/>
      <c r="I290" s="713"/>
      <c r="J290" s="645"/>
      <c r="K290" s="645"/>
      <c r="L290" s="645"/>
      <c r="M290" s="645"/>
      <c r="N290" s="645"/>
      <c r="O290" s="645"/>
      <c r="P290" s="714"/>
      <c r="Q290" s="394"/>
      <c r="R290" s="714"/>
      <c r="S290" s="704"/>
      <c r="T290" s="14"/>
      <c r="U290" s="14"/>
      <c r="V290" s="14"/>
      <c r="W290" s="14"/>
      <c r="X290" s="14"/>
      <c r="Y290" s="14"/>
      <c r="Z290" s="14"/>
    </row>
    <row r="291" spans="1:26" ht="16.5" customHeight="1">
      <c r="A291" s="564"/>
      <c r="B291" s="399"/>
      <c r="C291" s="564"/>
      <c r="D291" s="713"/>
      <c r="E291" s="713"/>
      <c r="F291" s="564"/>
      <c r="G291" s="564"/>
      <c r="H291" s="564"/>
      <c r="I291" s="713"/>
      <c r="J291" s="645"/>
      <c r="K291" s="645"/>
      <c r="L291" s="645"/>
      <c r="M291" s="645"/>
      <c r="N291" s="645"/>
      <c r="O291" s="645"/>
      <c r="P291" s="714"/>
      <c r="Q291" s="394"/>
      <c r="R291" s="714"/>
      <c r="S291" s="704"/>
      <c r="T291" s="14"/>
      <c r="U291" s="14"/>
      <c r="V291" s="14"/>
      <c r="W291" s="14"/>
      <c r="X291" s="14"/>
      <c r="Y291" s="14"/>
      <c r="Z291" s="14"/>
    </row>
    <row r="292" spans="1:26" ht="16.5" customHeight="1">
      <c r="A292" s="564"/>
      <c r="B292" s="399"/>
      <c r="C292" s="564"/>
      <c r="D292" s="713"/>
      <c r="E292" s="713"/>
      <c r="F292" s="564"/>
      <c r="G292" s="564"/>
      <c r="H292" s="564"/>
      <c r="I292" s="713"/>
      <c r="J292" s="645"/>
      <c r="K292" s="645"/>
      <c r="L292" s="645"/>
      <c r="M292" s="645"/>
      <c r="N292" s="645"/>
      <c r="O292" s="645"/>
      <c r="P292" s="714"/>
      <c r="Q292" s="394"/>
      <c r="R292" s="714"/>
      <c r="S292" s="704"/>
      <c r="T292" s="14"/>
      <c r="U292" s="14"/>
      <c r="V292" s="14"/>
      <c r="W292" s="14"/>
      <c r="X292" s="14"/>
      <c r="Y292" s="14"/>
      <c r="Z292" s="14"/>
    </row>
    <row r="293" spans="1:26" ht="16.5" customHeight="1">
      <c r="A293" s="564"/>
      <c r="B293" s="399"/>
      <c r="C293" s="564"/>
      <c r="D293" s="713"/>
      <c r="E293" s="713"/>
      <c r="F293" s="564"/>
      <c r="G293" s="564"/>
      <c r="H293" s="564"/>
      <c r="I293" s="713"/>
      <c r="J293" s="645"/>
      <c r="K293" s="645"/>
      <c r="L293" s="645"/>
      <c r="M293" s="645"/>
      <c r="N293" s="645"/>
      <c r="O293" s="645"/>
      <c r="P293" s="714"/>
      <c r="Q293" s="394"/>
      <c r="R293" s="714"/>
      <c r="S293" s="704"/>
      <c r="T293" s="14"/>
      <c r="U293" s="14"/>
      <c r="V293" s="14"/>
      <c r="W293" s="14"/>
      <c r="X293" s="14"/>
      <c r="Y293" s="14"/>
      <c r="Z293" s="14"/>
    </row>
    <row r="294" spans="1:26" ht="16.5" customHeight="1">
      <c r="A294" s="564"/>
      <c r="B294" s="399"/>
      <c r="C294" s="564"/>
      <c r="D294" s="713"/>
      <c r="E294" s="713"/>
      <c r="F294" s="564"/>
      <c r="G294" s="564"/>
      <c r="H294" s="564"/>
      <c r="I294" s="713"/>
      <c r="J294" s="645"/>
      <c r="K294" s="645"/>
      <c r="L294" s="645"/>
      <c r="M294" s="645"/>
      <c r="N294" s="645"/>
      <c r="O294" s="645"/>
      <c r="P294" s="714"/>
      <c r="Q294" s="394"/>
      <c r="R294" s="714"/>
      <c r="S294" s="704"/>
      <c r="T294" s="14"/>
      <c r="U294" s="14"/>
      <c r="V294" s="14"/>
      <c r="W294" s="14"/>
      <c r="X294" s="14"/>
      <c r="Y294" s="14"/>
      <c r="Z294" s="14"/>
    </row>
    <row r="295" spans="1:26" ht="16.5" customHeight="1">
      <c r="A295" s="564"/>
      <c r="B295" s="399"/>
      <c r="C295" s="564"/>
      <c r="D295" s="713"/>
      <c r="E295" s="713"/>
      <c r="F295" s="564"/>
      <c r="G295" s="564"/>
      <c r="H295" s="564"/>
      <c r="I295" s="713"/>
      <c r="J295" s="645"/>
      <c r="K295" s="645"/>
      <c r="L295" s="645"/>
      <c r="M295" s="645"/>
      <c r="N295" s="645"/>
      <c r="O295" s="645"/>
      <c r="P295" s="714"/>
      <c r="Q295" s="394"/>
      <c r="R295" s="714"/>
      <c r="S295" s="704"/>
      <c r="T295" s="14"/>
      <c r="U295" s="14"/>
      <c r="V295" s="14"/>
      <c r="W295" s="14"/>
      <c r="X295" s="14"/>
      <c r="Y295" s="14"/>
      <c r="Z295" s="14"/>
    </row>
    <row r="296" spans="1:26" ht="16.5" customHeight="1">
      <c r="A296" s="564"/>
      <c r="B296" s="399"/>
      <c r="C296" s="564"/>
      <c r="D296" s="713"/>
      <c r="E296" s="713"/>
      <c r="F296" s="564"/>
      <c r="G296" s="564"/>
      <c r="H296" s="564"/>
      <c r="I296" s="713"/>
      <c r="J296" s="645"/>
      <c r="K296" s="645"/>
      <c r="L296" s="645"/>
      <c r="M296" s="645"/>
      <c r="N296" s="645"/>
      <c r="O296" s="645"/>
      <c r="P296" s="714"/>
      <c r="Q296" s="394"/>
      <c r="R296" s="714"/>
      <c r="S296" s="704"/>
      <c r="T296" s="14"/>
      <c r="U296" s="14"/>
      <c r="V296" s="14"/>
      <c r="W296" s="14"/>
      <c r="X296" s="14"/>
      <c r="Y296" s="14"/>
      <c r="Z296" s="14"/>
    </row>
    <row r="297" spans="1:26" ht="16.5" customHeight="1">
      <c r="A297" s="564"/>
      <c r="B297" s="399"/>
      <c r="C297" s="564"/>
      <c r="D297" s="713"/>
      <c r="E297" s="713"/>
      <c r="F297" s="564"/>
      <c r="G297" s="564"/>
      <c r="H297" s="564"/>
      <c r="I297" s="713"/>
      <c r="J297" s="645"/>
      <c r="K297" s="645"/>
      <c r="L297" s="645"/>
      <c r="M297" s="645"/>
      <c r="N297" s="645"/>
      <c r="O297" s="645"/>
      <c r="P297" s="714"/>
      <c r="Q297" s="394"/>
      <c r="R297" s="714"/>
      <c r="S297" s="704"/>
      <c r="T297" s="14"/>
      <c r="U297" s="14"/>
      <c r="V297" s="14"/>
      <c r="W297" s="14"/>
      <c r="X297" s="14"/>
      <c r="Y297" s="14"/>
      <c r="Z297" s="14"/>
    </row>
    <row r="298" spans="1:26" ht="16.5" customHeight="1">
      <c r="A298" s="564"/>
      <c r="B298" s="399"/>
      <c r="C298" s="564"/>
      <c r="D298" s="713"/>
      <c r="E298" s="713"/>
      <c r="F298" s="564"/>
      <c r="G298" s="564"/>
      <c r="H298" s="564"/>
      <c r="I298" s="713"/>
      <c r="J298" s="645"/>
      <c r="K298" s="645"/>
      <c r="L298" s="645"/>
      <c r="M298" s="645"/>
      <c r="N298" s="645"/>
      <c r="O298" s="645"/>
      <c r="P298" s="714"/>
      <c r="Q298" s="394"/>
      <c r="R298" s="714"/>
      <c r="S298" s="704"/>
      <c r="T298" s="14"/>
      <c r="U298" s="14"/>
      <c r="V298" s="14"/>
      <c r="W298" s="14"/>
      <c r="X298" s="14"/>
      <c r="Y298" s="14"/>
      <c r="Z298" s="14"/>
    </row>
    <row r="299" spans="1:26" ht="16.5" customHeight="1">
      <c r="A299" s="564"/>
      <c r="B299" s="399"/>
      <c r="C299" s="564"/>
      <c r="D299" s="713"/>
      <c r="E299" s="713"/>
      <c r="F299" s="564"/>
      <c r="G299" s="564"/>
      <c r="H299" s="564"/>
      <c r="I299" s="713"/>
      <c r="J299" s="645"/>
      <c r="K299" s="645"/>
      <c r="L299" s="645"/>
      <c r="M299" s="645"/>
      <c r="N299" s="645"/>
      <c r="O299" s="645"/>
      <c r="P299" s="714"/>
      <c r="Q299" s="394"/>
      <c r="R299" s="714"/>
      <c r="S299" s="704"/>
      <c r="T299" s="14"/>
      <c r="U299" s="14"/>
      <c r="V299" s="14"/>
      <c r="W299" s="14"/>
      <c r="X299" s="14"/>
      <c r="Y299" s="14"/>
      <c r="Z299" s="14"/>
    </row>
    <row r="300" spans="1:26" ht="16.5" customHeight="1">
      <c r="A300" s="564"/>
      <c r="B300" s="399"/>
      <c r="C300" s="564"/>
      <c r="D300" s="713"/>
      <c r="E300" s="713"/>
      <c r="F300" s="564"/>
      <c r="G300" s="564"/>
      <c r="H300" s="564"/>
      <c r="I300" s="713"/>
      <c r="J300" s="645"/>
      <c r="K300" s="645"/>
      <c r="L300" s="645"/>
      <c r="M300" s="645"/>
      <c r="N300" s="645"/>
      <c r="O300" s="645"/>
      <c r="P300" s="714"/>
      <c r="Q300" s="394"/>
      <c r="R300" s="714"/>
      <c r="S300" s="704"/>
      <c r="T300" s="14"/>
      <c r="U300" s="14"/>
      <c r="V300" s="14"/>
      <c r="W300" s="14"/>
      <c r="X300" s="14"/>
      <c r="Y300" s="14"/>
      <c r="Z300" s="14"/>
    </row>
    <row r="301" spans="1:26" ht="16.5" customHeight="1">
      <c r="A301" s="564"/>
      <c r="B301" s="399"/>
      <c r="C301" s="564"/>
      <c r="D301" s="713"/>
      <c r="E301" s="713"/>
      <c r="F301" s="564"/>
      <c r="G301" s="564"/>
      <c r="H301" s="564"/>
      <c r="I301" s="713"/>
      <c r="J301" s="645"/>
      <c r="K301" s="645"/>
      <c r="L301" s="645"/>
      <c r="M301" s="645"/>
      <c r="N301" s="645"/>
      <c r="O301" s="645"/>
      <c r="P301" s="714"/>
      <c r="Q301" s="394"/>
      <c r="R301" s="714"/>
      <c r="S301" s="704"/>
      <c r="T301" s="14"/>
      <c r="U301" s="14"/>
      <c r="V301" s="14"/>
      <c r="W301" s="14"/>
      <c r="X301" s="14"/>
      <c r="Y301" s="14"/>
      <c r="Z301" s="14"/>
    </row>
    <row r="302" spans="1:26" ht="16.5" customHeight="1">
      <c r="A302" s="564"/>
      <c r="B302" s="399"/>
      <c r="C302" s="564"/>
      <c r="D302" s="713"/>
      <c r="E302" s="713"/>
      <c r="F302" s="564"/>
      <c r="G302" s="564"/>
      <c r="H302" s="564"/>
      <c r="I302" s="713"/>
      <c r="J302" s="645"/>
      <c r="K302" s="645"/>
      <c r="L302" s="645"/>
      <c r="M302" s="645"/>
      <c r="N302" s="645"/>
      <c r="O302" s="645"/>
      <c r="P302" s="714"/>
      <c r="Q302" s="394"/>
      <c r="R302" s="714"/>
      <c r="S302" s="704"/>
      <c r="T302" s="14"/>
      <c r="U302" s="14"/>
      <c r="V302" s="14"/>
      <c r="W302" s="14"/>
      <c r="X302" s="14"/>
      <c r="Y302" s="14"/>
      <c r="Z302" s="14"/>
    </row>
    <row r="303" spans="1:26" ht="16.5" customHeight="1">
      <c r="A303" s="564"/>
      <c r="B303" s="399"/>
      <c r="C303" s="564"/>
      <c r="D303" s="713"/>
      <c r="E303" s="713"/>
      <c r="F303" s="564"/>
      <c r="G303" s="564"/>
      <c r="H303" s="564"/>
      <c r="I303" s="713"/>
      <c r="J303" s="645"/>
      <c r="K303" s="645"/>
      <c r="L303" s="645"/>
      <c r="M303" s="645"/>
      <c r="N303" s="645"/>
      <c r="O303" s="645"/>
      <c r="P303" s="714"/>
      <c r="Q303" s="394"/>
      <c r="R303" s="714"/>
      <c r="S303" s="704"/>
      <c r="T303" s="14"/>
      <c r="U303" s="14"/>
      <c r="V303" s="14"/>
      <c r="W303" s="14"/>
      <c r="X303" s="14"/>
      <c r="Y303" s="14"/>
      <c r="Z303" s="14"/>
    </row>
    <row r="304" spans="1:26" ht="16.5" customHeight="1">
      <c r="A304" s="564"/>
      <c r="B304" s="399"/>
      <c r="C304" s="564"/>
      <c r="D304" s="713"/>
      <c r="E304" s="713"/>
      <c r="F304" s="564"/>
      <c r="G304" s="564"/>
      <c r="H304" s="564"/>
      <c r="I304" s="713"/>
      <c r="J304" s="645"/>
      <c r="K304" s="645"/>
      <c r="L304" s="645"/>
      <c r="M304" s="645"/>
      <c r="N304" s="645"/>
      <c r="O304" s="645"/>
      <c r="P304" s="714"/>
      <c r="Q304" s="394"/>
      <c r="R304" s="714"/>
      <c r="S304" s="704"/>
      <c r="T304" s="14"/>
      <c r="U304" s="14"/>
      <c r="V304" s="14"/>
      <c r="W304" s="14"/>
      <c r="X304" s="14"/>
      <c r="Y304" s="14"/>
      <c r="Z304" s="14"/>
    </row>
    <row r="305" spans="1:26" ht="16.5" customHeight="1">
      <c r="A305" s="564"/>
      <c r="B305" s="399"/>
      <c r="C305" s="564"/>
      <c r="D305" s="713"/>
      <c r="E305" s="713"/>
      <c r="F305" s="564"/>
      <c r="G305" s="564"/>
      <c r="H305" s="564"/>
      <c r="I305" s="713"/>
      <c r="J305" s="645"/>
      <c r="K305" s="645"/>
      <c r="L305" s="645"/>
      <c r="M305" s="645"/>
      <c r="N305" s="645"/>
      <c r="O305" s="645"/>
      <c r="P305" s="714"/>
      <c r="Q305" s="394"/>
      <c r="R305" s="714"/>
      <c r="S305" s="704"/>
      <c r="T305" s="14"/>
      <c r="U305" s="14"/>
      <c r="V305" s="14"/>
      <c r="W305" s="14"/>
      <c r="X305" s="14"/>
      <c r="Y305" s="14"/>
      <c r="Z305" s="14"/>
    </row>
    <row r="306" spans="1:26" ht="16.5" customHeight="1">
      <c r="A306" s="564"/>
      <c r="B306" s="399"/>
      <c r="C306" s="564"/>
      <c r="D306" s="713"/>
      <c r="E306" s="713"/>
      <c r="F306" s="564"/>
      <c r="G306" s="564"/>
      <c r="H306" s="564"/>
      <c r="I306" s="713"/>
      <c r="J306" s="645"/>
      <c r="K306" s="645"/>
      <c r="L306" s="645"/>
      <c r="M306" s="645"/>
      <c r="N306" s="645"/>
      <c r="O306" s="645"/>
      <c r="P306" s="714"/>
      <c r="Q306" s="394"/>
      <c r="R306" s="714"/>
      <c r="S306" s="704"/>
      <c r="T306" s="14"/>
      <c r="U306" s="14"/>
      <c r="V306" s="14"/>
      <c r="W306" s="14"/>
      <c r="X306" s="14"/>
      <c r="Y306" s="14"/>
      <c r="Z306" s="14"/>
    </row>
    <row r="307" spans="1:26" ht="16.5" customHeight="1">
      <c r="A307" s="564"/>
      <c r="B307" s="399"/>
      <c r="C307" s="564"/>
      <c r="D307" s="713"/>
      <c r="E307" s="713"/>
      <c r="F307" s="564"/>
      <c r="G307" s="564"/>
      <c r="H307" s="564"/>
      <c r="I307" s="713"/>
      <c r="J307" s="645"/>
      <c r="K307" s="645"/>
      <c r="L307" s="645"/>
      <c r="M307" s="645"/>
      <c r="N307" s="645"/>
      <c r="O307" s="645"/>
      <c r="P307" s="714"/>
      <c r="Q307" s="394"/>
      <c r="R307" s="714"/>
      <c r="S307" s="704"/>
      <c r="T307" s="14"/>
      <c r="U307" s="14"/>
      <c r="V307" s="14"/>
      <c r="W307" s="14"/>
      <c r="X307" s="14"/>
      <c r="Y307" s="14"/>
      <c r="Z307" s="14"/>
    </row>
    <row r="308" spans="1:26" ht="16.5" customHeight="1">
      <c r="A308" s="564"/>
      <c r="B308" s="399"/>
      <c r="C308" s="564"/>
      <c r="D308" s="713"/>
      <c r="E308" s="713"/>
      <c r="F308" s="564"/>
      <c r="G308" s="564"/>
      <c r="H308" s="564"/>
      <c r="I308" s="713"/>
      <c r="J308" s="645"/>
      <c r="K308" s="645"/>
      <c r="L308" s="645"/>
      <c r="M308" s="645"/>
      <c r="N308" s="645"/>
      <c r="O308" s="645"/>
      <c r="P308" s="714"/>
      <c r="Q308" s="394"/>
      <c r="R308" s="714"/>
      <c r="S308" s="704"/>
      <c r="T308" s="14"/>
      <c r="U308" s="14"/>
      <c r="V308" s="14"/>
      <c r="W308" s="14"/>
      <c r="X308" s="14"/>
      <c r="Y308" s="14"/>
      <c r="Z308" s="14"/>
    </row>
    <row r="309" spans="1:26" ht="16.5" customHeight="1">
      <c r="A309" s="564"/>
      <c r="B309" s="399"/>
      <c r="C309" s="564"/>
      <c r="D309" s="713"/>
      <c r="E309" s="713"/>
      <c r="F309" s="564"/>
      <c r="G309" s="564"/>
      <c r="H309" s="564"/>
      <c r="I309" s="713"/>
      <c r="J309" s="645"/>
      <c r="K309" s="645"/>
      <c r="L309" s="645"/>
      <c r="M309" s="645"/>
      <c r="N309" s="645"/>
      <c r="O309" s="645"/>
      <c r="P309" s="714"/>
      <c r="Q309" s="394"/>
      <c r="R309" s="714"/>
      <c r="S309" s="704"/>
      <c r="T309" s="14"/>
      <c r="U309" s="14"/>
      <c r="V309" s="14"/>
      <c r="W309" s="14"/>
      <c r="X309" s="14"/>
      <c r="Y309" s="14"/>
      <c r="Z309" s="14"/>
    </row>
    <row r="310" spans="1:26" ht="16.5" customHeight="1">
      <c r="A310" s="564"/>
      <c r="B310" s="399"/>
      <c r="C310" s="564"/>
      <c r="D310" s="713"/>
      <c r="E310" s="713"/>
      <c r="F310" s="564"/>
      <c r="G310" s="564"/>
      <c r="H310" s="564"/>
      <c r="I310" s="713"/>
      <c r="J310" s="645"/>
      <c r="K310" s="645"/>
      <c r="L310" s="645"/>
      <c r="M310" s="645"/>
      <c r="N310" s="645"/>
      <c r="O310" s="645"/>
      <c r="P310" s="714"/>
      <c r="Q310" s="394"/>
      <c r="R310" s="714"/>
      <c r="S310" s="704"/>
      <c r="T310" s="14"/>
      <c r="U310" s="14"/>
      <c r="V310" s="14"/>
      <c r="W310" s="14"/>
      <c r="X310" s="14"/>
      <c r="Y310" s="14"/>
      <c r="Z310" s="14"/>
    </row>
    <row r="311" spans="1:26" ht="16.5" customHeight="1">
      <c r="A311" s="564"/>
      <c r="B311" s="399"/>
      <c r="C311" s="564"/>
      <c r="D311" s="713"/>
      <c r="E311" s="713"/>
      <c r="F311" s="564"/>
      <c r="G311" s="564"/>
      <c r="H311" s="564"/>
      <c r="I311" s="713"/>
      <c r="J311" s="645"/>
      <c r="K311" s="645"/>
      <c r="L311" s="645"/>
      <c r="M311" s="645"/>
      <c r="N311" s="645"/>
      <c r="O311" s="645"/>
      <c r="P311" s="714"/>
      <c r="Q311" s="394"/>
      <c r="R311" s="714"/>
      <c r="S311" s="704"/>
      <c r="T311" s="14"/>
      <c r="U311" s="14"/>
      <c r="V311" s="14"/>
      <c r="W311" s="14"/>
      <c r="X311" s="14"/>
      <c r="Y311" s="14"/>
      <c r="Z311" s="14"/>
    </row>
    <row r="312" spans="1:26" ht="16.5" customHeight="1">
      <c r="A312" s="564"/>
      <c r="B312" s="399"/>
      <c r="C312" s="564"/>
      <c r="D312" s="713"/>
      <c r="E312" s="713"/>
      <c r="F312" s="564"/>
      <c r="G312" s="564"/>
      <c r="H312" s="564"/>
      <c r="I312" s="713"/>
      <c r="J312" s="645"/>
      <c r="K312" s="645"/>
      <c r="L312" s="645"/>
      <c r="M312" s="645"/>
      <c r="N312" s="645"/>
      <c r="O312" s="645"/>
      <c r="P312" s="714"/>
      <c r="Q312" s="394"/>
      <c r="R312" s="714"/>
      <c r="S312" s="704"/>
      <c r="T312" s="14"/>
      <c r="U312" s="14"/>
      <c r="V312" s="14"/>
      <c r="W312" s="14"/>
      <c r="X312" s="14"/>
      <c r="Y312" s="14"/>
      <c r="Z312" s="14"/>
    </row>
    <row r="313" spans="1:26" ht="16.5" customHeight="1">
      <c r="A313" s="564"/>
      <c r="B313" s="399"/>
      <c r="C313" s="564"/>
      <c r="D313" s="713"/>
      <c r="E313" s="713"/>
      <c r="F313" s="564"/>
      <c r="G313" s="564"/>
      <c r="H313" s="564"/>
      <c r="I313" s="713"/>
      <c r="J313" s="645"/>
      <c r="K313" s="645"/>
      <c r="L313" s="645"/>
      <c r="M313" s="645"/>
      <c r="N313" s="645"/>
      <c r="O313" s="645"/>
      <c r="P313" s="714"/>
      <c r="Q313" s="394"/>
      <c r="R313" s="714"/>
      <c r="S313" s="704"/>
      <c r="T313" s="14"/>
      <c r="U313" s="14"/>
      <c r="V313" s="14"/>
      <c r="W313" s="14"/>
      <c r="X313" s="14"/>
      <c r="Y313" s="14"/>
      <c r="Z313" s="14"/>
    </row>
    <row r="314" spans="1:26" ht="16.5" customHeight="1">
      <c r="A314" s="564"/>
      <c r="B314" s="399"/>
      <c r="C314" s="564"/>
      <c r="D314" s="713"/>
      <c r="E314" s="713"/>
      <c r="F314" s="564"/>
      <c r="G314" s="564"/>
      <c r="H314" s="564"/>
      <c r="I314" s="713"/>
      <c r="J314" s="645"/>
      <c r="K314" s="645"/>
      <c r="L314" s="645"/>
      <c r="M314" s="645"/>
      <c r="N314" s="645"/>
      <c r="O314" s="645"/>
      <c r="P314" s="714"/>
      <c r="Q314" s="394"/>
      <c r="R314" s="714"/>
      <c r="S314" s="704"/>
      <c r="T314" s="14"/>
      <c r="U314" s="14"/>
      <c r="V314" s="14"/>
      <c r="W314" s="14"/>
      <c r="X314" s="14"/>
      <c r="Y314" s="14"/>
      <c r="Z314" s="14"/>
    </row>
    <row r="315" spans="1:26" ht="16.5" customHeight="1">
      <c r="A315" s="564"/>
      <c r="B315" s="399"/>
      <c r="C315" s="564"/>
      <c r="D315" s="713"/>
      <c r="E315" s="713"/>
      <c r="F315" s="564"/>
      <c r="G315" s="564"/>
      <c r="H315" s="564"/>
      <c r="I315" s="713"/>
      <c r="J315" s="645"/>
      <c r="K315" s="645"/>
      <c r="L315" s="645"/>
      <c r="M315" s="645"/>
      <c r="N315" s="645"/>
      <c r="O315" s="645"/>
      <c r="P315" s="714"/>
      <c r="Q315" s="394"/>
      <c r="R315" s="714"/>
      <c r="S315" s="704"/>
      <c r="T315" s="14"/>
      <c r="U315" s="14"/>
      <c r="V315" s="14"/>
      <c r="W315" s="14"/>
      <c r="X315" s="14"/>
      <c r="Y315" s="14"/>
      <c r="Z315" s="14"/>
    </row>
    <row r="316" spans="1:26" ht="16.5" customHeight="1">
      <c r="A316" s="564"/>
      <c r="B316" s="399"/>
      <c r="C316" s="564"/>
      <c r="D316" s="713"/>
      <c r="E316" s="713"/>
      <c r="F316" s="564"/>
      <c r="G316" s="564"/>
      <c r="H316" s="564"/>
      <c r="I316" s="713"/>
      <c r="J316" s="645"/>
      <c r="K316" s="645"/>
      <c r="L316" s="645"/>
      <c r="M316" s="645"/>
      <c r="N316" s="645"/>
      <c r="O316" s="645"/>
      <c r="P316" s="714"/>
      <c r="Q316" s="394"/>
      <c r="R316" s="714"/>
      <c r="S316" s="704"/>
      <c r="T316" s="14"/>
      <c r="U316" s="14"/>
      <c r="V316" s="14"/>
      <c r="W316" s="14"/>
      <c r="X316" s="14"/>
      <c r="Y316" s="14"/>
      <c r="Z316" s="14"/>
    </row>
    <row r="317" spans="1:26" ht="16.5" customHeight="1">
      <c r="A317" s="564"/>
      <c r="B317" s="399"/>
      <c r="C317" s="564"/>
      <c r="D317" s="713"/>
      <c r="E317" s="713"/>
      <c r="F317" s="564"/>
      <c r="G317" s="564"/>
      <c r="H317" s="564"/>
      <c r="I317" s="713"/>
      <c r="J317" s="645"/>
      <c r="K317" s="645"/>
      <c r="L317" s="645"/>
      <c r="M317" s="645"/>
      <c r="N317" s="645"/>
      <c r="O317" s="645"/>
      <c r="P317" s="714"/>
      <c r="Q317" s="394"/>
      <c r="R317" s="714"/>
      <c r="S317" s="704"/>
      <c r="T317" s="14"/>
      <c r="U317" s="14"/>
      <c r="V317" s="14"/>
      <c r="W317" s="14"/>
      <c r="X317" s="14"/>
      <c r="Y317" s="14"/>
      <c r="Z317" s="14"/>
    </row>
    <row r="318" spans="1:26" ht="16.5" customHeight="1">
      <c r="A318" s="564"/>
      <c r="B318" s="399"/>
      <c r="C318" s="564"/>
      <c r="D318" s="713"/>
      <c r="E318" s="713"/>
      <c r="F318" s="564"/>
      <c r="G318" s="564"/>
      <c r="H318" s="564"/>
      <c r="I318" s="713"/>
      <c r="J318" s="645"/>
      <c r="K318" s="645"/>
      <c r="L318" s="645"/>
      <c r="M318" s="645"/>
      <c r="N318" s="645"/>
      <c r="O318" s="645"/>
      <c r="P318" s="714"/>
      <c r="Q318" s="394"/>
      <c r="R318" s="714"/>
      <c r="S318" s="704"/>
      <c r="T318" s="14"/>
      <c r="U318" s="14"/>
      <c r="V318" s="14"/>
      <c r="W318" s="14"/>
      <c r="X318" s="14"/>
      <c r="Y318" s="14"/>
      <c r="Z318" s="14"/>
    </row>
    <row r="319" spans="1:26" ht="16.5" customHeight="1">
      <c r="A319" s="564"/>
      <c r="B319" s="399"/>
      <c r="C319" s="564"/>
      <c r="D319" s="713"/>
      <c r="E319" s="713"/>
      <c r="F319" s="564"/>
      <c r="G319" s="564"/>
      <c r="H319" s="564"/>
      <c r="I319" s="713"/>
      <c r="J319" s="645"/>
      <c r="K319" s="645"/>
      <c r="L319" s="645"/>
      <c r="M319" s="645"/>
      <c r="N319" s="645"/>
      <c r="O319" s="645"/>
      <c r="P319" s="714"/>
      <c r="Q319" s="394"/>
      <c r="R319" s="714"/>
      <c r="S319" s="704"/>
      <c r="T319" s="14"/>
      <c r="U319" s="14"/>
      <c r="V319" s="14"/>
      <c r="W319" s="14"/>
      <c r="X319" s="14"/>
      <c r="Y319" s="14"/>
      <c r="Z319" s="14"/>
    </row>
    <row r="320" spans="1:26" ht="16.5" customHeight="1">
      <c r="A320" s="564"/>
      <c r="B320" s="399"/>
      <c r="C320" s="564"/>
      <c r="D320" s="713"/>
      <c r="E320" s="713"/>
      <c r="F320" s="564"/>
      <c r="G320" s="564"/>
      <c r="H320" s="564"/>
      <c r="I320" s="713"/>
      <c r="J320" s="645"/>
      <c r="K320" s="645"/>
      <c r="L320" s="645"/>
      <c r="M320" s="645"/>
      <c r="N320" s="645"/>
      <c r="O320" s="645"/>
      <c r="P320" s="714"/>
      <c r="Q320" s="394"/>
      <c r="R320" s="714"/>
      <c r="S320" s="704"/>
      <c r="T320" s="14"/>
      <c r="U320" s="14"/>
      <c r="V320" s="14"/>
      <c r="W320" s="14"/>
      <c r="X320" s="14"/>
      <c r="Y320" s="14"/>
      <c r="Z320" s="14"/>
    </row>
    <row r="321" spans="1:26" ht="16.5" customHeight="1">
      <c r="A321" s="564"/>
      <c r="B321" s="399"/>
      <c r="C321" s="564"/>
      <c r="D321" s="713"/>
      <c r="E321" s="713"/>
      <c r="F321" s="564"/>
      <c r="G321" s="564"/>
      <c r="H321" s="564"/>
      <c r="I321" s="713"/>
      <c r="J321" s="645"/>
      <c r="K321" s="645"/>
      <c r="L321" s="645"/>
      <c r="M321" s="645"/>
      <c r="N321" s="645"/>
      <c r="O321" s="645"/>
      <c r="P321" s="714"/>
      <c r="Q321" s="394"/>
      <c r="R321" s="714"/>
      <c r="S321" s="704"/>
      <c r="T321" s="14"/>
      <c r="U321" s="14"/>
      <c r="V321" s="14"/>
      <c r="W321" s="14"/>
      <c r="X321" s="14"/>
      <c r="Y321" s="14"/>
      <c r="Z321" s="14"/>
    </row>
    <row r="322" spans="1:26" ht="16.5" customHeight="1">
      <c r="A322" s="564"/>
      <c r="B322" s="399"/>
      <c r="C322" s="564"/>
      <c r="D322" s="713"/>
      <c r="E322" s="713"/>
      <c r="F322" s="564"/>
      <c r="G322" s="564"/>
      <c r="H322" s="564"/>
      <c r="I322" s="713"/>
      <c r="J322" s="645"/>
      <c r="K322" s="645"/>
      <c r="L322" s="645"/>
      <c r="M322" s="645"/>
      <c r="N322" s="645"/>
      <c r="O322" s="645"/>
      <c r="P322" s="714"/>
      <c r="Q322" s="394"/>
      <c r="R322" s="714"/>
      <c r="S322" s="704"/>
      <c r="T322" s="14"/>
      <c r="U322" s="14"/>
      <c r="V322" s="14"/>
      <c r="W322" s="14"/>
      <c r="X322" s="14"/>
      <c r="Y322" s="14"/>
      <c r="Z322" s="14"/>
    </row>
    <row r="323" spans="1:26" ht="16.5" customHeight="1">
      <c r="A323" s="564"/>
      <c r="B323" s="399"/>
      <c r="C323" s="564"/>
      <c r="D323" s="713"/>
      <c r="E323" s="713"/>
      <c r="F323" s="564"/>
      <c r="G323" s="564"/>
      <c r="H323" s="564"/>
      <c r="I323" s="713"/>
      <c r="J323" s="645"/>
      <c r="K323" s="645"/>
      <c r="L323" s="645"/>
      <c r="M323" s="645"/>
      <c r="N323" s="645"/>
      <c r="O323" s="645"/>
      <c r="P323" s="714"/>
      <c r="Q323" s="394"/>
      <c r="R323" s="714"/>
      <c r="S323" s="704"/>
      <c r="T323" s="14"/>
      <c r="U323" s="14"/>
      <c r="V323" s="14"/>
      <c r="W323" s="14"/>
      <c r="X323" s="14"/>
      <c r="Y323" s="14"/>
      <c r="Z323" s="14"/>
    </row>
    <row r="324" spans="1:26" ht="16.5" customHeight="1">
      <c r="A324" s="564"/>
      <c r="B324" s="399"/>
      <c r="C324" s="564"/>
      <c r="D324" s="713"/>
      <c r="E324" s="713"/>
      <c r="F324" s="564"/>
      <c r="G324" s="564"/>
      <c r="H324" s="564"/>
      <c r="I324" s="713"/>
      <c r="J324" s="645"/>
      <c r="K324" s="645"/>
      <c r="L324" s="645"/>
      <c r="M324" s="645"/>
      <c r="N324" s="645"/>
      <c r="O324" s="645"/>
      <c r="P324" s="714"/>
      <c r="Q324" s="394"/>
      <c r="R324" s="714"/>
      <c r="S324" s="704"/>
      <c r="T324" s="14"/>
      <c r="U324" s="14"/>
      <c r="V324" s="14"/>
      <c r="W324" s="14"/>
      <c r="X324" s="14"/>
      <c r="Y324" s="14"/>
      <c r="Z324" s="14"/>
    </row>
    <row r="325" spans="1:26" ht="16.5" customHeight="1">
      <c r="A325" s="564"/>
      <c r="B325" s="399"/>
      <c r="C325" s="564"/>
      <c r="D325" s="713"/>
      <c r="E325" s="713"/>
      <c r="F325" s="564"/>
      <c r="G325" s="564"/>
      <c r="H325" s="564"/>
      <c r="I325" s="713"/>
      <c r="J325" s="645"/>
      <c r="K325" s="645"/>
      <c r="L325" s="645"/>
      <c r="M325" s="645"/>
      <c r="N325" s="645"/>
      <c r="O325" s="645"/>
      <c r="P325" s="714"/>
      <c r="Q325" s="394"/>
      <c r="R325" s="714"/>
      <c r="S325" s="704"/>
      <c r="T325" s="14"/>
      <c r="U325" s="14"/>
      <c r="V325" s="14"/>
      <c r="W325" s="14"/>
      <c r="X325" s="14"/>
      <c r="Y325" s="14"/>
      <c r="Z325" s="14"/>
    </row>
    <row r="326" spans="1:26" ht="16.5" customHeight="1">
      <c r="A326" s="564"/>
      <c r="B326" s="399"/>
      <c r="C326" s="564"/>
      <c r="D326" s="713"/>
      <c r="E326" s="713"/>
      <c r="F326" s="564"/>
      <c r="G326" s="564"/>
      <c r="H326" s="564"/>
      <c r="I326" s="713"/>
      <c r="J326" s="645"/>
      <c r="K326" s="645"/>
      <c r="L326" s="645"/>
      <c r="M326" s="645"/>
      <c r="N326" s="645"/>
      <c r="O326" s="645"/>
      <c r="P326" s="714"/>
      <c r="Q326" s="394"/>
      <c r="R326" s="714"/>
      <c r="S326" s="704"/>
      <c r="T326" s="14"/>
      <c r="U326" s="14"/>
      <c r="V326" s="14"/>
      <c r="W326" s="14"/>
      <c r="X326" s="14"/>
      <c r="Y326" s="14"/>
      <c r="Z326" s="14"/>
    </row>
    <row r="327" spans="1:26" ht="16.5" customHeight="1">
      <c r="A327" s="564"/>
      <c r="B327" s="399"/>
      <c r="C327" s="564"/>
      <c r="D327" s="713"/>
      <c r="E327" s="713"/>
      <c r="F327" s="564"/>
      <c r="G327" s="564"/>
      <c r="H327" s="564"/>
      <c r="I327" s="713"/>
      <c r="J327" s="645"/>
      <c r="K327" s="645"/>
      <c r="L327" s="645"/>
      <c r="M327" s="645"/>
      <c r="N327" s="645"/>
      <c r="O327" s="645"/>
      <c r="P327" s="714"/>
      <c r="Q327" s="394"/>
      <c r="R327" s="714"/>
      <c r="S327" s="704"/>
      <c r="T327" s="14"/>
      <c r="U327" s="14"/>
      <c r="V327" s="14"/>
      <c r="W327" s="14"/>
      <c r="X327" s="14"/>
      <c r="Y327" s="14"/>
      <c r="Z327" s="14"/>
    </row>
    <row r="328" spans="1:26" ht="16.5" customHeight="1">
      <c r="A328" s="564"/>
      <c r="B328" s="399"/>
      <c r="C328" s="564"/>
      <c r="D328" s="713"/>
      <c r="E328" s="713"/>
      <c r="F328" s="564"/>
      <c r="G328" s="564"/>
      <c r="H328" s="564"/>
      <c r="I328" s="713"/>
      <c r="J328" s="645"/>
      <c r="K328" s="645"/>
      <c r="L328" s="645"/>
      <c r="M328" s="645"/>
      <c r="N328" s="645"/>
      <c r="O328" s="645"/>
      <c r="P328" s="714"/>
      <c r="Q328" s="394"/>
      <c r="R328" s="714"/>
      <c r="S328" s="704"/>
      <c r="T328" s="14"/>
      <c r="U328" s="14"/>
      <c r="V328" s="14"/>
      <c r="W328" s="14"/>
      <c r="X328" s="14"/>
      <c r="Y328" s="14"/>
      <c r="Z328" s="14"/>
    </row>
    <row r="329" spans="1:26" ht="16.5" customHeight="1">
      <c r="A329" s="564"/>
      <c r="B329" s="399"/>
      <c r="C329" s="564"/>
      <c r="D329" s="713"/>
      <c r="E329" s="713"/>
      <c r="F329" s="564"/>
      <c r="G329" s="564"/>
      <c r="H329" s="564"/>
      <c r="I329" s="713"/>
      <c r="J329" s="645"/>
      <c r="K329" s="645"/>
      <c r="L329" s="645"/>
      <c r="M329" s="645"/>
      <c r="N329" s="645"/>
      <c r="O329" s="645"/>
      <c r="P329" s="714"/>
      <c r="Q329" s="394"/>
      <c r="R329" s="714"/>
      <c r="S329" s="704"/>
      <c r="T329" s="14"/>
      <c r="U329" s="14"/>
      <c r="V329" s="14"/>
      <c r="W329" s="14"/>
      <c r="X329" s="14"/>
      <c r="Y329" s="14"/>
      <c r="Z329" s="14"/>
    </row>
    <row r="330" spans="1:26" ht="16.5" customHeight="1">
      <c r="A330" s="564"/>
      <c r="B330" s="399"/>
      <c r="C330" s="564"/>
      <c r="D330" s="713"/>
      <c r="E330" s="713"/>
      <c r="F330" s="564"/>
      <c r="G330" s="564"/>
      <c r="H330" s="564"/>
      <c r="I330" s="713"/>
      <c r="J330" s="645"/>
      <c r="K330" s="645"/>
      <c r="L330" s="645"/>
      <c r="M330" s="645"/>
      <c r="N330" s="645"/>
      <c r="O330" s="645"/>
      <c r="P330" s="714"/>
      <c r="Q330" s="394"/>
      <c r="R330" s="714"/>
      <c r="S330" s="704"/>
      <c r="T330" s="14"/>
      <c r="U330" s="14"/>
      <c r="V330" s="14"/>
      <c r="W330" s="14"/>
      <c r="X330" s="14"/>
      <c r="Y330" s="14"/>
      <c r="Z330" s="14"/>
    </row>
    <row r="331" spans="1:26" ht="16.5" customHeight="1">
      <c r="A331" s="564"/>
      <c r="B331" s="399"/>
      <c r="C331" s="564"/>
      <c r="D331" s="713"/>
      <c r="E331" s="713"/>
      <c r="F331" s="564"/>
      <c r="G331" s="564"/>
      <c r="H331" s="564"/>
      <c r="I331" s="713"/>
      <c r="J331" s="645"/>
      <c r="K331" s="645"/>
      <c r="L331" s="645"/>
      <c r="M331" s="645"/>
      <c r="N331" s="645"/>
      <c r="O331" s="645"/>
      <c r="P331" s="714"/>
      <c r="Q331" s="394"/>
      <c r="R331" s="714"/>
      <c r="S331" s="704"/>
      <c r="T331" s="14"/>
      <c r="U331" s="14"/>
      <c r="V331" s="14"/>
      <c r="W331" s="14"/>
      <c r="X331" s="14"/>
      <c r="Y331" s="14"/>
      <c r="Z331" s="14"/>
    </row>
    <row r="332" spans="1:26" ht="16.5" customHeight="1">
      <c r="A332" s="564"/>
      <c r="B332" s="399"/>
      <c r="C332" s="564"/>
      <c r="D332" s="713"/>
      <c r="E332" s="713"/>
      <c r="F332" s="564"/>
      <c r="G332" s="564"/>
      <c r="H332" s="564"/>
      <c r="I332" s="713"/>
      <c r="J332" s="645"/>
      <c r="K332" s="645"/>
      <c r="L332" s="645"/>
      <c r="M332" s="645"/>
      <c r="N332" s="645"/>
      <c r="O332" s="645"/>
      <c r="P332" s="714"/>
      <c r="Q332" s="394"/>
      <c r="R332" s="714"/>
      <c r="S332" s="704"/>
      <c r="T332" s="14"/>
      <c r="U332" s="14"/>
      <c r="V332" s="14"/>
      <c r="W332" s="14"/>
      <c r="X332" s="14"/>
      <c r="Y332" s="14"/>
      <c r="Z332" s="14"/>
    </row>
    <row r="333" spans="1:26" ht="16.5" customHeight="1">
      <c r="A333" s="564"/>
      <c r="B333" s="399"/>
      <c r="C333" s="564"/>
      <c r="D333" s="713"/>
      <c r="E333" s="713"/>
      <c r="F333" s="564"/>
      <c r="G333" s="564"/>
      <c r="H333" s="564"/>
      <c r="I333" s="713"/>
      <c r="J333" s="645"/>
      <c r="K333" s="645"/>
      <c r="L333" s="645"/>
      <c r="M333" s="645"/>
      <c r="N333" s="645"/>
      <c r="O333" s="645"/>
      <c r="P333" s="714"/>
      <c r="Q333" s="394"/>
      <c r="R333" s="714"/>
      <c r="S333" s="704"/>
      <c r="T333" s="14"/>
      <c r="U333" s="14"/>
      <c r="V333" s="14"/>
      <c r="W333" s="14"/>
      <c r="X333" s="14"/>
      <c r="Y333" s="14"/>
      <c r="Z333" s="14"/>
    </row>
    <row r="334" spans="1:26" ht="16.5" customHeight="1">
      <c r="A334" s="564"/>
      <c r="B334" s="399"/>
      <c r="C334" s="564"/>
      <c r="D334" s="713"/>
      <c r="E334" s="713"/>
      <c r="F334" s="564"/>
      <c r="G334" s="564"/>
      <c r="H334" s="564"/>
      <c r="I334" s="713"/>
      <c r="J334" s="645"/>
      <c r="K334" s="645"/>
      <c r="L334" s="645"/>
      <c r="M334" s="645"/>
      <c r="N334" s="645"/>
      <c r="O334" s="645"/>
      <c r="P334" s="714"/>
      <c r="Q334" s="394"/>
      <c r="R334" s="714"/>
      <c r="S334" s="704"/>
      <c r="T334" s="14"/>
      <c r="U334" s="14"/>
      <c r="V334" s="14"/>
      <c r="W334" s="14"/>
      <c r="X334" s="14"/>
      <c r="Y334" s="14"/>
      <c r="Z334" s="14"/>
    </row>
    <row r="335" spans="1:26" ht="16.5" customHeight="1">
      <c r="A335" s="564"/>
      <c r="B335" s="399"/>
      <c r="C335" s="564"/>
      <c r="D335" s="713"/>
      <c r="E335" s="713"/>
      <c r="F335" s="564"/>
      <c r="G335" s="564"/>
      <c r="H335" s="564"/>
      <c r="I335" s="713"/>
      <c r="J335" s="645"/>
      <c r="K335" s="645"/>
      <c r="L335" s="645"/>
      <c r="M335" s="645"/>
      <c r="N335" s="645"/>
      <c r="O335" s="645"/>
      <c r="P335" s="714"/>
      <c r="Q335" s="394"/>
      <c r="R335" s="714"/>
      <c r="S335" s="704"/>
      <c r="T335" s="14"/>
      <c r="U335" s="14"/>
      <c r="V335" s="14"/>
      <c r="W335" s="14"/>
      <c r="X335" s="14"/>
      <c r="Y335" s="14"/>
      <c r="Z335" s="14"/>
    </row>
    <row r="336" spans="1:26" ht="16.5" customHeight="1">
      <c r="A336" s="564"/>
      <c r="B336" s="399"/>
      <c r="C336" s="564"/>
      <c r="D336" s="713"/>
      <c r="E336" s="713"/>
      <c r="F336" s="564"/>
      <c r="G336" s="564"/>
      <c r="H336" s="564"/>
      <c r="I336" s="713"/>
      <c r="J336" s="645"/>
      <c r="K336" s="645"/>
      <c r="L336" s="645"/>
      <c r="M336" s="645"/>
      <c r="N336" s="645"/>
      <c r="O336" s="645"/>
      <c r="P336" s="714"/>
      <c r="Q336" s="394"/>
      <c r="R336" s="714"/>
      <c r="S336" s="704"/>
      <c r="T336" s="14"/>
      <c r="U336" s="14"/>
      <c r="V336" s="14"/>
      <c r="W336" s="14"/>
      <c r="X336" s="14"/>
      <c r="Y336" s="14"/>
      <c r="Z336" s="14"/>
    </row>
    <row r="337" spans="1:26" ht="16.5" customHeight="1">
      <c r="A337" s="564"/>
      <c r="B337" s="399"/>
      <c r="C337" s="564"/>
      <c r="D337" s="713"/>
      <c r="E337" s="713"/>
      <c r="F337" s="564"/>
      <c r="G337" s="564"/>
      <c r="H337" s="564"/>
      <c r="I337" s="713"/>
      <c r="J337" s="645"/>
      <c r="K337" s="645"/>
      <c r="L337" s="645"/>
      <c r="M337" s="645"/>
      <c r="N337" s="645"/>
      <c r="O337" s="645"/>
      <c r="P337" s="714"/>
      <c r="Q337" s="394"/>
      <c r="R337" s="714"/>
      <c r="S337" s="704"/>
      <c r="T337" s="14"/>
      <c r="U337" s="14"/>
      <c r="V337" s="14"/>
      <c r="W337" s="14"/>
      <c r="X337" s="14"/>
      <c r="Y337" s="14"/>
      <c r="Z337" s="14"/>
    </row>
    <row r="338" spans="1:26" ht="16.5" customHeight="1">
      <c r="A338" s="564"/>
      <c r="B338" s="399"/>
      <c r="C338" s="564"/>
      <c r="D338" s="713"/>
      <c r="E338" s="713"/>
      <c r="F338" s="564"/>
      <c r="G338" s="564"/>
      <c r="H338" s="564"/>
      <c r="I338" s="713"/>
      <c r="J338" s="645"/>
      <c r="K338" s="645"/>
      <c r="L338" s="645"/>
      <c r="M338" s="645"/>
      <c r="N338" s="645"/>
      <c r="O338" s="645"/>
      <c r="P338" s="714"/>
      <c r="Q338" s="394"/>
      <c r="R338" s="714"/>
      <c r="S338" s="704"/>
      <c r="T338" s="14"/>
      <c r="U338" s="14"/>
      <c r="V338" s="14"/>
      <c r="W338" s="14"/>
      <c r="X338" s="14"/>
      <c r="Y338" s="14"/>
      <c r="Z338" s="14"/>
    </row>
    <row r="339" spans="1:26" ht="16.5" customHeight="1">
      <c r="A339" s="564"/>
      <c r="B339" s="399"/>
      <c r="C339" s="564"/>
      <c r="D339" s="713"/>
      <c r="E339" s="713"/>
      <c r="F339" s="564"/>
      <c r="G339" s="564"/>
      <c r="H339" s="564"/>
      <c r="I339" s="713"/>
      <c r="J339" s="645"/>
      <c r="K339" s="645"/>
      <c r="L339" s="645"/>
      <c r="M339" s="645"/>
      <c r="N339" s="645"/>
      <c r="O339" s="645"/>
      <c r="P339" s="714"/>
      <c r="Q339" s="394"/>
      <c r="R339" s="714"/>
      <c r="S339" s="704"/>
      <c r="T339" s="14"/>
      <c r="U339" s="14"/>
      <c r="V339" s="14"/>
      <c r="W339" s="14"/>
      <c r="X339" s="14"/>
      <c r="Y339" s="14"/>
      <c r="Z339" s="14"/>
    </row>
    <row r="340" spans="1:26" ht="15.75" customHeight="1"/>
    <row r="341" spans="1:26" ht="15.75" customHeight="1"/>
    <row r="342" spans="1:26" ht="15.75" customHeight="1"/>
    <row r="343" spans="1:26" ht="15.75" customHeight="1"/>
    <row r="344" spans="1:26" ht="15.75" customHeight="1"/>
    <row r="345" spans="1:26" ht="15.75" customHeight="1"/>
    <row r="346" spans="1:26" ht="15.75" customHeight="1"/>
    <row r="347" spans="1:26" ht="15.75" customHeight="1"/>
    <row r="348" spans="1:26" ht="15.75" customHeight="1"/>
    <row r="349" spans="1:26" ht="15.75" customHeight="1"/>
    <row r="350" spans="1:26" ht="15.75" customHeight="1"/>
    <row r="351" spans="1:26" ht="15.75" customHeight="1"/>
    <row r="352" spans="1:26"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1">
    <mergeCell ref="A1:R1"/>
    <mergeCell ref="A2:R2"/>
    <mergeCell ref="A3:R3"/>
    <mergeCell ref="E4:I4"/>
    <mergeCell ref="J4:J6"/>
    <mergeCell ref="K4:K6"/>
    <mergeCell ref="L4:L6"/>
    <mergeCell ref="I5:I6"/>
    <mergeCell ref="R4:R6"/>
    <mergeCell ref="C5:C6"/>
    <mergeCell ref="D5:D6"/>
    <mergeCell ref="E5:E6"/>
    <mergeCell ref="F5:F6"/>
    <mergeCell ref="G5:G6"/>
    <mergeCell ref="H5:H6"/>
    <mergeCell ref="M4:M6"/>
    <mergeCell ref="N4:N6"/>
    <mergeCell ref="O4:O6"/>
    <mergeCell ref="P4:P6"/>
    <mergeCell ref="Q4:Q6"/>
    <mergeCell ref="A109:A113"/>
    <mergeCell ref="A114:A116"/>
    <mergeCell ref="A134:A135"/>
    <mergeCell ref="A136:A137"/>
    <mergeCell ref="A117:A118"/>
    <mergeCell ref="A119:A120"/>
    <mergeCell ref="A121:A123"/>
    <mergeCell ref="A124:A125"/>
    <mergeCell ref="A126:A127"/>
    <mergeCell ref="A128:A129"/>
    <mergeCell ref="A130:A133"/>
    <mergeCell ref="A98:A99"/>
    <mergeCell ref="A100:A101"/>
    <mergeCell ref="A102:A103"/>
    <mergeCell ref="A105:A106"/>
    <mergeCell ref="A107:A108"/>
    <mergeCell ref="A82:A87"/>
    <mergeCell ref="A88:A89"/>
    <mergeCell ref="A90:A91"/>
    <mergeCell ref="A92:A93"/>
    <mergeCell ref="A94:A97"/>
    <mergeCell ref="A66:A67"/>
    <mergeCell ref="A68:A69"/>
    <mergeCell ref="A70:A72"/>
    <mergeCell ref="A73:A78"/>
    <mergeCell ref="A80:A81"/>
    <mergeCell ref="A52:A53"/>
    <mergeCell ref="A54:A57"/>
    <mergeCell ref="A59:A60"/>
    <mergeCell ref="A61:A62"/>
    <mergeCell ref="A63:A65"/>
    <mergeCell ref="A40:A43"/>
    <mergeCell ref="A44:B44"/>
    <mergeCell ref="A45:A46"/>
    <mergeCell ref="A47:A48"/>
    <mergeCell ref="A49:A51"/>
    <mergeCell ref="A24:A30"/>
    <mergeCell ref="A31:A32"/>
    <mergeCell ref="A33:A34"/>
    <mergeCell ref="A35:A36"/>
    <mergeCell ref="A37:A39"/>
    <mergeCell ref="A13:A14"/>
    <mergeCell ref="A15:A16"/>
    <mergeCell ref="A17:A18"/>
    <mergeCell ref="A19:A21"/>
    <mergeCell ref="A22:A23"/>
    <mergeCell ref="A5:A6"/>
    <mergeCell ref="B5:B6"/>
    <mergeCell ref="A7:A8"/>
    <mergeCell ref="A9:A10"/>
    <mergeCell ref="A11:A12"/>
  </mergeCells>
  <printOptions horizontalCentered="1"/>
  <pageMargins left="0.2" right="0.2" top="0.5" bottom="0.25" header="0" footer="0"/>
  <pageSetup orientation="landscape"/>
  <rowBreaks count="2" manualBreakCount="2">
    <brk id="35" man="1"/>
    <brk id="7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CC66"/>
  </sheetPr>
  <dimension ref="A1:AB1000"/>
  <sheetViews>
    <sheetView workbookViewId="0">
      <pane xSplit="9" ySplit="6" topLeftCell="J7" activePane="bottomRight" state="frozen"/>
      <selection pane="topRight" activeCell="J1" sqref="J1"/>
      <selection pane="bottomLeft" activeCell="A7" sqref="A7"/>
      <selection pane="bottomRight" activeCell="J7" sqref="J7"/>
    </sheetView>
  </sheetViews>
  <sheetFormatPr defaultColWidth="12.625" defaultRowHeight="15" customHeight="1"/>
  <cols>
    <col min="1" max="1" width="15" customWidth="1"/>
    <col min="2" max="2" width="8" customWidth="1"/>
    <col min="3" max="3" width="6.25" customWidth="1"/>
    <col min="4" max="4" width="11.75" customWidth="1"/>
    <col min="5" max="5" width="15.875" customWidth="1"/>
    <col min="6" max="6" width="20.875" customWidth="1"/>
    <col min="7" max="7" width="16.125" customWidth="1"/>
    <col min="8" max="8" width="33.375" customWidth="1"/>
    <col min="9" max="9" width="24.5" customWidth="1"/>
    <col min="10" max="10" width="17.875" customWidth="1"/>
    <col min="11" max="11" width="17.625" customWidth="1"/>
    <col min="12" max="12" width="14.5" customWidth="1"/>
    <col min="13" max="13" width="17" customWidth="1"/>
    <col min="14" max="14" width="17.375" customWidth="1"/>
    <col min="15" max="15" width="19.25" customWidth="1"/>
    <col min="16" max="17" width="19.75" customWidth="1"/>
    <col min="18" max="23" width="7.875" customWidth="1"/>
    <col min="24" max="24" width="37.75" customWidth="1"/>
    <col min="25" max="25" width="26.5" customWidth="1"/>
    <col min="26" max="26" width="13.875" customWidth="1"/>
    <col min="27" max="27" width="10.375" customWidth="1"/>
    <col min="28" max="28" width="14.5" customWidth="1"/>
  </cols>
  <sheetData>
    <row r="1" spans="1:28" ht="33.75" customHeight="1">
      <c r="A1" s="2025" t="s">
        <v>259</v>
      </c>
      <c r="B1" s="1874"/>
      <c r="C1" s="1874"/>
      <c r="D1" s="1874"/>
      <c r="E1" s="1874"/>
      <c r="F1" s="1874"/>
      <c r="G1" s="1874"/>
      <c r="H1" s="1874"/>
      <c r="I1" s="1874"/>
      <c r="J1" s="1874"/>
      <c r="K1" s="1874"/>
      <c r="L1" s="1874"/>
      <c r="M1" s="1874"/>
      <c r="N1" s="1874"/>
      <c r="O1" s="1874"/>
      <c r="P1" s="1874"/>
      <c r="Q1" s="1874"/>
      <c r="R1" s="1874"/>
      <c r="S1" s="1874"/>
      <c r="T1" s="1874"/>
      <c r="U1" s="1874"/>
      <c r="V1" s="1874"/>
      <c r="W1" s="1874"/>
      <c r="X1" s="1874"/>
      <c r="Y1" s="1874"/>
      <c r="Z1" s="1874"/>
      <c r="AA1" s="220"/>
      <c r="AB1" s="555"/>
    </row>
    <row r="2" spans="1:28" ht="26.25" customHeight="1">
      <c r="A2" s="2025" t="s">
        <v>600</v>
      </c>
      <c r="B2" s="1874"/>
      <c r="C2" s="1874"/>
      <c r="D2" s="1874"/>
      <c r="E2" s="1874"/>
      <c r="F2" s="1874"/>
      <c r="G2" s="1874"/>
      <c r="H2" s="1874"/>
      <c r="I2" s="1874"/>
      <c r="J2" s="1874"/>
      <c r="K2" s="1874"/>
      <c r="L2" s="1874"/>
      <c r="M2" s="1874"/>
      <c r="N2" s="1874"/>
      <c r="O2" s="1874"/>
      <c r="P2" s="1874"/>
      <c r="Q2" s="1874"/>
      <c r="R2" s="1874"/>
      <c r="S2" s="1874"/>
      <c r="T2" s="1874"/>
      <c r="U2" s="1874"/>
      <c r="V2" s="1874"/>
      <c r="W2" s="1874"/>
      <c r="X2" s="1874"/>
      <c r="Y2" s="1874"/>
      <c r="Z2" s="1874"/>
      <c r="AA2" s="220"/>
      <c r="AB2" s="555"/>
    </row>
    <row r="3" spans="1:28" ht="34.5" customHeight="1">
      <c r="A3" s="2029" t="str">
        <f>'2014 BUB-Others'!A3:Z3</f>
        <v>as of June 26, 2020</v>
      </c>
      <c r="B3" s="1943"/>
      <c r="C3" s="1943"/>
      <c r="D3" s="1943"/>
      <c r="E3" s="1943"/>
      <c r="F3" s="1943"/>
      <c r="G3" s="1943"/>
      <c r="H3" s="1943"/>
      <c r="I3" s="1943"/>
      <c r="J3" s="1943"/>
      <c r="K3" s="1943"/>
      <c r="L3" s="1943"/>
      <c r="M3" s="1943"/>
      <c r="N3" s="1943"/>
      <c r="O3" s="1943"/>
      <c r="P3" s="1943"/>
      <c r="Q3" s="1943"/>
      <c r="R3" s="1943"/>
      <c r="S3" s="1943"/>
      <c r="T3" s="1943"/>
      <c r="U3" s="1943"/>
      <c r="V3" s="1943"/>
      <c r="W3" s="1943"/>
      <c r="X3" s="1943"/>
      <c r="Y3" s="1943"/>
      <c r="Z3" s="1943"/>
      <c r="AA3" s="220"/>
      <c r="AB3" s="555"/>
    </row>
    <row r="4" spans="1:28" ht="30" customHeight="1">
      <c r="A4" s="2022" t="s">
        <v>261</v>
      </c>
      <c r="B4" s="2022" t="s">
        <v>122</v>
      </c>
      <c r="C4" s="2022" t="s">
        <v>123</v>
      </c>
      <c r="D4" s="2022" t="s">
        <v>262</v>
      </c>
      <c r="E4" s="2022" t="s">
        <v>4</v>
      </c>
      <c r="F4" s="2022" t="s">
        <v>125</v>
      </c>
      <c r="G4" s="2022" t="s">
        <v>126</v>
      </c>
      <c r="H4" s="2022" t="s">
        <v>127</v>
      </c>
      <c r="I4" s="2022" t="s">
        <v>128</v>
      </c>
      <c r="J4" s="2022" t="s">
        <v>263</v>
      </c>
      <c r="K4" s="2026" t="s">
        <v>172</v>
      </c>
      <c r="L4" s="1964"/>
      <c r="M4" s="1964"/>
      <c r="N4" s="1964"/>
      <c r="O4" s="1964"/>
      <c r="P4" s="1964"/>
      <c r="Q4" s="1964"/>
      <c r="R4" s="2028" t="s">
        <v>250</v>
      </c>
      <c r="S4" s="2028" t="s">
        <v>264</v>
      </c>
      <c r="T4" s="2028" t="s">
        <v>175</v>
      </c>
      <c r="U4" s="2028" t="s">
        <v>265</v>
      </c>
      <c r="V4" s="2028" t="s">
        <v>37</v>
      </c>
      <c r="W4" s="2028" t="s">
        <v>35</v>
      </c>
      <c r="X4" s="2022" t="s">
        <v>130</v>
      </c>
      <c r="Y4" s="2015" t="s">
        <v>131</v>
      </c>
      <c r="Z4" s="2036" t="s">
        <v>176</v>
      </c>
      <c r="AA4" s="456"/>
      <c r="AB4" s="456"/>
    </row>
    <row r="5" spans="1:28" ht="30" customHeight="1">
      <c r="A5" s="1856"/>
      <c r="B5" s="1856"/>
      <c r="C5" s="1856"/>
      <c r="D5" s="1856"/>
      <c r="E5" s="1856"/>
      <c r="F5" s="1856"/>
      <c r="G5" s="1856"/>
      <c r="H5" s="1856"/>
      <c r="I5" s="1856"/>
      <c r="J5" s="1856"/>
      <c r="K5" s="2026" t="s">
        <v>129</v>
      </c>
      <c r="L5" s="1964"/>
      <c r="M5" s="1964"/>
      <c r="N5" s="1964"/>
      <c r="O5" s="1964"/>
      <c r="P5" s="1964"/>
      <c r="Q5" s="1961"/>
      <c r="R5" s="1856"/>
      <c r="S5" s="1856"/>
      <c r="T5" s="1856"/>
      <c r="U5" s="1856"/>
      <c r="V5" s="1856"/>
      <c r="W5" s="1856"/>
      <c r="X5" s="1856"/>
      <c r="Y5" s="1856"/>
      <c r="Z5" s="1856"/>
      <c r="AA5" s="456"/>
      <c r="AB5" s="456"/>
    </row>
    <row r="6" spans="1:28" ht="71.25" customHeight="1">
      <c r="A6" s="1976"/>
      <c r="B6" s="1976"/>
      <c r="C6" s="1976"/>
      <c r="D6" s="1976"/>
      <c r="E6" s="1976"/>
      <c r="F6" s="1976"/>
      <c r="G6" s="1976"/>
      <c r="H6" s="1976"/>
      <c r="I6" s="1976"/>
      <c r="J6" s="1976"/>
      <c r="K6" s="436" t="s">
        <v>266</v>
      </c>
      <c r="L6" s="436" t="s">
        <v>267</v>
      </c>
      <c r="M6" s="436" t="s">
        <v>250</v>
      </c>
      <c r="N6" s="436" t="s">
        <v>268</v>
      </c>
      <c r="O6" s="715" t="s">
        <v>181</v>
      </c>
      <c r="P6" s="715" t="s">
        <v>182</v>
      </c>
      <c r="Q6" s="459" t="s">
        <v>183</v>
      </c>
      <c r="R6" s="1976"/>
      <c r="S6" s="1976"/>
      <c r="T6" s="1976"/>
      <c r="U6" s="1976"/>
      <c r="V6" s="1976"/>
      <c r="W6" s="1976"/>
      <c r="X6" s="1976"/>
      <c r="Y6" s="1976"/>
      <c r="Z6" s="1976"/>
      <c r="AA6" s="456"/>
      <c r="AB6" s="456"/>
    </row>
    <row r="7" spans="1:28" ht="14.25" customHeight="1">
      <c r="A7" s="716"/>
      <c r="B7" s="716"/>
      <c r="C7" s="716"/>
      <c r="D7" s="716"/>
      <c r="E7" s="716"/>
      <c r="F7" s="716"/>
      <c r="G7" s="716"/>
      <c r="H7" s="716"/>
      <c r="I7" s="716"/>
      <c r="J7" s="716"/>
      <c r="K7" s="716"/>
      <c r="L7" s="716"/>
      <c r="M7" s="716"/>
      <c r="N7" s="716"/>
      <c r="O7" s="717"/>
      <c r="P7" s="718"/>
      <c r="Q7" s="719"/>
      <c r="R7" s="515"/>
      <c r="S7" s="515"/>
      <c r="T7" s="515"/>
      <c r="U7" s="515"/>
      <c r="V7" s="515"/>
      <c r="W7" s="515"/>
      <c r="X7" s="716"/>
      <c r="Y7" s="720"/>
      <c r="Z7" s="721"/>
      <c r="AA7" s="655"/>
      <c r="AB7" s="555"/>
    </row>
    <row r="8" spans="1:28" ht="41.25" customHeight="1">
      <c r="A8" s="491" t="s">
        <v>601</v>
      </c>
      <c r="B8" s="491" t="s">
        <v>270</v>
      </c>
      <c r="C8" s="491">
        <v>2015</v>
      </c>
      <c r="D8" s="492" t="s">
        <v>271</v>
      </c>
      <c r="E8" s="491" t="s">
        <v>15</v>
      </c>
      <c r="F8" s="491" t="s">
        <v>272</v>
      </c>
      <c r="G8" s="491"/>
      <c r="H8" s="493" t="s">
        <v>602</v>
      </c>
      <c r="I8" s="692" t="s">
        <v>603</v>
      </c>
      <c r="J8" s="494">
        <v>740500</v>
      </c>
      <c r="K8" s="494">
        <v>740500</v>
      </c>
      <c r="L8" s="492"/>
      <c r="M8" s="492"/>
      <c r="N8" s="494">
        <v>740500</v>
      </c>
      <c r="O8" s="722">
        <v>740500</v>
      </c>
      <c r="P8" s="722">
        <v>740500</v>
      </c>
      <c r="Q8" s="497">
        <v>740500</v>
      </c>
      <c r="R8" s="529"/>
      <c r="S8" s="723"/>
      <c r="T8" s="723"/>
      <c r="U8" s="723"/>
      <c r="V8" s="499"/>
      <c r="W8" s="724">
        <v>1</v>
      </c>
      <c r="X8" s="534" t="s">
        <v>35</v>
      </c>
      <c r="Y8" s="500" t="s">
        <v>191</v>
      </c>
      <c r="Z8" s="501">
        <v>42983</v>
      </c>
      <c r="AA8" s="220"/>
      <c r="AB8" s="555"/>
    </row>
    <row r="9" spans="1:28" ht="37.5" customHeight="1">
      <c r="A9" s="460" t="s">
        <v>604</v>
      </c>
      <c r="B9" s="460" t="s">
        <v>270</v>
      </c>
      <c r="C9" s="460">
        <v>2015</v>
      </c>
      <c r="D9" s="461" t="s">
        <v>271</v>
      </c>
      <c r="E9" s="460" t="s">
        <v>15</v>
      </c>
      <c r="F9" s="460" t="s">
        <v>194</v>
      </c>
      <c r="G9" s="460"/>
      <c r="H9" s="462" t="s">
        <v>605</v>
      </c>
      <c r="I9" s="539" t="s">
        <v>606</v>
      </c>
      <c r="J9" s="463">
        <v>500000</v>
      </c>
      <c r="K9" s="463">
        <v>500000</v>
      </c>
      <c r="L9" s="461"/>
      <c r="M9" s="461"/>
      <c r="N9" s="463">
        <v>500000</v>
      </c>
      <c r="O9" s="594">
        <v>500000</v>
      </c>
      <c r="P9" s="725">
        <v>500000</v>
      </c>
      <c r="Q9" s="465">
        <v>500000</v>
      </c>
      <c r="R9" s="533"/>
      <c r="S9" s="467"/>
      <c r="T9" s="467"/>
      <c r="U9" s="467"/>
      <c r="V9" s="467"/>
      <c r="W9" s="467">
        <v>1</v>
      </c>
      <c r="X9" s="534" t="s">
        <v>35</v>
      </c>
      <c r="Y9" s="468"/>
      <c r="Z9" s="469"/>
      <c r="AA9" s="220"/>
      <c r="AB9" s="555"/>
    </row>
    <row r="10" spans="1:28" ht="42.75" customHeight="1">
      <c r="A10" s="460" t="s">
        <v>607</v>
      </c>
      <c r="B10" s="460" t="s">
        <v>270</v>
      </c>
      <c r="C10" s="460">
        <v>2015</v>
      </c>
      <c r="D10" s="461" t="s">
        <v>271</v>
      </c>
      <c r="E10" s="460" t="s">
        <v>15</v>
      </c>
      <c r="F10" s="460" t="s">
        <v>608</v>
      </c>
      <c r="G10" s="460"/>
      <c r="H10" s="462" t="s">
        <v>609</v>
      </c>
      <c r="I10" s="539" t="s">
        <v>281</v>
      </c>
      <c r="J10" s="463">
        <v>1500000</v>
      </c>
      <c r="K10" s="463">
        <v>1500000</v>
      </c>
      <c r="L10" s="461"/>
      <c r="M10" s="461"/>
      <c r="N10" s="463">
        <v>1500000</v>
      </c>
      <c r="O10" s="594">
        <v>0</v>
      </c>
      <c r="P10" s="725">
        <v>0</v>
      </c>
      <c r="Q10" s="465">
        <v>1500000</v>
      </c>
      <c r="R10" s="533"/>
      <c r="S10" s="467"/>
      <c r="T10" s="467"/>
      <c r="U10" s="467"/>
      <c r="V10" s="467"/>
      <c r="W10" s="467">
        <v>1</v>
      </c>
      <c r="X10" s="534" t="s">
        <v>35</v>
      </c>
      <c r="Y10" s="468"/>
      <c r="Z10" s="469"/>
      <c r="AA10" s="220"/>
      <c r="AB10" s="555"/>
    </row>
    <row r="11" spans="1:28" ht="53.25" customHeight="1">
      <c r="A11" s="460" t="s">
        <v>610</v>
      </c>
      <c r="B11" s="460" t="s">
        <v>270</v>
      </c>
      <c r="C11" s="460">
        <v>2015</v>
      </c>
      <c r="D11" s="461" t="s">
        <v>271</v>
      </c>
      <c r="E11" s="460" t="s">
        <v>15</v>
      </c>
      <c r="F11" s="460" t="s">
        <v>611</v>
      </c>
      <c r="G11" s="460"/>
      <c r="H11" s="462" t="s">
        <v>612</v>
      </c>
      <c r="I11" s="692" t="s">
        <v>603</v>
      </c>
      <c r="J11" s="463">
        <v>1500000</v>
      </c>
      <c r="K11" s="463">
        <v>1500000</v>
      </c>
      <c r="L11" s="461"/>
      <c r="M11" s="461"/>
      <c r="N11" s="463">
        <v>1500000</v>
      </c>
      <c r="O11" s="594">
        <v>1496838.63</v>
      </c>
      <c r="P11" s="594">
        <v>1496838.63</v>
      </c>
      <c r="Q11" s="465">
        <v>1500000</v>
      </c>
      <c r="R11" s="533"/>
      <c r="S11" s="467"/>
      <c r="T11" s="467"/>
      <c r="U11" s="467"/>
      <c r="V11" s="467"/>
      <c r="W11" s="467">
        <v>1</v>
      </c>
      <c r="X11" s="534" t="s">
        <v>35</v>
      </c>
      <c r="Y11" s="468" t="s">
        <v>613</v>
      </c>
      <c r="Z11" s="501">
        <v>42984</v>
      </c>
      <c r="AA11" s="220" t="s">
        <v>508</v>
      </c>
      <c r="AB11" s="555"/>
    </row>
    <row r="12" spans="1:28" ht="42.75" customHeight="1">
      <c r="A12" s="460" t="s">
        <v>614</v>
      </c>
      <c r="B12" s="460" t="s">
        <v>270</v>
      </c>
      <c r="C12" s="460">
        <v>2015</v>
      </c>
      <c r="D12" s="461" t="s">
        <v>271</v>
      </c>
      <c r="E12" s="460" t="s">
        <v>15</v>
      </c>
      <c r="F12" s="460" t="s">
        <v>202</v>
      </c>
      <c r="G12" s="460"/>
      <c r="H12" s="462" t="s">
        <v>615</v>
      </c>
      <c r="I12" s="692" t="s">
        <v>603</v>
      </c>
      <c r="J12" s="463">
        <v>2000000</v>
      </c>
      <c r="K12" s="463">
        <v>2000000</v>
      </c>
      <c r="L12" s="461"/>
      <c r="M12" s="461"/>
      <c r="N12" s="463">
        <v>2000000</v>
      </c>
      <c r="O12" s="594">
        <v>1998476.94</v>
      </c>
      <c r="P12" s="594">
        <v>1998476.94</v>
      </c>
      <c r="Q12" s="465">
        <v>2000000</v>
      </c>
      <c r="R12" s="533"/>
      <c r="S12" s="467"/>
      <c r="T12" s="467"/>
      <c r="U12" s="467"/>
      <c r="V12" s="467"/>
      <c r="W12" s="467">
        <v>1</v>
      </c>
      <c r="X12" s="534" t="s">
        <v>35</v>
      </c>
      <c r="Y12" s="468"/>
      <c r="Z12" s="469"/>
      <c r="AA12" s="220"/>
      <c r="AB12" s="726"/>
    </row>
    <row r="13" spans="1:28" ht="41.25" customHeight="1">
      <c r="A13" s="460" t="s">
        <v>616</v>
      </c>
      <c r="B13" s="460" t="s">
        <v>270</v>
      </c>
      <c r="C13" s="460">
        <v>2015</v>
      </c>
      <c r="D13" s="461" t="s">
        <v>271</v>
      </c>
      <c r="E13" s="460" t="s">
        <v>15</v>
      </c>
      <c r="F13" s="460" t="s">
        <v>202</v>
      </c>
      <c r="G13" s="460"/>
      <c r="H13" s="462" t="s">
        <v>287</v>
      </c>
      <c r="I13" s="539" t="s">
        <v>287</v>
      </c>
      <c r="J13" s="463">
        <v>500000</v>
      </c>
      <c r="K13" s="463">
        <v>500000</v>
      </c>
      <c r="L13" s="461"/>
      <c r="M13" s="461"/>
      <c r="N13" s="463">
        <v>500000</v>
      </c>
      <c r="O13" s="594">
        <v>500000</v>
      </c>
      <c r="P13" s="594">
        <v>500000</v>
      </c>
      <c r="Q13" s="465">
        <v>500000</v>
      </c>
      <c r="R13" s="533"/>
      <c r="S13" s="467"/>
      <c r="T13" s="467"/>
      <c r="U13" s="467"/>
      <c r="V13" s="467"/>
      <c r="W13" s="467">
        <v>1</v>
      </c>
      <c r="X13" s="534" t="s">
        <v>35</v>
      </c>
      <c r="Y13" s="468"/>
      <c r="Z13" s="469"/>
      <c r="AA13" s="220"/>
      <c r="AB13" s="555"/>
    </row>
    <row r="14" spans="1:28" ht="42.75" customHeight="1">
      <c r="A14" s="460" t="s">
        <v>617</v>
      </c>
      <c r="B14" s="460" t="s">
        <v>270</v>
      </c>
      <c r="C14" s="460">
        <v>2015</v>
      </c>
      <c r="D14" s="461" t="s">
        <v>271</v>
      </c>
      <c r="E14" s="460" t="s">
        <v>15</v>
      </c>
      <c r="F14" s="460" t="s">
        <v>208</v>
      </c>
      <c r="G14" s="460"/>
      <c r="H14" s="462" t="s">
        <v>618</v>
      </c>
      <c r="I14" s="692" t="s">
        <v>603</v>
      </c>
      <c r="J14" s="463">
        <v>670000</v>
      </c>
      <c r="K14" s="463">
        <v>670000</v>
      </c>
      <c r="L14" s="461"/>
      <c r="M14" s="461"/>
      <c r="N14" s="463">
        <v>670000</v>
      </c>
      <c r="O14" s="594">
        <v>670000</v>
      </c>
      <c r="P14" s="594">
        <v>670000</v>
      </c>
      <c r="Q14" s="465">
        <v>670000</v>
      </c>
      <c r="R14" s="533"/>
      <c r="S14" s="467"/>
      <c r="T14" s="467"/>
      <c r="U14" s="467"/>
      <c r="V14" s="467"/>
      <c r="W14" s="467">
        <v>1</v>
      </c>
      <c r="X14" s="534" t="s">
        <v>35</v>
      </c>
      <c r="Y14" s="468"/>
      <c r="Z14" s="469"/>
      <c r="AA14" s="220"/>
      <c r="AB14" s="726"/>
    </row>
    <row r="15" spans="1:28" ht="54.75" customHeight="1">
      <c r="A15" s="460" t="s">
        <v>619</v>
      </c>
      <c r="B15" s="460" t="s">
        <v>270</v>
      </c>
      <c r="C15" s="460">
        <v>2015</v>
      </c>
      <c r="D15" s="461" t="s">
        <v>271</v>
      </c>
      <c r="E15" s="460" t="s">
        <v>15</v>
      </c>
      <c r="F15" s="460" t="s">
        <v>210</v>
      </c>
      <c r="G15" s="460"/>
      <c r="H15" s="462" t="s">
        <v>620</v>
      </c>
      <c r="I15" s="539" t="s">
        <v>287</v>
      </c>
      <c r="J15" s="463">
        <v>1300000</v>
      </c>
      <c r="K15" s="463">
        <v>1300000</v>
      </c>
      <c r="L15" s="461" t="s">
        <v>59</v>
      </c>
      <c r="M15" s="461"/>
      <c r="N15" s="463">
        <v>1300000</v>
      </c>
      <c r="O15" s="594">
        <v>1300000</v>
      </c>
      <c r="P15" s="725">
        <v>1300000</v>
      </c>
      <c r="Q15" s="465">
        <v>1300000</v>
      </c>
      <c r="R15" s="533"/>
      <c r="S15" s="467"/>
      <c r="T15" s="467"/>
      <c r="U15" s="467"/>
      <c r="V15" s="467"/>
      <c r="W15" s="467">
        <v>1</v>
      </c>
      <c r="X15" s="534" t="s">
        <v>35</v>
      </c>
      <c r="Y15" s="468"/>
      <c r="Z15" s="469"/>
      <c r="AA15" s="220"/>
      <c r="AB15" s="555"/>
    </row>
    <row r="16" spans="1:28" ht="60" customHeight="1">
      <c r="A16" s="460" t="s">
        <v>621</v>
      </c>
      <c r="B16" s="460" t="s">
        <v>270</v>
      </c>
      <c r="C16" s="460">
        <v>2015</v>
      </c>
      <c r="D16" s="461" t="s">
        <v>271</v>
      </c>
      <c r="E16" s="460" t="s">
        <v>15</v>
      </c>
      <c r="F16" s="460" t="s">
        <v>212</v>
      </c>
      <c r="G16" s="460"/>
      <c r="H16" s="462" t="s">
        <v>622</v>
      </c>
      <c r="I16" s="539" t="s">
        <v>606</v>
      </c>
      <c r="J16" s="463">
        <v>3000000</v>
      </c>
      <c r="K16" s="463">
        <v>3000000</v>
      </c>
      <c r="L16" s="461"/>
      <c r="M16" s="461"/>
      <c r="N16" s="463">
        <v>3000000</v>
      </c>
      <c r="O16" s="594">
        <v>2997930.08</v>
      </c>
      <c r="P16" s="594">
        <v>2997930.08</v>
      </c>
      <c r="Q16" s="465">
        <v>3000000</v>
      </c>
      <c r="R16" s="533"/>
      <c r="S16" s="467"/>
      <c r="T16" s="467"/>
      <c r="U16" s="467"/>
      <c r="V16" s="467"/>
      <c r="W16" s="467">
        <v>1</v>
      </c>
      <c r="X16" s="534" t="s">
        <v>35</v>
      </c>
      <c r="Y16" s="468" t="s">
        <v>191</v>
      </c>
      <c r="Z16" s="469">
        <v>42944</v>
      </c>
      <c r="AA16" s="220"/>
      <c r="AB16" s="555"/>
    </row>
    <row r="17" spans="1:28" ht="39.75" customHeight="1">
      <c r="A17" s="460" t="s">
        <v>623</v>
      </c>
      <c r="B17" s="460" t="s">
        <v>270</v>
      </c>
      <c r="C17" s="460">
        <v>2015</v>
      </c>
      <c r="D17" s="461" t="s">
        <v>271</v>
      </c>
      <c r="E17" s="460" t="s">
        <v>15</v>
      </c>
      <c r="F17" s="460" t="s">
        <v>404</v>
      </c>
      <c r="G17" s="460"/>
      <c r="H17" s="462" t="s">
        <v>624</v>
      </c>
      <c r="I17" s="539" t="s">
        <v>625</v>
      </c>
      <c r="J17" s="463">
        <v>1325000</v>
      </c>
      <c r="K17" s="463">
        <v>1325000</v>
      </c>
      <c r="L17" s="461"/>
      <c r="M17" s="461"/>
      <c r="N17" s="463">
        <v>1325000</v>
      </c>
      <c r="O17" s="594">
        <v>1325000</v>
      </c>
      <c r="P17" s="594">
        <v>1325000</v>
      </c>
      <c r="Q17" s="465">
        <v>1325000</v>
      </c>
      <c r="R17" s="533"/>
      <c r="S17" s="467"/>
      <c r="T17" s="467"/>
      <c r="U17" s="467"/>
      <c r="V17" s="467"/>
      <c r="W17" s="467">
        <v>1</v>
      </c>
      <c r="X17" s="534" t="s">
        <v>35</v>
      </c>
      <c r="Y17" s="468"/>
      <c r="Z17" s="469"/>
      <c r="AA17" s="220"/>
      <c r="AB17" s="726"/>
    </row>
    <row r="18" spans="1:28" ht="44.25" customHeight="1">
      <c r="A18" s="460" t="s">
        <v>626</v>
      </c>
      <c r="B18" s="460" t="s">
        <v>270</v>
      </c>
      <c r="C18" s="460">
        <v>2015</v>
      </c>
      <c r="D18" s="461" t="s">
        <v>271</v>
      </c>
      <c r="E18" s="460" t="s">
        <v>15</v>
      </c>
      <c r="F18" s="460" t="s">
        <v>404</v>
      </c>
      <c r="G18" s="460"/>
      <c r="H18" s="462" t="s">
        <v>606</v>
      </c>
      <c r="I18" s="539" t="s">
        <v>606</v>
      </c>
      <c r="J18" s="463">
        <v>2000000</v>
      </c>
      <c r="K18" s="463">
        <v>2000000</v>
      </c>
      <c r="L18" s="461"/>
      <c r="M18" s="461"/>
      <c r="N18" s="463">
        <v>2000000</v>
      </c>
      <c r="O18" s="594">
        <v>2000000</v>
      </c>
      <c r="P18" s="594">
        <v>2000000</v>
      </c>
      <c r="Q18" s="465">
        <v>2000000</v>
      </c>
      <c r="R18" s="533"/>
      <c r="S18" s="467"/>
      <c r="T18" s="467"/>
      <c r="U18" s="467"/>
      <c r="V18" s="467"/>
      <c r="W18" s="467">
        <v>1</v>
      </c>
      <c r="X18" s="534" t="s">
        <v>35</v>
      </c>
      <c r="Y18" s="468"/>
      <c r="Z18" s="469"/>
      <c r="AA18" s="220"/>
      <c r="AB18" s="726"/>
    </row>
    <row r="19" spans="1:28" ht="48.75" customHeight="1">
      <c r="A19" s="460" t="s">
        <v>627</v>
      </c>
      <c r="B19" s="460" t="s">
        <v>270</v>
      </c>
      <c r="C19" s="460">
        <v>2015</v>
      </c>
      <c r="D19" s="461" t="s">
        <v>271</v>
      </c>
      <c r="E19" s="460" t="s">
        <v>15</v>
      </c>
      <c r="F19" s="460" t="s">
        <v>225</v>
      </c>
      <c r="G19" s="460"/>
      <c r="H19" s="462" t="s">
        <v>628</v>
      </c>
      <c r="I19" s="692" t="s">
        <v>603</v>
      </c>
      <c r="J19" s="463">
        <v>600000</v>
      </c>
      <c r="K19" s="463">
        <v>600000</v>
      </c>
      <c r="L19" s="461"/>
      <c r="M19" s="461"/>
      <c r="N19" s="463">
        <v>600000</v>
      </c>
      <c r="O19" s="594">
        <v>600000</v>
      </c>
      <c r="P19" s="725">
        <v>600000</v>
      </c>
      <c r="Q19" s="465">
        <v>600000</v>
      </c>
      <c r="R19" s="533"/>
      <c r="S19" s="467"/>
      <c r="T19" s="467"/>
      <c r="U19" s="467"/>
      <c r="V19" s="467"/>
      <c r="W19" s="467">
        <v>1</v>
      </c>
      <c r="X19" s="534" t="s">
        <v>35</v>
      </c>
      <c r="Y19" s="468"/>
      <c r="Z19" s="469"/>
      <c r="AA19" s="220"/>
      <c r="AB19" s="555"/>
    </row>
    <row r="20" spans="1:28" ht="50.25" customHeight="1">
      <c r="A20" s="460" t="s">
        <v>629</v>
      </c>
      <c r="B20" s="460" t="s">
        <v>270</v>
      </c>
      <c r="C20" s="460">
        <v>2015</v>
      </c>
      <c r="D20" s="461" t="s">
        <v>271</v>
      </c>
      <c r="E20" s="460" t="s">
        <v>15</v>
      </c>
      <c r="F20" s="460" t="s">
        <v>225</v>
      </c>
      <c r="G20" s="460"/>
      <c r="H20" s="462" t="s">
        <v>630</v>
      </c>
      <c r="I20" s="692" t="s">
        <v>603</v>
      </c>
      <c r="J20" s="463">
        <v>600000</v>
      </c>
      <c r="K20" s="463">
        <v>600000</v>
      </c>
      <c r="L20" s="461"/>
      <c r="M20" s="461"/>
      <c r="N20" s="463">
        <v>600000</v>
      </c>
      <c r="O20" s="594">
        <v>600000</v>
      </c>
      <c r="P20" s="725">
        <v>600000</v>
      </c>
      <c r="Q20" s="465">
        <v>600000</v>
      </c>
      <c r="R20" s="533"/>
      <c r="S20" s="467"/>
      <c r="T20" s="467"/>
      <c r="U20" s="467"/>
      <c r="V20" s="467"/>
      <c r="W20" s="467">
        <v>1</v>
      </c>
      <c r="X20" s="534" t="s">
        <v>35</v>
      </c>
      <c r="Y20" s="468"/>
      <c r="Z20" s="469"/>
      <c r="AA20" s="220"/>
      <c r="AB20" s="555"/>
    </row>
    <row r="21" spans="1:28" ht="44.25" customHeight="1">
      <c r="A21" s="460" t="s">
        <v>631</v>
      </c>
      <c r="B21" s="460" t="s">
        <v>270</v>
      </c>
      <c r="C21" s="460">
        <v>2015</v>
      </c>
      <c r="D21" s="461" t="s">
        <v>271</v>
      </c>
      <c r="E21" s="460" t="s">
        <v>15</v>
      </c>
      <c r="F21" s="460" t="s">
        <v>225</v>
      </c>
      <c r="G21" s="460"/>
      <c r="H21" s="462" t="s">
        <v>632</v>
      </c>
      <c r="I21" s="692" t="s">
        <v>603</v>
      </c>
      <c r="J21" s="463">
        <v>600000</v>
      </c>
      <c r="K21" s="463">
        <v>600000</v>
      </c>
      <c r="L21" s="461"/>
      <c r="M21" s="461"/>
      <c r="N21" s="463">
        <v>600000</v>
      </c>
      <c r="O21" s="594">
        <v>600000</v>
      </c>
      <c r="P21" s="725">
        <v>600000</v>
      </c>
      <c r="Q21" s="465">
        <v>600000</v>
      </c>
      <c r="R21" s="533"/>
      <c r="S21" s="467"/>
      <c r="T21" s="467"/>
      <c r="U21" s="467"/>
      <c r="V21" s="467"/>
      <c r="W21" s="467">
        <v>1</v>
      </c>
      <c r="X21" s="534" t="s">
        <v>35</v>
      </c>
      <c r="Y21" s="468"/>
      <c r="Z21" s="469"/>
      <c r="AA21" s="220"/>
      <c r="AB21" s="555"/>
    </row>
    <row r="22" spans="1:28" ht="45.75" customHeight="1">
      <c r="A22" s="460" t="s">
        <v>633</v>
      </c>
      <c r="B22" s="460" t="s">
        <v>270</v>
      </c>
      <c r="C22" s="460">
        <v>2015</v>
      </c>
      <c r="D22" s="461" t="s">
        <v>271</v>
      </c>
      <c r="E22" s="460" t="s">
        <v>15</v>
      </c>
      <c r="F22" s="460" t="s">
        <v>410</v>
      </c>
      <c r="G22" s="460"/>
      <c r="H22" s="462" t="s">
        <v>634</v>
      </c>
      <c r="I22" s="692" t="s">
        <v>603</v>
      </c>
      <c r="J22" s="463">
        <v>1500000</v>
      </c>
      <c r="K22" s="463">
        <v>1500000</v>
      </c>
      <c r="L22" s="461"/>
      <c r="M22" s="461"/>
      <c r="N22" s="463">
        <v>1500000</v>
      </c>
      <c r="O22" s="464">
        <v>1493713.85</v>
      </c>
      <c r="P22" s="464">
        <v>1493713.85</v>
      </c>
      <c r="Q22" s="465">
        <v>1500000</v>
      </c>
      <c r="R22" s="533"/>
      <c r="S22" s="467"/>
      <c r="T22" s="467"/>
      <c r="U22" s="467"/>
      <c r="V22" s="467"/>
      <c r="W22" s="467">
        <v>1</v>
      </c>
      <c r="X22" s="534" t="s">
        <v>35</v>
      </c>
      <c r="Y22" s="468" t="s">
        <v>635</v>
      </c>
      <c r="Z22" s="469">
        <v>43405</v>
      </c>
      <c r="AA22" s="220" t="s">
        <v>398</v>
      </c>
      <c r="AB22" s="726"/>
    </row>
    <row r="23" spans="1:28" ht="51" customHeight="1">
      <c r="A23" s="2030" t="s">
        <v>636</v>
      </c>
      <c r="B23" s="2031"/>
      <c r="C23" s="727"/>
      <c r="D23" s="728"/>
      <c r="E23" s="729"/>
      <c r="F23" s="471">
        <v>11</v>
      </c>
      <c r="G23" s="471"/>
      <c r="H23" s="471">
        <v>15</v>
      </c>
      <c r="I23" s="472"/>
      <c r="J23" s="473">
        <f t="shared" ref="J23:W23" si="0">SUM(J8:J22)</f>
        <v>18335500</v>
      </c>
      <c r="K23" s="473">
        <f t="shared" si="0"/>
        <v>18335500</v>
      </c>
      <c r="L23" s="473">
        <f t="shared" si="0"/>
        <v>0</v>
      </c>
      <c r="M23" s="473">
        <f t="shared" si="0"/>
        <v>0</v>
      </c>
      <c r="N23" s="473">
        <f t="shared" si="0"/>
        <v>18335500</v>
      </c>
      <c r="O23" s="473">
        <f t="shared" si="0"/>
        <v>16822459.5</v>
      </c>
      <c r="P23" s="473">
        <f t="shared" si="0"/>
        <v>16822459.5</v>
      </c>
      <c r="Q23" s="473">
        <f t="shared" si="0"/>
        <v>18335500</v>
      </c>
      <c r="R23" s="475">
        <f t="shared" si="0"/>
        <v>0</v>
      </c>
      <c r="S23" s="475">
        <f t="shared" si="0"/>
        <v>0</v>
      </c>
      <c r="T23" s="475">
        <f t="shared" si="0"/>
        <v>0</v>
      </c>
      <c r="U23" s="475">
        <f t="shared" si="0"/>
        <v>0</v>
      </c>
      <c r="V23" s="475">
        <f t="shared" si="0"/>
        <v>0</v>
      </c>
      <c r="W23" s="475">
        <f t="shared" si="0"/>
        <v>15</v>
      </c>
      <c r="X23" s="471"/>
      <c r="Y23" s="476"/>
      <c r="Z23" s="477"/>
      <c r="AA23" s="220"/>
      <c r="AB23" s="555"/>
    </row>
    <row r="24" spans="1:28" ht="71.25" customHeight="1">
      <c r="A24" s="460" t="s">
        <v>637</v>
      </c>
      <c r="B24" s="460" t="s">
        <v>270</v>
      </c>
      <c r="C24" s="460">
        <v>2015</v>
      </c>
      <c r="D24" s="461" t="s">
        <v>271</v>
      </c>
      <c r="E24" s="460" t="s">
        <v>15</v>
      </c>
      <c r="F24" s="460" t="s">
        <v>404</v>
      </c>
      <c r="G24" s="460"/>
      <c r="H24" s="420" t="s">
        <v>638</v>
      </c>
      <c r="I24" s="461" t="s">
        <v>307</v>
      </c>
      <c r="J24" s="463">
        <v>7200000</v>
      </c>
      <c r="K24" s="463">
        <v>7200000</v>
      </c>
      <c r="L24" s="461"/>
      <c r="M24" s="461" t="s">
        <v>2</v>
      </c>
      <c r="N24" s="463">
        <v>7200000</v>
      </c>
      <c r="O24" s="594">
        <v>7200000</v>
      </c>
      <c r="P24" s="594">
        <v>7200000</v>
      </c>
      <c r="Q24" s="465">
        <v>7200000</v>
      </c>
      <c r="R24" s="533"/>
      <c r="S24" s="467"/>
      <c r="T24" s="467"/>
      <c r="U24" s="467"/>
      <c r="V24" s="467"/>
      <c r="W24" s="467">
        <v>1</v>
      </c>
      <c r="X24" s="534" t="s">
        <v>35</v>
      </c>
      <c r="Y24" s="468" t="s">
        <v>191</v>
      </c>
      <c r="Z24" s="469">
        <v>42984</v>
      </c>
      <c r="AA24" s="220"/>
      <c r="AB24" s="555"/>
    </row>
    <row r="25" spans="1:28" ht="38.25" customHeight="1">
      <c r="A25" s="2030" t="s">
        <v>639</v>
      </c>
      <c r="B25" s="2031"/>
      <c r="C25" s="727"/>
      <c r="D25" s="728"/>
      <c r="E25" s="729"/>
      <c r="F25" s="471"/>
      <c r="G25" s="471"/>
      <c r="H25" s="471">
        <v>1</v>
      </c>
      <c r="I25" s="472"/>
      <c r="J25" s="473">
        <f t="shared" ref="J25:W25" si="1">SUM(J24)</f>
        <v>7200000</v>
      </c>
      <c r="K25" s="473">
        <f t="shared" si="1"/>
        <v>7200000</v>
      </c>
      <c r="L25" s="473">
        <f t="shared" si="1"/>
        <v>0</v>
      </c>
      <c r="M25" s="473">
        <f t="shared" si="1"/>
        <v>0</v>
      </c>
      <c r="N25" s="473">
        <f t="shared" si="1"/>
        <v>7200000</v>
      </c>
      <c r="O25" s="473">
        <f t="shared" si="1"/>
        <v>7200000</v>
      </c>
      <c r="P25" s="473">
        <f t="shared" si="1"/>
        <v>7200000</v>
      </c>
      <c r="Q25" s="473">
        <f t="shared" si="1"/>
        <v>7200000</v>
      </c>
      <c r="R25" s="475">
        <f t="shared" si="1"/>
        <v>0</v>
      </c>
      <c r="S25" s="475">
        <f t="shared" si="1"/>
        <v>0</v>
      </c>
      <c r="T25" s="475">
        <f t="shared" si="1"/>
        <v>0</v>
      </c>
      <c r="U25" s="475">
        <f t="shared" si="1"/>
        <v>0</v>
      </c>
      <c r="V25" s="475">
        <f t="shared" si="1"/>
        <v>0</v>
      </c>
      <c r="W25" s="475">
        <f t="shared" si="1"/>
        <v>1</v>
      </c>
      <c r="X25" s="471"/>
      <c r="Y25" s="476"/>
      <c r="Z25" s="477"/>
      <c r="AA25" s="220"/>
      <c r="AB25" s="555"/>
    </row>
    <row r="26" spans="1:28" ht="39" customHeight="1">
      <c r="A26" s="2053" t="s">
        <v>640</v>
      </c>
      <c r="B26" s="1964"/>
      <c r="C26" s="2031"/>
      <c r="D26" s="730"/>
      <c r="E26" s="731"/>
      <c r="F26" s="732">
        <f>F23+F25</f>
        <v>11</v>
      </c>
      <c r="G26" s="732"/>
      <c r="H26" s="732">
        <f>H25+H23</f>
        <v>16</v>
      </c>
      <c r="I26" s="733"/>
      <c r="J26" s="734">
        <f t="shared" ref="J26:W26" si="2">J23+J25</f>
        <v>25535500</v>
      </c>
      <c r="K26" s="734">
        <f t="shared" si="2"/>
        <v>25535500</v>
      </c>
      <c r="L26" s="734">
        <f t="shared" si="2"/>
        <v>0</v>
      </c>
      <c r="M26" s="734">
        <f t="shared" si="2"/>
        <v>0</v>
      </c>
      <c r="N26" s="734">
        <f t="shared" si="2"/>
        <v>25535500</v>
      </c>
      <c r="O26" s="734">
        <f t="shared" si="2"/>
        <v>24022459.5</v>
      </c>
      <c r="P26" s="734">
        <f t="shared" si="2"/>
        <v>24022459.5</v>
      </c>
      <c r="Q26" s="734">
        <f t="shared" si="2"/>
        <v>25535500</v>
      </c>
      <c r="R26" s="734">
        <f t="shared" si="2"/>
        <v>0</v>
      </c>
      <c r="S26" s="734">
        <f t="shared" si="2"/>
        <v>0</v>
      </c>
      <c r="T26" s="734">
        <f t="shared" si="2"/>
        <v>0</v>
      </c>
      <c r="U26" s="734">
        <f t="shared" si="2"/>
        <v>0</v>
      </c>
      <c r="V26" s="734">
        <f t="shared" si="2"/>
        <v>0</v>
      </c>
      <c r="W26" s="734">
        <f t="shared" si="2"/>
        <v>16</v>
      </c>
      <c r="X26" s="732"/>
      <c r="Y26" s="735"/>
      <c r="Z26" s="736"/>
      <c r="AA26" s="220"/>
      <c r="AB26" s="555"/>
    </row>
    <row r="27" spans="1:28" ht="47.25" customHeight="1">
      <c r="A27" s="460" t="s">
        <v>641</v>
      </c>
      <c r="B27" s="460" t="s">
        <v>270</v>
      </c>
      <c r="C27" s="460">
        <v>2015</v>
      </c>
      <c r="D27" s="461" t="s">
        <v>271</v>
      </c>
      <c r="E27" s="460" t="s">
        <v>16</v>
      </c>
      <c r="F27" s="460" t="s">
        <v>413</v>
      </c>
      <c r="G27" s="460"/>
      <c r="H27" s="462" t="s">
        <v>642</v>
      </c>
      <c r="I27" s="461" t="s">
        <v>625</v>
      </c>
      <c r="J27" s="463">
        <v>1500000</v>
      </c>
      <c r="K27" s="463">
        <v>1500000</v>
      </c>
      <c r="L27" s="461"/>
      <c r="M27" s="461"/>
      <c r="N27" s="463">
        <v>1500000</v>
      </c>
      <c r="O27" s="594">
        <v>1500000</v>
      </c>
      <c r="P27" s="594">
        <v>1500000</v>
      </c>
      <c r="Q27" s="465">
        <v>1500000</v>
      </c>
      <c r="R27" s="533"/>
      <c r="S27" s="467"/>
      <c r="T27" s="467"/>
      <c r="U27" s="467"/>
      <c r="V27" s="467"/>
      <c r="W27" s="467">
        <v>1</v>
      </c>
      <c r="X27" s="534" t="s">
        <v>35</v>
      </c>
      <c r="Y27" s="468"/>
      <c r="Z27" s="469"/>
      <c r="AA27" s="220"/>
      <c r="AB27" s="555"/>
    </row>
    <row r="28" spans="1:28" ht="80.25" customHeight="1">
      <c r="A28" s="460" t="s">
        <v>643</v>
      </c>
      <c r="B28" s="460" t="s">
        <v>270</v>
      </c>
      <c r="C28" s="460">
        <v>2015</v>
      </c>
      <c r="D28" s="461" t="s">
        <v>271</v>
      </c>
      <c r="E28" s="460" t="s">
        <v>16</v>
      </c>
      <c r="F28" s="460" t="s">
        <v>147</v>
      </c>
      <c r="G28" s="460"/>
      <c r="H28" s="462" t="s">
        <v>644</v>
      </c>
      <c r="I28" s="539" t="s">
        <v>274</v>
      </c>
      <c r="J28" s="463">
        <v>500000</v>
      </c>
      <c r="K28" s="463">
        <v>500000</v>
      </c>
      <c r="L28" s="461"/>
      <c r="M28" s="461"/>
      <c r="N28" s="463">
        <v>500000</v>
      </c>
      <c r="O28" s="594">
        <v>500000</v>
      </c>
      <c r="P28" s="594">
        <v>500000</v>
      </c>
      <c r="Q28" s="465">
        <v>500000</v>
      </c>
      <c r="R28" s="533"/>
      <c r="S28" s="467"/>
      <c r="T28" s="467"/>
      <c r="U28" s="467"/>
      <c r="V28" s="467"/>
      <c r="W28" s="467">
        <v>1</v>
      </c>
      <c r="X28" s="534" t="s">
        <v>35</v>
      </c>
      <c r="Y28" s="468"/>
      <c r="Z28" s="469"/>
      <c r="AA28" s="220"/>
      <c r="AB28" s="726"/>
    </row>
    <row r="29" spans="1:28" ht="41.25" customHeight="1">
      <c r="A29" s="460" t="s">
        <v>645</v>
      </c>
      <c r="B29" s="460" t="s">
        <v>270</v>
      </c>
      <c r="C29" s="460">
        <v>2015</v>
      </c>
      <c r="D29" s="461" t="s">
        <v>271</v>
      </c>
      <c r="E29" s="460" t="s">
        <v>16</v>
      </c>
      <c r="F29" s="460" t="s">
        <v>529</v>
      </c>
      <c r="G29" s="460"/>
      <c r="H29" s="462" t="s">
        <v>287</v>
      </c>
      <c r="I29" s="539" t="s">
        <v>287</v>
      </c>
      <c r="J29" s="463">
        <v>1175000</v>
      </c>
      <c r="K29" s="463">
        <v>1175000</v>
      </c>
      <c r="L29" s="461"/>
      <c r="M29" s="461"/>
      <c r="N29" s="463">
        <v>1175000</v>
      </c>
      <c r="O29" s="594">
        <v>1170976</v>
      </c>
      <c r="P29" s="594">
        <v>1170976</v>
      </c>
      <c r="Q29" s="465">
        <v>1175000</v>
      </c>
      <c r="R29" s="533"/>
      <c r="S29" s="467"/>
      <c r="T29" s="467"/>
      <c r="U29" s="467"/>
      <c r="V29" s="467"/>
      <c r="W29" s="467">
        <v>1</v>
      </c>
      <c r="X29" s="534" t="s">
        <v>35</v>
      </c>
      <c r="Y29" s="468"/>
      <c r="Z29" s="469">
        <v>43143</v>
      </c>
      <c r="AA29" s="220" t="s">
        <v>646</v>
      </c>
      <c r="AB29" s="555"/>
    </row>
    <row r="30" spans="1:28" ht="42.75" customHeight="1">
      <c r="A30" s="460" t="s">
        <v>647</v>
      </c>
      <c r="B30" s="460" t="s">
        <v>270</v>
      </c>
      <c r="C30" s="460">
        <v>2015</v>
      </c>
      <c r="D30" s="461" t="s">
        <v>271</v>
      </c>
      <c r="E30" s="460" t="s">
        <v>16</v>
      </c>
      <c r="F30" s="460" t="s">
        <v>532</v>
      </c>
      <c r="G30" s="460"/>
      <c r="H30" s="462" t="s">
        <v>625</v>
      </c>
      <c r="I30" s="539" t="s">
        <v>625</v>
      </c>
      <c r="J30" s="463">
        <v>500000</v>
      </c>
      <c r="K30" s="463">
        <v>500000</v>
      </c>
      <c r="L30" s="461"/>
      <c r="M30" s="461"/>
      <c r="N30" s="463">
        <v>500000</v>
      </c>
      <c r="O30" s="594">
        <v>500000</v>
      </c>
      <c r="P30" s="725">
        <v>500000</v>
      </c>
      <c r="Q30" s="465">
        <v>500000</v>
      </c>
      <c r="R30" s="533"/>
      <c r="S30" s="467"/>
      <c r="T30" s="467"/>
      <c r="U30" s="467"/>
      <c r="V30" s="467"/>
      <c r="W30" s="467">
        <v>1</v>
      </c>
      <c r="X30" s="534" t="s">
        <v>35</v>
      </c>
      <c r="Y30" s="468"/>
      <c r="Z30" s="469"/>
      <c r="AA30" s="220"/>
      <c r="AB30" s="555"/>
    </row>
    <row r="31" spans="1:28" ht="47.25" customHeight="1">
      <c r="A31" s="460" t="s">
        <v>648</v>
      </c>
      <c r="B31" s="460" t="s">
        <v>270</v>
      </c>
      <c r="C31" s="460">
        <v>2015</v>
      </c>
      <c r="D31" s="461" t="s">
        <v>271</v>
      </c>
      <c r="E31" s="460" t="s">
        <v>16</v>
      </c>
      <c r="F31" s="460" t="s">
        <v>532</v>
      </c>
      <c r="G31" s="460"/>
      <c r="H31" s="462" t="s">
        <v>649</v>
      </c>
      <c r="I31" s="539" t="s">
        <v>287</v>
      </c>
      <c r="J31" s="463">
        <v>500000</v>
      </c>
      <c r="K31" s="463">
        <v>500000</v>
      </c>
      <c r="L31" s="461"/>
      <c r="M31" s="461"/>
      <c r="N31" s="463">
        <v>500000</v>
      </c>
      <c r="O31" s="594">
        <v>500000</v>
      </c>
      <c r="P31" s="594">
        <v>500000</v>
      </c>
      <c r="Q31" s="465">
        <v>500000</v>
      </c>
      <c r="R31" s="533"/>
      <c r="S31" s="467"/>
      <c r="T31" s="467"/>
      <c r="U31" s="467"/>
      <c r="V31" s="467"/>
      <c r="W31" s="467">
        <v>1</v>
      </c>
      <c r="X31" s="534" t="s">
        <v>35</v>
      </c>
      <c r="Y31" s="468"/>
      <c r="Z31" s="469"/>
      <c r="AA31" s="220"/>
      <c r="AB31" s="555"/>
    </row>
    <row r="32" spans="1:28" ht="38.25" customHeight="1">
      <c r="A32" s="2053" t="s">
        <v>650</v>
      </c>
      <c r="B32" s="1964"/>
      <c r="C32" s="2031"/>
      <c r="D32" s="730"/>
      <c r="E32" s="731"/>
      <c r="F32" s="732">
        <v>4</v>
      </c>
      <c r="G32" s="732"/>
      <c r="H32" s="732">
        <v>5</v>
      </c>
      <c r="I32" s="733"/>
      <c r="J32" s="734">
        <f t="shared" ref="J32:Q32" si="3">SUM(J27:J31)</f>
        <v>4175000</v>
      </c>
      <c r="K32" s="734">
        <f t="shared" si="3"/>
        <v>4175000</v>
      </c>
      <c r="L32" s="733">
        <f t="shared" si="3"/>
        <v>0</v>
      </c>
      <c r="M32" s="733">
        <f t="shared" si="3"/>
        <v>0</v>
      </c>
      <c r="N32" s="734">
        <f t="shared" si="3"/>
        <v>4175000</v>
      </c>
      <c r="O32" s="737">
        <f t="shared" si="3"/>
        <v>4170976</v>
      </c>
      <c r="P32" s="738">
        <f t="shared" si="3"/>
        <v>4170976</v>
      </c>
      <c r="Q32" s="737">
        <f t="shared" si="3"/>
        <v>4175000</v>
      </c>
      <c r="R32" s="734"/>
      <c r="S32" s="732">
        <f t="shared" ref="S32:W32" si="4">SUM(S27:S31)</f>
        <v>0</v>
      </c>
      <c r="T32" s="732">
        <f t="shared" si="4"/>
        <v>0</v>
      </c>
      <c r="U32" s="732">
        <f t="shared" si="4"/>
        <v>0</v>
      </c>
      <c r="V32" s="732">
        <f t="shared" si="4"/>
        <v>0</v>
      </c>
      <c r="W32" s="732">
        <f t="shared" si="4"/>
        <v>5</v>
      </c>
      <c r="X32" s="732"/>
      <c r="Y32" s="739"/>
      <c r="Z32" s="736"/>
      <c r="AA32" s="220"/>
      <c r="AB32" s="555"/>
    </row>
    <row r="33" spans="1:28" ht="42.75" customHeight="1">
      <c r="A33" s="407" t="s">
        <v>651</v>
      </c>
      <c r="B33" s="407" t="s">
        <v>270</v>
      </c>
      <c r="C33" s="407">
        <v>2015</v>
      </c>
      <c r="D33" s="539" t="s">
        <v>271</v>
      </c>
      <c r="E33" s="407" t="s">
        <v>17</v>
      </c>
      <c r="F33" s="407" t="s">
        <v>652</v>
      </c>
      <c r="G33" s="407"/>
      <c r="H33" s="420" t="s">
        <v>615</v>
      </c>
      <c r="I33" s="539" t="s">
        <v>603</v>
      </c>
      <c r="J33" s="740">
        <v>500000</v>
      </c>
      <c r="K33" s="740">
        <v>500000</v>
      </c>
      <c r="L33" s="539"/>
      <c r="M33" s="740">
        <v>500000</v>
      </c>
      <c r="N33" s="740"/>
      <c r="O33" s="594">
        <v>0</v>
      </c>
      <c r="P33" s="725">
        <v>0</v>
      </c>
      <c r="Q33" s="464"/>
      <c r="R33" s="741">
        <v>1</v>
      </c>
      <c r="S33" s="436"/>
      <c r="T33" s="436"/>
      <c r="U33" s="436"/>
      <c r="V33" s="436"/>
      <c r="W33" s="436"/>
      <c r="X33" s="742" t="s">
        <v>250</v>
      </c>
      <c r="Y33" s="402"/>
      <c r="Z33" s="743">
        <v>43291</v>
      </c>
      <c r="AA33" s="220" t="s">
        <v>278</v>
      </c>
      <c r="AB33" s="744"/>
    </row>
    <row r="34" spans="1:28" ht="57.75" customHeight="1">
      <c r="A34" s="460" t="s">
        <v>653</v>
      </c>
      <c r="B34" s="460" t="s">
        <v>270</v>
      </c>
      <c r="C34" s="460">
        <v>2015</v>
      </c>
      <c r="D34" s="461" t="s">
        <v>271</v>
      </c>
      <c r="E34" s="460" t="s">
        <v>17</v>
      </c>
      <c r="F34" s="460" t="s">
        <v>276</v>
      </c>
      <c r="G34" s="460"/>
      <c r="H34" s="462" t="s">
        <v>654</v>
      </c>
      <c r="I34" s="461" t="s">
        <v>281</v>
      </c>
      <c r="J34" s="463">
        <v>800000</v>
      </c>
      <c r="K34" s="463">
        <v>800000</v>
      </c>
      <c r="L34" s="461"/>
      <c r="M34" s="461"/>
      <c r="N34" s="463">
        <v>800000</v>
      </c>
      <c r="O34" s="594">
        <v>0</v>
      </c>
      <c r="P34" s="725">
        <v>0</v>
      </c>
      <c r="Q34" s="465">
        <v>800000</v>
      </c>
      <c r="R34" s="533"/>
      <c r="S34" s="467"/>
      <c r="T34" s="467"/>
      <c r="U34" s="487"/>
      <c r="V34" s="467"/>
      <c r="W34" s="487">
        <v>1</v>
      </c>
      <c r="X34" s="534" t="s">
        <v>35</v>
      </c>
      <c r="Y34" s="500"/>
      <c r="Z34" s="469"/>
      <c r="AA34" s="220"/>
      <c r="AB34" s="726"/>
    </row>
    <row r="35" spans="1:28" ht="36" customHeight="1">
      <c r="A35" s="479" t="s">
        <v>655</v>
      </c>
      <c r="B35" s="479" t="s">
        <v>270</v>
      </c>
      <c r="C35" s="479">
        <v>2015</v>
      </c>
      <c r="D35" s="480" t="s">
        <v>271</v>
      </c>
      <c r="E35" s="479" t="s">
        <v>17</v>
      </c>
      <c r="F35" s="479" t="s">
        <v>276</v>
      </c>
      <c r="G35" s="460" t="s">
        <v>656</v>
      </c>
      <c r="H35" s="2055" t="s">
        <v>657</v>
      </c>
      <c r="I35" s="480" t="s">
        <v>625</v>
      </c>
      <c r="J35" s="2056">
        <v>7700000</v>
      </c>
      <c r="K35" s="2056">
        <v>7700000</v>
      </c>
      <c r="L35" s="480"/>
      <c r="M35" s="480"/>
      <c r="N35" s="2056">
        <v>7700000</v>
      </c>
      <c r="O35" s="745">
        <v>6160000</v>
      </c>
      <c r="P35" s="745">
        <v>5087468.91</v>
      </c>
      <c r="Q35" s="746">
        <v>7700000</v>
      </c>
      <c r="R35" s="2057"/>
      <c r="S35" s="2054"/>
      <c r="T35" s="2054"/>
      <c r="U35" s="2054"/>
      <c r="V35" s="2054"/>
      <c r="W35" s="2054">
        <v>1</v>
      </c>
      <c r="X35" s="747" t="s">
        <v>250</v>
      </c>
      <c r="Y35" s="468"/>
      <c r="Z35" s="469">
        <v>43805</v>
      </c>
      <c r="AA35" s="220" t="s">
        <v>417</v>
      </c>
      <c r="AB35" s="726"/>
    </row>
    <row r="36" spans="1:28" ht="33" customHeight="1">
      <c r="A36" s="748"/>
      <c r="B36" s="748"/>
      <c r="C36" s="748"/>
      <c r="D36" s="749"/>
      <c r="E36" s="748"/>
      <c r="F36" s="750"/>
      <c r="G36" s="460" t="s">
        <v>658</v>
      </c>
      <c r="H36" s="1856"/>
      <c r="I36" s="751"/>
      <c r="J36" s="1856"/>
      <c r="K36" s="1856"/>
      <c r="L36" s="749"/>
      <c r="M36" s="749"/>
      <c r="N36" s="1856"/>
      <c r="O36" s="752"/>
      <c r="P36" s="752"/>
      <c r="Q36" s="753"/>
      <c r="R36" s="1856"/>
      <c r="S36" s="1856"/>
      <c r="T36" s="1856"/>
      <c r="U36" s="1856"/>
      <c r="V36" s="1856"/>
      <c r="W36" s="1856"/>
      <c r="X36" s="747" t="s">
        <v>250</v>
      </c>
      <c r="Y36" s="468"/>
      <c r="Z36" s="469">
        <v>43805</v>
      </c>
      <c r="AA36" s="220" t="s">
        <v>417</v>
      </c>
      <c r="AB36" s="726"/>
    </row>
    <row r="37" spans="1:28" ht="39" customHeight="1">
      <c r="A37" s="748"/>
      <c r="B37" s="748"/>
      <c r="C37" s="748"/>
      <c r="D37" s="749"/>
      <c r="E37" s="748"/>
      <c r="F37" s="750"/>
      <c r="G37" s="460" t="s">
        <v>659</v>
      </c>
      <c r="H37" s="1857"/>
      <c r="I37" s="751"/>
      <c r="J37" s="1856"/>
      <c r="K37" s="1856"/>
      <c r="L37" s="749"/>
      <c r="M37" s="749"/>
      <c r="N37" s="1856"/>
      <c r="O37" s="752"/>
      <c r="P37" s="752"/>
      <c r="Q37" s="753"/>
      <c r="R37" s="1856"/>
      <c r="S37" s="1856"/>
      <c r="T37" s="1856"/>
      <c r="U37" s="1856"/>
      <c r="V37" s="1856"/>
      <c r="W37" s="1856"/>
      <c r="X37" s="534" t="s">
        <v>35</v>
      </c>
      <c r="Y37" s="754" t="s">
        <v>660</v>
      </c>
      <c r="Z37" s="469">
        <v>43544</v>
      </c>
      <c r="AA37" s="220" t="s">
        <v>661</v>
      </c>
      <c r="AB37" s="755"/>
    </row>
    <row r="38" spans="1:28" ht="35.25" customHeight="1">
      <c r="A38" s="748"/>
      <c r="B38" s="748"/>
      <c r="C38" s="748"/>
      <c r="D38" s="749"/>
      <c r="E38" s="748"/>
      <c r="F38" s="750"/>
      <c r="G38" s="460" t="s">
        <v>662</v>
      </c>
      <c r="H38" s="748"/>
      <c r="I38" s="751"/>
      <c r="J38" s="1856"/>
      <c r="K38" s="1856"/>
      <c r="L38" s="749"/>
      <c r="M38" s="749"/>
      <c r="N38" s="1856"/>
      <c r="O38" s="752"/>
      <c r="P38" s="752"/>
      <c r="Q38" s="753"/>
      <c r="R38" s="1856"/>
      <c r="S38" s="1856"/>
      <c r="T38" s="1856"/>
      <c r="U38" s="1856"/>
      <c r="V38" s="1856"/>
      <c r="W38" s="1856"/>
      <c r="X38" s="534" t="s">
        <v>35</v>
      </c>
      <c r="Y38" s="754" t="s">
        <v>663</v>
      </c>
      <c r="Z38" s="469">
        <v>43544</v>
      </c>
      <c r="AA38" s="220"/>
      <c r="AB38" s="726"/>
    </row>
    <row r="39" spans="1:28" ht="34.5" customHeight="1">
      <c r="A39" s="748"/>
      <c r="B39" s="748"/>
      <c r="C39" s="748"/>
      <c r="D39" s="749"/>
      <c r="E39" s="748"/>
      <c r="F39" s="750"/>
      <c r="G39" s="460" t="s">
        <v>664</v>
      </c>
      <c r="H39" s="748"/>
      <c r="I39" s="751"/>
      <c r="J39" s="1856"/>
      <c r="K39" s="1856"/>
      <c r="L39" s="749"/>
      <c r="M39" s="749"/>
      <c r="N39" s="1856"/>
      <c r="O39" s="752"/>
      <c r="P39" s="752"/>
      <c r="Q39" s="753"/>
      <c r="R39" s="1856"/>
      <c r="S39" s="1856"/>
      <c r="T39" s="1856"/>
      <c r="U39" s="1856"/>
      <c r="V39" s="1856"/>
      <c r="W39" s="1856"/>
      <c r="X39" s="534" t="s">
        <v>35</v>
      </c>
      <c r="Y39" s="422" t="s">
        <v>665</v>
      </c>
      <c r="Z39" s="469">
        <v>43544</v>
      </c>
      <c r="AA39" s="220" t="s">
        <v>661</v>
      </c>
      <c r="AB39" s="755"/>
    </row>
    <row r="40" spans="1:28" ht="66" customHeight="1">
      <c r="A40" s="748"/>
      <c r="B40" s="748"/>
      <c r="C40" s="748"/>
      <c r="D40" s="749"/>
      <c r="E40" s="748"/>
      <c r="F40" s="750"/>
      <c r="G40" s="460" t="s">
        <v>666</v>
      </c>
      <c r="H40" s="748"/>
      <c r="I40" s="751"/>
      <c r="J40" s="1856"/>
      <c r="K40" s="1856"/>
      <c r="L40" s="749"/>
      <c r="M40" s="749"/>
      <c r="N40" s="1856"/>
      <c r="O40" s="752"/>
      <c r="P40" s="752"/>
      <c r="Q40" s="753"/>
      <c r="R40" s="1856"/>
      <c r="S40" s="1856"/>
      <c r="T40" s="1856"/>
      <c r="U40" s="1856"/>
      <c r="V40" s="1856"/>
      <c r="W40" s="1856"/>
      <c r="X40" s="756" t="s">
        <v>250</v>
      </c>
      <c r="Y40" s="409"/>
      <c r="Z40" s="469">
        <v>43854</v>
      </c>
      <c r="AA40" s="220" t="s">
        <v>417</v>
      </c>
      <c r="AB40" s="726"/>
    </row>
    <row r="41" spans="1:28" ht="37.5" customHeight="1">
      <c r="A41" s="491"/>
      <c r="B41" s="491"/>
      <c r="C41" s="491"/>
      <c r="D41" s="492"/>
      <c r="E41" s="491"/>
      <c r="F41" s="683"/>
      <c r="G41" s="460" t="s">
        <v>667</v>
      </c>
      <c r="H41" s="491"/>
      <c r="I41" s="757"/>
      <c r="J41" s="1976"/>
      <c r="K41" s="1976"/>
      <c r="L41" s="492"/>
      <c r="M41" s="492"/>
      <c r="N41" s="1976"/>
      <c r="O41" s="758"/>
      <c r="P41" s="758"/>
      <c r="Q41" s="759"/>
      <c r="R41" s="1976"/>
      <c r="S41" s="1976"/>
      <c r="T41" s="1976"/>
      <c r="U41" s="1976"/>
      <c r="V41" s="1976"/>
      <c r="W41" s="1976"/>
      <c r="X41" s="760" t="s">
        <v>35</v>
      </c>
      <c r="Y41" s="761" t="s">
        <v>668</v>
      </c>
      <c r="Z41" s="762">
        <v>43544</v>
      </c>
      <c r="AA41" s="220" t="s">
        <v>661</v>
      </c>
      <c r="AB41" s="755"/>
    </row>
    <row r="42" spans="1:28" ht="54.75" customHeight="1">
      <c r="A42" s="460" t="s">
        <v>669</v>
      </c>
      <c r="B42" s="460" t="s">
        <v>270</v>
      </c>
      <c r="C42" s="460">
        <v>2015</v>
      </c>
      <c r="D42" s="461" t="s">
        <v>271</v>
      </c>
      <c r="E42" s="460" t="s">
        <v>17</v>
      </c>
      <c r="F42" s="460" t="s">
        <v>670</v>
      </c>
      <c r="G42" s="460"/>
      <c r="H42" s="462" t="s">
        <v>671</v>
      </c>
      <c r="I42" s="539" t="s">
        <v>606</v>
      </c>
      <c r="J42" s="463">
        <v>12500000</v>
      </c>
      <c r="K42" s="463">
        <v>12500000</v>
      </c>
      <c r="L42" s="461"/>
      <c r="M42" s="461"/>
      <c r="N42" s="463">
        <v>12500000</v>
      </c>
      <c r="O42" s="594">
        <v>11051672.43</v>
      </c>
      <c r="P42" s="725">
        <v>11051672.43</v>
      </c>
      <c r="Q42" s="465">
        <v>12500000</v>
      </c>
      <c r="R42" s="533"/>
      <c r="S42" s="467"/>
      <c r="T42" s="467"/>
      <c r="U42" s="499"/>
      <c r="V42" s="467"/>
      <c r="W42" s="499">
        <v>1</v>
      </c>
      <c r="X42" s="534" t="s">
        <v>35</v>
      </c>
      <c r="Y42" s="468" t="s">
        <v>672</v>
      </c>
      <c r="Z42" s="469" t="s">
        <v>673</v>
      </c>
      <c r="AA42" s="220"/>
      <c r="AB42" s="555"/>
    </row>
    <row r="43" spans="1:28" ht="55.5" customHeight="1">
      <c r="A43" s="460" t="s">
        <v>674</v>
      </c>
      <c r="B43" s="460" t="s">
        <v>270</v>
      </c>
      <c r="C43" s="460">
        <v>2015</v>
      </c>
      <c r="D43" s="461" t="s">
        <v>271</v>
      </c>
      <c r="E43" s="460" t="s">
        <v>17</v>
      </c>
      <c r="F43" s="460" t="s">
        <v>675</v>
      </c>
      <c r="G43" s="460"/>
      <c r="H43" s="462" t="s">
        <v>676</v>
      </c>
      <c r="I43" s="539" t="s">
        <v>603</v>
      </c>
      <c r="J43" s="463">
        <v>1600000</v>
      </c>
      <c r="K43" s="463">
        <v>1600000</v>
      </c>
      <c r="L43" s="461"/>
      <c r="M43" s="461"/>
      <c r="N43" s="463">
        <v>1600000</v>
      </c>
      <c r="O43" s="594">
        <v>1582677.68</v>
      </c>
      <c r="P43" s="725">
        <v>1582677.68</v>
      </c>
      <c r="Q43" s="465">
        <v>1600000</v>
      </c>
      <c r="R43" s="533"/>
      <c r="S43" s="467"/>
      <c r="T43" s="467" t="s">
        <v>2</v>
      </c>
      <c r="U43" s="467"/>
      <c r="V43" s="467"/>
      <c r="W43" s="467">
        <v>1</v>
      </c>
      <c r="X43" s="534" t="s">
        <v>35</v>
      </c>
      <c r="Y43" s="468"/>
      <c r="Z43" s="469"/>
      <c r="AA43" s="220"/>
      <c r="AB43" s="555"/>
    </row>
    <row r="44" spans="1:28" ht="57" customHeight="1">
      <c r="A44" s="460" t="s">
        <v>677</v>
      </c>
      <c r="B44" s="460" t="s">
        <v>270</v>
      </c>
      <c r="C44" s="460">
        <v>2015</v>
      </c>
      <c r="D44" s="461" t="s">
        <v>271</v>
      </c>
      <c r="E44" s="460" t="s">
        <v>17</v>
      </c>
      <c r="F44" s="460" t="s">
        <v>285</v>
      </c>
      <c r="G44" s="460"/>
      <c r="H44" s="462" t="s">
        <v>678</v>
      </c>
      <c r="I44" s="539" t="s">
        <v>625</v>
      </c>
      <c r="J44" s="463">
        <v>1201600</v>
      </c>
      <c r="K44" s="463">
        <v>1201600</v>
      </c>
      <c r="L44" s="461"/>
      <c r="M44" s="461"/>
      <c r="N44" s="463">
        <v>1201600</v>
      </c>
      <c r="O44" s="594">
        <v>1196559.3799999999</v>
      </c>
      <c r="P44" s="725">
        <v>1196559.3799999999</v>
      </c>
      <c r="Q44" s="465">
        <v>1201600</v>
      </c>
      <c r="R44" s="533"/>
      <c r="S44" s="467"/>
      <c r="T44" s="467"/>
      <c r="U44" s="467"/>
      <c r="V44" s="467"/>
      <c r="W44" s="467">
        <v>1</v>
      </c>
      <c r="X44" s="534" t="s">
        <v>35</v>
      </c>
      <c r="Y44" s="468"/>
      <c r="Z44" s="469"/>
      <c r="AA44" s="220"/>
      <c r="AB44" s="555"/>
    </row>
    <row r="45" spans="1:28" ht="42.75" customHeight="1">
      <c r="A45" s="460" t="s">
        <v>679</v>
      </c>
      <c r="B45" s="460" t="s">
        <v>270</v>
      </c>
      <c r="C45" s="460">
        <v>2015</v>
      </c>
      <c r="D45" s="461" t="s">
        <v>271</v>
      </c>
      <c r="E45" s="460" t="s">
        <v>17</v>
      </c>
      <c r="F45" s="460" t="s">
        <v>544</v>
      </c>
      <c r="G45" s="460"/>
      <c r="H45" s="462" t="s">
        <v>680</v>
      </c>
      <c r="I45" s="539" t="s">
        <v>681</v>
      </c>
      <c r="J45" s="463">
        <v>1000000</v>
      </c>
      <c r="K45" s="463">
        <v>1000000</v>
      </c>
      <c r="L45" s="461"/>
      <c r="M45" s="461"/>
      <c r="N45" s="463">
        <v>1000000</v>
      </c>
      <c r="O45" s="594">
        <v>1000000</v>
      </c>
      <c r="P45" s="594">
        <v>1000000</v>
      </c>
      <c r="Q45" s="465">
        <v>1000000</v>
      </c>
      <c r="R45" s="533"/>
      <c r="S45" s="467"/>
      <c r="T45" s="467"/>
      <c r="U45" s="467"/>
      <c r="V45" s="467"/>
      <c r="W45" s="467">
        <v>1</v>
      </c>
      <c r="X45" s="534" t="s">
        <v>35</v>
      </c>
      <c r="Y45" s="468"/>
      <c r="Z45" s="469"/>
      <c r="AA45" s="220"/>
      <c r="AB45" s="555"/>
    </row>
    <row r="46" spans="1:28" ht="38.25" customHeight="1">
      <c r="A46" s="460" t="s">
        <v>682</v>
      </c>
      <c r="B46" s="460" t="s">
        <v>270</v>
      </c>
      <c r="C46" s="460">
        <v>2015</v>
      </c>
      <c r="D46" s="461" t="s">
        <v>271</v>
      </c>
      <c r="E46" s="460" t="s">
        <v>17</v>
      </c>
      <c r="F46" s="460" t="s">
        <v>544</v>
      </c>
      <c r="G46" s="460"/>
      <c r="H46" s="462" t="s">
        <v>683</v>
      </c>
      <c r="I46" s="539" t="s">
        <v>606</v>
      </c>
      <c r="J46" s="463">
        <v>1700000</v>
      </c>
      <c r="K46" s="463">
        <v>1700000</v>
      </c>
      <c r="L46" s="461"/>
      <c r="M46" s="461"/>
      <c r="N46" s="463">
        <v>1700000</v>
      </c>
      <c r="O46" s="594">
        <v>1700000</v>
      </c>
      <c r="P46" s="594">
        <v>1700000</v>
      </c>
      <c r="Q46" s="465">
        <v>1700000</v>
      </c>
      <c r="R46" s="533"/>
      <c r="S46" s="467"/>
      <c r="T46" s="467"/>
      <c r="U46" s="467"/>
      <c r="V46" s="467"/>
      <c r="W46" s="467">
        <v>1</v>
      </c>
      <c r="X46" s="534" t="s">
        <v>35</v>
      </c>
      <c r="Y46" s="468"/>
      <c r="Z46" s="469"/>
      <c r="AA46" s="220"/>
      <c r="AB46" s="726"/>
    </row>
    <row r="47" spans="1:28" ht="41.25" customHeight="1">
      <c r="A47" s="460" t="s">
        <v>684</v>
      </c>
      <c r="B47" s="460" t="s">
        <v>270</v>
      </c>
      <c r="C47" s="460">
        <v>2015</v>
      </c>
      <c r="D47" s="461" t="s">
        <v>271</v>
      </c>
      <c r="E47" s="460" t="s">
        <v>17</v>
      </c>
      <c r="F47" s="460" t="s">
        <v>544</v>
      </c>
      <c r="G47" s="460"/>
      <c r="H47" s="462" t="s">
        <v>685</v>
      </c>
      <c r="I47" s="539" t="s">
        <v>287</v>
      </c>
      <c r="J47" s="463">
        <v>700000</v>
      </c>
      <c r="K47" s="463">
        <v>700000</v>
      </c>
      <c r="L47" s="461"/>
      <c r="M47" s="461"/>
      <c r="N47" s="463">
        <v>700000</v>
      </c>
      <c r="O47" s="594">
        <v>700000</v>
      </c>
      <c r="P47" s="725">
        <v>700000</v>
      </c>
      <c r="Q47" s="465">
        <v>700000</v>
      </c>
      <c r="R47" s="533"/>
      <c r="S47" s="467"/>
      <c r="T47" s="467"/>
      <c r="U47" s="467"/>
      <c r="V47" s="467"/>
      <c r="W47" s="467">
        <v>1</v>
      </c>
      <c r="X47" s="534" t="s">
        <v>35</v>
      </c>
      <c r="Y47" s="468"/>
      <c r="Z47" s="469"/>
      <c r="AA47" s="220"/>
      <c r="AB47" s="555"/>
    </row>
    <row r="48" spans="1:28" ht="38.25" customHeight="1">
      <c r="A48" s="460" t="s">
        <v>686</v>
      </c>
      <c r="B48" s="460" t="s">
        <v>270</v>
      </c>
      <c r="C48" s="460">
        <v>2015</v>
      </c>
      <c r="D48" s="461" t="s">
        <v>271</v>
      </c>
      <c r="E48" s="460" t="s">
        <v>17</v>
      </c>
      <c r="F48" s="460" t="s">
        <v>544</v>
      </c>
      <c r="G48" s="460"/>
      <c r="H48" s="462" t="s">
        <v>687</v>
      </c>
      <c r="I48" s="539" t="s">
        <v>606</v>
      </c>
      <c r="J48" s="463">
        <v>1500000</v>
      </c>
      <c r="K48" s="463">
        <v>1500000</v>
      </c>
      <c r="L48" s="461"/>
      <c r="M48" s="461"/>
      <c r="N48" s="463">
        <v>1500000</v>
      </c>
      <c r="O48" s="594">
        <v>1500000</v>
      </c>
      <c r="P48" s="594">
        <v>1500000</v>
      </c>
      <c r="Q48" s="465">
        <v>1500000</v>
      </c>
      <c r="R48" s="533"/>
      <c r="S48" s="467"/>
      <c r="T48" s="467"/>
      <c r="U48" s="467"/>
      <c r="V48" s="467"/>
      <c r="W48" s="467">
        <v>1</v>
      </c>
      <c r="X48" s="534" t="s">
        <v>35</v>
      </c>
      <c r="Y48" s="468"/>
      <c r="Z48" s="469"/>
      <c r="AA48" s="220"/>
      <c r="AB48" s="726"/>
    </row>
    <row r="49" spans="1:28" ht="44.25" customHeight="1">
      <c r="A49" s="460" t="s">
        <v>688</v>
      </c>
      <c r="B49" s="460" t="s">
        <v>270</v>
      </c>
      <c r="C49" s="460">
        <v>2015</v>
      </c>
      <c r="D49" s="461" t="s">
        <v>271</v>
      </c>
      <c r="E49" s="460" t="s">
        <v>17</v>
      </c>
      <c r="F49" s="460" t="s">
        <v>689</v>
      </c>
      <c r="G49" s="460"/>
      <c r="H49" s="462" t="s">
        <v>690</v>
      </c>
      <c r="I49" s="539" t="s">
        <v>625</v>
      </c>
      <c r="J49" s="463">
        <v>2200000</v>
      </c>
      <c r="K49" s="463">
        <v>2200000</v>
      </c>
      <c r="L49" s="461"/>
      <c r="M49" s="461"/>
      <c r="N49" s="463">
        <v>2200000</v>
      </c>
      <c r="O49" s="594">
        <v>2166154.87</v>
      </c>
      <c r="P49" s="594">
        <v>2166154.87</v>
      </c>
      <c r="Q49" s="465">
        <v>2200000</v>
      </c>
      <c r="R49" s="533"/>
      <c r="S49" s="467"/>
      <c r="T49" s="467"/>
      <c r="U49" s="467"/>
      <c r="V49" s="467"/>
      <c r="W49" s="467">
        <v>1</v>
      </c>
      <c r="X49" s="534" t="s">
        <v>35</v>
      </c>
      <c r="Y49" s="468"/>
      <c r="Z49" s="469"/>
      <c r="AA49" s="220"/>
      <c r="AB49" s="555"/>
    </row>
    <row r="50" spans="1:28" ht="53.25" customHeight="1">
      <c r="A50" s="460" t="s">
        <v>691</v>
      </c>
      <c r="B50" s="460" t="s">
        <v>270</v>
      </c>
      <c r="C50" s="460">
        <v>2015</v>
      </c>
      <c r="D50" s="461" t="s">
        <v>271</v>
      </c>
      <c r="E50" s="460" t="s">
        <v>17</v>
      </c>
      <c r="F50" s="460" t="s">
        <v>689</v>
      </c>
      <c r="G50" s="460"/>
      <c r="H50" s="462" t="s">
        <v>692</v>
      </c>
      <c r="I50" s="539" t="s">
        <v>287</v>
      </c>
      <c r="J50" s="463">
        <v>1500000</v>
      </c>
      <c r="K50" s="463">
        <v>1500000</v>
      </c>
      <c r="L50" s="461"/>
      <c r="M50" s="461"/>
      <c r="N50" s="463">
        <v>1500000</v>
      </c>
      <c r="O50" s="594">
        <v>1496964.86</v>
      </c>
      <c r="P50" s="594">
        <v>1496964.86</v>
      </c>
      <c r="Q50" s="465">
        <v>1500000</v>
      </c>
      <c r="R50" s="533"/>
      <c r="S50" s="467"/>
      <c r="T50" s="467"/>
      <c r="U50" s="467"/>
      <c r="V50" s="467"/>
      <c r="W50" s="467">
        <v>1</v>
      </c>
      <c r="X50" s="534" t="s">
        <v>35</v>
      </c>
      <c r="Y50" s="468"/>
      <c r="Z50" s="469"/>
      <c r="AA50" s="220"/>
      <c r="AB50" s="555"/>
    </row>
    <row r="51" spans="1:28" ht="38.25" customHeight="1">
      <c r="A51" s="460" t="s">
        <v>693</v>
      </c>
      <c r="B51" s="460" t="s">
        <v>270</v>
      </c>
      <c r="C51" s="460">
        <v>2015</v>
      </c>
      <c r="D51" s="461" t="s">
        <v>271</v>
      </c>
      <c r="E51" s="460" t="s">
        <v>17</v>
      </c>
      <c r="F51" s="460" t="s">
        <v>236</v>
      </c>
      <c r="G51" s="460"/>
      <c r="H51" s="462" t="s">
        <v>694</v>
      </c>
      <c r="I51" s="539" t="s">
        <v>625</v>
      </c>
      <c r="J51" s="463">
        <v>7500000</v>
      </c>
      <c r="K51" s="463">
        <v>7500000</v>
      </c>
      <c r="L51" s="461"/>
      <c r="M51" s="461"/>
      <c r="N51" s="463">
        <v>7500000</v>
      </c>
      <c r="O51" s="594">
        <v>7170017.5199999996</v>
      </c>
      <c r="P51" s="725">
        <f>5105643.93+2064373.59</f>
        <v>7170017.5199999996</v>
      </c>
      <c r="Q51" s="465">
        <v>7500000</v>
      </c>
      <c r="R51" s="533"/>
      <c r="S51" s="467"/>
      <c r="T51" s="467"/>
      <c r="U51" s="467"/>
      <c r="V51" s="467"/>
      <c r="W51" s="467">
        <v>1</v>
      </c>
      <c r="X51" s="534" t="s">
        <v>35</v>
      </c>
      <c r="Y51" s="468" t="s">
        <v>191</v>
      </c>
      <c r="Z51" s="469" t="s">
        <v>553</v>
      </c>
      <c r="AA51" s="220"/>
      <c r="AB51" s="555"/>
    </row>
    <row r="52" spans="1:28" ht="58.5" customHeight="1">
      <c r="A52" s="460" t="s">
        <v>695</v>
      </c>
      <c r="B52" s="460" t="s">
        <v>270</v>
      </c>
      <c r="C52" s="460">
        <v>2015</v>
      </c>
      <c r="D52" s="461" t="s">
        <v>271</v>
      </c>
      <c r="E52" s="460" t="s">
        <v>17</v>
      </c>
      <c r="F52" s="460" t="s">
        <v>236</v>
      </c>
      <c r="G52" s="460"/>
      <c r="H52" s="462" t="s">
        <v>696</v>
      </c>
      <c r="I52" s="539" t="s">
        <v>606</v>
      </c>
      <c r="J52" s="463">
        <v>5000000</v>
      </c>
      <c r="K52" s="463">
        <v>5000000</v>
      </c>
      <c r="L52" s="461"/>
      <c r="M52" s="461"/>
      <c r="N52" s="463">
        <v>5000000</v>
      </c>
      <c r="O52" s="594">
        <v>4989620.29</v>
      </c>
      <c r="P52" s="725">
        <f>4467057.79+522562.5</f>
        <v>4989620.29</v>
      </c>
      <c r="Q52" s="465">
        <v>5000000</v>
      </c>
      <c r="R52" s="533"/>
      <c r="S52" s="467"/>
      <c r="T52" s="467"/>
      <c r="U52" s="467"/>
      <c r="V52" s="467"/>
      <c r="W52" s="467">
        <v>1</v>
      </c>
      <c r="X52" s="534" t="s">
        <v>35</v>
      </c>
      <c r="Y52" s="468"/>
      <c r="Z52" s="469"/>
      <c r="AA52" s="220"/>
      <c r="AB52" s="555"/>
    </row>
    <row r="53" spans="1:28" ht="38.25" customHeight="1">
      <c r="A53" s="460" t="s">
        <v>697</v>
      </c>
      <c r="B53" s="460" t="s">
        <v>270</v>
      </c>
      <c r="C53" s="460">
        <v>2015</v>
      </c>
      <c r="D53" s="461" t="s">
        <v>271</v>
      </c>
      <c r="E53" s="460" t="s">
        <v>17</v>
      </c>
      <c r="F53" s="460" t="s">
        <v>237</v>
      </c>
      <c r="G53" s="460"/>
      <c r="H53" s="462" t="s">
        <v>625</v>
      </c>
      <c r="I53" s="539" t="s">
        <v>625</v>
      </c>
      <c r="J53" s="463">
        <v>3000000</v>
      </c>
      <c r="K53" s="463">
        <v>3000000</v>
      </c>
      <c r="L53" s="461"/>
      <c r="M53" s="461"/>
      <c r="N53" s="463">
        <v>3000000</v>
      </c>
      <c r="O53" s="594">
        <v>2914475.74</v>
      </c>
      <c r="P53" s="594">
        <v>2400000</v>
      </c>
      <c r="Q53" s="465">
        <v>3000000</v>
      </c>
      <c r="R53" s="533"/>
      <c r="S53" s="467"/>
      <c r="T53" s="467"/>
      <c r="U53" s="467"/>
      <c r="V53" s="467"/>
      <c r="W53" s="467">
        <v>1</v>
      </c>
      <c r="X53" s="534" t="s">
        <v>35</v>
      </c>
      <c r="Y53" s="468" t="s">
        <v>191</v>
      </c>
      <c r="Z53" s="469">
        <v>42983</v>
      </c>
      <c r="AA53" s="220"/>
      <c r="AB53" s="726"/>
    </row>
    <row r="54" spans="1:28" ht="41.25" customHeight="1">
      <c r="A54" s="460" t="s">
        <v>698</v>
      </c>
      <c r="B54" s="460" t="s">
        <v>270</v>
      </c>
      <c r="C54" s="460">
        <v>2015</v>
      </c>
      <c r="D54" s="461" t="s">
        <v>271</v>
      </c>
      <c r="E54" s="460" t="s">
        <v>17</v>
      </c>
      <c r="F54" s="460" t="s">
        <v>699</v>
      </c>
      <c r="G54" s="460"/>
      <c r="H54" s="462" t="s">
        <v>615</v>
      </c>
      <c r="I54" s="539" t="s">
        <v>603</v>
      </c>
      <c r="J54" s="463">
        <v>2800000</v>
      </c>
      <c r="K54" s="463">
        <v>2800000</v>
      </c>
      <c r="L54" s="461"/>
      <c r="M54" s="461"/>
      <c r="N54" s="463">
        <v>2800000</v>
      </c>
      <c r="O54" s="594">
        <v>2240000</v>
      </c>
      <c r="P54" s="725">
        <v>2240000</v>
      </c>
      <c r="Q54" s="465">
        <v>2800000</v>
      </c>
      <c r="R54" s="533"/>
      <c r="S54" s="467"/>
      <c r="T54" s="467"/>
      <c r="U54" s="467"/>
      <c r="V54" s="467"/>
      <c r="W54" s="467">
        <v>1</v>
      </c>
      <c r="X54" s="534" t="s">
        <v>35</v>
      </c>
      <c r="Y54" s="468"/>
      <c r="Z54" s="469"/>
      <c r="AA54" s="220"/>
      <c r="AB54" s="555"/>
    </row>
    <row r="55" spans="1:28" ht="41.25" customHeight="1">
      <c r="A55" s="2030" t="s">
        <v>700</v>
      </c>
      <c r="B55" s="2031"/>
      <c r="C55" s="727"/>
      <c r="D55" s="728"/>
      <c r="E55" s="729"/>
      <c r="F55" s="471">
        <v>10</v>
      </c>
      <c r="G55" s="471"/>
      <c r="H55" s="471">
        <v>16</v>
      </c>
      <c r="I55" s="472"/>
      <c r="J55" s="473">
        <f t="shared" ref="J55:W55" si="5">SUM(J33:J54)</f>
        <v>51201600</v>
      </c>
      <c r="K55" s="473">
        <f t="shared" si="5"/>
        <v>51201600</v>
      </c>
      <c r="L55" s="473">
        <f t="shared" si="5"/>
        <v>0</v>
      </c>
      <c r="M55" s="473">
        <f t="shared" si="5"/>
        <v>500000</v>
      </c>
      <c r="N55" s="473">
        <f t="shared" si="5"/>
        <v>50701600</v>
      </c>
      <c r="O55" s="473">
        <f t="shared" si="5"/>
        <v>45868142.769999996</v>
      </c>
      <c r="P55" s="473">
        <f t="shared" si="5"/>
        <v>44281135.939999998</v>
      </c>
      <c r="Q55" s="473">
        <f t="shared" si="5"/>
        <v>50701600</v>
      </c>
      <c r="R55" s="475">
        <f t="shared" si="5"/>
        <v>1</v>
      </c>
      <c r="S55" s="475">
        <f t="shared" si="5"/>
        <v>0</v>
      </c>
      <c r="T55" s="475">
        <f t="shared" si="5"/>
        <v>0</v>
      </c>
      <c r="U55" s="475">
        <f t="shared" si="5"/>
        <v>0</v>
      </c>
      <c r="V55" s="475">
        <f t="shared" si="5"/>
        <v>0</v>
      </c>
      <c r="W55" s="475">
        <f t="shared" si="5"/>
        <v>15</v>
      </c>
      <c r="X55" s="471"/>
      <c r="Y55" s="476"/>
      <c r="Z55" s="477"/>
      <c r="AA55" s="220"/>
      <c r="AB55" s="555"/>
    </row>
    <row r="56" spans="1:28" ht="54" customHeight="1">
      <c r="A56" s="407" t="s">
        <v>701</v>
      </c>
      <c r="B56" s="407" t="s">
        <v>270</v>
      </c>
      <c r="C56" s="407">
        <v>2015</v>
      </c>
      <c r="D56" s="539" t="s">
        <v>271</v>
      </c>
      <c r="E56" s="407" t="s">
        <v>17</v>
      </c>
      <c r="F56" s="407" t="s">
        <v>652</v>
      </c>
      <c r="G56" s="407"/>
      <c r="H56" s="420" t="s">
        <v>702</v>
      </c>
      <c r="I56" s="539" t="s">
        <v>307</v>
      </c>
      <c r="J56" s="740">
        <v>1000000</v>
      </c>
      <c r="K56" s="740">
        <v>1000000</v>
      </c>
      <c r="L56" s="539"/>
      <c r="M56" s="740">
        <v>1000000</v>
      </c>
      <c r="N56" s="740"/>
      <c r="O56" s="594" t="s">
        <v>249</v>
      </c>
      <c r="P56" s="725" t="s">
        <v>249</v>
      </c>
      <c r="Q56" s="464"/>
      <c r="R56" s="741">
        <v>1</v>
      </c>
      <c r="S56" s="436"/>
      <c r="T56" s="436"/>
      <c r="U56" s="436"/>
      <c r="V56" s="436"/>
      <c r="W56" s="436"/>
      <c r="X56" s="742" t="s">
        <v>250</v>
      </c>
      <c r="Y56" s="402"/>
      <c r="Z56" s="743">
        <v>43291</v>
      </c>
      <c r="AA56" s="220" t="s">
        <v>278</v>
      </c>
      <c r="AB56" s="555"/>
    </row>
    <row r="57" spans="1:28" ht="42.75" customHeight="1">
      <c r="A57" s="460" t="s">
        <v>703</v>
      </c>
      <c r="B57" s="460" t="s">
        <v>270</v>
      </c>
      <c r="C57" s="460">
        <v>2015</v>
      </c>
      <c r="D57" s="461" t="s">
        <v>271</v>
      </c>
      <c r="E57" s="460" t="s">
        <v>17</v>
      </c>
      <c r="F57" s="460" t="s">
        <v>544</v>
      </c>
      <c r="G57" s="460"/>
      <c r="H57" s="420" t="s">
        <v>704</v>
      </c>
      <c r="I57" s="461" t="s">
        <v>307</v>
      </c>
      <c r="J57" s="463">
        <v>1500000</v>
      </c>
      <c r="K57" s="463">
        <v>1500000</v>
      </c>
      <c r="L57" s="461"/>
      <c r="M57" s="461"/>
      <c r="N57" s="463">
        <v>1500000</v>
      </c>
      <c r="O57" s="594">
        <v>1500000</v>
      </c>
      <c r="P57" s="725">
        <v>1500000</v>
      </c>
      <c r="Q57" s="465">
        <v>1500000</v>
      </c>
      <c r="R57" s="533"/>
      <c r="S57" s="467"/>
      <c r="T57" s="467"/>
      <c r="U57" s="467"/>
      <c r="V57" s="467"/>
      <c r="W57" s="467">
        <v>1</v>
      </c>
      <c r="X57" s="534" t="s">
        <v>35</v>
      </c>
      <c r="Y57" s="468"/>
      <c r="Z57" s="469"/>
      <c r="AA57" s="220"/>
      <c r="AB57" s="555"/>
    </row>
    <row r="58" spans="1:28" ht="34.5" customHeight="1">
      <c r="A58" s="2030" t="s">
        <v>705</v>
      </c>
      <c r="B58" s="2031"/>
      <c r="C58" s="727"/>
      <c r="D58" s="728"/>
      <c r="E58" s="729"/>
      <c r="F58" s="471"/>
      <c r="G58" s="471"/>
      <c r="H58" s="471">
        <v>2</v>
      </c>
      <c r="I58" s="472"/>
      <c r="J58" s="473">
        <f t="shared" ref="J58:W58" si="6">SUM(J56:J57)</f>
        <v>2500000</v>
      </c>
      <c r="K58" s="473">
        <f t="shared" si="6"/>
        <v>2500000</v>
      </c>
      <c r="L58" s="473">
        <f t="shared" si="6"/>
        <v>0</v>
      </c>
      <c r="M58" s="473">
        <f t="shared" si="6"/>
        <v>1000000</v>
      </c>
      <c r="N58" s="473">
        <f t="shared" si="6"/>
        <v>1500000</v>
      </c>
      <c r="O58" s="473">
        <f t="shared" si="6"/>
        <v>1500000</v>
      </c>
      <c r="P58" s="473">
        <f t="shared" si="6"/>
        <v>1500000</v>
      </c>
      <c r="Q58" s="473">
        <f t="shared" si="6"/>
        <v>1500000</v>
      </c>
      <c r="R58" s="475">
        <f t="shared" si="6"/>
        <v>1</v>
      </c>
      <c r="S58" s="475">
        <f t="shared" si="6"/>
        <v>0</v>
      </c>
      <c r="T58" s="475">
        <f t="shared" si="6"/>
        <v>0</v>
      </c>
      <c r="U58" s="475">
        <f t="shared" si="6"/>
        <v>0</v>
      </c>
      <c r="V58" s="475">
        <f t="shared" si="6"/>
        <v>0</v>
      </c>
      <c r="W58" s="475">
        <f t="shared" si="6"/>
        <v>1</v>
      </c>
      <c r="X58" s="471"/>
      <c r="Y58" s="476"/>
      <c r="Z58" s="477"/>
      <c r="AA58" s="220"/>
      <c r="AB58" s="555"/>
    </row>
    <row r="59" spans="1:28" ht="47.25" customHeight="1">
      <c r="A59" s="2053" t="s">
        <v>706</v>
      </c>
      <c r="B59" s="1964"/>
      <c r="C59" s="1964"/>
      <c r="D59" s="2031"/>
      <c r="E59" s="763"/>
      <c r="F59" s="732">
        <f>F55</f>
        <v>10</v>
      </c>
      <c r="G59" s="732"/>
      <c r="H59" s="732">
        <f>H55+H58</f>
        <v>18</v>
      </c>
      <c r="I59" s="733"/>
      <c r="J59" s="734">
        <f t="shared" ref="J59:W59" si="7">J58+J55</f>
        <v>53701600</v>
      </c>
      <c r="K59" s="734">
        <f t="shared" si="7"/>
        <v>53701600</v>
      </c>
      <c r="L59" s="734">
        <f t="shared" si="7"/>
        <v>0</v>
      </c>
      <c r="M59" s="734">
        <f t="shared" si="7"/>
        <v>1500000</v>
      </c>
      <c r="N59" s="734">
        <f t="shared" si="7"/>
        <v>52201600</v>
      </c>
      <c r="O59" s="734">
        <f t="shared" si="7"/>
        <v>47368142.769999996</v>
      </c>
      <c r="P59" s="734">
        <f t="shared" si="7"/>
        <v>45781135.939999998</v>
      </c>
      <c r="Q59" s="734">
        <f t="shared" si="7"/>
        <v>52201600</v>
      </c>
      <c r="R59" s="734">
        <f t="shared" si="7"/>
        <v>2</v>
      </c>
      <c r="S59" s="734">
        <f t="shared" si="7"/>
        <v>0</v>
      </c>
      <c r="T59" s="734">
        <f t="shared" si="7"/>
        <v>0</v>
      </c>
      <c r="U59" s="734">
        <f t="shared" si="7"/>
        <v>0</v>
      </c>
      <c r="V59" s="734">
        <f t="shared" si="7"/>
        <v>0</v>
      </c>
      <c r="W59" s="734">
        <f t="shared" si="7"/>
        <v>16</v>
      </c>
      <c r="X59" s="732"/>
      <c r="Y59" s="735"/>
      <c r="Z59" s="736"/>
      <c r="AA59" s="220"/>
      <c r="AB59" s="555"/>
    </row>
    <row r="60" spans="1:28" ht="44.25" customHeight="1">
      <c r="A60" s="460" t="s">
        <v>707</v>
      </c>
      <c r="B60" s="460" t="s">
        <v>270</v>
      </c>
      <c r="C60" s="460">
        <v>2015</v>
      </c>
      <c r="D60" s="461" t="s">
        <v>271</v>
      </c>
      <c r="E60" s="460" t="s">
        <v>18</v>
      </c>
      <c r="F60" s="460" t="s">
        <v>140</v>
      </c>
      <c r="G60" s="460"/>
      <c r="H60" s="462" t="s">
        <v>708</v>
      </c>
      <c r="I60" s="539" t="s">
        <v>603</v>
      </c>
      <c r="J60" s="463">
        <v>500000</v>
      </c>
      <c r="K60" s="463">
        <v>500000</v>
      </c>
      <c r="L60" s="461"/>
      <c r="M60" s="461"/>
      <c r="N60" s="463">
        <v>500000</v>
      </c>
      <c r="O60" s="594">
        <v>500000</v>
      </c>
      <c r="P60" s="594">
        <v>500000</v>
      </c>
      <c r="Q60" s="465">
        <v>500000</v>
      </c>
      <c r="R60" s="533"/>
      <c r="S60" s="467"/>
      <c r="T60" s="467"/>
      <c r="U60" s="467"/>
      <c r="V60" s="467"/>
      <c r="W60" s="467">
        <v>1</v>
      </c>
      <c r="X60" s="534" t="s">
        <v>35</v>
      </c>
      <c r="Y60" s="468"/>
      <c r="Z60" s="469"/>
      <c r="AA60" s="220"/>
      <c r="AB60" s="555"/>
    </row>
    <row r="61" spans="1:28" ht="74.25" customHeight="1">
      <c r="A61" s="460" t="s">
        <v>709</v>
      </c>
      <c r="B61" s="460" t="s">
        <v>270</v>
      </c>
      <c r="C61" s="460">
        <v>2015</v>
      </c>
      <c r="D61" s="461" t="s">
        <v>271</v>
      </c>
      <c r="E61" s="460" t="s">
        <v>18</v>
      </c>
      <c r="F61" s="460" t="s">
        <v>239</v>
      </c>
      <c r="G61" s="460"/>
      <c r="H61" s="462" t="s">
        <v>710</v>
      </c>
      <c r="I61" s="461" t="s">
        <v>625</v>
      </c>
      <c r="J61" s="463">
        <v>500000</v>
      </c>
      <c r="K61" s="463">
        <v>500000</v>
      </c>
      <c r="L61" s="461"/>
      <c r="M61" s="461"/>
      <c r="N61" s="463">
        <v>500000</v>
      </c>
      <c r="O61" s="594">
        <v>500000</v>
      </c>
      <c r="P61" s="725">
        <v>500000</v>
      </c>
      <c r="Q61" s="465">
        <v>500000</v>
      </c>
      <c r="R61" s="533"/>
      <c r="S61" s="467"/>
      <c r="T61" s="467"/>
      <c r="U61" s="467"/>
      <c r="V61" s="467"/>
      <c r="W61" s="467">
        <v>1</v>
      </c>
      <c r="X61" s="534" t="s">
        <v>35</v>
      </c>
      <c r="Y61" s="468"/>
      <c r="Z61" s="469"/>
      <c r="AA61" s="220"/>
      <c r="AB61" s="555"/>
    </row>
    <row r="62" spans="1:28" ht="60" customHeight="1">
      <c r="A62" s="460" t="s">
        <v>711</v>
      </c>
      <c r="B62" s="460" t="s">
        <v>270</v>
      </c>
      <c r="C62" s="460">
        <v>2015</v>
      </c>
      <c r="D62" s="461" t="s">
        <v>271</v>
      </c>
      <c r="E62" s="460" t="s">
        <v>18</v>
      </c>
      <c r="F62" s="460" t="s">
        <v>239</v>
      </c>
      <c r="G62" s="460"/>
      <c r="H62" s="462" t="s">
        <v>712</v>
      </c>
      <c r="I62" s="461" t="s">
        <v>625</v>
      </c>
      <c r="J62" s="463">
        <v>500000</v>
      </c>
      <c r="K62" s="463">
        <v>500000</v>
      </c>
      <c r="L62" s="461"/>
      <c r="M62" s="461"/>
      <c r="N62" s="463">
        <v>500000</v>
      </c>
      <c r="O62" s="594">
        <v>500000</v>
      </c>
      <c r="P62" s="725">
        <v>500000</v>
      </c>
      <c r="Q62" s="465">
        <v>500000</v>
      </c>
      <c r="R62" s="533"/>
      <c r="S62" s="467"/>
      <c r="T62" s="467"/>
      <c r="U62" s="467"/>
      <c r="V62" s="467"/>
      <c r="W62" s="467">
        <v>1</v>
      </c>
      <c r="X62" s="534" t="s">
        <v>35</v>
      </c>
      <c r="Y62" s="468"/>
      <c r="Z62" s="469"/>
      <c r="AA62" s="220"/>
      <c r="AB62" s="555"/>
    </row>
    <row r="63" spans="1:28" ht="60" customHeight="1">
      <c r="A63" s="460" t="s">
        <v>713</v>
      </c>
      <c r="B63" s="460" t="s">
        <v>270</v>
      </c>
      <c r="C63" s="460">
        <v>2015</v>
      </c>
      <c r="D63" s="461" t="s">
        <v>271</v>
      </c>
      <c r="E63" s="460" t="s">
        <v>18</v>
      </c>
      <c r="F63" s="460" t="s">
        <v>239</v>
      </c>
      <c r="G63" s="460"/>
      <c r="H63" s="462" t="s">
        <v>714</v>
      </c>
      <c r="I63" s="461" t="s">
        <v>625</v>
      </c>
      <c r="J63" s="463">
        <v>500000</v>
      </c>
      <c r="K63" s="463">
        <v>500000</v>
      </c>
      <c r="L63" s="461"/>
      <c r="M63" s="461"/>
      <c r="N63" s="463">
        <v>500000</v>
      </c>
      <c r="O63" s="594">
        <v>500000</v>
      </c>
      <c r="P63" s="725">
        <v>500000</v>
      </c>
      <c r="Q63" s="465">
        <v>500000</v>
      </c>
      <c r="R63" s="533"/>
      <c r="S63" s="467"/>
      <c r="T63" s="467"/>
      <c r="U63" s="467"/>
      <c r="V63" s="467"/>
      <c r="W63" s="467">
        <v>1</v>
      </c>
      <c r="X63" s="534" t="s">
        <v>35</v>
      </c>
      <c r="Y63" s="468" t="s">
        <v>715</v>
      </c>
      <c r="Z63" s="469">
        <v>43522</v>
      </c>
      <c r="AA63" s="764"/>
      <c r="AB63" s="555"/>
    </row>
    <row r="64" spans="1:28" ht="79.5" customHeight="1">
      <c r="A64" s="460" t="s">
        <v>716</v>
      </c>
      <c r="B64" s="460" t="s">
        <v>270</v>
      </c>
      <c r="C64" s="460">
        <v>2015</v>
      </c>
      <c r="D64" s="461" t="s">
        <v>271</v>
      </c>
      <c r="E64" s="460" t="s">
        <v>18</v>
      </c>
      <c r="F64" s="460" t="s">
        <v>239</v>
      </c>
      <c r="G64" s="460"/>
      <c r="H64" s="462" t="s">
        <v>717</v>
      </c>
      <c r="I64" s="461" t="s">
        <v>625</v>
      </c>
      <c r="J64" s="463">
        <v>1100000</v>
      </c>
      <c r="K64" s="463">
        <v>1100000</v>
      </c>
      <c r="L64" s="461"/>
      <c r="M64" s="461"/>
      <c r="N64" s="463">
        <v>1100000</v>
      </c>
      <c r="O64" s="594">
        <v>1100000</v>
      </c>
      <c r="P64" s="594">
        <v>1100000</v>
      </c>
      <c r="Q64" s="465">
        <v>1100000</v>
      </c>
      <c r="R64" s="533"/>
      <c r="S64" s="467"/>
      <c r="T64" s="467"/>
      <c r="U64" s="467"/>
      <c r="V64" s="467"/>
      <c r="W64" s="467">
        <v>1</v>
      </c>
      <c r="X64" s="534" t="s">
        <v>35</v>
      </c>
      <c r="Y64" s="468" t="s">
        <v>191</v>
      </c>
      <c r="Z64" s="469" t="s">
        <v>718</v>
      </c>
      <c r="AA64" s="764"/>
      <c r="AB64" s="555"/>
    </row>
    <row r="65" spans="1:28" ht="60" customHeight="1">
      <c r="A65" s="460" t="s">
        <v>719</v>
      </c>
      <c r="B65" s="460" t="s">
        <v>270</v>
      </c>
      <c r="C65" s="460">
        <v>2015</v>
      </c>
      <c r="D65" s="461" t="s">
        <v>271</v>
      </c>
      <c r="E65" s="460" t="s">
        <v>18</v>
      </c>
      <c r="F65" s="460" t="s">
        <v>239</v>
      </c>
      <c r="G65" s="460"/>
      <c r="H65" s="462" t="s">
        <v>720</v>
      </c>
      <c r="I65" s="539" t="s">
        <v>287</v>
      </c>
      <c r="J65" s="463">
        <v>650000</v>
      </c>
      <c r="K65" s="463">
        <v>650000</v>
      </c>
      <c r="L65" s="461"/>
      <c r="M65" s="461"/>
      <c r="N65" s="463">
        <v>650000</v>
      </c>
      <c r="O65" s="594">
        <v>650000</v>
      </c>
      <c r="P65" s="594">
        <v>650000</v>
      </c>
      <c r="Q65" s="465">
        <v>650000</v>
      </c>
      <c r="R65" s="533"/>
      <c r="S65" s="467"/>
      <c r="T65" s="467"/>
      <c r="U65" s="467"/>
      <c r="V65" s="467"/>
      <c r="W65" s="467">
        <v>1</v>
      </c>
      <c r="X65" s="534" t="s">
        <v>35</v>
      </c>
      <c r="Y65" s="468"/>
      <c r="Z65" s="469"/>
      <c r="AA65" s="220"/>
      <c r="AB65" s="555"/>
    </row>
    <row r="66" spans="1:28" ht="62.25" customHeight="1">
      <c r="A66" s="460" t="s">
        <v>721</v>
      </c>
      <c r="B66" s="460" t="s">
        <v>270</v>
      </c>
      <c r="C66" s="460">
        <v>2015</v>
      </c>
      <c r="D66" s="461" t="s">
        <v>271</v>
      </c>
      <c r="E66" s="460" t="s">
        <v>18</v>
      </c>
      <c r="F66" s="460" t="s">
        <v>239</v>
      </c>
      <c r="G66" s="460"/>
      <c r="H66" s="462" t="s">
        <v>722</v>
      </c>
      <c r="I66" s="539" t="s">
        <v>287</v>
      </c>
      <c r="J66" s="463">
        <v>1000000</v>
      </c>
      <c r="K66" s="463">
        <v>1000000</v>
      </c>
      <c r="L66" s="461"/>
      <c r="M66" s="461"/>
      <c r="N66" s="463">
        <v>1000000</v>
      </c>
      <c r="O66" s="541">
        <v>1000000</v>
      </c>
      <c r="P66" s="537">
        <v>704500</v>
      </c>
      <c r="Q66" s="465">
        <v>1000000</v>
      </c>
      <c r="R66" s="533"/>
      <c r="S66" s="467"/>
      <c r="T66" s="467"/>
      <c r="U66" s="467"/>
      <c r="V66" s="467"/>
      <c r="W66" s="467">
        <v>1</v>
      </c>
      <c r="X66" s="534" t="s">
        <v>35</v>
      </c>
      <c r="Y66" s="468"/>
      <c r="Z66" s="469"/>
      <c r="AA66" s="220"/>
      <c r="AB66" s="555"/>
    </row>
    <row r="67" spans="1:28" ht="45.75" customHeight="1">
      <c r="A67" s="460" t="s">
        <v>723</v>
      </c>
      <c r="B67" s="460" t="s">
        <v>270</v>
      </c>
      <c r="C67" s="460">
        <v>2015</v>
      </c>
      <c r="D67" s="461" t="s">
        <v>271</v>
      </c>
      <c r="E67" s="460" t="s">
        <v>18</v>
      </c>
      <c r="F67" s="460" t="s">
        <v>241</v>
      </c>
      <c r="G67" s="460"/>
      <c r="H67" s="462" t="s">
        <v>606</v>
      </c>
      <c r="I67" s="539" t="s">
        <v>606</v>
      </c>
      <c r="J67" s="463">
        <v>2000000</v>
      </c>
      <c r="K67" s="463">
        <v>2000000</v>
      </c>
      <c r="L67" s="461"/>
      <c r="M67" s="461"/>
      <c r="N67" s="463">
        <v>2000000</v>
      </c>
      <c r="O67" s="594">
        <v>2000000</v>
      </c>
      <c r="P67" s="594">
        <v>2000000</v>
      </c>
      <c r="Q67" s="465">
        <v>2000000</v>
      </c>
      <c r="R67" s="533"/>
      <c r="S67" s="467"/>
      <c r="T67" s="467"/>
      <c r="U67" s="467"/>
      <c r="V67" s="467"/>
      <c r="W67" s="467">
        <v>1</v>
      </c>
      <c r="X67" s="534" t="s">
        <v>35</v>
      </c>
      <c r="Y67" s="468"/>
      <c r="Z67" s="469"/>
      <c r="AA67" s="220"/>
      <c r="AB67" s="726"/>
    </row>
    <row r="68" spans="1:28" ht="41.25" customHeight="1">
      <c r="A68" s="460" t="s">
        <v>724</v>
      </c>
      <c r="B68" s="460" t="s">
        <v>270</v>
      </c>
      <c r="C68" s="460">
        <v>2015</v>
      </c>
      <c r="D68" s="461" t="s">
        <v>271</v>
      </c>
      <c r="E68" s="460" t="s">
        <v>18</v>
      </c>
      <c r="F68" s="460" t="s">
        <v>447</v>
      </c>
      <c r="G68" s="460"/>
      <c r="H68" s="462" t="s">
        <v>725</v>
      </c>
      <c r="I68" s="539" t="s">
        <v>603</v>
      </c>
      <c r="J68" s="463">
        <v>900000</v>
      </c>
      <c r="K68" s="463">
        <v>900000</v>
      </c>
      <c r="L68" s="461"/>
      <c r="M68" s="461"/>
      <c r="N68" s="463">
        <v>900000</v>
      </c>
      <c r="O68" s="594">
        <v>900000</v>
      </c>
      <c r="P68" s="725">
        <v>900000</v>
      </c>
      <c r="Q68" s="465">
        <v>900000</v>
      </c>
      <c r="R68" s="533"/>
      <c r="S68" s="467"/>
      <c r="T68" s="467"/>
      <c r="U68" s="467"/>
      <c r="V68" s="467"/>
      <c r="W68" s="467">
        <v>1</v>
      </c>
      <c r="X68" s="534" t="s">
        <v>35</v>
      </c>
      <c r="Y68" s="468" t="s">
        <v>191</v>
      </c>
      <c r="Z68" s="469" t="s">
        <v>726</v>
      </c>
      <c r="AA68" s="220"/>
      <c r="AB68" s="555"/>
    </row>
    <row r="69" spans="1:28" ht="59.25" customHeight="1">
      <c r="A69" s="460" t="s">
        <v>727</v>
      </c>
      <c r="B69" s="460" t="s">
        <v>270</v>
      </c>
      <c r="C69" s="460">
        <v>2015</v>
      </c>
      <c r="D69" s="461" t="s">
        <v>271</v>
      </c>
      <c r="E69" s="460" t="s">
        <v>18</v>
      </c>
      <c r="F69" s="460" t="s">
        <v>447</v>
      </c>
      <c r="G69" s="460"/>
      <c r="H69" s="462" t="s">
        <v>728</v>
      </c>
      <c r="I69" s="461" t="s">
        <v>625</v>
      </c>
      <c r="J69" s="765">
        <v>750000</v>
      </c>
      <c r="K69" s="765">
        <v>750000</v>
      </c>
      <c r="L69" s="461"/>
      <c r="M69" s="461"/>
      <c r="N69" s="765">
        <v>750000</v>
      </c>
      <c r="O69" s="541">
        <v>750000</v>
      </c>
      <c r="P69" s="537">
        <v>741925.63</v>
      </c>
      <c r="Q69" s="766">
        <v>750000</v>
      </c>
      <c r="R69" s="533"/>
      <c r="S69" s="767"/>
      <c r="T69" s="767"/>
      <c r="U69" s="767"/>
      <c r="V69" s="467"/>
      <c r="W69" s="768">
        <v>1</v>
      </c>
      <c r="X69" s="534" t="s">
        <v>35</v>
      </c>
      <c r="Y69" s="468" t="s">
        <v>191</v>
      </c>
      <c r="Z69" s="469">
        <v>42963</v>
      </c>
      <c r="AA69" s="220"/>
      <c r="AB69" s="555"/>
    </row>
    <row r="70" spans="1:28" ht="59.25" customHeight="1">
      <c r="A70" s="460" t="s">
        <v>729</v>
      </c>
      <c r="B70" s="460" t="s">
        <v>270</v>
      </c>
      <c r="C70" s="460">
        <v>2015</v>
      </c>
      <c r="D70" s="461" t="s">
        <v>271</v>
      </c>
      <c r="E70" s="460" t="s">
        <v>18</v>
      </c>
      <c r="F70" s="460" t="s">
        <v>447</v>
      </c>
      <c r="G70" s="460"/>
      <c r="H70" s="462" t="s">
        <v>730</v>
      </c>
      <c r="I70" s="461" t="s">
        <v>625</v>
      </c>
      <c r="J70" s="463">
        <v>500000</v>
      </c>
      <c r="K70" s="463">
        <v>500000</v>
      </c>
      <c r="L70" s="461"/>
      <c r="M70" s="461"/>
      <c r="N70" s="463">
        <v>500000</v>
      </c>
      <c r="O70" s="594">
        <v>500000</v>
      </c>
      <c r="P70" s="725">
        <v>443633</v>
      </c>
      <c r="Q70" s="465">
        <v>500000</v>
      </c>
      <c r="R70" s="533"/>
      <c r="S70" s="467"/>
      <c r="T70" s="467"/>
      <c r="U70" s="467"/>
      <c r="V70" s="467"/>
      <c r="W70" s="467">
        <v>1</v>
      </c>
      <c r="X70" s="534" t="s">
        <v>35</v>
      </c>
      <c r="Y70" s="468" t="s">
        <v>191</v>
      </c>
      <c r="Z70" s="469">
        <v>42944</v>
      </c>
      <c r="AA70" s="220"/>
      <c r="AB70" s="555"/>
    </row>
    <row r="71" spans="1:28" ht="59.25" customHeight="1">
      <c r="A71" s="460" t="s">
        <v>731</v>
      </c>
      <c r="B71" s="460" t="s">
        <v>270</v>
      </c>
      <c r="C71" s="460">
        <v>2015</v>
      </c>
      <c r="D71" s="461" t="s">
        <v>271</v>
      </c>
      <c r="E71" s="460" t="s">
        <v>18</v>
      </c>
      <c r="F71" s="460" t="s">
        <v>447</v>
      </c>
      <c r="G71" s="460"/>
      <c r="H71" s="462" t="s">
        <v>732</v>
      </c>
      <c r="I71" s="461" t="s">
        <v>625</v>
      </c>
      <c r="J71" s="765">
        <v>500000</v>
      </c>
      <c r="K71" s="765">
        <v>500000</v>
      </c>
      <c r="L71" s="461"/>
      <c r="M71" s="461"/>
      <c r="N71" s="765">
        <v>500000</v>
      </c>
      <c r="O71" s="541">
        <v>500000</v>
      </c>
      <c r="P71" s="537">
        <v>434790.94</v>
      </c>
      <c r="Q71" s="766">
        <v>500000</v>
      </c>
      <c r="R71" s="533"/>
      <c r="S71" s="467"/>
      <c r="T71" s="467"/>
      <c r="U71" s="467"/>
      <c r="V71" s="467"/>
      <c r="W71" s="467">
        <v>1</v>
      </c>
      <c r="X71" s="534" t="s">
        <v>35</v>
      </c>
      <c r="Y71" s="468" t="s">
        <v>191</v>
      </c>
      <c r="Z71" s="469">
        <v>42944</v>
      </c>
      <c r="AA71" s="220"/>
      <c r="AB71" s="555"/>
    </row>
    <row r="72" spans="1:28" ht="42.75" customHeight="1">
      <c r="A72" s="460" t="s">
        <v>733</v>
      </c>
      <c r="B72" s="460" t="s">
        <v>270</v>
      </c>
      <c r="C72" s="460">
        <v>2015</v>
      </c>
      <c r="D72" s="461" t="s">
        <v>271</v>
      </c>
      <c r="E72" s="460" t="s">
        <v>18</v>
      </c>
      <c r="F72" s="460" t="s">
        <v>447</v>
      </c>
      <c r="G72" s="460"/>
      <c r="H72" s="462" t="s">
        <v>734</v>
      </c>
      <c r="I72" s="539" t="s">
        <v>606</v>
      </c>
      <c r="J72" s="463">
        <v>400000</v>
      </c>
      <c r="K72" s="463">
        <v>400000</v>
      </c>
      <c r="L72" s="461"/>
      <c r="M72" s="461"/>
      <c r="N72" s="463">
        <v>400000</v>
      </c>
      <c r="O72" s="594">
        <v>400000</v>
      </c>
      <c r="P72" s="725">
        <v>399534</v>
      </c>
      <c r="Q72" s="465">
        <v>400000</v>
      </c>
      <c r="R72" s="533"/>
      <c r="S72" s="467"/>
      <c r="T72" s="467"/>
      <c r="U72" s="467"/>
      <c r="V72" s="467"/>
      <c r="W72" s="467">
        <v>1</v>
      </c>
      <c r="X72" s="534" t="s">
        <v>35</v>
      </c>
      <c r="Y72" s="468"/>
      <c r="Z72" s="469"/>
      <c r="AA72" s="220"/>
      <c r="AB72" s="555"/>
    </row>
    <row r="73" spans="1:28" ht="41.25" customHeight="1">
      <c r="A73" s="460" t="s">
        <v>735</v>
      </c>
      <c r="B73" s="460" t="s">
        <v>270</v>
      </c>
      <c r="C73" s="460">
        <v>2015</v>
      </c>
      <c r="D73" s="461" t="s">
        <v>271</v>
      </c>
      <c r="E73" s="460" t="s">
        <v>18</v>
      </c>
      <c r="F73" s="460" t="s">
        <v>450</v>
      </c>
      <c r="G73" s="460"/>
      <c r="H73" s="462" t="s">
        <v>736</v>
      </c>
      <c r="I73" s="539" t="s">
        <v>606</v>
      </c>
      <c r="J73" s="463">
        <v>500000</v>
      </c>
      <c r="K73" s="463">
        <v>500000</v>
      </c>
      <c r="L73" s="461"/>
      <c r="M73" s="461"/>
      <c r="N73" s="463">
        <v>500000</v>
      </c>
      <c r="O73" s="594">
        <v>500000</v>
      </c>
      <c r="P73" s="725">
        <v>500000</v>
      </c>
      <c r="Q73" s="465">
        <v>500000</v>
      </c>
      <c r="R73" s="533"/>
      <c r="S73" s="467"/>
      <c r="T73" s="467"/>
      <c r="U73" s="467"/>
      <c r="V73" s="467"/>
      <c r="W73" s="467">
        <v>1</v>
      </c>
      <c r="X73" s="534" t="s">
        <v>35</v>
      </c>
      <c r="Y73" s="468"/>
      <c r="Z73" s="469"/>
      <c r="AA73" s="220"/>
      <c r="AB73" s="555"/>
    </row>
    <row r="74" spans="1:28" ht="42.75" customHeight="1">
      <c r="A74" s="460" t="s">
        <v>737</v>
      </c>
      <c r="B74" s="460" t="s">
        <v>270</v>
      </c>
      <c r="C74" s="460">
        <v>2015</v>
      </c>
      <c r="D74" s="461" t="s">
        <v>271</v>
      </c>
      <c r="E74" s="460" t="s">
        <v>18</v>
      </c>
      <c r="F74" s="460" t="s">
        <v>255</v>
      </c>
      <c r="G74" s="460"/>
      <c r="H74" s="462" t="s">
        <v>738</v>
      </c>
      <c r="I74" s="539" t="s">
        <v>603</v>
      </c>
      <c r="J74" s="463">
        <v>1500000</v>
      </c>
      <c r="K74" s="463">
        <v>1500000</v>
      </c>
      <c r="L74" s="461"/>
      <c r="M74" s="461"/>
      <c r="N74" s="463">
        <v>1500000</v>
      </c>
      <c r="O74" s="594">
        <v>1500000</v>
      </c>
      <c r="P74" s="725">
        <v>1500000</v>
      </c>
      <c r="Q74" s="465">
        <v>1500000</v>
      </c>
      <c r="R74" s="533"/>
      <c r="S74" s="467"/>
      <c r="T74" s="467"/>
      <c r="U74" s="467"/>
      <c r="V74" s="467"/>
      <c r="W74" s="467">
        <v>1</v>
      </c>
      <c r="X74" s="534" t="s">
        <v>35</v>
      </c>
      <c r="Y74" s="468"/>
      <c r="Z74" s="469"/>
      <c r="AA74" s="220"/>
      <c r="AB74" s="555"/>
    </row>
    <row r="75" spans="1:28" ht="39" customHeight="1">
      <c r="A75" s="460" t="s">
        <v>739</v>
      </c>
      <c r="B75" s="460" t="s">
        <v>270</v>
      </c>
      <c r="C75" s="460">
        <v>2015</v>
      </c>
      <c r="D75" s="461" t="s">
        <v>271</v>
      </c>
      <c r="E75" s="460" t="s">
        <v>18</v>
      </c>
      <c r="F75" s="460" t="s">
        <v>256</v>
      </c>
      <c r="G75" s="460"/>
      <c r="H75" s="462" t="s">
        <v>740</v>
      </c>
      <c r="I75" s="539" t="s">
        <v>603</v>
      </c>
      <c r="J75" s="463">
        <v>500000</v>
      </c>
      <c r="K75" s="463">
        <v>500000</v>
      </c>
      <c r="L75" s="461"/>
      <c r="M75" s="461"/>
      <c r="N75" s="463">
        <v>500000</v>
      </c>
      <c r="O75" s="594">
        <v>500000</v>
      </c>
      <c r="P75" s="594">
        <v>500000</v>
      </c>
      <c r="Q75" s="465">
        <v>500000</v>
      </c>
      <c r="R75" s="533"/>
      <c r="S75" s="467"/>
      <c r="T75" s="467"/>
      <c r="U75" s="467"/>
      <c r="V75" s="467"/>
      <c r="W75" s="467">
        <v>1</v>
      </c>
      <c r="X75" s="534" t="s">
        <v>35</v>
      </c>
      <c r="Y75" s="468"/>
      <c r="Z75" s="469"/>
      <c r="AA75" s="220"/>
      <c r="AB75" s="555"/>
    </row>
    <row r="76" spans="1:28" ht="42.75" customHeight="1">
      <c r="A76" s="460" t="s">
        <v>741</v>
      </c>
      <c r="B76" s="460" t="s">
        <v>270</v>
      </c>
      <c r="C76" s="460">
        <v>2015</v>
      </c>
      <c r="D76" s="461" t="s">
        <v>271</v>
      </c>
      <c r="E76" s="460" t="s">
        <v>18</v>
      </c>
      <c r="F76" s="460" t="s">
        <v>256</v>
      </c>
      <c r="G76" s="460"/>
      <c r="H76" s="462" t="s">
        <v>742</v>
      </c>
      <c r="I76" s="539" t="s">
        <v>606</v>
      </c>
      <c r="J76" s="463">
        <v>700000</v>
      </c>
      <c r="K76" s="463">
        <v>700000</v>
      </c>
      <c r="L76" s="461"/>
      <c r="M76" s="461"/>
      <c r="N76" s="463">
        <v>700000</v>
      </c>
      <c r="O76" s="594">
        <v>700000</v>
      </c>
      <c r="P76" s="594">
        <v>700000</v>
      </c>
      <c r="Q76" s="465">
        <v>700000</v>
      </c>
      <c r="R76" s="533"/>
      <c r="S76" s="467"/>
      <c r="T76" s="467"/>
      <c r="U76" s="467"/>
      <c r="V76" s="467"/>
      <c r="W76" s="467">
        <v>1</v>
      </c>
      <c r="X76" s="534" t="s">
        <v>35</v>
      </c>
      <c r="Y76" s="468"/>
      <c r="Z76" s="469"/>
      <c r="AA76" s="220"/>
      <c r="AB76" s="555"/>
    </row>
    <row r="77" spans="1:28" ht="45" customHeight="1">
      <c r="A77" s="460" t="s">
        <v>743</v>
      </c>
      <c r="B77" s="460" t="s">
        <v>270</v>
      </c>
      <c r="C77" s="460">
        <v>2015</v>
      </c>
      <c r="D77" s="461" t="s">
        <v>271</v>
      </c>
      <c r="E77" s="460" t="s">
        <v>18</v>
      </c>
      <c r="F77" s="460" t="s">
        <v>256</v>
      </c>
      <c r="G77" s="460"/>
      <c r="H77" s="462" t="s">
        <v>744</v>
      </c>
      <c r="I77" s="539" t="s">
        <v>606</v>
      </c>
      <c r="J77" s="463">
        <v>1000000</v>
      </c>
      <c r="K77" s="463">
        <v>1000000</v>
      </c>
      <c r="L77" s="461"/>
      <c r="M77" s="461"/>
      <c r="N77" s="463">
        <v>1000000</v>
      </c>
      <c r="O77" s="594">
        <v>1000000</v>
      </c>
      <c r="P77" s="725">
        <v>1000000</v>
      </c>
      <c r="Q77" s="465">
        <v>1000000</v>
      </c>
      <c r="R77" s="533"/>
      <c r="S77" s="467"/>
      <c r="T77" s="467"/>
      <c r="U77" s="467"/>
      <c r="V77" s="467"/>
      <c r="W77" s="467">
        <v>1</v>
      </c>
      <c r="X77" s="534" t="s">
        <v>35</v>
      </c>
      <c r="Y77" s="468"/>
      <c r="Z77" s="469"/>
      <c r="AA77" s="220"/>
      <c r="AB77" s="555"/>
    </row>
    <row r="78" spans="1:28" ht="35.25" customHeight="1">
      <c r="A78" s="2030" t="s">
        <v>745</v>
      </c>
      <c r="B78" s="2031"/>
      <c r="C78" s="727"/>
      <c r="D78" s="728"/>
      <c r="E78" s="729"/>
      <c r="F78" s="471">
        <v>7</v>
      </c>
      <c r="G78" s="471"/>
      <c r="H78" s="471">
        <v>18</v>
      </c>
      <c r="I78" s="472"/>
      <c r="J78" s="473">
        <f t="shared" ref="J78:W78" si="8">SUM(J60:J77)</f>
        <v>14000000</v>
      </c>
      <c r="K78" s="473">
        <f t="shared" si="8"/>
        <v>14000000</v>
      </c>
      <c r="L78" s="473">
        <f t="shared" si="8"/>
        <v>0</v>
      </c>
      <c r="M78" s="473">
        <f t="shared" si="8"/>
        <v>0</v>
      </c>
      <c r="N78" s="473">
        <f t="shared" si="8"/>
        <v>14000000</v>
      </c>
      <c r="O78" s="473">
        <f t="shared" si="8"/>
        <v>14000000</v>
      </c>
      <c r="P78" s="473">
        <f t="shared" si="8"/>
        <v>13574383.569999998</v>
      </c>
      <c r="Q78" s="473">
        <f t="shared" si="8"/>
        <v>14000000</v>
      </c>
      <c r="R78" s="475">
        <f t="shared" si="8"/>
        <v>0</v>
      </c>
      <c r="S78" s="475">
        <f t="shared" si="8"/>
        <v>0</v>
      </c>
      <c r="T78" s="475">
        <f t="shared" si="8"/>
        <v>0</v>
      </c>
      <c r="U78" s="475">
        <f t="shared" si="8"/>
        <v>0</v>
      </c>
      <c r="V78" s="475">
        <f t="shared" si="8"/>
        <v>0</v>
      </c>
      <c r="W78" s="475">
        <f t="shared" si="8"/>
        <v>18</v>
      </c>
      <c r="X78" s="471"/>
      <c r="Y78" s="476"/>
      <c r="Z78" s="477"/>
      <c r="AA78" s="220"/>
      <c r="AB78" s="555"/>
    </row>
    <row r="79" spans="1:28" ht="48" customHeight="1">
      <c r="A79" s="460" t="s">
        <v>746</v>
      </c>
      <c r="B79" s="460" t="s">
        <v>270</v>
      </c>
      <c r="C79" s="460">
        <v>2015</v>
      </c>
      <c r="D79" s="461" t="s">
        <v>271</v>
      </c>
      <c r="E79" s="460" t="s">
        <v>18</v>
      </c>
      <c r="F79" s="460" t="s">
        <v>450</v>
      </c>
      <c r="G79" s="460"/>
      <c r="H79" s="420" t="s">
        <v>747</v>
      </c>
      <c r="I79" s="461" t="s">
        <v>748</v>
      </c>
      <c r="J79" s="463">
        <v>2000000</v>
      </c>
      <c r="K79" s="463">
        <v>2000000</v>
      </c>
      <c r="L79" s="461"/>
      <c r="M79" s="461"/>
      <c r="N79" s="463">
        <v>2000000</v>
      </c>
      <c r="O79" s="594">
        <v>2000000</v>
      </c>
      <c r="P79" s="725">
        <v>2000000</v>
      </c>
      <c r="Q79" s="465">
        <v>2000000</v>
      </c>
      <c r="R79" s="533"/>
      <c r="S79" s="467"/>
      <c r="T79" s="467"/>
      <c r="U79" s="467"/>
      <c r="V79" s="467"/>
      <c r="W79" s="467">
        <v>1</v>
      </c>
      <c r="X79" s="534" t="s">
        <v>35</v>
      </c>
      <c r="Y79" s="468"/>
      <c r="Z79" s="469"/>
      <c r="AA79" s="220"/>
      <c r="AB79" s="555"/>
    </row>
    <row r="80" spans="1:28" ht="36.75" customHeight="1">
      <c r="A80" s="2030" t="s">
        <v>749</v>
      </c>
      <c r="B80" s="2031"/>
      <c r="C80" s="727"/>
      <c r="D80" s="728"/>
      <c r="E80" s="769"/>
      <c r="F80" s="471"/>
      <c r="G80" s="471"/>
      <c r="H80" s="471">
        <v>1</v>
      </c>
      <c r="I80" s="472"/>
      <c r="J80" s="473">
        <f t="shared" ref="J80:W80" si="9">SUM(J79)</f>
        <v>2000000</v>
      </c>
      <c r="K80" s="473">
        <f t="shared" si="9"/>
        <v>2000000</v>
      </c>
      <c r="L80" s="473">
        <f t="shared" si="9"/>
        <v>0</v>
      </c>
      <c r="M80" s="473">
        <f t="shared" si="9"/>
        <v>0</v>
      </c>
      <c r="N80" s="473">
        <f t="shared" si="9"/>
        <v>2000000</v>
      </c>
      <c r="O80" s="473">
        <f t="shared" si="9"/>
        <v>2000000</v>
      </c>
      <c r="P80" s="473">
        <f t="shared" si="9"/>
        <v>2000000</v>
      </c>
      <c r="Q80" s="473">
        <f t="shared" si="9"/>
        <v>2000000</v>
      </c>
      <c r="R80" s="475">
        <f t="shared" si="9"/>
        <v>0</v>
      </c>
      <c r="S80" s="475">
        <f t="shared" si="9"/>
        <v>0</v>
      </c>
      <c r="T80" s="475">
        <f t="shared" si="9"/>
        <v>0</v>
      </c>
      <c r="U80" s="475">
        <f t="shared" si="9"/>
        <v>0</v>
      </c>
      <c r="V80" s="475">
        <f t="shared" si="9"/>
        <v>0</v>
      </c>
      <c r="W80" s="475">
        <f t="shared" si="9"/>
        <v>1</v>
      </c>
      <c r="X80" s="471"/>
      <c r="Y80" s="476"/>
      <c r="Z80" s="477"/>
      <c r="AA80" s="220"/>
      <c r="AB80" s="555"/>
    </row>
    <row r="81" spans="1:28" ht="39.75" customHeight="1">
      <c r="A81" s="2053" t="s">
        <v>750</v>
      </c>
      <c r="B81" s="1964"/>
      <c r="C81" s="1964"/>
      <c r="D81" s="2031"/>
      <c r="E81" s="732"/>
      <c r="F81" s="731">
        <f>F78+F80</f>
        <v>7</v>
      </c>
      <c r="G81" s="732"/>
      <c r="H81" s="732">
        <f>H78+H80</f>
        <v>19</v>
      </c>
      <c r="I81" s="733"/>
      <c r="J81" s="734">
        <f t="shared" ref="J81:W81" si="10">J78+J80</f>
        <v>16000000</v>
      </c>
      <c r="K81" s="734">
        <f t="shared" si="10"/>
        <v>16000000</v>
      </c>
      <c r="L81" s="734">
        <f t="shared" si="10"/>
        <v>0</v>
      </c>
      <c r="M81" s="734">
        <f t="shared" si="10"/>
        <v>0</v>
      </c>
      <c r="N81" s="734">
        <f t="shared" si="10"/>
        <v>16000000</v>
      </c>
      <c r="O81" s="734">
        <f t="shared" si="10"/>
        <v>16000000</v>
      </c>
      <c r="P81" s="734">
        <f t="shared" si="10"/>
        <v>15574383.569999998</v>
      </c>
      <c r="Q81" s="734">
        <f t="shared" si="10"/>
        <v>16000000</v>
      </c>
      <c r="R81" s="734">
        <f t="shared" si="10"/>
        <v>0</v>
      </c>
      <c r="S81" s="734">
        <f t="shared" si="10"/>
        <v>0</v>
      </c>
      <c r="T81" s="734">
        <f t="shared" si="10"/>
        <v>0</v>
      </c>
      <c r="U81" s="734">
        <f t="shared" si="10"/>
        <v>0</v>
      </c>
      <c r="V81" s="734">
        <f t="shared" si="10"/>
        <v>0</v>
      </c>
      <c r="W81" s="734">
        <f t="shared" si="10"/>
        <v>19</v>
      </c>
      <c r="X81" s="732"/>
      <c r="Y81" s="735"/>
      <c r="Z81" s="736"/>
      <c r="AA81" s="220"/>
      <c r="AB81" s="555"/>
    </row>
    <row r="82" spans="1:28" ht="51.75" customHeight="1">
      <c r="A82" s="460" t="s">
        <v>751</v>
      </c>
      <c r="B82" s="460" t="s">
        <v>270</v>
      </c>
      <c r="C82" s="460">
        <v>2015</v>
      </c>
      <c r="D82" s="461" t="s">
        <v>271</v>
      </c>
      <c r="E82" s="460" t="s">
        <v>19</v>
      </c>
      <c r="F82" s="460" t="s">
        <v>576</v>
      </c>
      <c r="G82" s="460"/>
      <c r="H82" s="462" t="s">
        <v>752</v>
      </c>
      <c r="I82" s="539" t="s">
        <v>606</v>
      </c>
      <c r="J82" s="463">
        <v>2680000</v>
      </c>
      <c r="K82" s="463">
        <v>2680000</v>
      </c>
      <c r="L82" s="461"/>
      <c r="M82" s="461"/>
      <c r="N82" s="463">
        <v>2680000</v>
      </c>
      <c r="O82" s="594">
        <v>2680000</v>
      </c>
      <c r="P82" s="725">
        <v>2680000</v>
      </c>
      <c r="Q82" s="465">
        <v>2680000</v>
      </c>
      <c r="R82" s="533"/>
      <c r="S82" s="467"/>
      <c r="T82" s="467"/>
      <c r="U82" s="467"/>
      <c r="V82" s="467"/>
      <c r="W82" s="467">
        <v>1</v>
      </c>
      <c r="X82" s="534" t="s">
        <v>35</v>
      </c>
      <c r="Y82" s="468"/>
      <c r="Z82" s="469"/>
      <c r="AA82" s="220"/>
      <c r="AB82" s="555"/>
    </row>
    <row r="83" spans="1:28" ht="51.75" customHeight="1">
      <c r="A83" s="460" t="s">
        <v>753</v>
      </c>
      <c r="B83" s="460" t="s">
        <v>270</v>
      </c>
      <c r="C83" s="460">
        <v>2015</v>
      </c>
      <c r="D83" s="461" t="s">
        <v>271</v>
      </c>
      <c r="E83" s="460" t="s">
        <v>19</v>
      </c>
      <c r="F83" s="460" t="s">
        <v>576</v>
      </c>
      <c r="G83" s="460"/>
      <c r="H83" s="462" t="s">
        <v>754</v>
      </c>
      <c r="I83" s="539" t="s">
        <v>606</v>
      </c>
      <c r="J83" s="463">
        <v>1424913</v>
      </c>
      <c r="K83" s="463">
        <v>1424913</v>
      </c>
      <c r="L83" s="461"/>
      <c r="M83" s="14"/>
      <c r="N83" s="463">
        <v>1424913</v>
      </c>
      <c r="O83" s="594">
        <v>1424913</v>
      </c>
      <c r="P83" s="594">
        <v>1424913</v>
      </c>
      <c r="Q83" s="465">
        <v>1424912.96</v>
      </c>
      <c r="R83" s="533"/>
      <c r="S83" s="467"/>
      <c r="T83" s="467"/>
      <c r="U83" s="467"/>
      <c r="V83" s="467"/>
      <c r="W83" s="467">
        <v>1</v>
      </c>
      <c r="X83" s="534" t="s">
        <v>35</v>
      </c>
      <c r="Y83" s="468"/>
      <c r="Z83" s="469"/>
      <c r="AA83" s="220"/>
      <c r="AB83" s="555"/>
    </row>
    <row r="84" spans="1:28" ht="51.75" customHeight="1">
      <c r="A84" s="460" t="s">
        <v>755</v>
      </c>
      <c r="B84" s="460" t="s">
        <v>270</v>
      </c>
      <c r="C84" s="460">
        <v>2015</v>
      </c>
      <c r="D84" s="461" t="s">
        <v>271</v>
      </c>
      <c r="E84" s="460" t="s">
        <v>19</v>
      </c>
      <c r="F84" s="460" t="s">
        <v>576</v>
      </c>
      <c r="G84" s="460"/>
      <c r="H84" s="462" t="s">
        <v>756</v>
      </c>
      <c r="I84" s="539" t="s">
        <v>606</v>
      </c>
      <c r="J84" s="463">
        <v>2135018</v>
      </c>
      <c r="K84" s="463">
        <v>2135018</v>
      </c>
      <c r="L84" s="461"/>
      <c r="M84" s="461"/>
      <c r="N84" s="463">
        <v>2135018</v>
      </c>
      <c r="O84" s="594">
        <v>2135018</v>
      </c>
      <c r="P84" s="594">
        <v>2135018</v>
      </c>
      <c r="Q84" s="465">
        <v>2135018.16</v>
      </c>
      <c r="R84" s="533"/>
      <c r="S84" s="467"/>
      <c r="T84" s="467"/>
      <c r="U84" s="467"/>
      <c r="V84" s="467"/>
      <c r="W84" s="467">
        <v>1</v>
      </c>
      <c r="X84" s="534" t="s">
        <v>35</v>
      </c>
      <c r="Y84" s="468"/>
      <c r="Z84" s="469"/>
      <c r="AA84" s="220"/>
      <c r="AB84" s="555"/>
    </row>
    <row r="85" spans="1:28" ht="51.75" customHeight="1">
      <c r="A85" s="460" t="s">
        <v>757</v>
      </c>
      <c r="B85" s="460" t="s">
        <v>270</v>
      </c>
      <c r="C85" s="460">
        <v>2015</v>
      </c>
      <c r="D85" s="461" t="s">
        <v>271</v>
      </c>
      <c r="E85" s="460" t="s">
        <v>19</v>
      </c>
      <c r="F85" s="460" t="s">
        <v>576</v>
      </c>
      <c r="G85" s="460"/>
      <c r="H85" s="462" t="s">
        <v>758</v>
      </c>
      <c r="I85" s="539" t="s">
        <v>606</v>
      </c>
      <c r="J85" s="463">
        <v>1048642</v>
      </c>
      <c r="K85" s="463">
        <v>1048642</v>
      </c>
      <c r="L85" s="461"/>
      <c r="M85" s="461"/>
      <c r="N85" s="463">
        <v>1048642</v>
      </c>
      <c r="O85" s="594">
        <v>1048642</v>
      </c>
      <c r="P85" s="594">
        <v>1048642</v>
      </c>
      <c r="Q85" s="465">
        <v>1048641.8</v>
      </c>
      <c r="R85" s="533"/>
      <c r="S85" s="467"/>
      <c r="T85" s="467"/>
      <c r="U85" s="467"/>
      <c r="V85" s="467"/>
      <c r="W85" s="467">
        <v>1</v>
      </c>
      <c r="X85" s="534" t="s">
        <v>35</v>
      </c>
      <c r="Y85" s="468"/>
      <c r="Z85" s="469"/>
      <c r="AA85" s="220"/>
      <c r="AB85" s="555"/>
    </row>
    <row r="86" spans="1:28" ht="39.75" customHeight="1">
      <c r="A86" s="460" t="s">
        <v>759</v>
      </c>
      <c r="B86" s="460" t="s">
        <v>270</v>
      </c>
      <c r="C86" s="460">
        <v>2015</v>
      </c>
      <c r="D86" s="461" t="s">
        <v>271</v>
      </c>
      <c r="E86" s="460" t="s">
        <v>19</v>
      </c>
      <c r="F86" s="460" t="s">
        <v>300</v>
      </c>
      <c r="G86" s="460"/>
      <c r="H86" s="462" t="s">
        <v>624</v>
      </c>
      <c r="I86" s="539" t="s">
        <v>625</v>
      </c>
      <c r="J86" s="463">
        <v>7500000</v>
      </c>
      <c r="K86" s="463">
        <v>7500000</v>
      </c>
      <c r="L86" s="461"/>
      <c r="M86" s="461"/>
      <c r="N86" s="463">
        <v>7500000</v>
      </c>
      <c r="O86" s="594">
        <v>7288588</v>
      </c>
      <c r="P86" s="725">
        <v>7288588</v>
      </c>
      <c r="Q86" s="465">
        <v>7500000</v>
      </c>
      <c r="R86" s="533"/>
      <c r="S86" s="767"/>
      <c r="T86" s="767"/>
      <c r="U86" s="767"/>
      <c r="V86" s="467"/>
      <c r="W86" s="768">
        <v>1</v>
      </c>
      <c r="X86" s="534" t="s">
        <v>35</v>
      </c>
      <c r="Y86" s="468"/>
      <c r="Z86" s="469">
        <v>43658</v>
      </c>
      <c r="AA86" s="220" t="s">
        <v>760</v>
      </c>
      <c r="AB86" s="555"/>
    </row>
    <row r="87" spans="1:28" ht="44.25" customHeight="1">
      <c r="A87" s="460" t="s">
        <v>761</v>
      </c>
      <c r="B87" s="460" t="s">
        <v>270</v>
      </c>
      <c r="C87" s="460">
        <v>2015</v>
      </c>
      <c r="D87" s="461" t="s">
        <v>271</v>
      </c>
      <c r="E87" s="460" t="s">
        <v>19</v>
      </c>
      <c r="F87" s="460" t="s">
        <v>762</v>
      </c>
      <c r="G87" s="460"/>
      <c r="H87" s="462" t="s">
        <v>606</v>
      </c>
      <c r="I87" s="539" t="s">
        <v>606</v>
      </c>
      <c r="J87" s="463">
        <v>12500000</v>
      </c>
      <c r="K87" s="463">
        <v>12500000</v>
      </c>
      <c r="L87" s="461"/>
      <c r="M87" s="461"/>
      <c r="N87" s="463">
        <v>12500000</v>
      </c>
      <c r="O87" s="594">
        <v>12461686.42</v>
      </c>
      <c r="P87" s="725">
        <v>12461686.42</v>
      </c>
      <c r="Q87" s="465">
        <v>12500000</v>
      </c>
      <c r="R87" s="533"/>
      <c r="S87" s="467"/>
      <c r="T87" s="467"/>
      <c r="U87" s="467"/>
      <c r="V87" s="467"/>
      <c r="W87" s="467">
        <v>1</v>
      </c>
      <c r="X87" s="534" t="s">
        <v>35</v>
      </c>
      <c r="Y87" s="468"/>
      <c r="Z87" s="469"/>
      <c r="AA87" s="220"/>
      <c r="AB87" s="555"/>
    </row>
    <row r="88" spans="1:28" ht="42.75" customHeight="1">
      <c r="A88" s="460" t="s">
        <v>763</v>
      </c>
      <c r="B88" s="460" t="s">
        <v>270</v>
      </c>
      <c r="C88" s="460">
        <v>2015</v>
      </c>
      <c r="D88" s="461" t="s">
        <v>271</v>
      </c>
      <c r="E88" s="460" t="s">
        <v>19</v>
      </c>
      <c r="F88" s="460" t="s">
        <v>764</v>
      </c>
      <c r="G88" s="460"/>
      <c r="H88" s="462" t="s">
        <v>625</v>
      </c>
      <c r="I88" s="539" t="s">
        <v>625</v>
      </c>
      <c r="J88" s="463">
        <v>7140000</v>
      </c>
      <c r="K88" s="463">
        <v>7140000</v>
      </c>
      <c r="L88" s="461"/>
      <c r="M88" s="461"/>
      <c r="N88" s="463">
        <v>7140000</v>
      </c>
      <c r="O88" s="594">
        <v>7140000</v>
      </c>
      <c r="P88" s="725">
        <v>7140000</v>
      </c>
      <c r="Q88" s="465">
        <v>7140000</v>
      </c>
      <c r="R88" s="533"/>
      <c r="S88" s="467"/>
      <c r="T88" s="467"/>
      <c r="U88" s="467"/>
      <c r="V88" s="467"/>
      <c r="W88" s="467">
        <v>1</v>
      </c>
      <c r="X88" s="534" t="s">
        <v>35</v>
      </c>
      <c r="Y88" s="468"/>
      <c r="Z88" s="469"/>
      <c r="AA88" s="220"/>
      <c r="AB88" s="726"/>
    </row>
    <row r="89" spans="1:28" ht="59.25" customHeight="1">
      <c r="A89" s="460" t="s">
        <v>765</v>
      </c>
      <c r="B89" s="460" t="s">
        <v>270</v>
      </c>
      <c r="C89" s="460">
        <v>2015</v>
      </c>
      <c r="D89" s="461" t="s">
        <v>271</v>
      </c>
      <c r="E89" s="460" t="s">
        <v>19</v>
      </c>
      <c r="F89" s="460" t="s">
        <v>764</v>
      </c>
      <c r="G89" s="460"/>
      <c r="H89" s="462" t="s">
        <v>766</v>
      </c>
      <c r="I89" s="539" t="s">
        <v>274</v>
      </c>
      <c r="J89" s="463">
        <v>830000</v>
      </c>
      <c r="K89" s="463">
        <v>830000</v>
      </c>
      <c r="L89" s="461"/>
      <c r="M89" s="461"/>
      <c r="N89" s="463">
        <v>830000</v>
      </c>
      <c r="O89" s="594">
        <v>807242.5</v>
      </c>
      <c r="P89" s="594">
        <v>807242.5</v>
      </c>
      <c r="Q89" s="465">
        <v>830000</v>
      </c>
      <c r="R89" s="466"/>
      <c r="S89" s="467"/>
      <c r="T89" s="467"/>
      <c r="U89" s="467"/>
      <c r="V89" s="467"/>
      <c r="W89" s="467">
        <v>1</v>
      </c>
      <c r="X89" s="534" t="s">
        <v>35</v>
      </c>
      <c r="Y89" s="468"/>
      <c r="Z89" s="469"/>
      <c r="AA89" s="220"/>
      <c r="AB89" s="726"/>
    </row>
    <row r="90" spans="1:28" ht="41.25" customHeight="1">
      <c r="A90" s="770" t="s">
        <v>767</v>
      </c>
      <c r="B90" s="770" t="s">
        <v>270</v>
      </c>
      <c r="C90" s="770">
        <v>2015</v>
      </c>
      <c r="D90" s="771" t="s">
        <v>271</v>
      </c>
      <c r="E90" s="770" t="s">
        <v>19</v>
      </c>
      <c r="F90" s="770" t="s">
        <v>768</v>
      </c>
      <c r="G90" s="770"/>
      <c r="H90" s="462" t="s">
        <v>769</v>
      </c>
      <c r="I90" s="2062" t="s">
        <v>606</v>
      </c>
      <c r="J90" s="2056">
        <v>3163600</v>
      </c>
      <c r="K90" s="2056">
        <v>3163600</v>
      </c>
      <c r="L90" s="2060"/>
      <c r="M90" s="2061"/>
      <c r="N90" s="2056">
        <v>3163600</v>
      </c>
      <c r="O90" s="745">
        <v>3163600</v>
      </c>
      <c r="P90" s="745">
        <v>3163600</v>
      </c>
      <c r="Q90" s="746">
        <v>3163600</v>
      </c>
      <c r="R90" s="2057"/>
      <c r="S90" s="2054"/>
      <c r="T90" s="2054"/>
      <c r="U90" s="2054"/>
      <c r="V90" s="2054"/>
      <c r="W90" s="2054">
        <v>1</v>
      </c>
      <c r="X90" s="534" t="s">
        <v>35</v>
      </c>
      <c r="Y90" s="2058"/>
      <c r="Z90" s="2059"/>
      <c r="AA90" s="220"/>
      <c r="AB90" s="726"/>
    </row>
    <row r="91" spans="1:28" ht="30" customHeight="1">
      <c r="A91" s="750"/>
      <c r="B91" s="750"/>
      <c r="C91" s="750"/>
      <c r="D91" s="751"/>
      <c r="E91" s="750"/>
      <c r="F91" s="750"/>
      <c r="G91" s="750"/>
      <c r="H91" s="773" t="s">
        <v>770</v>
      </c>
      <c r="I91" s="1856"/>
      <c r="J91" s="1856"/>
      <c r="K91" s="1856"/>
      <c r="L91" s="1856"/>
      <c r="M91" s="1856"/>
      <c r="N91" s="1856"/>
      <c r="O91" s="752"/>
      <c r="P91" s="752"/>
      <c r="Q91" s="753"/>
      <c r="R91" s="1856"/>
      <c r="S91" s="1856"/>
      <c r="T91" s="1856"/>
      <c r="U91" s="1856"/>
      <c r="V91" s="1856"/>
      <c r="W91" s="1856"/>
      <c r="X91" s="534" t="s">
        <v>35</v>
      </c>
      <c r="Y91" s="1856"/>
      <c r="Z91" s="1856"/>
      <c r="AA91" s="220"/>
      <c r="AB91" s="726"/>
    </row>
    <row r="92" spans="1:28" ht="30" customHeight="1">
      <c r="A92" s="750"/>
      <c r="B92" s="750"/>
      <c r="C92" s="750"/>
      <c r="D92" s="751"/>
      <c r="E92" s="750"/>
      <c r="F92" s="750"/>
      <c r="G92" s="750"/>
      <c r="H92" s="462" t="s">
        <v>771</v>
      </c>
      <c r="I92" s="1856"/>
      <c r="J92" s="1856"/>
      <c r="K92" s="1856"/>
      <c r="L92" s="1856"/>
      <c r="M92" s="1856"/>
      <c r="N92" s="1856"/>
      <c r="O92" s="752"/>
      <c r="P92" s="752"/>
      <c r="Q92" s="753"/>
      <c r="R92" s="1856"/>
      <c r="S92" s="1856"/>
      <c r="T92" s="1856"/>
      <c r="U92" s="1856"/>
      <c r="V92" s="1856"/>
      <c r="W92" s="1856"/>
      <c r="X92" s="534" t="s">
        <v>35</v>
      </c>
      <c r="Y92" s="1856"/>
      <c r="Z92" s="1856"/>
      <c r="AA92" s="220"/>
      <c r="AB92" s="726"/>
    </row>
    <row r="93" spans="1:28" ht="30" customHeight="1">
      <c r="A93" s="750"/>
      <c r="B93" s="750"/>
      <c r="C93" s="750"/>
      <c r="D93" s="751"/>
      <c r="E93" s="750"/>
      <c r="F93" s="750"/>
      <c r="G93" s="750"/>
      <c r="H93" s="462" t="s">
        <v>772</v>
      </c>
      <c r="I93" s="1856"/>
      <c r="J93" s="1856"/>
      <c r="K93" s="1856"/>
      <c r="L93" s="1856"/>
      <c r="M93" s="1856"/>
      <c r="N93" s="1856"/>
      <c r="O93" s="752"/>
      <c r="P93" s="752"/>
      <c r="Q93" s="753"/>
      <c r="R93" s="1856"/>
      <c r="S93" s="1856"/>
      <c r="T93" s="1856"/>
      <c r="U93" s="1856"/>
      <c r="V93" s="1856"/>
      <c r="W93" s="1856"/>
      <c r="X93" s="534" t="s">
        <v>35</v>
      </c>
      <c r="Y93" s="1856"/>
      <c r="Z93" s="1856"/>
      <c r="AA93" s="220"/>
      <c r="AB93" s="726"/>
    </row>
    <row r="94" spans="1:28" ht="30" customHeight="1">
      <c r="A94" s="750"/>
      <c r="B94" s="750"/>
      <c r="C94" s="750"/>
      <c r="D94" s="751"/>
      <c r="E94" s="750"/>
      <c r="F94" s="750"/>
      <c r="G94" s="750"/>
      <c r="H94" s="462" t="s">
        <v>773</v>
      </c>
      <c r="I94" s="1856"/>
      <c r="J94" s="1856"/>
      <c r="K94" s="1856"/>
      <c r="L94" s="1856"/>
      <c r="M94" s="1856"/>
      <c r="N94" s="1856"/>
      <c r="O94" s="752"/>
      <c r="P94" s="752"/>
      <c r="Q94" s="753"/>
      <c r="R94" s="1856"/>
      <c r="S94" s="1856"/>
      <c r="T94" s="1856"/>
      <c r="U94" s="1856"/>
      <c r="V94" s="1856"/>
      <c r="W94" s="1856"/>
      <c r="X94" s="534" t="s">
        <v>35</v>
      </c>
      <c r="Y94" s="1856"/>
      <c r="Z94" s="1856"/>
      <c r="AA94" s="220"/>
      <c r="AB94" s="726"/>
    </row>
    <row r="95" spans="1:28" ht="30" customHeight="1">
      <c r="A95" s="750"/>
      <c r="B95" s="750"/>
      <c r="C95" s="750"/>
      <c r="D95" s="751"/>
      <c r="E95" s="750"/>
      <c r="F95" s="750"/>
      <c r="G95" s="750"/>
      <c r="H95" s="462" t="s">
        <v>774</v>
      </c>
      <c r="I95" s="1856"/>
      <c r="J95" s="1856"/>
      <c r="K95" s="1856"/>
      <c r="L95" s="1856"/>
      <c r="M95" s="1856"/>
      <c r="N95" s="1856"/>
      <c r="O95" s="752"/>
      <c r="P95" s="752"/>
      <c r="Q95" s="753"/>
      <c r="R95" s="1856"/>
      <c r="S95" s="1856"/>
      <c r="T95" s="1856"/>
      <c r="U95" s="1856"/>
      <c r="V95" s="1856"/>
      <c r="W95" s="1856"/>
      <c r="X95" s="534" t="s">
        <v>35</v>
      </c>
      <c r="Y95" s="1856"/>
      <c r="Z95" s="1856"/>
      <c r="AA95" s="220"/>
      <c r="AB95" s="726"/>
    </row>
    <row r="96" spans="1:28" ht="30" customHeight="1">
      <c r="A96" s="683"/>
      <c r="B96" s="683"/>
      <c r="C96" s="683"/>
      <c r="D96" s="757"/>
      <c r="E96" s="683"/>
      <c r="F96" s="683"/>
      <c r="G96" s="683"/>
      <c r="H96" s="462" t="s">
        <v>775</v>
      </c>
      <c r="I96" s="1976"/>
      <c r="J96" s="1976"/>
      <c r="K96" s="1976"/>
      <c r="L96" s="1976"/>
      <c r="M96" s="1976"/>
      <c r="N96" s="1976"/>
      <c r="O96" s="758"/>
      <c r="P96" s="758"/>
      <c r="Q96" s="759"/>
      <c r="R96" s="1976"/>
      <c r="S96" s="1976"/>
      <c r="T96" s="1976"/>
      <c r="U96" s="1976"/>
      <c r="V96" s="1976"/>
      <c r="W96" s="1976"/>
      <c r="X96" s="534" t="s">
        <v>35</v>
      </c>
      <c r="Y96" s="1976"/>
      <c r="Z96" s="1976"/>
      <c r="AA96" s="220"/>
      <c r="AB96" s="726"/>
    </row>
    <row r="97" spans="1:28" ht="53.25" customHeight="1">
      <c r="A97" s="460" t="s">
        <v>776</v>
      </c>
      <c r="B97" s="460" t="s">
        <v>270</v>
      </c>
      <c r="C97" s="460">
        <v>2015</v>
      </c>
      <c r="D97" s="461" t="s">
        <v>271</v>
      </c>
      <c r="E97" s="460" t="s">
        <v>19</v>
      </c>
      <c r="F97" s="460" t="s">
        <v>588</v>
      </c>
      <c r="G97" s="460"/>
      <c r="H97" s="462" t="s">
        <v>777</v>
      </c>
      <c r="I97" s="539" t="s">
        <v>603</v>
      </c>
      <c r="J97" s="463">
        <v>3000000</v>
      </c>
      <c r="K97" s="463">
        <v>3000000</v>
      </c>
      <c r="L97" s="461"/>
      <c r="M97" s="461"/>
      <c r="N97" s="463">
        <v>3000000</v>
      </c>
      <c r="O97" s="594">
        <v>2997000</v>
      </c>
      <c r="P97" s="725">
        <v>2997000</v>
      </c>
      <c r="Q97" s="465">
        <v>3000000</v>
      </c>
      <c r="R97" s="533"/>
      <c r="S97" s="467"/>
      <c r="T97" s="467"/>
      <c r="U97" s="467"/>
      <c r="V97" s="467"/>
      <c r="W97" s="467">
        <v>1</v>
      </c>
      <c r="X97" s="534" t="s">
        <v>35</v>
      </c>
      <c r="Y97" s="468"/>
      <c r="Z97" s="469"/>
      <c r="AA97" s="220"/>
      <c r="AB97" s="555"/>
    </row>
    <row r="98" spans="1:28" ht="42.75" customHeight="1">
      <c r="A98" s="460" t="s">
        <v>778</v>
      </c>
      <c r="B98" s="460" t="s">
        <v>270</v>
      </c>
      <c r="C98" s="460">
        <v>2015</v>
      </c>
      <c r="D98" s="461" t="s">
        <v>271</v>
      </c>
      <c r="E98" s="460" t="s">
        <v>19</v>
      </c>
      <c r="F98" s="460" t="s">
        <v>588</v>
      </c>
      <c r="G98" s="460"/>
      <c r="H98" s="462" t="s">
        <v>779</v>
      </c>
      <c r="I98" s="539" t="s">
        <v>603</v>
      </c>
      <c r="J98" s="463">
        <v>4000000</v>
      </c>
      <c r="K98" s="463">
        <v>4000000</v>
      </c>
      <c r="L98" s="461"/>
      <c r="M98" s="461"/>
      <c r="N98" s="463">
        <v>4000000</v>
      </c>
      <c r="O98" s="594">
        <v>3995000</v>
      </c>
      <c r="P98" s="594">
        <v>3522353.55</v>
      </c>
      <c r="Q98" s="465">
        <v>4000000</v>
      </c>
      <c r="R98" s="533"/>
      <c r="S98" s="467"/>
      <c r="T98" s="467"/>
      <c r="U98" s="467"/>
      <c r="V98" s="467"/>
      <c r="W98" s="467">
        <v>1</v>
      </c>
      <c r="X98" s="534" t="s">
        <v>35</v>
      </c>
      <c r="Y98" s="468"/>
      <c r="Z98" s="469"/>
      <c r="AA98" s="220"/>
      <c r="AB98" s="555"/>
    </row>
    <row r="99" spans="1:28" ht="41.25" customHeight="1">
      <c r="A99" s="460" t="s">
        <v>780</v>
      </c>
      <c r="B99" s="460" t="s">
        <v>270</v>
      </c>
      <c r="C99" s="460">
        <v>2015</v>
      </c>
      <c r="D99" s="461" t="s">
        <v>271</v>
      </c>
      <c r="E99" s="460" t="s">
        <v>19</v>
      </c>
      <c r="F99" s="460" t="s">
        <v>591</v>
      </c>
      <c r="G99" s="460"/>
      <c r="H99" s="462" t="s">
        <v>781</v>
      </c>
      <c r="I99" s="539" t="s">
        <v>606</v>
      </c>
      <c r="J99" s="463">
        <v>5000000</v>
      </c>
      <c r="K99" s="463">
        <v>5000000</v>
      </c>
      <c r="L99" s="461"/>
      <c r="M99" s="461"/>
      <c r="N99" s="463">
        <v>5000000</v>
      </c>
      <c r="O99" s="594">
        <v>4964443.99</v>
      </c>
      <c r="P99" s="594">
        <v>4964443.99</v>
      </c>
      <c r="Q99" s="465">
        <v>5000000</v>
      </c>
      <c r="R99" s="533"/>
      <c r="S99" s="467"/>
      <c r="T99" s="467"/>
      <c r="U99" s="467"/>
      <c r="V99" s="467"/>
      <c r="W99" s="467">
        <v>1</v>
      </c>
      <c r="X99" s="534" t="s">
        <v>35</v>
      </c>
      <c r="Y99" s="468"/>
      <c r="Z99" s="469"/>
      <c r="AA99" s="220"/>
      <c r="AB99" s="555"/>
    </row>
    <row r="100" spans="1:28" ht="57" customHeight="1">
      <c r="A100" s="460" t="s">
        <v>782</v>
      </c>
      <c r="B100" s="460" t="s">
        <v>270</v>
      </c>
      <c r="C100" s="460">
        <v>2015</v>
      </c>
      <c r="D100" s="461" t="s">
        <v>271</v>
      </c>
      <c r="E100" s="460" t="s">
        <v>19</v>
      </c>
      <c r="F100" s="460" t="s">
        <v>473</v>
      </c>
      <c r="G100" s="460"/>
      <c r="H100" s="462" t="s">
        <v>783</v>
      </c>
      <c r="I100" s="539" t="s">
        <v>606</v>
      </c>
      <c r="J100" s="463">
        <v>1010000</v>
      </c>
      <c r="K100" s="463">
        <v>1010000</v>
      </c>
      <c r="L100" s="461"/>
      <c r="M100" s="461"/>
      <c r="N100" s="463">
        <v>1010000</v>
      </c>
      <c r="O100" s="594">
        <v>873443.51</v>
      </c>
      <c r="P100" s="725">
        <v>873443.51</v>
      </c>
      <c r="Q100" s="465">
        <v>1010000</v>
      </c>
      <c r="R100" s="533"/>
      <c r="S100" s="467"/>
      <c r="T100" s="467"/>
      <c r="U100" s="467"/>
      <c r="V100" s="467"/>
      <c r="W100" s="467">
        <v>1</v>
      </c>
      <c r="X100" s="534" t="s">
        <v>35</v>
      </c>
      <c r="Y100" s="468"/>
      <c r="Z100" s="469"/>
      <c r="AA100" s="220"/>
      <c r="AB100" s="726"/>
    </row>
    <row r="101" spans="1:28" ht="39" customHeight="1">
      <c r="A101" s="460" t="s">
        <v>784</v>
      </c>
      <c r="B101" s="460" t="s">
        <v>270</v>
      </c>
      <c r="C101" s="460">
        <v>2015</v>
      </c>
      <c r="D101" s="461" t="s">
        <v>271</v>
      </c>
      <c r="E101" s="460" t="s">
        <v>19</v>
      </c>
      <c r="F101" s="460" t="s">
        <v>480</v>
      </c>
      <c r="G101" s="460"/>
      <c r="H101" s="462" t="s">
        <v>606</v>
      </c>
      <c r="I101" s="539" t="s">
        <v>606</v>
      </c>
      <c r="J101" s="463">
        <v>3000000</v>
      </c>
      <c r="K101" s="463">
        <v>3000000</v>
      </c>
      <c r="L101" s="461"/>
      <c r="M101" s="461"/>
      <c r="N101" s="463">
        <v>3000000</v>
      </c>
      <c r="O101" s="594">
        <v>2998199.06</v>
      </c>
      <c r="P101" s="725">
        <v>2998199.06</v>
      </c>
      <c r="Q101" s="465">
        <v>3000000</v>
      </c>
      <c r="R101" s="533"/>
      <c r="S101" s="467"/>
      <c r="T101" s="467"/>
      <c r="U101" s="467"/>
      <c r="V101" s="467"/>
      <c r="W101" s="467">
        <v>1</v>
      </c>
      <c r="X101" s="534" t="s">
        <v>35</v>
      </c>
      <c r="Y101" s="468"/>
      <c r="Z101" s="469"/>
      <c r="AA101" s="220"/>
      <c r="AB101" s="555"/>
    </row>
    <row r="102" spans="1:28" ht="59.25" customHeight="1">
      <c r="A102" s="460"/>
      <c r="B102" s="460"/>
      <c r="C102" s="460">
        <v>2015</v>
      </c>
      <c r="D102" s="461" t="s">
        <v>271</v>
      </c>
      <c r="E102" s="460" t="s">
        <v>19</v>
      </c>
      <c r="F102" s="460" t="s">
        <v>482</v>
      </c>
      <c r="G102" s="460"/>
      <c r="H102" s="462" t="s">
        <v>785</v>
      </c>
      <c r="I102" s="539" t="s">
        <v>603</v>
      </c>
      <c r="J102" s="463">
        <v>1000000</v>
      </c>
      <c r="K102" s="463">
        <v>1000000</v>
      </c>
      <c r="L102" s="461"/>
      <c r="M102" s="461"/>
      <c r="N102" s="463">
        <v>1000000</v>
      </c>
      <c r="O102" s="541">
        <v>1000000</v>
      </c>
      <c r="P102" s="537">
        <v>1000000</v>
      </c>
      <c r="Q102" s="465">
        <v>1000000</v>
      </c>
      <c r="R102" s="466"/>
      <c r="S102" s="467"/>
      <c r="T102" s="467"/>
      <c r="U102" s="467"/>
      <c r="V102" s="467"/>
      <c r="W102" s="467">
        <v>1</v>
      </c>
      <c r="X102" s="534" t="s">
        <v>35</v>
      </c>
      <c r="Y102" s="468" t="s">
        <v>191</v>
      </c>
      <c r="Z102" s="469">
        <v>43032</v>
      </c>
      <c r="AA102" s="220"/>
      <c r="AB102" s="555"/>
    </row>
    <row r="103" spans="1:28" ht="58.5" customHeight="1">
      <c r="A103" s="460" t="s">
        <v>786</v>
      </c>
      <c r="B103" s="460" t="s">
        <v>270</v>
      </c>
      <c r="C103" s="460">
        <v>2015</v>
      </c>
      <c r="D103" s="461" t="s">
        <v>271</v>
      </c>
      <c r="E103" s="460" t="s">
        <v>19</v>
      </c>
      <c r="F103" s="460" t="s">
        <v>482</v>
      </c>
      <c r="G103" s="460"/>
      <c r="H103" s="462" t="s">
        <v>787</v>
      </c>
      <c r="I103" s="539" t="s">
        <v>606</v>
      </c>
      <c r="J103" s="463">
        <v>2000000</v>
      </c>
      <c r="K103" s="463">
        <v>2000000</v>
      </c>
      <c r="L103" s="461"/>
      <c r="M103" s="461"/>
      <c r="N103" s="463">
        <v>2000000</v>
      </c>
      <c r="O103" s="541">
        <v>2000000</v>
      </c>
      <c r="P103" s="537">
        <v>2000000</v>
      </c>
      <c r="Q103" s="465">
        <v>2000000</v>
      </c>
      <c r="R103" s="533"/>
      <c r="S103" s="767"/>
      <c r="T103" s="767"/>
      <c r="U103" s="767"/>
      <c r="V103" s="467"/>
      <c r="W103" s="768">
        <v>1</v>
      </c>
      <c r="X103" s="534" t="s">
        <v>35</v>
      </c>
      <c r="Y103" s="468"/>
      <c r="Z103" s="469">
        <v>43271</v>
      </c>
      <c r="AA103" s="220" t="s">
        <v>278</v>
      </c>
      <c r="AB103" s="555"/>
    </row>
    <row r="104" spans="1:28" ht="60" customHeight="1">
      <c r="A104" s="460" t="s">
        <v>788</v>
      </c>
      <c r="B104" s="460" t="s">
        <v>270</v>
      </c>
      <c r="C104" s="460">
        <v>2015</v>
      </c>
      <c r="D104" s="461" t="s">
        <v>271</v>
      </c>
      <c r="E104" s="460" t="s">
        <v>19</v>
      </c>
      <c r="F104" s="460" t="s">
        <v>156</v>
      </c>
      <c r="G104" s="460"/>
      <c r="H104" s="462" t="s">
        <v>789</v>
      </c>
      <c r="I104" s="539" t="s">
        <v>625</v>
      </c>
      <c r="J104" s="463">
        <v>3000000</v>
      </c>
      <c r="K104" s="463">
        <v>3000000</v>
      </c>
      <c r="L104" s="461"/>
      <c r="M104" s="461"/>
      <c r="N104" s="463">
        <v>3000000</v>
      </c>
      <c r="O104" s="594">
        <v>2700000</v>
      </c>
      <c r="P104" s="537">
        <v>2696370.67</v>
      </c>
      <c r="Q104" s="465">
        <v>3000000</v>
      </c>
      <c r="R104" s="533"/>
      <c r="S104" s="767"/>
      <c r="T104" s="558"/>
      <c r="U104" s="767"/>
      <c r="V104" s="467"/>
      <c r="W104" s="768">
        <v>1</v>
      </c>
      <c r="X104" s="774" t="s">
        <v>35</v>
      </c>
      <c r="Y104" s="468" t="s">
        <v>790</v>
      </c>
      <c r="Z104" s="469">
        <v>43556</v>
      </c>
      <c r="AA104" s="220"/>
      <c r="AB104" s="555" t="s">
        <v>2</v>
      </c>
    </row>
    <row r="105" spans="1:28" ht="61.5" customHeight="1">
      <c r="A105" s="460" t="s">
        <v>791</v>
      </c>
      <c r="B105" s="460" t="s">
        <v>270</v>
      </c>
      <c r="C105" s="460">
        <v>2015</v>
      </c>
      <c r="D105" s="461" t="s">
        <v>271</v>
      </c>
      <c r="E105" s="460" t="s">
        <v>19</v>
      </c>
      <c r="F105" s="460" t="s">
        <v>156</v>
      </c>
      <c r="G105" s="460"/>
      <c r="H105" s="462" t="s">
        <v>792</v>
      </c>
      <c r="I105" s="539" t="s">
        <v>625</v>
      </c>
      <c r="J105" s="463">
        <v>3000000</v>
      </c>
      <c r="K105" s="463">
        <v>3000000</v>
      </c>
      <c r="L105" s="461"/>
      <c r="M105" s="461"/>
      <c r="N105" s="463">
        <v>3000000</v>
      </c>
      <c r="O105" s="594">
        <v>2700000</v>
      </c>
      <c r="P105" s="725">
        <v>2700000</v>
      </c>
      <c r="Q105" s="465">
        <v>3000000</v>
      </c>
      <c r="R105" s="533"/>
      <c r="S105" s="767"/>
      <c r="T105" s="767"/>
      <c r="U105" s="767"/>
      <c r="V105" s="467"/>
      <c r="W105" s="768">
        <v>1</v>
      </c>
      <c r="X105" s="774" t="s">
        <v>35</v>
      </c>
      <c r="Y105" s="468" t="s">
        <v>790</v>
      </c>
      <c r="Z105" s="469">
        <v>43556</v>
      </c>
      <c r="AA105" s="220"/>
      <c r="AB105" s="555"/>
    </row>
    <row r="106" spans="1:28" ht="57" customHeight="1">
      <c r="A106" s="460" t="s">
        <v>793</v>
      </c>
      <c r="B106" s="460" t="s">
        <v>270</v>
      </c>
      <c r="C106" s="460">
        <v>2015</v>
      </c>
      <c r="D106" s="461" t="s">
        <v>271</v>
      </c>
      <c r="E106" s="460" t="s">
        <v>19</v>
      </c>
      <c r="F106" s="460" t="s">
        <v>156</v>
      </c>
      <c r="G106" s="460"/>
      <c r="H106" s="462" t="s">
        <v>794</v>
      </c>
      <c r="I106" s="539" t="s">
        <v>625</v>
      </c>
      <c r="J106" s="463">
        <v>3000000</v>
      </c>
      <c r="K106" s="463">
        <v>3000000</v>
      </c>
      <c r="L106" s="461"/>
      <c r="M106" s="461"/>
      <c r="N106" s="463">
        <v>3000000</v>
      </c>
      <c r="O106" s="594">
        <v>2700000</v>
      </c>
      <c r="P106" s="725">
        <v>2700000</v>
      </c>
      <c r="Q106" s="465">
        <v>3000000</v>
      </c>
      <c r="R106" s="533"/>
      <c r="S106" s="767"/>
      <c r="T106" s="767"/>
      <c r="U106" s="767"/>
      <c r="V106" s="467"/>
      <c r="W106" s="768">
        <v>1</v>
      </c>
      <c r="X106" s="774" t="s">
        <v>35</v>
      </c>
      <c r="Y106" s="468" t="s">
        <v>795</v>
      </c>
      <c r="Z106" s="469" t="s">
        <v>796</v>
      </c>
      <c r="AA106" s="220"/>
      <c r="AB106" s="555"/>
    </row>
    <row r="107" spans="1:28" ht="44.25" customHeight="1">
      <c r="A107" s="460" t="s">
        <v>797</v>
      </c>
      <c r="B107" s="460" t="s">
        <v>270</v>
      </c>
      <c r="C107" s="460">
        <v>2015</v>
      </c>
      <c r="D107" s="461" t="s">
        <v>271</v>
      </c>
      <c r="E107" s="460" t="s">
        <v>19</v>
      </c>
      <c r="F107" s="460" t="s">
        <v>156</v>
      </c>
      <c r="G107" s="460"/>
      <c r="H107" s="462" t="s">
        <v>781</v>
      </c>
      <c r="I107" s="539" t="s">
        <v>606</v>
      </c>
      <c r="J107" s="463">
        <v>1500000</v>
      </c>
      <c r="K107" s="463">
        <v>1500000</v>
      </c>
      <c r="L107" s="461"/>
      <c r="M107" s="461"/>
      <c r="N107" s="463">
        <v>1500000</v>
      </c>
      <c r="O107" s="594">
        <v>1310000</v>
      </c>
      <c r="P107" s="775">
        <v>1310000</v>
      </c>
      <c r="Q107" s="465">
        <v>1500000</v>
      </c>
      <c r="R107" s="533"/>
      <c r="S107" s="767"/>
      <c r="T107" s="767"/>
      <c r="U107" s="767"/>
      <c r="V107" s="467"/>
      <c r="W107" s="768">
        <v>1</v>
      </c>
      <c r="X107" s="534" t="s">
        <v>35</v>
      </c>
      <c r="Y107" s="468"/>
      <c r="Z107" s="469">
        <v>43271</v>
      </c>
      <c r="AA107" s="220" t="s">
        <v>798</v>
      </c>
      <c r="AB107" s="726"/>
    </row>
    <row r="108" spans="1:28" ht="46.5" customHeight="1">
      <c r="A108" s="460" t="s">
        <v>799</v>
      </c>
      <c r="B108" s="460" t="s">
        <v>270</v>
      </c>
      <c r="C108" s="460">
        <v>2015</v>
      </c>
      <c r="D108" s="461" t="s">
        <v>271</v>
      </c>
      <c r="E108" s="460" t="s">
        <v>19</v>
      </c>
      <c r="F108" s="460" t="s">
        <v>168</v>
      </c>
      <c r="G108" s="460"/>
      <c r="H108" s="462" t="s">
        <v>800</v>
      </c>
      <c r="I108" s="539" t="s">
        <v>606</v>
      </c>
      <c r="J108" s="463">
        <v>2500000</v>
      </c>
      <c r="K108" s="463">
        <v>2500000</v>
      </c>
      <c r="L108" s="461"/>
      <c r="M108" s="461"/>
      <c r="N108" s="463">
        <v>2500000</v>
      </c>
      <c r="O108" s="594">
        <v>2497826.65</v>
      </c>
      <c r="P108" s="725">
        <v>2497826.65</v>
      </c>
      <c r="Q108" s="465">
        <v>2500000</v>
      </c>
      <c r="R108" s="533"/>
      <c r="S108" s="467"/>
      <c r="T108" s="467"/>
      <c r="U108" s="467"/>
      <c r="V108" s="467"/>
      <c r="W108" s="467">
        <v>1</v>
      </c>
      <c r="X108" s="534" t="s">
        <v>35</v>
      </c>
      <c r="Y108" s="468"/>
      <c r="Z108" s="469"/>
      <c r="AA108" s="220"/>
      <c r="AB108" s="555"/>
    </row>
    <row r="109" spans="1:28" ht="44.25" customHeight="1">
      <c r="A109" s="460" t="s">
        <v>801</v>
      </c>
      <c r="B109" s="460" t="s">
        <v>270</v>
      </c>
      <c r="C109" s="460">
        <v>2015</v>
      </c>
      <c r="D109" s="461" t="s">
        <v>271</v>
      </c>
      <c r="E109" s="460" t="s">
        <v>19</v>
      </c>
      <c r="F109" s="460" t="s">
        <v>168</v>
      </c>
      <c r="G109" s="460"/>
      <c r="H109" s="462" t="s">
        <v>802</v>
      </c>
      <c r="I109" s="539" t="s">
        <v>606</v>
      </c>
      <c r="J109" s="463">
        <v>3500000</v>
      </c>
      <c r="K109" s="463">
        <v>3500000</v>
      </c>
      <c r="L109" s="461"/>
      <c r="M109" s="461"/>
      <c r="N109" s="463">
        <v>3500000</v>
      </c>
      <c r="O109" s="594">
        <v>3498000.34</v>
      </c>
      <c r="P109" s="725">
        <v>3498000.34</v>
      </c>
      <c r="Q109" s="465">
        <v>3500000</v>
      </c>
      <c r="R109" s="533"/>
      <c r="S109" s="467"/>
      <c r="T109" s="467"/>
      <c r="U109" s="467"/>
      <c r="V109" s="467"/>
      <c r="W109" s="467">
        <v>1</v>
      </c>
      <c r="X109" s="534" t="s">
        <v>35</v>
      </c>
      <c r="Y109" s="468"/>
      <c r="Z109" s="469"/>
      <c r="AA109" s="220"/>
      <c r="AB109" s="555"/>
    </row>
    <row r="110" spans="1:28" ht="46.5" customHeight="1">
      <c r="A110" s="460" t="s">
        <v>803</v>
      </c>
      <c r="B110" s="460" t="s">
        <v>270</v>
      </c>
      <c r="C110" s="460">
        <v>2015</v>
      </c>
      <c r="D110" s="461" t="s">
        <v>271</v>
      </c>
      <c r="E110" s="460" t="s">
        <v>19</v>
      </c>
      <c r="F110" s="460" t="s">
        <v>168</v>
      </c>
      <c r="G110" s="460"/>
      <c r="H110" s="462" t="s">
        <v>804</v>
      </c>
      <c r="I110" s="539" t="s">
        <v>606</v>
      </c>
      <c r="J110" s="463">
        <v>1500000</v>
      </c>
      <c r="K110" s="463">
        <v>1500000</v>
      </c>
      <c r="L110" s="461"/>
      <c r="M110" s="461"/>
      <c r="N110" s="463">
        <v>1500000</v>
      </c>
      <c r="O110" s="594">
        <v>1499561.2</v>
      </c>
      <c r="P110" s="594">
        <v>1499561.2</v>
      </c>
      <c r="Q110" s="465">
        <v>1500000</v>
      </c>
      <c r="R110" s="533"/>
      <c r="S110" s="467"/>
      <c r="T110" s="467"/>
      <c r="U110" s="467"/>
      <c r="V110" s="467"/>
      <c r="W110" s="467">
        <v>1</v>
      </c>
      <c r="X110" s="534" t="s">
        <v>35</v>
      </c>
      <c r="Y110" s="468"/>
      <c r="Z110" s="469"/>
      <c r="AA110" s="220"/>
      <c r="AB110" s="555"/>
    </row>
    <row r="111" spans="1:28" ht="41.25" customHeight="1">
      <c r="A111" s="2030" t="s">
        <v>805</v>
      </c>
      <c r="B111" s="2031"/>
      <c r="C111" s="727"/>
      <c r="D111" s="728"/>
      <c r="E111" s="729"/>
      <c r="F111" s="471">
        <v>12</v>
      </c>
      <c r="G111" s="471"/>
      <c r="H111" s="471">
        <v>23</v>
      </c>
      <c r="I111" s="472"/>
      <c r="J111" s="473">
        <f t="shared" ref="J111:W111" si="11">SUM(J82:J110)</f>
        <v>75432173</v>
      </c>
      <c r="K111" s="473">
        <f t="shared" si="11"/>
        <v>75432173</v>
      </c>
      <c r="L111" s="473">
        <f t="shared" si="11"/>
        <v>0</v>
      </c>
      <c r="M111" s="473">
        <f t="shared" si="11"/>
        <v>0</v>
      </c>
      <c r="N111" s="473">
        <f t="shared" si="11"/>
        <v>75432173</v>
      </c>
      <c r="O111" s="473">
        <f t="shared" si="11"/>
        <v>73883164.670000017</v>
      </c>
      <c r="P111" s="473">
        <f t="shared" si="11"/>
        <v>73406888.890000015</v>
      </c>
      <c r="Q111" s="473">
        <f t="shared" si="11"/>
        <v>75432172.920000002</v>
      </c>
      <c r="R111" s="475">
        <f t="shared" si="11"/>
        <v>0</v>
      </c>
      <c r="S111" s="475">
        <f t="shared" si="11"/>
        <v>0</v>
      </c>
      <c r="T111" s="475">
        <f t="shared" si="11"/>
        <v>0</v>
      </c>
      <c r="U111" s="475">
        <f t="shared" si="11"/>
        <v>0</v>
      </c>
      <c r="V111" s="475">
        <f t="shared" si="11"/>
        <v>0</v>
      </c>
      <c r="W111" s="475">
        <f t="shared" si="11"/>
        <v>23</v>
      </c>
      <c r="X111" s="473"/>
      <c r="Y111" s="476"/>
      <c r="Z111" s="477"/>
      <c r="AA111" s="220"/>
      <c r="AB111" s="555"/>
    </row>
    <row r="112" spans="1:28" ht="48" customHeight="1">
      <c r="A112" s="460" t="s">
        <v>806</v>
      </c>
      <c r="B112" s="460" t="s">
        <v>270</v>
      </c>
      <c r="C112" s="460">
        <v>2015</v>
      </c>
      <c r="D112" s="461" t="s">
        <v>271</v>
      </c>
      <c r="E112" s="491" t="s">
        <v>19</v>
      </c>
      <c r="F112" s="460" t="s">
        <v>576</v>
      </c>
      <c r="G112" s="460"/>
      <c r="H112" s="420" t="s">
        <v>807</v>
      </c>
      <c r="I112" s="461" t="s">
        <v>307</v>
      </c>
      <c r="J112" s="463">
        <v>2000000</v>
      </c>
      <c r="K112" s="463">
        <v>2000000</v>
      </c>
      <c r="L112" s="461"/>
      <c r="M112" s="461"/>
      <c r="N112" s="463">
        <v>2000000</v>
      </c>
      <c r="O112" s="594" t="s">
        <v>808</v>
      </c>
      <c r="P112" s="594" t="s">
        <v>808</v>
      </c>
      <c r="Q112" s="465">
        <v>2000000</v>
      </c>
      <c r="R112" s="533"/>
      <c r="S112" s="467"/>
      <c r="T112" s="467"/>
      <c r="U112" s="467"/>
      <c r="V112" s="467"/>
      <c r="W112" s="467">
        <v>1</v>
      </c>
      <c r="X112" s="534" t="s">
        <v>35</v>
      </c>
      <c r="Y112" s="468"/>
      <c r="Z112" s="469"/>
      <c r="AA112" s="220"/>
      <c r="AB112" s="555"/>
    </row>
    <row r="113" spans="1:28" ht="46.5" customHeight="1">
      <c r="A113" s="460" t="s">
        <v>809</v>
      </c>
      <c r="B113" s="460" t="s">
        <v>270</v>
      </c>
      <c r="C113" s="460">
        <v>2015</v>
      </c>
      <c r="D113" s="461" t="s">
        <v>271</v>
      </c>
      <c r="E113" s="460" t="s">
        <v>19</v>
      </c>
      <c r="F113" s="460" t="s">
        <v>576</v>
      </c>
      <c r="G113" s="460"/>
      <c r="H113" s="420" t="s">
        <v>810</v>
      </c>
      <c r="I113" s="461" t="s">
        <v>811</v>
      </c>
      <c r="J113" s="463">
        <v>2000000</v>
      </c>
      <c r="K113" s="463">
        <v>2000000</v>
      </c>
      <c r="L113" s="461"/>
      <c r="M113" s="461"/>
      <c r="N113" s="463">
        <v>2000000</v>
      </c>
      <c r="O113" s="594" t="s">
        <v>808</v>
      </c>
      <c r="P113" s="594" t="s">
        <v>808</v>
      </c>
      <c r="Q113" s="465">
        <v>2000000</v>
      </c>
      <c r="R113" s="533"/>
      <c r="S113" s="467"/>
      <c r="T113" s="467"/>
      <c r="U113" s="467"/>
      <c r="V113" s="467"/>
      <c r="W113" s="467">
        <v>1</v>
      </c>
      <c r="X113" s="534" t="s">
        <v>35</v>
      </c>
      <c r="Y113" s="468"/>
      <c r="Z113" s="469"/>
      <c r="AA113" s="220"/>
      <c r="AB113" s="555"/>
    </row>
    <row r="114" spans="1:28" ht="33" customHeight="1">
      <c r="A114" s="2030" t="s">
        <v>812</v>
      </c>
      <c r="B114" s="2031"/>
      <c r="C114" s="727"/>
      <c r="D114" s="728"/>
      <c r="E114" s="729"/>
      <c r="F114" s="471"/>
      <c r="G114" s="471"/>
      <c r="H114" s="471">
        <v>2</v>
      </c>
      <c r="I114" s="472"/>
      <c r="J114" s="473">
        <f t="shared" ref="J114:W114" si="12">SUM(J112:J113)</f>
        <v>4000000</v>
      </c>
      <c r="K114" s="473">
        <f t="shared" si="12"/>
        <v>4000000</v>
      </c>
      <c r="L114" s="473">
        <f t="shared" si="12"/>
        <v>0</v>
      </c>
      <c r="M114" s="473">
        <f t="shared" si="12"/>
        <v>0</v>
      </c>
      <c r="N114" s="473">
        <f t="shared" si="12"/>
        <v>4000000</v>
      </c>
      <c r="O114" s="473">
        <f t="shared" si="12"/>
        <v>0</v>
      </c>
      <c r="P114" s="473">
        <f t="shared" si="12"/>
        <v>0</v>
      </c>
      <c r="Q114" s="473">
        <f t="shared" si="12"/>
        <v>4000000</v>
      </c>
      <c r="R114" s="475">
        <f t="shared" si="12"/>
        <v>0</v>
      </c>
      <c r="S114" s="475">
        <f t="shared" si="12"/>
        <v>0</v>
      </c>
      <c r="T114" s="475">
        <f t="shared" si="12"/>
        <v>0</v>
      </c>
      <c r="U114" s="475">
        <f t="shared" si="12"/>
        <v>0</v>
      </c>
      <c r="V114" s="475">
        <f t="shared" si="12"/>
        <v>0</v>
      </c>
      <c r="W114" s="475">
        <f t="shared" si="12"/>
        <v>2</v>
      </c>
      <c r="X114" s="471"/>
      <c r="Y114" s="476"/>
      <c r="Z114" s="477"/>
      <c r="AA114" s="220"/>
      <c r="AB114" s="555"/>
    </row>
    <row r="115" spans="1:28" ht="43.5" customHeight="1">
      <c r="A115" s="2053" t="s">
        <v>813</v>
      </c>
      <c r="B115" s="1964"/>
      <c r="C115" s="1964"/>
      <c r="D115" s="2031"/>
      <c r="E115" s="776"/>
      <c r="F115" s="507">
        <f>F114+F111</f>
        <v>12</v>
      </c>
      <c r="G115" s="507"/>
      <c r="H115" s="507">
        <f>H111+H114</f>
        <v>25</v>
      </c>
      <c r="I115" s="777"/>
      <c r="J115" s="545">
        <f t="shared" ref="J115:W115" si="13">J114+J111</f>
        <v>79432173</v>
      </c>
      <c r="K115" s="545">
        <f t="shared" si="13"/>
        <v>79432173</v>
      </c>
      <c r="L115" s="545">
        <f t="shared" si="13"/>
        <v>0</v>
      </c>
      <c r="M115" s="545">
        <f t="shared" si="13"/>
        <v>0</v>
      </c>
      <c r="N115" s="545">
        <f t="shared" si="13"/>
        <v>79432173</v>
      </c>
      <c r="O115" s="545">
        <f t="shared" si="13"/>
        <v>73883164.670000017</v>
      </c>
      <c r="P115" s="545">
        <f t="shared" si="13"/>
        <v>73406888.890000015</v>
      </c>
      <c r="Q115" s="545">
        <f t="shared" si="13"/>
        <v>79432172.920000002</v>
      </c>
      <c r="R115" s="545">
        <f t="shared" si="13"/>
        <v>0</v>
      </c>
      <c r="S115" s="545">
        <f t="shared" si="13"/>
        <v>0</v>
      </c>
      <c r="T115" s="545">
        <f t="shared" si="13"/>
        <v>0</v>
      </c>
      <c r="U115" s="545">
        <f t="shared" si="13"/>
        <v>0</v>
      </c>
      <c r="V115" s="545">
        <f t="shared" si="13"/>
        <v>0</v>
      </c>
      <c r="W115" s="545">
        <f t="shared" si="13"/>
        <v>25</v>
      </c>
      <c r="X115" s="507"/>
      <c r="Y115" s="739"/>
      <c r="Z115" s="778"/>
      <c r="AA115" s="779"/>
      <c r="AB115" s="399"/>
    </row>
    <row r="116" spans="1:28" ht="42" customHeight="1">
      <c r="A116" s="2035" t="s">
        <v>814</v>
      </c>
      <c r="B116" s="1964"/>
      <c r="C116" s="1964"/>
      <c r="D116" s="2031"/>
      <c r="E116" s="780"/>
      <c r="F116" s="548">
        <f>SUM(F115,F81,F59,F32,F26)</f>
        <v>44</v>
      </c>
      <c r="G116" s="781"/>
      <c r="H116" s="782">
        <f>SUM(H115,H81,H59,H32,H26)</f>
        <v>83</v>
      </c>
      <c r="I116" s="783"/>
      <c r="J116" s="784">
        <f t="shared" ref="J116:W116" si="14">J115+J81+J59+J32+J26</f>
        <v>178844273</v>
      </c>
      <c r="K116" s="784">
        <f t="shared" si="14"/>
        <v>178844273</v>
      </c>
      <c r="L116" s="784">
        <f t="shared" si="14"/>
        <v>0</v>
      </c>
      <c r="M116" s="784">
        <f t="shared" si="14"/>
        <v>1500000</v>
      </c>
      <c r="N116" s="784">
        <f t="shared" si="14"/>
        <v>177344273</v>
      </c>
      <c r="O116" s="784">
        <f t="shared" si="14"/>
        <v>165444742.94</v>
      </c>
      <c r="P116" s="784">
        <f t="shared" si="14"/>
        <v>162955843.90000001</v>
      </c>
      <c r="Q116" s="784">
        <f t="shared" si="14"/>
        <v>177344272.92000002</v>
      </c>
      <c r="R116" s="784">
        <f t="shared" si="14"/>
        <v>2</v>
      </c>
      <c r="S116" s="784">
        <f t="shared" si="14"/>
        <v>0</v>
      </c>
      <c r="T116" s="784">
        <f t="shared" si="14"/>
        <v>0</v>
      </c>
      <c r="U116" s="784">
        <f t="shared" si="14"/>
        <v>0</v>
      </c>
      <c r="V116" s="784">
        <f t="shared" si="14"/>
        <v>0</v>
      </c>
      <c r="W116" s="784">
        <f t="shared" si="14"/>
        <v>81</v>
      </c>
      <c r="X116" s="548"/>
      <c r="Y116" s="446"/>
      <c r="Z116" s="785"/>
      <c r="AA116" s="779"/>
      <c r="AB116" s="399"/>
    </row>
    <row r="117" spans="1:28" ht="15.75" customHeight="1">
      <c r="A117" s="456"/>
      <c r="B117" s="456"/>
      <c r="C117" s="456"/>
      <c r="D117" s="458"/>
      <c r="E117" s="399"/>
      <c r="F117" s="399"/>
      <c r="G117" s="399"/>
      <c r="H117" s="554"/>
      <c r="I117" s="14"/>
      <c r="J117" s="14"/>
      <c r="K117" s="14"/>
      <c r="L117" s="14"/>
      <c r="M117" s="14"/>
      <c r="N117" s="14"/>
      <c r="O117" s="556"/>
      <c r="P117" s="557"/>
      <c r="Q117" s="556"/>
      <c r="R117" s="558"/>
      <c r="S117" s="559"/>
      <c r="T117" s="559"/>
      <c r="U117" s="559"/>
      <c r="V117" s="559"/>
      <c r="W117" s="559"/>
      <c r="X117" s="555"/>
      <c r="Y117" s="555"/>
      <c r="Z117" s="560"/>
      <c r="AA117" s="220"/>
      <c r="AB117" s="555"/>
    </row>
    <row r="118" spans="1:28" ht="15.75" customHeight="1">
      <c r="A118" s="456"/>
      <c r="B118" s="456"/>
      <c r="C118" s="456"/>
      <c r="D118" s="458"/>
      <c r="E118" s="399"/>
      <c r="F118" s="399"/>
      <c r="G118" s="399"/>
      <c r="H118" s="554"/>
      <c r="I118" s="14"/>
      <c r="J118" s="14"/>
      <c r="K118" s="14"/>
      <c r="L118" s="14"/>
      <c r="M118" s="14"/>
      <c r="N118" s="14"/>
      <c r="O118" s="556"/>
      <c r="P118" s="557"/>
      <c r="Q118" s="556"/>
      <c r="R118" s="558"/>
      <c r="S118" s="559"/>
      <c r="T118" s="559"/>
      <c r="U118" s="559"/>
      <c r="V118" s="559"/>
      <c r="W118" s="559"/>
      <c r="X118" s="555"/>
      <c r="Y118" s="555"/>
      <c r="Z118" s="560"/>
      <c r="AA118" s="220"/>
      <c r="AB118" s="555"/>
    </row>
    <row r="119" spans="1:28" ht="15.75" customHeight="1">
      <c r="A119" s="456"/>
      <c r="B119" s="456"/>
      <c r="C119" s="456"/>
      <c r="D119" s="458"/>
      <c r="E119" s="399"/>
      <c r="F119" s="399"/>
      <c r="G119" s="399"/>
      <c r="H119" s="554"/>
      <c r="I119" s="14"/>
      <c r="J119" s="14"/>
      <c r="K119" s="14"/>
      <c r="L119" s="14"/>
      <c r="M119" s="14"/>
      <c r="N119" s="14"/>
      <c r="O119" s="556"/>
      <c r="P119" s="557"/>
      <c r="Q119" s="556"/>
      <c r="R119" s="558"/>
      <c r="S119" s="559"/>
      <c r="T119" s="559"/>
      <c r="U119" s="559"/>
      <c r="V119" s="559"/>
      <c r="W119" s="559"/>
      <c r="X119" s="555"/>
      <c r="Y119" s="555"/>
      <c r="Z119" s="560"/>
      <c r="AA119" s="220"/>
      <c r="AB119" s="555"/>
    </row>
    <row r="120" spans="1:28" ht="15.75" customHeight="1">
      <c r="A120" s="456"/>
      <c r="B120" s="456"/>
      <c r="C120" s="456"/>
      <c r="D120" s="458"/>
      <c r="E120" s="399"/>
      <c r="F120" s="399"/>
      <c r="G120" s="399"/>
      <c r="H120" s="554"/>
      <c r="I120" s="14"/>
      <c r="J120" s="14"/>
      <c r="K120" s="14"/>
      <c r="L120" s="14"/>
      <c r="M120" s="14"/>
      <c r="N120" s="14"/>
      <c r="O120" s="556"/>
      <c r="P120" s="557"/>
      <c r="Q120" s="556"/>
      <c r="R120" s="558"/>
      <c r="S120" s="559"/>
      <c r="T120" s="559"/>
      <c r="U120" s="559"/>
      <c r="V120" s="559"/>
      <c r="W120" s="559"/>
      <c r="X120" s="555"/>
      <c r="Y120" s="555"/>
      <c r="Z120" s="560"/>
      <c r="AA120" s="220"/>
      <c r="AB120" s="555"/>
    </row>
    <row r="121" spans="1:28" ht="15.75" customHeight="1">
      <c r="A121" s="456"/>
      <c r="B121" s="456"/>
      <c r="C121" s="456"/>
      <c r="D121" s="458"/>
      <c r="E121" s="399"/>
      <c r="F121" s="399"/>
      <c r="G121" s="399"/>
      <c r="H121" s="554"/>
      <c r="I121" s="14"/>
      <c r="J121" s="14"/>
      <c r="K121" s="14"/>
      <c r="L121" s="14"/>
      <c r="M121" s="14"/>
      <c r="N121" s="14"/>
      <c r="O121" s="556"/>
      <c r="P121" s="557"/>
      <c r="Q121" s="556"/>
      <c r="R121" s="558"/>
      <c r="S121" s="559"/>
      <c r="T121" s="559"/>
      <c r="U121" s="559"/>
      <c r="V121" s="559"/>
      <c r="W121" s="559"/>
      <c r="X121" s="555"/>
      <c r="Y121" s="555"/>
      <c r="Z121" s="560"/>
      <c r="AA121" s="220"/>
      <c r="AB121" s="555"/>
    </row>
    <row r="122" spans="1:28" ht="15.75" customHeight="1">
      <c r="A122" s="456"/>
      <c r="B122" s="456"/>
      <c r="C122" s="456"/>
      <c r="D122" s="458"/>
      <c r="E122" s="399"/>
      <c r="F122" s="399"/>
      <c r="G122" s="399"/>
      <c r="H122" s="554"/>
      <c r="I122" s="14"/>
      <c r="J122" s="14"/>
      <c r="K122" s="14"/>
      <c r="L122" s="14"/>
      <c r="M122" s="14"/>
      <c r="N122" s="14"/>
      <c r="O122" s="556"/>
      <c r="P122" s="557"/>
      <c r="Q122" s="556"/>
      <c r="R122" s="558"/>
      <c r="S122" s="559"/>
      <c r="T122" s="559"/>
      <c r="U122" s="559"/>
      <c r="V122" s="559"/>
      <c r="W122" s="559"/>
      <c r="X122" s="555"/>
      <c r="Y122" s="555"/>
      <c r="Z122" s="560"/>
      <c r="AA122" s="220"/>
      <c r="AB122" s="555"/>
    </row>
    <row r="123" spans="1:28" ht="15.75" customHeight="1">
      <c r="A123" s="456"/>
      <c r="B123" s="456"/>
      <c r="C123" s="456"/>
      <c r="D123" s="458"/>
      <c r="E123" s="399"/>
      <c r="F123" s="399"/>
      <c r="G123" s="399"/>
      <c r="H123" s="554"/>
      <c r="I123" s="14"/>
      <c r="J123" s="14"/>
      <c r="K123" s="14"/>
      <c r="L123" s="14"/>
      <c r="M123" s="14"/>
      <c r="N123" s="14"/>
      <c r="O123" s="556"/>
      <c r="P123" s="557"/>
      <c r="Q123" s="556"/>
      <c r="R123" s="558"/>
      <c r="S123" s="559"/>
      <c r="T123" s="559"/>
      <c r="U123" s="559"/>
      <c r="V123" s="559"/>
      <c r="W123" s="559"/>
      <c r="X123" s="555"/>
      <c r="Y123" s="555"/>
      <c r="Z123" s="560"/>
      <c r="AA123" s="220"/>
      <c r="AB123" s="555"/>
    </row>
    <row r="124" spans="1:28" ht="15.75" customHeight="1">
      <c r="A124" s="456"/>
      <c r="B124" s="456"/>
      <c r="C124" s="456"/>
      <c r="D124" s="458"/>
      <c r="E124" s="399"/>
      <c r="F124" s="399"/>
      <c r="G124" s="399"/>
      <c r="H124" s="554"/>
      <c r="I124" s="14"/>
      <c r="J124" s="14"/>
      <c r="K124" s="14"/>
      <c r="L124" s="14"/>
      <c r="M124" s="14"/>
      <c r="N124" s="14"/>
      <c r="O124" s="556"/>
      <c r="P124" s="557"/>
      <c r="Q124" s="556"/>
      <c r="R124" s="558"/>
      <c r="S124" s="559"/>
      <c r="T124" s="559"/>
      <c r="U124" s="559"/>
      <c r="V124" s="559"/>
      <c r="W124" s="559"/>
      <c r="X124" s="555"/>
      <c r="Y124" s="555"/>
      <c r="Z124" s="560"/>
      <c r="AA124" s="220"/>
      <c r="AB124" s="555"/>
    </row>
    <row r="125" spans="1:28" ht="15.75" customHeight="1">
      <c r="A125" s="456"/>
      <c r="B125" s="456"/>
      <c r="C125" s="456"/>
      <c r="D125" s="458"/>
      <c r="E125" s="399"/>
      <c r="F125" s="399"/>
      <c r="G125" s="399"/>
      <c r="H125" s="554"/>
      <c r="I125" s="14"/>
      <c r="J125" s="14"/>
      <c r="K125" s="14"/>
      <c r="L125" s="14"/>
      <c r="M125" s="14"/>
      <c r="N125" s="14"/>
      <c r="O125" s="556"/>
      <c r="P125" s="557"/>
      <c r="Q125" s="556"/>
      <c r="R125" s="558"/>
      <c r="S125" s="559"/>
      <c r="T125" s="559"/>
      <c r="U125" s="559"/>
      <c r="V125" s="559"/>
      <c r="W125" s="559"/>
      <c r="X125" s="555"/>
      <c r="Y125" s="555"/>
      <c r="Z125" s="560"/>
      <c r="AA125" s="220"/>
      <c r="AB125" s="555"/>
    </row>
    <row r="126" spans="1:28" ht="15.75" customHeight="1">
      <c r="A126" s="456"/>
      <c r="B126" s="456"/>
      <c r="C126" s="456"/>
      <c r="D126" s="458"/>
      <c r="E126" s="399"/>
      <c r="F126" s="399"/>
      <c r="G126" s="399"/>
      <c r="H126" s="554"/>
      <c r="I126" s="14"/>
      <c r="J126" s="14"/>
      <c r="K126" s="14"/>
      <c r="L126" s="14"/>
      <c r="M126" s="14"/>
      <c r="N126" s="14"/>
      <c r="O126" s="556"/>
      <c r="P126" s="557"/>
      <c r="Q126" s="556"/>
      <c r="R126" s="558"/>
      <c r="S126" s="559"/>
      <c r="T126" s="559"/>
      <c r="U126" s="559"/>
      <c r="V126" s="559"/>
      <c r="W126" s="559"/>
      <c r="X126" s="555"/>
      <c r="Y126" s="555"/>
      <c r="Z126" s="560"/>
      <c r="AA126" s="220"/>
      <c r="AB126" s="555"/>
    </row>
    <row r="127" spans="1:28" ht="15.75" customHeight="1">
      <c r="A127" s="456"/>
      <c r="B127" s="456"/>
      <c r="C127" s="456"/>
      <c r="D127" s="458"/>
      <c r="E127" s="399"/>
      <c r="F127" s="399"/>
      <c r="G127" s="399"/>
      <c r="H127" s="554"/>
      <c r="I127" s="14"/>
      <c r="J127" s="14"/>
      <c r="K127" s="14"/>
      <c r="L127" s="14"/>
      <c r="M127" s="14"/>
      <c r="N127" s="14"/>
      <c r="O127" s="556"/>
      <c r="P127" s="557"/>
      <c r="Q127" s="556"/>
      <c r="R127" s="558"/>
      <c r="S127" s="559"/>
      <c r="T127" s="559"/>
      <c r="U127" s="559"/>
      <c r="V127" s="559"/>
      <c r="W127" s="559"/>
      <c r="X127" s="555"/>
      <c r="Y127" s="555"/>
      <c r="Z127" s="560"/>
      <c r="AA127" s="220"/>
      <c r="AB127" s="555"/>
    </row>
    <row r="128" spans="1:28" ht="15.75" customHeight="1">
      <c r="A128" s="456"/>
      <c r="B128" s="456"/>
      <c r="C128" s="456"/>
      <c r="D128" s="458"/>
      <c r="E128" s="399"/>
      <c r="F128" s="399"/>
      <c r="G128" s="399"/>
      <c r="H128" s="554"/>
      <c r="I128" s="14"/>
      <c r="J128" s="14"/>
      <c r="K128" s="14"/>
      <c r="L128" s="14"/>
      <c r="M128" s="14"/>
      <c r="N128" s="14"/>
      <c r="O128" s="556"/>
      <c r="P128" s="557"/>
      <c r="Q128" s="556"/>
      <c r="R128" s="558"/>
      <c r="S128" s="559"/>
      <c r="T128" s="559"/>
      <c r="U128" s="559"/>
      <c r="V128" s="559"/>
      <c r="W128" s="559"/>
      <c r="X128" s="555"/>
      <c r="Y128" s="555"/>
      <c r="Z128" s="560"/>
      <c r="AA128" s="220"/>
      <c r="AB128" s="555"/>
    </row>
    <row r="129" spans="1:28" ht="15.75" customHeight="1">
      <c r="A129" s="456"/>
      <c r="B129" s="456"/>
      <c r="C129" s="456"/>
      <c r="D129" s="458"/>
      <c r="E129" s="399"/>
      <c r="F129" s="399"/>
      <c r="G129" s="399"/>
      <c r="H129" s="554"/>
      <c r="I129" s="14"/>
      <c r="J129" s="14"/>
      <c r="K129" s="14"/>
      <c r="L129" s="14"/>
      <c r="M129" s="14"/>
      <c r="N129" s="14"/>
      <c r="O129" s="556"/>
      <c r="P129" s="557"/>
      <c r="Q129" s="556"/>
      <c r="R129" s="558"/>
      <c r="S129" s="559"/>
      <c r="T129" s="559"/>
      <c r="U129" s="559"/>
      <c r="V129" s="559"/>
      <c r="W129" s="559"/>
      <c r="X129" s="555"/>
      <c r="Y129" s="555"/>
      <c r="Z129" s="560"/>
      <c r="AA129" s="220"/>
      <c r="AB129" s="555"/>
    </row>
    <row r="130" spans="1:28" ht="15.75" customHeight="1">
      <c r="A130" s="456"/>
      <c r="B130" s="456"/>
      <c r="C130" s="456"/>
      <c r="D130" s="458"/>
      <c r="E130" s="399"/>
      <c r="F130" s="399"/>
      <c r="G130" s="399"/>
      <c r="H130" s="554"/>
      <c r="I130" s="14"/>
      <c r="J130" s="14"/>
      <c r="K130" s="14"/>
      <c r="L130" s="14"/>
      <c r="M130" s="14"/>
      <c r="N130" s="14"/>
      <c r="O130" s="556"/>
      <c r="P130" s="557"/>
      <c r="Q130" s="556"/>
      <c r="R130" s="558"/>
      <c r="S130" s="559"/>
      <c r="T130" s="559"/>
      <c r="U130" s="559"/>
      <c r="V130" s="559"/>
      <c r="W130" s="559"/>
      <c r="X130" s="555"/>
      <c r="Y130" s="555"/>
      <c r="Z130" s="560"/>
      <c r="AA130" s="220"/>
      <c r="AB130" s="555"/>
    </row>
    <row r="131" spans="1:28" ht="15.75" customHeight="1">
      <c r="A131" s="456"/>
      <c r="B131" s="456"/>
      <c r="C131" s="456"/>
      <c r="D131" s="458"/>
      <c r="E131" s="399"/>
      <c r="F131" s="399"/>
      <c r="G131" s="399"/>
      <c r="H131" s="554"/>
      <c r="I131" s="14"/>
      <c r="J131" s="14"/>
      <c r="K131" s="14"/>
      <c r="L131" s="14"/>
      <c r="M131" s="14"/>
      <c r="N131" s="14"/>
      <c r="O131" s="556"/>
      <c r="P131" s="557"/>
      <c r="Q131" s="556"/>
      <c r="R131" s="558"/>
      <c r="S131" s="559"/>
      <c r="T131" s="559"/>
      <c r="U131" s="559"/>
      <c r="V131" s="559"/>
      <c r="W131" s="559"/>
      <c r="X131" s="555"/>
      <c r="Y131" s="555"/>
      <c r="Z131" s="560"/>
      <c r="AA131" s="220"/>
      <c r="AB131" s="555"/>
    </row>
    <row r="132" spans="1:28" ht="15.75" customHeight="1">
      <c r="A132" s="456"/>
      <c r="B132" s="456"/>
      <c r="C132" s="456"/>
      <c r="D132" s="458"/>
      <c r="E132" s="399"/>
      <c r="F132" s="399"/>
      <c r="G132" s="399"/>
      <c r="H132" s="554"/>
      <c r="I132" s="14"/>
      <c r="J132" s="14"/>
      <c r="K132" s="14"/>
      <c r="L132" s="14"/>
      <c r="M132" s="14"/>
      <c r="N132" s="14"/>
      <c r="O132" s="556"/>
      <c r="P132" s="557"/>
      <c r="Q132" s="556"/>
      <c r="R132" s="558"/>
      <c r="S132" s="559"/>
      <c r="T132" s="559"/>
      <c r="U132" s="559"/>
      <c r="V132" s="559"/>
      <c r="W132" s="559"/>
      <c r="X132" s="555"/>
      <c r="Y132" s="555"/>
      <c r="Z132" s="560"/>
      <c r="AA132" s="220"/>
      <c r="AB132" s="555"/>
    </row>
    <row r="133" spans="1:28" ht="15.75" customHeight="1">
      <c r="A133" s="456"/>
      <c r="B133" s="456"/>
      <c r="C133" s="456"/>
      <c r="D133" s="458"/>
      <c r="E133" s="399"/>
      <c r="F133" s="399"/>
      <c r="G133" s="399"/>
      <c r="H133" s="554"/>
      <c r="I133" s="14"/>
      <c r="J133" s="14"/>
      <c r="K133" s="14"/>
      <c r="L133" s="14"/>
      <c r="M133" s="14"/>
      <c r="N133" s="14"/>
      <c r="O133" s="556"/>
      <c r="P133" s="557"/>
      <c r="Q133" s="556"/>
      <c r="R133" s="558"/>
      <c r="S133" s="559"/>
      <c r="T133" s="559"/>
      <c r="U133" s="559"/>
      <c r="V133" s="559"/>
      <c r="W133" s="559"/>
      <c r="X133" s="555"/>
      <c r="Y133" s="555"/>
      <c r="Z133" s="560"/>
      <c r="AA133" s="220"/>
      <c r="AB133" s="555"/>
    </row>
    <row r="134" spans="1:28" ht="15.75" customHeight="1">
      <c r="A134" s="456"/>
      <c r="B134" s="456"/>
      <c r="C134" s="456"/>
      <c r="D134" s="458"/>
      <c r="E134" s="399"/>
      <c r="F134" s="399"/>
      <c r="G134" s="399"/>
      <c r="H134" s="554"/>
      <c r="I134" s="14"/>
      <c r="J134" s="14"/>
      <c r="K134" s="14"/>
      <c r="L134" s="14"/>
      <c r="M134" s="14"/>
      <c r="N134" s="14"/>
      <c r="O134" s="556"/>
      <c r="P134" s="557"/>
      <c r="Q134" s="556"/>
      <c r="R134" s="558"/>
      <c r="S134" s="559"/>
      <c r="T134" s="559"/>
      <c r="U134" s="559"/>
      <c r="V134" s="559"/>
      <c r="W134" s="559"/>
      <c r="X134" s="555"/>
      <c r="Y134" s="555"/>
      <c r="Z134" s="560"/>
      <c r="AA134" s="220"/>
      <c r="AB134" s="555"/>
    </row>
    <row r="135" spans="1:28" ht="15.75" customHeight="1">
      <c r="A135" s="456"/>
      <c r="B135" s="456"/>
      <c r="C135" s="456"/>
      <c r="D135" s="458"/>
      <c r="E135" s="399"/>
      <c r="F135" s="399"/>
      <c r="G135" s="399"/>
      <c r="H135" s="554"/>
      <c r="I135" s="14"/>
      <c r="J135" s="14"/>
      <c r="K135" s="14"/>
      <c r="L135" s="14"/>
      <c r="M135" s="14"/>
      <c r="N135" s="14"/>
      <c r="O135" s="556"/>
      <c r="P135" s="557"/>
      <c r="Q135" s="556"/>
      <c r="R135" s="558"/>
      <c r="S135" s="559"/>
      <c r="T135" s="559"/>
      <c r="U135" s="559"/>
      <c r="V135" s="559"/>
      <c r="W135" s="559"/>
      <c r="X135" s="555"/>
      <c r="Y135" s="555"/>
      <c r="Z135" s="560"/>
      <c r="AA135" s="220"/>
      <c r="AB135" s="555"/>
    </row>
    <row r="136" spans="1:28" ht="15.75" customHeight="1">
      <c r="A136" s="456"/>
      <c r="B136" s="456"/>
      <c r="C136" s="456"/>
      <c r="D136" s="458"/>
      <c r="E136" s="399"/>
      <c r="F136" s="399"/>
      <c r="G136" s="399"/>
      <c r="H136" s="554"/>
      <c r="I136" s="14"/>
      <c r="J136" s="14"/>
      <c r="K136" s="14"/>
      <c r="L136" s="14"/>
      <c r="M136" s="14"/>
      <c r="N136" s="14"/>
      <c r="O136" s="556"/>
      <c r="P136" s="557"/>
      <c r="Q136" s="556"/>
      <c r="R136" s="558"/>
      <c r="S136" s="559"/>
      <c r="T136" s="559"/>
      <c r="U136" s="559"/>
      <c r="V136" s="559"/>
      <c r="W136" s="559"/>
      <c r="X136" s="555"/>
      <c r="Y136" s="555"/>
      <c r="Z136" s="560"/>
      <c r="AA136" s="220"/>
      <c r="AB136" s="555"/>
    </row>
    <row r="137" spans="1:28" ht="15.75" customHeight="1">
      <c r="A137" s="456"/>
      <c r="B137" s="456"/>
      <c r="C137" s="456"/>
      <c r="D137" s="458"/>
      <c r="E137" s="399"/>
      <c r="F137" s="399"/>
      <c r="G137" s="399"/>
      <c r="H137" s="554"/>
      <c r="I137" s="14"/>
      <c r="J137" s="14"/>
      <c r="K137" s="14"/>
      <c r="L137" s="14"/>
      <c r="M137" s="14"/>
      <c r="N137" s="14"/>
      <c r="O137" s="556"/>
      <c r="P137" s="557"/>
      <c r="Q137" s="556"/>
      <c r="R137" s="558"/>
      <c r="S137" s="559"/>
      <c r="T137" s="559"/>
      <c r="U137" s="559"/>
      <c r="V137" s="559"/>
      <c r="W137" s="559"/>
      <c r="X137" s="555"/>
      <c r="Y137" s="555"/>
      <c r="Z137" s="560"/>
      <c r="AA137" s="220"/>
      <c r="AB137" s="555"/>
    </row>
    <row r="138" spans="1:28" ht="15.75" customHeight="1">
      <c r="A138" s="456"/>
      <c r="B138" s="456"/>
      <c r="C138" s="456"/>
      <c r="D138" s="458"/>
      <c r="E138" s="399"/>
      <c r="F138" s="399"/>
      <c r="G138" s="399"/>
      <c r="H138" s="554"/>
      <c r="I138" s="14"/>
      <c r="J138" s="14"/>
      <c r="K138" s="14"/>
      <c r="L138" s="14"/>
      <c r="M138" s="14"/>
      <c r="N138" s="14"/>
      <c r="O138" s="556"/>
      <c r="P138" s="557"/>
      <c r="Q138" s="556"/>
      <c r="R138" s="558"/>
      <c r="S138" s="559"/>
      <c r="T138" s="559"/>
      <c r="U138" s="559"/>
      <c r="V138" s="559"/>
      <c r="W138" s="559"/>
      <c r="X138" s="555"/>
      <c r="Y138" s="555"/>
      <c r="Z138" s="560"/>
      <c r="AA138" s="220"/>
      <c r="AB138" s="555"/>
    </row>
    <row r="139" spans="1:28" ht="15.75" customHeight="1">
      <c r="A139" s="456"/>
      <c r="B139" s="456"/>
      <c r="C139" s="456"/>
      <c r="D139" s="458"/>
      <c r="E139" s="399"/>
      <c r="F139" s="399"/>
      <c r="G139" s="399"/>
      <c r="H139" s="554"/>
      <c r="I139" s="14"/>
      <c r="J139" s="14"/>
      <c r="K139" s="14"/>
      <c r="L139" s="14"/>
      <c r="M139" s="14"/>
      <c r="N139" s="14"/>
      <c r="O139" s="556"/>
      <c r="P139" s="557"/>
      <c r="Q139" s="556"/>
      <c r="R139" s="558"/>
      <c r="S139" s="559"/>
      <c r="T139" s="559"/>
      <c r="U139" s="559"/>
      <c r="V139" s="559"/>
      <c r="W139" s="559"/>
      <c r="X139" s="555"/>
      <c r="Y139" s="555"/>
      <c r="Z139" s="560"/>
      <c r="AA139" s="220"/>
      <c r="AB139" s="555"/>
    </row>
    <row r="140" spans="1:28" ht="15.75" customHeight="1">
      <c r="A140" s="456"/>
      <c r="B140" s="456"/>
      <c r="C140" s="456"/>
      <c r="D140" s="458"/>
      <c r="E140" s="399"/>
      <c r="F140" s="399"/>
      <c r="G140" s="399"/>
      <c r="H140" s="554"/>
      <c r="I140" s="14"/>
      <c r="J140" s="14"/>
      <c r="K140" s="14"/>
      <c r="L140" s="14"/>
      <c r="M140" s="14"/>
      <c r="N140" s="14"/>
      <c r="O140" s="556"/>
      <c r="P140" s="557"/>
      <c r="Q140" s="556"/>
      <c r="R140" s="558"/>
      <c r="S140" s="559"/>
      <c r="T140" s="559"/>
      <c r="U140" s="559"/>
      <c r="V140" s="559"/>
      <c r="W140" s="559"/>
      <c r="X140" s="555"/>
      <c r="Y140" s="555"/>
      <c r="Z140" s="560"/>
      <c r="AA140" s="220"/>
      <c r="AB140" s="555"/>
    </row>
    <row r="141" spans="1:28" ht="15.75" customHeight="1">
      <c r="A141" s="456"/>
      <c r="B141" s="456"/>
      <c r="C141" s="456"/>
      <c r="D141" s="458"/>
      <c r="E141" s="399"/>
      <c r="F141" s="399"/>
      <c r="G141" s="399"/>
      <c r="H141" s="554"/>
      <c r="I141" s="14"/>
      <c r="J141" s="14"/>
      <c r="K141" s="14"/>
      <c r="L141" s="14"/>
      <c r="M141" s="14"/>
      <c r="N141" s="14"/>
      <c r="O141" s="556"/>
      <c r="P141" s="557"/>
      <c r="Q141" s="556"/>
      <c r="R141" s="558"/>
      <c r="S141" s="559"/>
      <c r="T141" s="559"/>
      <c r="U141" s="559"/>
      <c r="V141" s="559"/>
      <c r="W141" s="559"/>
      <c r="X141" s="555"/>
      <c r="Y141" s="555"/>
      <c r="Z141" s="560"/>
      <c r="AA141" s="220"/>
      <c r="AB141" s="555"/>
    </row>
    <row r="142" spans="1:28" ht="15.75" customHeight="1">
      <c r="A142" s="456"/>
      <c r="B142" s="456"/>
      <c r="C142" s="456"/>
      <c r="D142" s="458"/>
      <c r="E142" s="399"/>
      <c r="F142" s="399"/>
      <c r="G142" s="399"/>
      <c r="H142" s="554"/>
      <c r="I142" s="14"/>
      <c r="J142" s="14"/>
      <c r="K142" s="14"/>
      <c r="L142" s="14"/>
      <c r="M142" s="14"/>
      <c r="N142" s="14"/>
      <c r="O142" s="556"/>
      <c r="P142" s="557"/>
      <c r="Q142" s="556"/>
      <c r="R142" s="558"/>
      <c r="S142" s="559"/>
      <c r="T142" s="559"/>
      <c r="U142" s="559"/>
      <c r="V142" s="559"/>
      <c r="W142" s="559"/>
      <c r="X142" s="555"/>
      <c r="Y142" s="555"/>
      <c r="Z142" s="560"/>
      <c r="AA142" s="220"/>
      <c r="AB142" s="555"/>
    </row>
    <row r="143" spans="1:28" ht="15.75" customHeight="1">
      <c r="A143" s="456"/>
      <c r="B143" s="456"/>
      <c r="C143" s="456"/>
      <c r="D143" s="458"/>
      <c r="E143" s="399"/>
      <c r="F143" s="399"/>
      <c r="G143" s="399"/>
      <c r="H143" s="554"/>
      <c r="I143" s="14"/>
      <c r="J143" s="14"/>
      <c r="K143" s="14"/>
      <c r="L143" s="14"/>
      <c r="M143" s="14"/>
      <c r="N143" s="14"/>
      <c r="O143" s="556"/>
      <c r="P143" s="557"/>
      <c r="Q143" s="556"/>
      <c r="R143" s="558"/>
      <c r="S143" s="559"/>
      <c r="T143" s="559"/>
      <c r="U143" s="559"/>
      <c r="V143" s="559"/>
      <c r="W143" s="559"/>
      <c r="X143" s="555"/>
      <c r="Y143" s="555"/>
      <c r="Z143" s="560"/>
      <c r="AA143" s="220"/>
      <c r="AB143" s="555"/>
    </row>
    <row r="144" spans="1:28" ht="15.75" customHeight="1">
      <c r="A144" s="456"/>
      <c r="B144" s="456"/>
      <c r="C144" s="456"/>
      <c r="D144" s="458"/>
      <c r="E144" s="399"/>
      <c r="F144" s="399"/>
      <c r="G144" s="399"/>
      <c r="H144" s="554"/>
      <c r="I144" s="14"/>
      <c r="J144" s="14"/>
      <c r="K144" s="14"/>
      <c r="L144" s="14"/>
      <c r="M144" s="14"/>
      <c r="N144" s="14"/>
      <c r="O144" s="556"/>
      <c r="P144" s="557"/>
      <c r="Q144" s="556"/>
      <c r="R144" s="558"/>
      <c r="S144" s="559"/>
      <c r="T144" s="559"/>
      <c r="U144" s="559"/>
      <c r="V144" s="559"/>
      <c r="W144" s="559"/>
      <c r="X144" s="555"/>
      <c r="Y144" s="555"/>
      <c r="Z144" s="560"/>
      <c r="AA144" s="220"/>
      <c r="AB144" s="555"/>
    </row>
    <row r="145" spans="1:28" ht="15.75" customHeight="1">
      <c r="A145" s="456"/>
      <c r="B145" s="456"/>
      <c r="C145" s="456"/>
      <c r="D145" s="458"/>
      <c r="E145" s="399"/>
      <c r="F145" s="399"/>
      <c r="G145" s="399"/>
      <c r="H145" s="554"/>
      <c r="I145" s="14"/>
      <c r="J145" s="14"/>
      <c r="K145" s="14"/>
      <c r="L145" s="14"/>
      <c r="M145" s="14"/>
      <c r="N145" s="14"/>
      <c r="O145" s="556"/>
      <c r="P145" s="557"/>
      <c r="Q145" s="556"/>
      <c r="R145" s="558"/>
      <c r="S145" s="559"/>
      <c r="T145" s="559"/>
      <c r="U145" s="559"/>
      <c r="V145" s="559"/>
      <c r="W145" s="559"/>
      <c r="X145" s="555"/>
      <c r="Y145" s="555"/>
      <c r="Z145" s="560"/>
      <c r="AA145" s="220"/>
      <c r="AB145" s="555"/>
    </row>
    <row r="146" spans="1:28" ht="15.75" customHeight="1">
      <c r="A146" s="456"/>
      <c r="B146" s="456"/>
      <c r="C146" s="456"/>
      <c r="D146" s="458"/>
      <c r="E146" s="399"/>
      <c r="F146" s="399"/>
      <c r="G146" s="399"/>
      <c r="H146" s="554"/>
      <c r="I146" s="14"/>
      <c r="J146" s="14"/>
      <c r="K146" s="14"/>
      <c r="L146" s="14"/>
      <c r="M146" s="14"/>
      <c r="N146" s="14"/>
      <c r="O146" s="556"/>
      <c r="P146" s="557"/>
      <c r="Q146" s="556"/>
      <c r="R146" s="558"/>
      <c r="S146" s="559"/>
      <c r="T146" s="559"/>
      <c r="U146" s="559"/>
      <c r="V146" s="559"/>
      <c r="W146" s="559"/>
      <c r="X146" s="555"/>
      <c r="Y146" s="555"/>
      <c r="Z146" s="560"/>
      <c r="AA146" s="220"/>
      <c r="AB146" s="555"/>
    </row>
    <row r="147" spans="1:28" ht="15.75" customHeight="1">
      <c r="A147" s="456"/>
      <c r="B147" s="456"/>
      <c r="C147" s="456"/>
      <c r="D147" s="458"/>
      <c r="E147" s="399"/>
      <c r="F147" s="399"/>
      <c r="G147" s="399"/>
      <c r="H147" s="554"/>
      <c r="I147" s="14"/>
      <c r="J147" s="14"/>
      <c r="K147" s="14"/>
      <c r="L147" s="14"/>
      <c r="M147" s="14"/>
      <c r="N147" s="14"/>
      <c r="O147" s="556"/>
      <c r="P147" s="557"/>
      <c r="Q147" s="556"/>
      <c r="R147" s="558"/>
      <c r="S147" s="559"/>
      <c r="T147" s="559"/>
      <c r="U147" s="559"/>
      <c r="V147" s="559"/>
      <c r="W147" s="559"/>
      <c r="X147" s="555"/>
      <c r="Y147" s="555"/>
      <c r="Z147" s="560"/>
      <c r="AA147" s="220"/>
      <c r="AB147" s="555"/>
    </row>
    <row r="148" spans="1:28" ht="15.75" customHeight="1">
      <c r="A148" s="456"/>
      <c r="B148" s="456"/>
      <c r="C148" s="456"/>
      <c r="D148" s="458"/>
      <c r="E148" s="399"/>
      <c r="F148" s="399"/>
      <c r="G148" s="399"/>
      <c r="H148" s="554"/>
      <c r="I148" s="14"/>
      <c r="J148" s="14"/>
      <c r="K148" s="14"/>
      <c r="L148" s="14"/>
      <c r="M148" s="14"/>
      <c r="N148" s="14"/>
      <c r="O148" s="556"/>
      <c r="P148" s="557"/>
      <c r="Q148" s="556"/>
      <c r="R148" s="558"/>
      <c r="S148" s="559"/>
      <c r="T148" s="559"/>
      <c r="U148" s="559"/>
      <c r="V148" s="559"/>
      <c r="W148" s="559"/>
      <c r="X148" s="555"/>
      <c r="Y148" s="555"/>
      <c r="Z148" s="560"/>
      <c r="AA148" s="220"/>
      <c r="AB148" s="555"/>
    </row>
    <row r="149" spans="1:28" ht="15.75" customHeight="1">
      <c r="A149" s="456"/>
      <c r="B149" s="456"/>
      <c r="C149" s="456"/>
      <c r="D149" s="458"/>
      <c r="E149" s="399"/>
      <c r="F149" s="399"/>
      <c r="G149" s="399"/>
      <c r="H149" s="554"/>
      <c r="I149" s="14"/>
      <c r="J149" s="14"/>
      <c r="K149" s="14"/>
      <c r="L149" s="14"/>
      <c r="M149" s="14"/>
      <c r="N149" s="14"/>
      <c r="O149" s="556"/>
      <c r="P149" s="557"/>
      <c r="Q149" s="556"/>
      <c r="R149" s="558"/>
      <c r="S149" s="559"/>
      <c r="T149" s="559"/>
      <c r="U149" s="559"/>
      <c r="V149" s="559"/>
      <c r="W149" s="559"/>
      <c r="X149" s="555"/>
      <c r="Y149" s="555"/>
      <c r="Z149" s="560"/>
      <c r="AA149" s="220"/>
      <c r="AB149" s="555"/>
    </row>
    <row r="150" spans="1:28" ht="15.75" customHeight="1">
      <c r="A150" s="456"/>
      <c r="B150" s="456"/>
      <c r="C150" s="456"/>
      <c r="D150" s="458"/>
      <c r="E150" s="399"/>
      <c r="F150" s="399"/>
      <c r="G150" s="399"/>
      <c r="H150" s="554"/>
      <c r="I150" s="14"/>
      <c r="J150" s="14"/>
      <c r="K150" s="14"/>
      <c r="L150" s="14"/>
      <c r="M150" s="14"/>
      <c r="N150" s="14"/>
      <c r="O150" s="556"/>
      <c r="P150" s="557"/>
      <c r="Q150" s="556"/>
      <c r="R150" s="558"/>
      <c r="S150" s="559"/>
      <c r="T150" s="559"/>
      <c r="U150" s="559"/>
      <c r="V150" s="559"/>
      <c r="W150" s="559"/>
      <c r="X150" s="555"/>
      <c r="Y150" s="555"/>
      <c r="Z150" s="560"/>
      <c r="AA150" s="220"/>
      <c r="AB150" s="555"/>
    </row>
    <row r="151" spans="1:28" ht="15.75" customHeight="1">
      <c r="A151" s="456"/>
      <c r="B151" s="456"/>
      <c r="C151" s="456"/>
      <c r="D151" s="458"/>
      <c r="E151" s="399"/>
      <c r="F151" s="399"/>
      <c r="G151" s="399"/>
      <c r="H151" s="554"/>
      <c r="I151" s="14"/>
      <c r="J151" s="14"/>
      <c r="K151" s="14"/>
      <c r="L151" s="14"/>
      <c r="M151" s="14"/>
      <c r="N151" s="14"/>
      <c r="O151" s="556"/>
      <c r="P151" s="557"/>
      <c r="Q151" s="556"/>
      <c r="R151" s="558"/>
      <c r="S151" s="559"/>
      <c r="T151" s="559"/>
      <c r="U151" s="559"/>
      <c r="V151" s="559"/>
      <c r="W151" s="559"/>
      <c r="X151" s="555"/>
      <c r="Y151" s="555"/>
      <c r="Z151" s="560"/>
      <c r="AA151" s="220"/>
      <c r="AB151" s="555"/>
    </row>
    <row r="152" spans="1:28" ht="15.75" customHeight="1">
      <c r="A152" s="456"/>
      <c r="B152" s="456"/>
      <c r="C152" s="456"/>
      <c r="D152" s="458"/>
      <c r="E152" s="399"/>
      <c r="F152" s="399"/>
      <c r="G152" s="399"/>
      <c r="H152" s="554"/>
      <c r="I152" s="14"/>
      <c r="J152" s="14"/>
      <c r="K152" s="14"/>
      <c r="L152" s="14"/>
      <c r="M152" s="14"/>
      <c r="N152" s="14"/>
      <c r="O152" s="556"/>
      <c r="P152" s="557"/>
      <c r="Q152" s="556"/>
      <c r="R152" s="558"/>
      <c r="S152" s="559"/>
      <c r="T152" s="559"/>
      <c r="U152" s="559"/>
      <c r="V152" s="559"/>
      <c r="W152" s="559"/>
      <c r="X152" s="555"/>
      <c r="Y152" s="555"/>
      <c r="Z152" s="560"/>
      <c r="AA152" s="220"/>
      <c r="AB152" s="555"/>
    </row>
    <row r="153" spans="1:28" ht="15.75" customHeight="1">
      <c r="A153" s="456"/>
      <c r="B153" s="456"/>
      <c r="C153" s="456"/>
      <c r="D153" s="458"/>
      <c r="E153" s="399"/>
      <c r="F153" s="399"/>
      <c r="G153" s="399"/>
      <c r="H153" s="554"/>
      <c r="I153" s="14"/>
      <c r="J153" s="14"/>
      <c r="K153" s="14"/>
      <c r="L153" s="14"/>
      <c r="M153" s="14"/>
      <c r="N153" s="14"/>
      <c r="O153" s="556"/>
      <c r="P153" s="557"/>
      <c r="Q153" s="556"/>
      <c r="R153" s="558"/>
      <c r="S153" s="559"/>
      <c r="T153" s="559"/>
      <c r="U153" s="559"/>
      <c r="V153" s="559"/>
      <c r="W153" s="559"/>
      <c r="X153" s="555"/>
      <c r="Y153" s="555"/>
      <c r="Z153" s="560"/>
      <c r="AA153" s="220"/>
      <c r="AB153" s="555"/>
    </row>
    <row r="154" spans="1:28" ht="15.75" customHeight="1">
      <c r="A154" s="456"/>
      <c r="B154" s="456"/>
      <c r="C154" s="456"/>
      <c r="D154" s="458"/>
      <c r="E154" s="399"/>
      <c r="F154" s="399"/>
      <c r="G154" s="399"/>
      <c r="H154" s="554"/>
      <c r="I154" s="14"/>
      <c r="J154" s="14"/>
      <c r="K154" s="14"/>
      <c r="L154" s="14"/>
      <c r="M154" s="14"/>
      <c r="N154" s="14"/>
      <c r="O154" s="556"/>
      <c r="P154" s="557"/>
      <c r="Q154" s="556"/>
      <c r="R154" s="558"/>
      <c r="S154" s="559"/>
      <c r="T154" s="559"/>
      <c r="U154" s="559"/>
      <c r="V154" s="559"/>
      <c r="W154" s="559"/>
      <c r="X154" s="555"/>
      <c r="Y154" s="555"/>
      <c r="Z154" s="560"/>
      <c r="AA154" s="220"/>
      <c r="AB154" s="555"/>
    </row>
    <row r="155" spans="1:28" ht="15.75" customHeight="1">
      <c r="A155" s="456"/>
      <c r="B155" s="456"/>
      <c r="C155" s="456"/>
      <c r="D155" s="458"/>
      <c r="E155" s="399"/>
      <c r="F155" s="399"/>
      <c r="G155" s="399"/>
      <c r="H155" s="554"/>
      <c r="I155" s="14"/>
      <c r="J155" s="14"/>
      <c r="K155" s="14"/>
      <c r="L155" s="14"/>
      <c r="M155" s="14"/>
      <c r="N155" s="14"/>
      <c r="O155" s="556"/>
      <c r="P155" s="557"/>
      <c r="Q155" s="556"/>
      <c r="R155" s="558"/>
      <c r="S155" s="559"/>
      <c r="T155" s="559"/>
      <c r="U155" s="559"/>
      <c r="V155" s="559"/>
      <c r="W155" s="559"/>
      <c r="X155" s="555"/>
      <c r="Y155" s="555"/>
      <c r="Z155" s="560"/>
      <c r="AA155" s="220"/>
      <c r="AB155" s="555"/>
    </row>
    <row r="156" spans="1:28" ht="15.75" customHeight="1">
      <c r="A156" s="456"/>
      <c r="B156" s="456"/>
      <c r="C156" s="456"/>
      <c r="D156" s="458"/>
      <c r="E156" s="399"/>
      <c r="F156" s="399"/>
      <c r="G156" s="399"/>
      <c r="H156" s="554"/>
      <c r="I156" s="14"/>
      <c r="J156" s="14"/>
      <c r="K156" s="14"/>
      <c r="L156" s="14"/>
      <c r="M156" s="14"/>
      <c r="N156" s="14"/>
      <c r="O156" s="556"/>
      <c r="P156" s="557"/>
      <c r="Q156" s="556"/>
      <c r="R156" s="558"/>
      <c r="S156" s="559"/>
      <c r="T156" s="559"/>
      <c r="U156" s="559"/>
      <c r="V156" s="559"/>
      <c r="W156" s="559"/>
      <c r="X156" s="555"/>
      <c r="Y156" s="555"/>
      <c r="Z156" s="560"/>
      <c r="AA156" s="220"/>
      <c r="AB156" s="555"/>
    </row>
    <row r="157" spans="1:28" ht="15.75" customHeight="1">
      <c r="A157" s="456"/>
      <c r="B157" s="456"/>
      <c r="C157" s="456"/>
      <c r="D157" s="458"/>
      <c r="E157" s="399"/>
      <c r="F157" s="399"/>
      <c r="G157" s="399"/>
      <c r="H157" s="554"/>
      <c r="I157" s="14"/>
      <c r="J157" s="14"/>
      <c r="K157" s="14"/>
      <c r="L157" s="14"/>
      <c r="M157" s="14"/>
      <c r="N157" s="14"/>
      <c r="O157" s="556"/>
      <c r="P157" s="557"/>
      <c r="Q157" s="556"/>
      <c r="R157" s="558"/>
      <c r="S157" s="559"/>
      <c r="T157" s="559"/>
      <c r="U157" s="559"/>
      <c r="V157" s="559"/>
      <c r="W157" s="559"/>
      <c r="X157" s="555"/>
      <c r="Y157" s="555"/>
      <c r="Z157" s="560"/>
      <c r="AA157" s="220"/>
      <c r="AB157" s="555"/>
    </row>
    <row r="158" spans="1:28" ht="15.75" customHeight="1">
      <c r="A158" s="456"/>
      <c r="B158" s="456"/>
      <c r="C158" s="456"/>
      <c r="D158" s="458"/>
      <c r="E158" s="399"/>
      <c r="F158" s="399"/>
      <c r="G158" s="399"/>
      <c r="H158" s="554"/>
      <c r="I158" s="14"/>
      <c r="J158" s="14"/>
      <c r="K158" s="14"/>
      <c r="L158" s="14"/>
      <c r="M158" s="14"/>
      <c r="N158" s="14"/>
      <c r="O158" s="556"/>
      <c r="P158" s="557"/>
      <c r="Q158" s="556"/>
      <c r="R158" s="558"/>
      <c r="S158" s="559"/>
      <c r="T158" s="559"/>
      <c r="U158" s="559"/>
      <c r="V158" s="559"/>
      <c r="W158" s="559"/>
      <c r="X158" s="555"/>
      <c r="Y158" s="555"/>
      <c r="Z158" s="560"/>
      <c r="AA158" s="220"/>
      <c r="AB158" s="555"/>
    </row>
    <row r="159" spans="1:28" ht="15.75" customHeight="1">
      <c r="A159" s="456"/>
      <c r="B159" s="456"/>
      <c r="C159" s="456"/>
      <c r="D159" s="458"/>
      <c r="E159" s="399"/>
      <c r="F159" s="399"/>
      <c r="G159" s="399"/>
      <c r="H159" s="554"/>
      <c r="I159" s="14"/>
      <c r="J159" s="14"/>
      <c r="K159" s="14"/>
      <c r="L159" s="14"/>
      <c r="M159" s="14"/>
      <c r="N159" s="14"/>
      <c r="O159" s="556"/>
      <c r="P159" s="557"/>
      <c r="Q159" s="556"/>
      <c r="R159" s="558"/>
      <c r="S159" s="559"/>
      <c r="T159" s="559"/>
      <c r="U159" s="559"/>
      <c r="V159" s="559"/>
      <c r="W159" s="559"/>
      <c r="X159" s="555"/>
      <c r="Y159" s="555"/>
      <c r="Z159" s="560"/>
      <c r="AA159" s="220"/>
      <c r="AB159" s="555"/>
    </row>
    <row r="160" spans="1:28" ht="15.75" customHeight="1">
      <c r="A160" s="456"/>
      <c r="B160" s="456"/>
      <c r="C160" s="456"/>
      <c r="D160" s="458"/>
      <c r="E160" s="399"/>
      <c r="F160" s="399"/>
      <c r="G160" s="399"/>
      <c r="H160" s="554"/>
      <c r="I160" s="14"/>
      <c r="J160" s="14"/>
      <c r="K160" s="14"/>
      <c r="L160" s="14"/>
      <c r="M160" s="14"/>
      <c r="N160" s="14"/>
      <c r="O160" s="556"/>
      <c r="P160" s="557"/>
      <c r="Q160" s="556"/>
      <c r="R160" s="558"/>
      <c r="S160" s="559"/>
      <c r="T160" s="559"/>
      <c r="U160" s="559"/>
      <c r="V160" s="559"/>
      <c r="W160" s="559"/>
      <c r="X160" s="555"/>
      <c r="Y160" s="555"/>
      <c r="Z160" s="560"/>
      <c r="AA160" s="220"/>
      <c r="AB160" s="555"/>
    </row>
    <row r="161" spans="1:28" ht="15.75" customHeight="1">
      <c r="A161" s="456"/>
      <c r="B161" s="456"/>
      <c r="C161" s="456"/>
      <c r="D161" s="458"/>
      <c r="E161" s="399"/>
      <c r="F161" s="399"/>
      <c r="G161" s="399"/>
      <c r="H161" s="554"/>
      <c r="I161" s="14"/>
      <c r="J161" s="14"/>
      <c r="K161" s="14"/>
      <c r="L161" s="14"/>
      <c r="M161" s="14"/>
      <c r="N161" s="14"/>
      <c r="O161" s="556"/>
      <c r="P161" s="557"/>
      <c r="Q161" s="556"/>
      <c r="R161" s="558"/>
      <c r="S161" s="559"/>
      <c r="T161" s="559"/>
      <c r="U161" s="559"/>
      <c r="V161" s="559"/>
      <c r="W161" s="559"/>
      <c r="X161" s="555"/>
      <c r="Y161" s="555"/>
      <c r="Z161" s="560"/>
      <c r="AA161" s="220"/>
      <c r="AB161" s="555"/>
    </row>
    <row r="162" spans="1:28" ht="15.75" customHeight="1">
      <c r="A162" s="456"/>
      <c r="B162" s="456"/>
      <c r="C162" s="456"/>
      <c r="D162" s="458"/>
      <c r="E162" s="399"/>
      <c r="F162" s="399"/>
      <c r="G162" s="399"/>
      <c r="H162" s="554"/>
      <c r="I162" s="14"/>
      <c r="J162" s="14"/>
      <c r="K162" s="14"/>
      <c r="L162" s="14"/>
      <c r="M162" s="14"/>
      <c r="N162" s="14"/>
      <c r="O162" s="556"/>
      <c r="P162" s="557"/>
      <c r="Q162" s="556"/>
      <c r="R162" s="558"/>
      <c r="S162" s="559"/>
      <c r="T162" s="559"/>
      <c r="U162" s="559"/>
      <c r="V162" s="559"/>
      <c r="W162" s="559"/>
      <c r="X162" s="555"/>
      <c r="Y162" s="555"/>
      <c r="Z162" s="560"/>
      <c r="AA162" s="220"/>
      <c r="AB162" s="555"/>
    </row>
    <row r="163" spans="1:28" ht="15.75" customHeight="1">
      <c r="A163" s="456"/>
      <c r="B163" s="456"/>
      <c r="C163" s="456"/>
      <c r="D163" s="458"/>
      <c r="E163" s="399"/>
      <c r="F163" s="399"/>
      <c r="G163" s="399"/>
      <c r="H163" s="554"/>
      <c r="I163" s="14"/>
      <c r="J163" s="14"/>
      <c r="K163" s="14"/>
      <c r="L163" s="14"/>
      <c r="M163" s="14"/>
      <c r="N163" s="14"/>
      <c r="O163" s="556"/>
      <c r="P163" s="557"/>
      <c r="Q163" s="556"/>
      <c r="R163" s="558"/>
      <c r="S163" s="559"/>
      <c r="T163" s="559"/>
      <c r="U163" s="559"/>
      <c r="V163" s="559"/>
      <c r="W163" s="559"/>
      <c r="X163" s="555"/>
      <c r="Y163" s="555"/>
      <c r="Z163" s="560"/>
      <c r="AA163" s="220"/>
      <c r="AB163" s="555"/>
    </row>
    <row r="164" spans="1:28" ht="15.75" customHeight="1">
      <c r="A164" s="456"/>
      <c r="B164" s="456"/>
      <c r="C164" s="456"/>
      <c r="D164" s="458"/>
      <c r="E164" s="399"/>
      <c r="F164" s="399"/>
      <c r="G164" s="399"/>
      <c r="H164" s="554"/>
      <c r="I164" s="14"/>
      <c r="J164" s="14"/>
      <c r="K164" s="14"/>
      <c r="L164" s="14"/>
      <c r="M164" s="14"/>
      <c r="N164" s="14"/>
      <c r="O164" s="556"/>
      <c r="P164" s="557"/>
      <c r="Q164" s="556"/>
      <c r="R164" s="558"/>
      <c r="S164" s="559"/>
      <c r="T164" s="559"/>
      <c r="U164" s="559"/>
      <c r="V164" s="559"/>
      <c r="W164" s="559"/>
      <c r="X164" s="555"/>
      <c r="Y164" s="555"/>
      <c r="Z164" s="560"/>
      <c r="AA164" s="220"/>
      <c r="AB164" s="555"/>
    </row>
    <row r="165" spans="1:28" ht="15.75" customHeight="1">
      <c r="A165" s="456"/>
      <c r="B165" s="456"/>
      <c r="C165" s="456"/>
      <c r="D165" s="458"/>
      <c r="E165" s="399"/>
      <c r="F165" s="399"/>
      <c r="G165" s="399"/>
      <c r="H165" s="554"/>
      <c r="I165" s="14"/>
      <c r="J165" s="14"/>
      <c r="K165" s="14"/>
      <c r="L165" s="14"/>
      <c r="M165" s="14"/>
      <c r="N165" s="14"/>
      <c r="O165" s="556"/>
      <c r="P165" s="557"/>
      <c r="Q165" s="556"/>
      <c r="R165" s="558"/>
      <c r="S165" s="559"/>
      <c r="T165" s="559"/>
      <c r="U165" s="559"/>
      <c r="V165" s="559"/>
      <c r="W165" s="559"/>
      <c r="X165" s="555"/>
      <c r="Y165" s="555"/>
      <c r="Z165" s="560"/>
      <c r="AA165" s="220"/>
      <c r="AB165" s="555"/>
    </row>
    <row r="166" spans="1:28" ht="15.75" customHeight="1">
      <c r="A166" s="456"/>
      <c r="B166" s="456"/>
      <c r="C166" s="456"/>
      <c r="D166" s="458"/>
      <c r="E166" s="399"/>
      <c r="F166" s="399"/>
      <c r="G166" s="399"/>
      <c r="H166" s="554"/>
      <c r="I166" s="14"/>
      <c r="J166" s="14"/>
      <c r="K166" s="14"/>
      <c r="L166" s="14"/>
      <c r="M166" s="14"/>
      <c r="N166" s="14"/>
      <c r="O166" s="556"/>
      <c r="P166" s="557"/>
      <c r="Q166" s="556"/>
      <c r="R166" s="558"/>
      <c r="S166" s="559"/>
      <c r="T166" s="559"/>
      <c r="U166" s="559"/>
      <c r="V166" s="559"/>
      <c r="W166" s="559"/>
      <c r="X166" s="555"/>
      <c r="Y166" s="555"/>
      <c r="Z166" s="560"/>
      <c r="AA166" s="220"/>
      <c r="AB166" s="555"/>
    </row>
    <row r="167" spans="1:28" ht="15.75" customHeight="1">
      <c r="A167" s="456"/>
      <c r="B167" s="456"/>
      <c r="C167" s="456"/>
      <c r="D167" s="458"/>
      <c r="E167" s="399"/>
      <c r="F167" s="399"/>
      <c r="G167" s="399"/>
      <c r="H167" s="554"/>
      <c r="I167" s="14"/>
      <c r="J167" s="14"/>
      <c r="K167" s="14"/>
      <c r="L167" s="14"/>
      <c r="M167" s="14"/>
      <c r="N167" s="14"/>
      <c r="O167" s="556"/>
      <c r="P167" s="557"/>
      <c r="Q167" s="556"/>
      <c r="R167" s="558"/>
      <c r="S167" s="559"/>
      <c r="T167" s="559"/>
      <c r="U167" s="559"/>
      <c r="V167" s="559"/>
      <c r="W167" s="559"/>
      <c r="X167" s="555"/>
      <c r="Y167" s="555"/>
      <c r="Z167" s="560"/>
      <c r="AA167" s="220"/>
      <c r="AB167" s="555"/>
    </row>
    <row r="168" spans="1:28" ht="15.75" customHeight="1">
      <c r="A168" s="456"/>
      <c r="B168" s="456"/>
      <c r="C168" s="456"/>
      <c r="D168" s="458"/>
      <c r="E168" s="399"/>
      <c r="F168" s="399"/>
      <c r="G168" s="399"/>
      <c r="H168" s="554"/>
      <c r="I168" s="14"/>
      <c r="J168" s="14"/>
      <c r="K168" s="14"/>
      <c r="L168" s="14"/>
      <c r="M168" s="14"/>
      <c r="N168" s="14"/>
      <c r="O168" s="556"/>
      <c r="P168" s="557"/>
      <c r="Q168" s="556"/>
      <c r="R168" s="558"/>
      <c r="S168" s="559"/>
      <c r="T168" s="559"/>
      <c r="U168" s="559"/>
      <c r="V168" s="559"/>
      <c r="W168" s="559"/>
      <c r="X168" s="555"/>
      <c r="Y168" s="555"/>
      <c r="Z168" s="560"/>
      <c r="AA168" s="220"/>
      <c r="AB168" s="555"/>
    </row>
    <row r="169" spans="1:28" ht="15.75" customHeight="1">
      <c r="A169" s="456"/>
      <c r="B169" s="456"/>
      <c r="C169" s="456"/>
      <c r="D169" s="458"/>
      <c r="E169" s="399"/>
      <c r="F169" s="399"/>
      <c r="G169" s="399"/>
      <c r="H169" s="554"/>
      <c r="I169" s="14"/>
      <c r="J169" s="14"/>
      <c r="K169" s="14"/>
      <c r="L169" s="14"/>
      <c r="M169" s="14"/>
      <c r="N169" s="14"/>
      <c r="O169" s="556"/>
      <c r="P169" s="557"/>
      <c r="Q169" s="556"/>
      <c r="R169" s="558"/>
      <c r="S169" s="559"/>
      <c r="T169" s="559"/>
      <c r="U169" s="559"/>
      <c r="V169" s="559"/>
      <c r="W169" s="559"/>
      <c r="X169" s="555"/>
      <c r="Y169" s="555"/>
      <c r="Z169" s="560"/>
      <c r="AA169" s="220"/>
      <c r="AB169" s="555"/>
    </row>
    <row r="170" spans="1:28" ht="15.75" customHeight="1">
      <c r="A170" s="456"/>
      <c r="B170" s="456"/>
      <c r="C170" s="456"/>
      <c r="D170" s="458"/>
      <c r="E170" s="399"/>
      <c r="F170" s="399"/>
      <c r="G170" s="399"/>
      <c r="H170" s="554"/>
      <c r="I170" s="14"/>
      <c r="J170" s="14"/>
      <c r="K170" s="14"/>
      <c r="L170" s="14"/>
      <c r="M170" s="14"/>
      <c r="N170" s="14"/>
      <c r="O170" s="556"/>
      <c r="P170" s="557"/>
      <c r="Q170" s="556"/>
      <c r="R170" s="558"/>
      <c r="S170" s="559"/>
      <c r="T170" s="559"/>
      <c r="U170" s="559"/>
      <c r="V170" s="559"/>
      <c r="W170" s="559"/>
      <c r="X170" s="555"/>
      <c r="Y170" s="555"/>
      <c r="Z170" s="560"/>
      <c r="AA170" s="220"/>
      <c r="AB170" s="555"/>
    </row>
    <row r="171" spans="1:28" ht="15.75" customHeight="1">
      <c r="A171" s="456"/>
      <c r="B171" s="456"/>
      <c r="C171" s="456"/>
      <c r="D171" s="458"/>
      <c r="E171" s="399"/>
      <c r="F171" s="399"/>
      <c r="G171" s="399"/>
      <c r="H171" s="554"/>
      <c r="I171" s="14"/>
      <c r="J171" s="14"/>
      <c r="K171" s="14"/>
      <c r="L171" s="14"/>
      <c r="M171" s="14"/>
      <c r="N171" s="14"/>
      <c r="O171" s="556"/>
      <c r="P171" s="557"/>
      <c r="Q171" s="556"/>
      <c r="R171" s="558"/>
      <c r="S171" s="559"/>
      <c r="T171" s="559"/>
      <c r="U171" s="559"/>
      <c r="V171" s="559"/>
      <c r="W171" s="559"/>
      <c r="X171" s="555"/>
      <c r="Y171" s="555"/>
      <c r="Z171" s="560"/>
      <c r="AA171" s="220"/>
      <c r="AB171" s="555"/>
    </row>
    <row r="172" spans="1:28" ht="15.75" customHeight="1">
      <c r="A172" s="456"/>
      <c r="B172" s="456"/>
      <c r="C172" s="456"/>
      <c r="D172" s="458"/>
      <c r="E172" s="399"/>
      <c r="F172" s="399"/>
      <c r="G172" s="399"/>
      <c r="H172" s="554"/>
      <c r="I172" s="14"/>
      <c r="J172" s="14"/>
      <c r="K172" s="14"/>
      <c r="L172" s="14"/>
      <c r="M172" s="14"/>
      <c r="N172" s="14"/>
      <c r="O172" s="556"/>
      <c r="P172" s="557"/>
      <c r="Q172" s="556"/>
      <c r="R172" s="558"/>
      <c r="S172" s="559"/>
      <c r="T172" s="559"/>
      <c r="U172" s="559"/>
      <c r="V172" s="559"/>
      <c r="W172" s="559"/>
      <c r="X172" s="555"/>
      <c r="Y172" s="555"/>
      <c r="Z172" s="560"/>
      <c r="AA172" s="220"/>
      <c r="AB172" s="555"/>
    </row>
    <row r="173" spans="1:28" ht="15.75" customHeight="1">
      <c r="A173" s="456"/>
      <c r="B173" s="456"/>
      <c r="C173" s="456"/>
      <c r="D173" s="458"/>
      <c r="E173" s="399"/>
      <c r="F173" s="399"/>
      <c r="G173" s="399"/>
      <c r="H173" s="554"/>
      <c r="I173" s="14"/>
      <c r="J173" s="14"/>
      <c r="K173" s="14"/>
      <c r="L173" s="14"/>
      <c r="M173" s="14"/>
      <c r="N173" s="14"/>
      <c r="O173" s="556"/>
      <c r="P173" s="557"/>
      <c r="Q173" s="556"/>
      <c r="R173" s="558"/>
      <c r="S173" s="559"/>
      <c r="T173" s="559"/>
      <c r="U173" s="559"/>
      <c r="V173" s="559"/>
      <c r="W173" s="559"/>
      <c r="X173" s="555"/>
      <c r="Y173" s="555"/>
      <c r="Z173" s="560"/>
      <c r="AA173" s="220"/>
      <c r="AB173" s="555"/>
    </row>
    <row r="174" spans="1:28" ht="15.75" customHeight="1">
      <c r="A174" s="456"/>
      <c r="B174" s="456"/>
      <c r="C174" s="456"/>
      <c r="D174" s="458"/>
      <c r="E174" s="399"/>
      <c r="F174" s="399"/>
      <c r="G174" s="399"/>
      <c r="H174" s="554"/>
      <c r="I174" s="14"/>
      <c r="J174" s="14"/>
      <c r="K174" s="14"/>
      <c r="L174" s="14"/>
      <c r="M174" s="14"/>
      <c r="N174" s="14"/>
      <c r="O174" s="556"/>
      <c r="P174" s="557"/>
      <c r="Q174" s="556"/>
      <c r="R174" s="558"/>
      <c r="S174" s="559"/>
      <c r="T174" s="559"/>
      <c r="U174" s="559"/>
      <c r="V174" s="559"/>
      <c r="W174" s="559"/>
      <c r="X174" s="555"/>
      <c r="Y174" s="555"/>
      <c r="Z174" s="560"/>
      <c r="AA174" s="220"/>
      <c r="AB174" s="555"/>
    </row>
    <row r="175" spans="1:28" ht="15.75" customHeight="1">
      <c r="A175" s="456"/>
      <c r="B175" s="456"/>
      <c r="C175" s="456"/>
      <c r="D175" s="458"/>
      <c r="E175" s="399"/>
      <c r="F175" s="399"/>
      <c r="G175" s="399"/>
      <c r="H175" s="554"/>
      <c r="I175" s="14"/>
      <c r="J175" s="14"/>
      <c r="K175" s="14"/>
      <c r="L175" s="14"/>
      <c r="M175" s="14"/>
      <c r="N175" s="14"/>
      <c r="O175" s="556"/>
      <c r="P175" s="557"/>
      <c r="Q175" s="556"/>
      <c r="R175" s="558"/>
      <c r="S175" s="559"/>
      <c r="T175" s="559"/>
      <c r="U175" s="559"/>
      <c r="V175" s="559"/>
      <c r="W175" s="559"/>
      <c r="X175" s="555"/>
      <c r="Y175" s="555"/>
      <c r="Z175" s="560"/>
      <c r="AA175" s="220"/>
      <c r="AB175" s="555"/>
    </row>
    <row r="176" spans="1:28" ht="15.75" customHeight="1">
      <c r="A176" s="456"/>
      <c r="B176" s="456"/>
      <c r="C176" s="456"/>
      <c r="D176" s="458"/>
      <c r="E176" s="399"/>
      <c r="F176" s="399"/>
      <c r="G176" s="399"/>
      <c r="H176" s="554"/>
      <c r="I176" s="14"/>
      <c r="J176" s="14"/>
      <c r="K176" s="14"/>
      <c r="L176" s="14"/>
      <c r="M176" s="14"/>
      <c r="N176" s="14"/>
      <c r="O176" s="556"/>
      <c r="P176" s="557"/>
      <c r="Q176" s="556"/>
      <c r="R176" s="558"/>
      <c r="S176" s="559"/>
      <c r="T176" s="559"/>
      <c r="U176" s="559"/>
      <c r="V176" s="559"/>
      <c r="W176" s="559"/>
      <c r="X176" s="555"/>
      <c r="Y176" s="555"/>
      <c r="Z176" s="560"/>
      <c r="AA176" s="220"/>
      <c r="AB176" s="555"/>
    </row>
    <row r="177" spans="1:28" ht="15.75" customHeight="1">
      <c r="A177" s="456"/>
      <c r="B177" s="456"/>
      <c r="C177" s="456"/>
      <c r="D177" s="458"/>
      <c r="E177" s="399"/>
      <c r="F177" s="399"/>
      <c r="G177" s="399"/>
      <c r="H177" s="554"/>
      <c r="I177" s="14"/>
      <c r="J177" s="14"/>
      <c r="K177" s="14"/>
      <c r="L177" s="14"/>
      <c r="M177" s="14"/>
      <c r="N177" s="14"/>
      <c r="O177" s="556"/>
      <c r="P177" s="557"/>
      <c r="Q177" s="556"/>
      <c r="R177" s="558"/>
      <c r="S177" s="559"/>
      <c r="T177" s="559"/>
      <c r="U177" s="559"/>
      <c r="V177" s="559"/>
      <c r="W177" s="559"/>
      <c r="X177" s="555"/>
      <c r="Y177" s="555"/>
      <c r="Z177" s="560"/>
      <c r="AA177" s="220"/>
      <c r="AB177" s="555"/>
    </row>
    <row r="178" spans="1:28" ht="15.75" customHeight="1">
      <c r="A178" s="456"/>
      <c r="B178" s="456"/>
      <c r="C178" s="456"/>
      <c r="D178" s="458"/>
      <c r="E178" s="399"/>
      <c r="F178" s="399"/>
      <c r="G178" s="399"/>
      <c r="H178" s="554"/>
      <c r="I178" s="14"/>
      <c r="J178" s="14"/>
      <c r="K178" s="14"/>
      <c r="L178" s="14"/>
      <c r="M178" s="14"/>
      <c r="N178" s="14"/>
      <c r="O178" s="556"/>
      <c r="P178" s="557"/>
      <c r="Q178" s="556"/>
      <c r="R178" s="558"/>
      <c r="S178" s="559"/>
      <c r="T178" s="559"/>
      <c r="U178" s="559"/>
      <c r="V178" s="559"/>
      <c r="W178" s="559"/>
      <c r="X178" s="555"/>
      <c r="Y178" s="555"/>
      <c r="Z178" s="560"/>
      <c r="AA178" s="220"/>
      <c r="AB178" s="555"/>
    </row>
    <row r="179" spans="1:28" ht="15.75" customHeight="1">
      <c r="A179" s="456"/>
      <c r="B179" s="456"/>
      <c r="C179" s="456"/>
      <c r="D179" s="458"/>
      <c r="E179" s="399"/>
      <c r="F179" s="399"/>
      <c r="G179" s="399"/>
      <c r="H179" s="554"/>
      <c r="I179" s="14"/>
      <c r="J179" s="14"/>
      <c r="K179" s="14"/>
      <c r="L179" s="14"/>
      <c r="M179" s="14"/>
      <c r="N179" s="14"/>
      <c r="O179" s="556"/>
      <c r="P179" s="557"/>
      <c r="Q179" s="556"/>
      <c r="R179" s="558"/>
      <c r="S179" s="559"/>
      <c r="T179" s="559"/>
      <c r="U179" s="559"/>
      <c r="V179" s="559"/>
      <c r="W179" s="559"/>
      <c r="X179" s="555"/>
      <c r="Y179" s="555"/>
      <c r="Z179" s="560"/>
      <c r="AA179" s="220"/>
      <c r="AB179" s="555"/>
    </row>
    <row r="180" spans="1:28" ht="15.75" customHeight="1">
      <c r="A180" s="456"/>
      <c r="B180" s="456"/>
      <c r="C180" s="456"/>
      <c r="D180" s="458"/>
      <c r="E180" s="399"/>
      <c r="F180" s="399"/>
      <c r="G180" s="399"/>
      <c r="H180" s="554"/>
      <c r="I180" s="14"/>
      <c r="J180" s="14"/>
      <c r="K180" s="14"/>
      <c r="L180" s="14"/>
      <c r="M180" s="14"/>
      <c r="N180" s="14"/>
      <c r="O180" s="556"/>
      <c r="P180" s="557"/>
      <c r="Q180" s="556"/>
      <c r="R180" s="558"/>
      <c r="S180" s="559"/>
      <c r="T180" s="559"/>
      <c r="U180" s="559"/>
      <c r="V180" s="559"/>
      <c r="W180" s="559"/>
      <c r="X180" s="555"/>
      <c r="Y180" s="555"/>
      <c r="Z180" s="560"/>
      <c r="AA180" s="220"/>
      <c r="AB180" s="555"/>
    </row>
    <row r="181" spans="1:28" ht="15.75" customHeight="1">
      <c r="A181" s="456"/>
      <c r="B181" s="456"/>
      <c r="C181" s="456"/>
      <c r="D181" s="458"/>
      <c r="E181" s="399"/>
      <c r="F181" s="399"/>
      <c r="G181" s="399"/>
      <c r="H181" s="554"/>
      <c r="I181" s="14"/>
      <c r="J181" s="14"/>
      <c r="K181" s="14"/>
      <c r="L181" s="14"/>
      <c r="M181" s="14"/>
      <c r="N181" s="14"/>
      <c r="O181" s="556"/>
      <c r="P181" s="557"/>
      <c r="Q181" s="556"/>
      <c r="R181" s="558"/>
      <c r="S181" s="559"/>
      <c r="T181" s="559"/>
      <c r="U181" s="559"/>
      <c r="V181" s="559"/>
      <c r="W181" s="559"/>
      <c r="X181" s="555"/>
      <c r="Y181" s="555"/>
      <c r="Z181" s="560"/>
      <c r="AA181" s="220"/>
      <c r="AB181" s="555"/>
    </row>
    <row r="182" spans="1:28" ht="15.75" customHeight="1">
      <c r="A182" s="456"/>
      <c r="B182" s="456"/>
      <c r="C182" s="456"/>
      <c r="D182" s="458"/>
      <c r="E182" s="399"/>
      <c r="F182" s="399"/>
      <c r="G182" s="399"/>
      <c r="H182" s="554"/>
      <c r="I182" s="14"/>
      <c r="J182" s="14"/>
      <c r="K182" s="14"/>
      <c r="L182" s="14"/>
      <c r="M182" s="14"/>
      <c r="N182" s="14"/>
      <c r="O182" s="556"/>
      <c r="P182" s="557"/>
      <c r="Q182" s="556"/>
      <c r="R182" s="558"/>
      <c r="S182" s="559"/>
      <c r="T182" s="559"/>
      <c r="U182" s="559"/>
      <c r="V182" s="559"/>
      <c r="W182" s="559"/>
      <c r="X182" s="555"/>
      <c r="Y182" s="555"/>
      <c r="Z182" s="560"/>
      <c r="AA182" s="220"/>
      <c r="AB182" s="555"/>
    </row>
    <row r="183" spans="1:28" ht="15.75" customHeight="1">
      <c r="A183" s="456"/>
      <c r="B183" s="456"/>
      <c r="C183" s="456"/>
      <c r="D183" s="458"/>
      <c r="E183" s="399"/>
      <c r="F183" s="399"/>
      <c r="G183" s="399"/>
      <c r="H183" s="554"/>
      <c r="I183" s="14"/>
      <c r="J183" s="14"/>
      <c r="K183" s="14"/>
      <c r="L183" s="14"/>
      <c r="M183" s="14"/>
      <c r="N183" s="14"/>
      <c r="O183" s="556"/>
      <c r="P183" s="557"/>
      <c r="Q183" s="556"/>
      <c r="R183" s="558"/>
      <c r="S183" s="559"/>
      <c r="T183" s="559"/>
      <c r="U183" s="559"/>
      <c r="V183" s="559"/>
      <c r="W183" s="559"/>
      <c r="X183" s="555"/>
      <c r="Y183" s="555"/>
      <c r="Z183" s="560"/>
      <c r="AA183" s="220"/>
      <c r="AB183" s="555"/>
    </row>
    <row r="184" spans="1:28" ht="15.75" customHeight="1">
      <c r="A184" s="456"/>
      <c r="B184" s="456"/>
      <c r="C184" s="456"/>
      <c r="D184" s="458"/>
      <c r="E184" s="399"/>
      <c r="F184" s="399"/>
      <c r="G184" s="399"/>
      <c r="H184" s="554"/>
      <c r="I184" s="14"/>
      <c r="J184" s="14"/>
      <c r="K184" s="14"/>
      <c r="L184" s="14"/>
      <c r="M184" s="14"/>
      <c r="N184" s="14"/>
      <c r="O184" s="556"/>
      <c r="P184" s="557"/>
      <c r="Q184" s="556"/>
      <c r="R184" s="558"/>
      <c r="S184" s="559"/>
      <c r="T184" s="559"/>
      <c r="U184" s="559"/>
      <c r="V184" s="559"/>
      <c r="W184" s="559"/>
      <c r="X184" s="555"/>
      <c r="Y184" s="555"/>
      <c r="Z184" s="560"/>
      <c r="AA184" s="220"/>
      <c r="AB184" s="555"/>
    </row>
    <row r="185" spans="1:28" ht="15.75" customHeight="1">
      <c r="A185" s="456"/>
      <c r="B185" s="456"/>
      <c r="C185" s="456"/>
      <c r="D185" s="458"/>
      <c r="E185" s="399"/>
      <c r="F185" s="399"/>
      <c r="G185" s="399"/>
      <c r="H185" s="554"/>
      <c r="I185" s="14"/>
      <c r="J185" s="14"/>
      <c r="K185" s="14"/>
      <c r="L185" s="14"/>
      <c r="M185" s="14"/>
      <c r="N185" s="14"/>
      <c r="O185" s="556"/>
      <c r="P185" s="557"/>
      <c r="Q185" s="556"/>
      <c r="R185" s="558"/>
      <c r="S185" s="559"/>
      <c r="T185" s="559"/>
      <c r="U185" s="559"/>
      <c r="V185" s="559"/>
      <c r="W185" s="559"/>
      <c r="X185" s="555"/>
      <c r="Y185" s="555"/>
      <c r="Z185" s="560"/>
      <c r="AA185" s="220"/>
      <c r="AB185" s="555"/>
    </row>
    <row r="186" spans="1:28" ht="15.75" customHeight="1">
      <c r="A186" s="456"/>
      <c r="B186" s="456"/>
      <c r="C186" s="456"/>
      <c r="D186" s="458"/>
      <c r="E186" s="399"/>
      <c r="F186" s="399"/>
      <c r="G186" s="399"/>
      <c r="H186" s="554"/>
      <c r="I186" s="14"/>
      <c r="J186" s="14"/>
      <c r="K186" s="14"/>
      <c r="L186" s="14"/>
      <c r="M186" s="14"/>
      <c r="N186" s="14"/>
      <c r="O186" s="556"/>
      <c r="P186" s="557"/>
      <c r="Q186" s="556"/>
      <c r="R186" s="558"/>
      <c r="S186" s="559"/>
      <c r="T186" s="559"/>
      <c r="U186" s="559"/>
      <c r="V186" s="559"/>
      <c r="W186" s="559"/>
      <c r="X186" s="555"/>
      <c r="Y186" s="555"/>
      <c r="Z186" s="560"/>
      <c r="AA186" s="220"/>
      <c r="AB186" s="555"/>
    </row>
    <row r="187" spans="1:28" ht="15.75" customHeight="1">
      <c r="A187" s="456"/>
      <c r="B187" s="456"/>
      <c r="C187" s="456"/>
      <c r="D187" s="458"/>
      <c r="E187" s="399"/>
      <c r="F187" s="399"/>
      <c r="G187" s="399"/>
      <c r="H187" s="554"/>
      <c r="I187" s="14"/>
      <c r="J187" s="14"/>
      <c r="K187" s="14"/>
      <c r="L187" s="14"/>
      <c r="M187" s="14"/>
      <c r="N187" s="14"/>
      <c r="O187" s="556"/>
      <c r="P187" s="557"/>
      <c r="Q187" s="556"/>
      <c r="R187" s="558"/>
      <c r="S187" s="559"/>
      <c r="T187" s="559"/>
      <c r="U187" s="559"/>
      <c r="V187" s="559"/>
      <c r="W187" s="559"/>
      <c r="X187" s="555"/>
      <c r="Y187" s="555"/>
      <c r="Z187" s="560"/>
      <c r="AA187" s="220"/>
      <c r="AB187" s="555"/>
    </row>
    <row r="188" spans="1:28" ht="15.75" customHeight="1">
      <c r="A188" s="456"/>
      <c r="B188" s="456"/>
      <c r="C188" s="456"/>
      <c r="D188" s="458"/>
      <c r="E188" s="399"/>
      <c r="F188" s="399"/>
      <c r="G188" s="399"/>
      <c r="H188" s="554"/>
      <c r="I188" s="14"/>
      <c r="J188" s="14"/>
      <c r="K188" s="14"/>
      <c r="L188" s="14"/>
      <c r="M188" s="14"/>
      <c r="N188" s="14"/>
      <c r="O188" s="556"/>
      <c r="P188" s="557"/>
      <c r="Q188" s="556"/>
      <c r="R188" s="558"/>
      <c r="S188" s="559"/>
      <c r="T188" s="559"/>
      <c r="U188" s="559"/>
      <c r="V188" s="559"/>
      <c r="W188" s="559"/>
      <c r="X188" s="555"/>
      <c r="Y188" s="555"/>
      <c r="Z188" s="560"/>
      <c r="AA188" s="220"/>
      <c r="AB188" s="555"/>
    </row>
    <row r="189" spans="1:28" ht="15.75" customHeight="1">
      <c r="A189" s="456"/>
      <c r="B189" s="456"/>
      <c r="C189" s="456"/>
      <c r="D189" s="458"/>
      <c r="E189" s="399"/>
      <c r="F189" s="399"/>
      <c r="G189" s="399"/>
      <c r="H189" s="554"/>
      <c r="I189" s="14"/>
      <c r="J189" s="14"/>
      <c r="K189" s="14"/>
      <c r="L189" s="14"/>
      <c r="M189" s="14"/>
      <c r="N189" s="14"/>
      <c r="O189" s="556"/>
      <c r="P189" s="557"/>
      <c r="Q189" s="556"/>
      <c r="R189" s="558"/>
      <c r="S189" s="559"/>
      <c r="T189" s="559"/>
      <c r="U189" s="559"/>
      <c r="V189" s="559"/>
      <c r="W189" s="559"/>
      <c r="X189" s="555"/>
      <c r="Y189" s="555"/>
      <c r="Z189" s="560"/>
      <c r="AA189" s="220"/>
      <c r="AB189" s="555"/>
    </row>
    <row r="190" spans="1:28" ht="15.75" customHeight="1">
      <c r="A190" s="456"/>
      <c r="B190" s="456"/>
      <c r="C190" s="456"/>
      <c r="D190" s="458"/>
      <c r="E190" s="399"/>
      <c r="F190" s="399"/>
      <c r="G190" s="399"/>
      <c r="H190" s="554"/>
      <c r="I190" s="14"/>
      <c r="J190" s="14"/>
      <c r="K190" s="14"/>
      <c r="L190" s="14"/>
      <c r="M190" s="14"/>
      <c r="N190" s="14"/>
      <c r="O190" s="556"/>
      <c r="P190" s="557"/>
      <c r="Q190" s="556"/>
      <c r="R190" s="558"/>
      <c r="S190" s="559"/>
      <c r="T190" s="559"/>
      <c r="U190" s="559"/>
      <c r="V190" s="559"/>
      <c r="W190" s="559"/>
      <c r="X190" s="555"/>
      <c r="Y190" s="555"/>
      <c r="Z190" s="560"/>
      <c r="AA190" s="220"/>
      <c r="AB190" s="555"/>
    </row>
    <row r="191" spans="1:28" ht="15.75" customHeight="1">
      <c r="A191" s="456"/>
      <c r="B191" s="456"/>
      <c r="C191" s="456"/>
      <c r="D191" s="458"/>
      <c r="E191" s="399"/>
      <c r="F191" s="399"/>
      <c r="G191" s="399"/>
      <c r="H191" s="554"/>
      <c r="I191" s="14"/>
      <c r="J191" s="14"/>
      <c r="K191" s="14"/>
      <c r="L191" s="14"/>
      <c r="M191" s="14"/>
      <c r="N191" s="14"/>
      <c r="O191" s="556"/>
      <c r="P191" s="557"/>
      <c r="Q191" s="556"/>
      <c r="R191" s="558"/>
      <c r="S191" s="559"/>
      <c r="T191" s="559"/>
      <c r="U191" s="559"/>
      <c r="V191" s="559"/>
      <c r="W191" s="559"/>
      <c r="X191" s="555"/>
      <c r="Y191" s="555"/>
      <c r="Z191" s="560"/>
      <c r="AA191" s="220"/>
      <c r="AB191" s="555"/>
    </row>
    <row r="192" spans="1:28" ht="15.75" customHeight="1">
      <c r="A192" s="456"/>
      <c r="B192" s="456"/>
      <c r="C192" s="456"/>
      <c r="D192" s="458"/>
      <c r="E192" s="399"/>
      <c r="F192" s="399"/>
      <c r="G192" s="399"/>
      <c r="H192" s="554"/>
      <c r="I192" s="14"/>
      <c r="J192" s="14"/>
      <c r="K192" s="14"/>
      <c r="L192" s="14"/>
      <c r="M192" s="14"/>
      <c r="N192" s="14"/>
      <c r="O192" s="556"/>
      <c r="P192" s="557"/>
      <c r="Q192" s="556"/>
      <c r="R192" s="558"/>
      <c r="S192" s="559"/>
      <c r="T192" s="559"/>
      <c r="U192" s="559"/>
      <c r="V192" s="559"/>
      <c r="W192" s="559"/>
      <c r="X192" s="555"/>
      <c r="Y192" s="555"/>
      <c r="Z192" s="560"/>
      <c r="AA192" s="220"/>
      <c r="AB192" s="555"/>
    </row>
    <row r="193" spans="1:28" ht="15.75" customHeight="1">
      <c r="A193" s="456"/>
      <c r="B193" s="456"/>
      <c r="C193" s="456"/>
      <c r="D193" s="458"/>
      <c r="E193" s="399"/>
      <c r="F193" s="399"/>
      <c r="G193" s="399"/>
      <c r="H193" s="554"/>
      <c r="I193" s="14"/>
      <c r="J193" s="14"/>
      <c r="K193" s="14"/>
      <c r="L193" s="14"/>
      <c r="M193" s="14"/>
      <c r="N193" s="14"/>
      <c r="O193" s="556"/>
      <c r="P193" s="557"/>
      <c r="Q193" s="556"/>
      <c r="R193" s="558"/>
      <c r="S193" s="559"/>
      <c r="T193" s="559"/>
      <c r="U193" s="559"/>
      <c r="V193" s="559"/>
      <c r="W193" s="559"/>
      <c r="X193" s="555"/>
      <c r="Y193" s="555"/>
      <c r="Z193" s="560"/>
      <c r="AA193" s="220"/>
      <c r="AB193" s="555"/>
    </row>
    <row r="194" spans="1:28" ht="15.75" customHeight="1">
      <c r="A194" s="456"/>
      <c r="B194" s="456"/>
      <c r="C194" s="456"/>
      <c r="D194" s="458"/>
      <c r="E194" s="399"/>
      <c r="F194" s="399"/>
      <c r="G194" s="399"/>
      <c r="H194" s="554"/>
      <c r="I194" s="14"/>
      <c r="J194" s="14"/>
      <c r="K194" s="14"/>
      <c r="L194" s="14"/>
      <c r="M194" s="14"/>
      <c r="N194" s="14"/>
      <c r="O194" s="556"/>
      <c r="P194" s="557"/>
      <c r="Q194" s="556"/>
      <c r="R194" s="558"/>
      <c r="S194" s="559"/>
      <c r="T194" s="559"/>
      <c r="U194" s="559"/>
      <c r="V194" s="559"/>
      <c r="W194" s="559"/>
      <c r="X194" s="555"/>
      <c r="Y194" s="555"/>
      <c r="Z194" s="560"/>
      <c r="AA194" s="220"/>
      <c r="AB194" s="555"/>
    </row>
    <row r="195" spans="1:28" ht="15.75" customHeight="1">
      <c r="A195" s="456"/>
      <c r="B195" s="456"/>
      <c r="C195" s="456"/>
      <c r="D195" s="458"/>
      <c r="E195" s="399"/>
      <c r="F195" s="399"/>
      <c r="G195" s="399"/>
      <c r="H195" s="554"/>
      <c r="I195" s="14"/>
      <c r="J195" s="14"/>
      <c r="K195" s="14"/>
      <c r="L195" s="14"/>
      <c r="M195" s="14"/>
      <c r="N195" s="14"/>
      <c r="O195" s="556"/>
      <c r="P195" s="557"/>
      <c r="Q195" s="556"/>
      <c r="R195" s="558"/>
      <c r="S195" s="559"/>
      <c r="T195" s="559"/>
      <c r="U195" s="559"/>
      <c r="V195" s="559"/>
      <c r="W195" s="559"/>
      <c r="X195" s="555"/>
      <c r="Y195" s="555"/>
      <c r="Z195" s="560"/>
      <c r="AA195" s="220"/>
      <c r="AB195" s="555"/>
    </row>
    <row r="196" spans="1:28" ht="15.75" customHeight="1">
      <c r="A196" s="456"/>
      <c r="B196" s="456"/>
      <c r="C196" s="456"/>
      <c r="D196" s="458"/>
      <c r="E196" s="399"/>
      <c r="F196" s="399"/>
      <c r="G196" s="399"/>
      <c r="H196" s="554"/>
      <c r="I196" s="14"/>
      <c r="J196" s="14"/>
      <c r="K196" s="14"/>
      <c r="L196" s="14"/>
      <c r="M196" s="14"/>
      <c r="N196" s="14"/>
      <c r="O196" s="556"/>
      <c r="P196" s="557"/>
      <c r="Q196" s="556"/>
      <c r="R196" s="558"/>
      <c r="S196" s="559"/>
      <c r="T196" s="559"/>
      <c r="U196" s="559"/>
      <c r="V196" s="559"/>
      <c r="W196" s="559"/>
      <c r="X196" s="555"/>
      <c r="Y196" s="555"/>
      <c r="Z196" s="560"/>
      <c r="AA196" s="220"/>
      <c r="AB196" s="555"/>
    </row>
    <row r="197" spans="1:28" ht="15.75" customHeight="1">
      <c r="A197" s="456"/>
      <c r="B197" s="456"/>
      <c r="C197" s="456"/>
      <c r="D197" s="458"/>
      <c r="E197" s="399"/>
      <c r="F197" s="399"/>
      <c r="G197" s="399"/>
      <c r="H197" s="554"/>
      <c r="I197" s="14"/>
      <c r="J197" s="14"/>
      <c r="K197" s="14"/>
      <c r="L197" s="14"/>
      <c r="M197" s="14"/>
      <c r="N197" s="14"/>
      <c r="O197" s="556"/>
      <c r="P197" s="557"/>
      <c r="Q197" s="556"/>
      <c r="R197" s="558"/>
      <c r="S197" s="559"/>
      <c r="T197" s="559"/>
      <c r="U197" s="559"/>
      <c r="V197" s="559"/>
      <c r="W197" s="559"/>
      <c r="X197" s="555"/>
      <c r="Y197" s="555"/>
      <c r="Z197" s="560"/>
      <c r="AA197" s="220"/>
      <c r="AB197" s="555"/>
    </row>
    <row r="198" spans="1:28" ht="15.75" customHeight="1">
      <c r="A198" s="456"/>
      <c r="B198" s="456"/>
      <c r="C198" s="456"/>
      <c r="D198" s="458"/>
      <c r="E198" s="399"/>
      <c r="F198" s="399"/>
      <c r="G198" s="399"/>
      <c r="H198" s="554"/>
      <c r="I198" s="14"/>
      <c r="J198" s="14"/>
      <c r="K198" s="14"/>
      <c r="L198" s="14"/>
      <c r="M198" s="14"/>
      <c r="N198" s="14"/>
      <c r="O198" s="556"/>
      <c r="P198" s="557"/>
      <c r="Q198" s="556"/>
      <c r="R198" s="558"/>
      <c r="S198" s="559"/>
      <c r="T198" s="559"/>
      <c r="U198" s="559"/>
      <c r="V198" s="559"/>
      <c r="W198" s="559"/>
      <c r="X198" s="555"/>
      <c r="Y198" s="555"/>
      <c r="Z198" s="560"/>
      <c r="AA198" s="220"/>
      <c r="AB198" s="555"/>
    </row>
    <row r="199" spans="1:28" ht="15.75" customHeight="1">
      <c r="A199" s="456"/>
      <c r="B199" s="456"/>
      <c r="C199" s="456"/>
      <c r="D199" s="458"/>
      <c r="E199" s="399"/>
      <c r="F199" s="399"/>
      <c r="G199" s="399"/>
      <c r="H199" s="554"/>
      <c r="I199" s="14"/>
      <c r="J199" s="14"/>
      <c r="K199" s="14"/>
      <c r="L199" s="14"/>
      <c r="M199" s="14"/>
      <c r="N199" s="14"/>
      <c r="O199" s="556"/>
      <c r="P199" s="557"/>
      <c r="Q199" s="556"/>
      <c r="R199" s="558"/>
      <c r="S199" s="559"/>
      <c r="T199" s="559"/>
      <c r="U199" s="559"/>
      <c r="V199" s="559"/>
      <c r="W199" s="559"/>
      <c r="X199" s="555"/>
      <c r="Y199" s="555"/>
      <c r="Z199" s="560"/>
      <c r="AA199" s="220"/>
      <c r="AB199" s="555"/>
    </row>
    <row r="200" spans="1:28" ht="15.75" customHeight="1">
      <c r="A200" s="456"/>
      <c r="B200" s="456"/>
      <c r="C200" s="456"/>
      <c r="D200" s="458"/>
      <c r="E200" s="399"/>
      <c r="F200" s="399"/>
      <c r="G200" s="399"/>
      <c r="H200" s="554"/>
      <c r="I200" s="14"/>
      <c r="J200" s="14"/>
      <c r="K200" s="14"/>
      <c r="L200" s="14"/>
      <c r="M200" s="14"/>
      <c r="N200" s="14"/>
      <c r="O200" s="556"/>
      <c r="P200" s="557"/>
      <c r="Q200" s="556"/>
      <c r="R200" s="558"/>
      <c r="S200" s="559"/>
      <c r="T200" s="559"/>
      <c r="U200" s="559"/>
      <c r="V200" s="559"/>
      <c r="W200" s="559"/>
      <c r="X200" s="555"/>
      <c r="Y200" s="555"/>
      <c r="Z200" s="560"/>
      <c r="AA200" s="220"/>
      <c r="AB200" s="555"/>
    </row>
    <row r="201" spans="1:28" ht="15.75" customHeight="1">
      <c r="A201" s="456"/>
      <c r="B201" s="456"/>
      <c r="C201" s="456"/>
      <c r="D201" s="458"/>
      <c r="E201" s="399"/>
      <c r="F201" s="399"/>
      <c r="G201" s="399"/>
      <c r="H201" s="554"/>
      <c r="I201" s="14"/>
      <c r="J201" s="14"/>
      <c r="K201" s="14"/>
      <c r="L201" s="14"/>
      <c r="M201" s="14"/>
      <c r="N201" s="14"/>
      <c r="O201" s="556"/>
      <c r="P201" s="557"/>
      <c r="Q201" s="556"/>
      <c r="R201" s="558"/>
      <c r="S201" s="559"/>
      <c r="T201" s="559"/>
      <c r="U201" s="559"/>
      <c r="V201" s="559"/>
      <c r="W201" s="559"/>
      <c r="X201" s="555"/>
      <c r="Y201" s="555"/>
      <c r="Z201" s="560"/>
      <c r="AA201" s="220"/>
      <c r="AB201" s="555"/>
    </row>
    <row r="202" spans="1:28" ht="15.75" customHeight="1">
      <c r="A202" s="456"/>
      <c r="B202" s="456"/>
      <c r="C202" s="456"/>
      <c r="D202" s="458"/>
      <c r="E202" s="399"/>
      <c r="F202" s="399"/>
      <c r="G202" s="399"/>
      <c r="H202" s="554"/>
      <c r="I202" s="14"/>
      <c r="J202" s="14"/>
      <c r="K202" s="14"/>
      <c r="L202" s="14"/>
      <c r="M202" s="14"/>
      <c r="N202" s="14"/>
      <c r="O202" s="556"/>
      <c r="P202" s="557"/>
      <c r="Q202" s="556"/>
      <c r="R202" s="558"/>
      <c r="S202" s="559"/>
      <c r="T202" s="559"/>
      <c r="U202" s="559"/>
      <c r="V202" s="559"/>
      <c r="W202" s="559"/>
      <c r="X202" s="555"/>
      <c r="Y202" s="555"/>
      <c r="Z202" s="560"/>
      <c r="AA202" s="220"/>
      <c r="AB202" s="555"/>
    </row>
    <row r="203" spans="1:28" ht="15.75" customHeight="1">
      <c r="A203" s="456"/>
      <c r="B203" s="456"/>
      <c r="C203" s="456"/>
      <c r="D203" s="458"/>
      <c r="E203" s="399"/>
      <c r="F203" s="399"/>
      <c r="G203" s="399"/>
      <c r="H203" s="554"/>
      <c r="I203" s="14"/>
      <c r="J203" s="14"/>
      <c r="K203" s="14"/>
      <c r="L203" s="14"/>
      <c r="M203" s="14"/>
      <c r="N203" s="14"/>
      <c r="O203" s="556"/>
      <c r="P203" s="557"/>
      <c r="Q203" s="556"/>
      <c r="R203" s="558"/>
      <c r="S203" s="559"/>
      <c r="T203" s="559"/>
      <c r="U203" s="559"/>
      <c r="V203" s="559"/>
      <c r="W203" s="559"/>
      <c r="X203" s="555"/>
      <c r="Y203" s="555"/>
      <c r="Z203" s="560"/>
      <c r="AA203" s="220"/>
      <c r="AB203" s="555"/>
    </row>
    <row r="204" spans="1:28" ht="15.75" customHeight="1">
      <c r="A204" s="456"/>
      <c r="B204" s="456"/>
      <c r="C204" s="456"/>
      <c r="D204" s="458"/>
      <c r="E204" s="399"/>
      <c r="F204" s="399"/>
      <c r="G204" s="399"/>
      <c r="H204" s="554"/>
      <c r="I204" s="14"/>
      <c r="J204" s="14"/>
      <c r="K204" s="14"/>
      <c r="L204" s="14"/>
      <c r="M204" s="14"/>
      <c r="N204" s="14"/>
      <c r="O204" s="556"/>
      <c r="P204" s="557"/>
      <c r="Q204" s="556"/>
      <c r="R204" s="558"/>
      <c r="S204" s="559"/>
      <c r="T204" s="559"/>
      <c r="U204" s="559"/>
      <c r="V204" s="559"/>
      <c r="W204" s="559"/>
      <c r="X204" s="555"/>
      <c r="Y204" s="555"/>
      <c r="Z204" s="560"/>
      <c r="AA204" s="220"/>
      <c r="AB204" s="555"/>
    </row>
    <row r="205" spans="1:28" ht="15.75" customHeight="1">
      <c r="A205" s="456"/>
      <c r="B205" s="456"/>
      <c r="C205" s="456"/>
      <c r="D205" s="458"/>
      <c r="E205" s="399"/>
      <c r="F205" s="399"/>
      <c r="G205" s="399"/>
      <c r="H205" s="554"/>
      <c r="I205" s="14"/>
      <c r="J205" s="14"/>
      <c r="K205" s="14"/>
      <c r="L205" s="14"/>
      <c r="M205" s="14"/>
      <c r="N205" s="14"/>
      <c r="O205" s="556"/>
      <c r="P205" s="557"/>
      <c r="Q205" s="556"/>
      <c r="R205" s="558"/>
      <c r="S205" s="559"/>
      <c r="T205" s="559"/>
      <c r="U205" s="559"/>
      <c r="V205" s="559"/>
      <c r="W205" s="559"/>
      <c r="X205" s="555"/>
      <c r="Y205" s="555"/>
      <c r="Z205" s="560"/>
      <c r="AA205" s="220"/>
      <c r="AB205" s="555"/>
    </row>
    <row r="206" spans="1:28" ht="15.75" customHeight="1">
      <c r="A206" s="456"/>
      <c r="B206" s="456"/>
      <c r="C206" s="456"/>
      <c r="D206" s="458"/>
      <c r="E206" s="399"/>
      <c r="F206" s="399"/>
      <c r="G206" s="399"/>
      <c r="H206" s="554"/>
      <c r="I206" s="14"/>
      <c r="J206" s="14"/>
      <c r="K206" s="14"/>
      <c r="L206" s="14"/>
      <c r="M206" s="14"/>
      <c r="N206" s="14"/>
      <c r="O206" s="556"/>
      <c r="P206" s="557"/>
      <c r="Q206" s="556"/>
      <c r="R206" s="558"/>
      <c r="S206" s="559"/>
      <c r="T206" s="559"/>
      <c r="U206" s="559"/>
      <c r="V206" s="559"/>
      <c r="W206" s="559"/>
      <c r="X206" s="555"/>
      <c r="Y206" s="555"/>
      <c r="Z206" s="560"/>
      <c r="AA206" s="220"/>
      <c r="AB206" s="555"/>
    </row>
    <row r="207" spans="1:28" ht="15.75" customHeight="1">
      <c r="A207" s="456"/>
      <c r="B207" s="456"/>
      <c r="C207" s="456"/>
      <c r="D207" s="458"/>
      <c r="E207" s="399"/>
      <c r="F207" s="399"/>
      <c r="G207" s="399"/>
      <c r="H207" s="554"/>
      <c r="I207" s="14"/>
      <c r="J207" s="14"/>
      <c r="K207" s="14"/>
      <c r="L207" s="14"/>
      <c r="M207" s="14"/>
      <c r="N207" s="14"/>
      <c r="O207" s="556"/>
      <c r="P207" s="557"/>
      <c r="Q207" s="556"/>
      <c r="R207" s="558"/>
      <c r="S207" s="559"/>
      <c r="T207" s="559"/>
      <c r="U207" s="559"/>
      <c r="V207" s="559"/>
      <c r="W207" s="559"/>
      <c r="X207" s="555"/>
      <c r="Y207" s="555"/>
      <c r="Z207" s="560"/>
      <c r="AA207" s="220"/>
      <c r="AB207" s="555"/>
    </row>
    <row r="208" spans="1:28" ht="15.75" customHeight="1">
      <c r="A208" s="456"/>
      <c r="B208" s="456"/>
      <c r="C208" s="456"/>
      <c r="D208" s="458"/>
      <c r="E208" s="399"/>
      <c r="F208" s="399"/>
      <c r="G208" s="399"/>
      <c r="H208" s="554"/>
      <c r="I208" s="14"/>
      <c r="J208" s="14"/>
      <c r="K208" s="14"/>
      <c r="L208" s="14"/>
      <c r="M208" s="14"/>
      <c r="N208" s="14"/>
      <c r="O208" s="556"/>
      <c r="P208" s="557"/>
      <c r="Q208" s="556"/>
      <c r="R208" s="558"/>
      <c r="S208" s="559"/>
      <c r="T208" s="559"/>
      <c r="U208" s="559"/>
      <c r="V208" s="559"/>
      <c r="W208" s="559"/>
      <c r="X208" s="555"/>
      <c r="Y208" s="555"/>
      <c r="Z208" s="560"/>
      <c r="AA208" s="220"/>
      <c r="AB208" s="555"/>
    </row>
    <row r="209" spans="1:28" ht="15.75" customHeight="1">
      <c r="A209" s="456"/>
      <c r="B209" s="456"/>
      <c r="C209" s="456"/>
      <c r="D209" s="458"/>
      <c r="E209" s="399"/>
      <c r="F209" s="399"/>
      <c r="G209" s="399"/>
      <c r="H209" s="554"/>
      <c r="I209" s="14"/>
      <c r="J209" s="14"/>
      <c r="K209" s="14"/>
      <c r="L209" s="14"/>
      <c r="M209" s="14"/>
      <c r="N209" s="14"/>
      <c r="O209" s="556"/>
      <c r="P209" s="557"/>
      <c r="Q209" s="556"/>
      <c r="R209" s="558"/>
      <c r="S209" s="559"/>
      <c r="T209" s="559"/>
      <c r="U209" s="559"/>
      <c r="V209" s="559"/>
      <c r="W209" s="559"/>
      <c r="X209" s="555"/>
      <c r="Y209" s="555"/>
      <c r="Z209" s="560"/>
      <c r="AA209" s="220"/>
      <c r="AB209" s="555"/>
    </row>
    <row r="210" spans="1:28" ht="15.75" customHeight="1">
      <c r="A210" s="456"/>
      <c r="B210" s="456"/>
      <c r="C210" s="456"/>
      <c r="D210" s="458"/>
      <c r="E210" s="399"/>
      <c r="F210" s="399"/>
      <c r="G210" s="399"/>
      <c r="H210" s="554"/>
      <c r="I210" s="14"/>
      <c r="J210" s="14"/>
      <c r="K210" s="14"/>
      <c r="L210" s="14"/>
      <c r="M210" s="14"/>
      <c r="N210" s="14"/>
      <c r="O210" s="556"/>
      <c r="P210" s="557"/>
      <c r="Q210" s="556"/>
      <c r="R210" s="558"/>
      <c r="S210" s="559"/>
      <c r="T210" s="559"/>
      <c r="U210" s="559"/>
      <c r="V210" s="559"/>
      <c r="W210" s="559"/>
      <c r="X210" s="555"/>
      <c r="Y210" s="555"/>
      <c r="Z210" s="560"/>
      <c r="AA210" s="220"/>
      <c r="AB210" s="555"/>
    </row>
    <row r="211" spans="1:28" ht="15.75" customHeight="1">
      <c r="A211" s="456"/>
      <c r="B211" s="456"/>
      <c r="C211" s="456"/>
      <c r="D211" s="458"/>
      <c r="E211" s="399"/>
      <c r="F211" s="399"/>
      <c r="G211" s="399"/>
      <c r="H211" s="554"/>
      <c r="I211" s="14"/>
      <c r="J211" s="14"/>
      <c r="K211" s="14"/>
      <c r="L211" s="14"/>
      <c r="M211" s="14"/>
      <c r="N211" s="14"/>
      <c r="O211" s="556"/>
      <c r="P211" s="557"/>
      <c r="Q211" s="556"/>
      <c r="R211" s="558"/>
      <c r="S211" s="559"/>
      <c r="T211" s="559"/>
      <c r="U211" s="559"/>
      <c r="V211" s="559"/>
      <c r="W211" s="559"/>
      <c r="X211" s="555"/>
      <c r="Y211" s="555"/>
      <c r="Z211" s="560"/>
      <c r="AA211" s="220"/>
      <c r="AB211" s="555"/>
    </row>
    <row r="212" spans="1:28" ht="15.75" customHeight="1">
      <c r="A212" s="456"/>
      <c r="B212" s="456"/>
      <c r="C212" s="456"/>
      <c r="D212" s="458"/>
      <c r="E212" s="399"/>
      <c r="F212" s="399"/>
      <c r="G212" s="399"/>
      <c r="H212" s="554"/>
      <c r="I212" s="14"/>
      <c r="J212" s="14"/>
      <c r="K212" s="14"/>
      <c r="L212" s="14"/>
      <c r="M212" s="14"/>
      <c r="N212" s="14"/>
      <c r="O212" s="556"/>
      <c r="P212" s="557"/>
      <c r="Q212" s="556"/>
      <c r="R212" s="558"/>
      <c r="S212" s="559"/>
      <c r="T212" s="559"/>
      <c r="U212" s="559"/>
      <c r="V212" s="559"/>
      <c r="W212" s="559"/>
      <c r="X212" s="555"/>
      <c r="Y212" s="555"/>
      <c r="Z212" s="560"/>
      <c r="AA212" s="220"/>
      <c r="AB212" s="555"/>
    </row>
    <row r="213" spans="1:28" ht="15.75" customHeight="1">
      <c r="A213" s="456"/>
      <c r="B213" s="456"/>
      <c r="C213" s="456"/>
      <c r="D213" s="458"/>
      <c r="E213" s="399"/>
      <c r="F213" s="399"/>
      <c r="G213" s="399"/>
      <c r="H213" s="554"/>
      <c r="I213" s="14"/>
      <c r="J213" s="14"/>
      <c r="K213" s="14"/>
      <c r="L213" s="14"/>
      <c r="M213" s="14"/>
      <c r="N213" s="14"/>
      <c r="O213" s="556"/>
      <c r="P213" s="557"/>
      <c r="Q213" s="556"/>
      <c r="R213" s="558"/>
      <c r="S213" s="559"/>
      <c r="T213" s="559"/>
      <c r="U213" s="559"/>
      <c r="V213" s="559"/>
      <c r="W213" s="559"/>
      <c r="X213" s="555"/>
      <c r="Y213" s="555"/>
      <c r="Z213" s="560"/>
      <c r="AA213" s="220"/>
      <c r="AB213" s="555"/>
    </row>
    <row r="214" spans="1:28" ht="15.75" customHeight="1">
      <c r="A214" s="456"/>
      <c r="B214" s="456"/>
      <c r="C214" s="456"/>
      <c r="D214" s="458"/>
      <c r="E214" s="399"/>
      <c r="F214" s="399"/>
      <c r="G214" s="399"/>
      <c r="H214" s="554"/>
      <c r="I214" s="14"/>
      <c r="J214" s="14"/>
      <c r="K214" s="14"/>
      <c r="L214" s="14"/>
      <c r="M214" s="14"/>
      <c r="N214" s="14"/>
      <c r="O214" s="556"/>
      <c r="P214" s="557"/>
      <c r="Q214" s="556"/>
      <c r="R214" s="558"/>
      <c r="S214" s="559"/>
      <c r="T214" s="559"/>
      <c r="U214" s="559"/>
      <c r="V214" s="559"/>
      <c r="W214" s="559"/>
      <c r="X214" s="555"/>
      <c r="Y214" s="555"/>
      <c r="Z214" s="560"/>
      <c r="AA214" s="220"/>
      <c r="AB214" s="555"/>
    </row>
    <row r="215" spans="1:28" ht="15.75" customHeight="1">
      <c r="A215" s="456"/>
      <c r="B215" s="456"/>
      <c r="C215" s="456"/>
      <c r="D215" s="458"/>
      <c r="E215" s="399"/>
      <c r="F215" s="399"/>
      <c r="G215" s="399"/>
      <c r="H215" s="554"/>
      <c r="I215" s="14"/>
      <c r="J215" s="14"/>
      <c r="K215" s="14"/>
      <c r="L215" s="14"/>
      <c r="M215" s="14"/>
      <c r="N215" s="14"/>
      <c r="O215" s="556"/>
      <c r="P215" s="557"/>
      <c r="Q215" s="556"/>
      <c r="R215" s="558"/>
      <c r="S215" s="559"/>
      <c r="T215" s="559"/>
      <c r="U215" s="559"/>
      <c r="V215" s="559"/>
      <c r="W215" s="559"/>
      <c r="X215" s="555"/>
      <c r="Y215" s="555"/>
      <c r="Z215" s="560"/>
      <c r="AA215" s="220"/>
      <c r="AB215" s="555"/>
    </row>
    <row r="216" spans="1:28" ht="15.75" customHeight="1">
      <c r="A216" s="456"/>
      <c r="B216" s="456"/>
      <c r="C216" s="456"/>
      <c r="D216" s="458"/>
      <c r="E216" s="399"/>
      <c r="F216" s="399"/>
      <c r="G216" s="399"/>
      <c r="H216" s="554"/>
      <c r="I216" s="14"/>
      <c r="J216" s="14"/>
      <c r="K216" s="14"/>
      <c r="L216" s="14"/>
      <c r="M216" s="14"/>
      <c r="N216" s="14"/>
      <c r="O216" s="556"/>
      <c r="P216" s="557"/>
      <c r="Q216" s="556"/>
      <c r="R216" s="558"/>
      <c r="S216" s="559"/>
      <c r="T216" s="559"/>
      <c r="U216" s="559"/>
      <c r="V216" s="559"/>
      <c r="W216" s="559"/>
      <c r="X216" s="555"/>
      <c r="Y216" s="555"/>
      <c r="Z216" s="560"/>
      <c r="AA216" s="220"/>
      <c r="AB216" s="555"/>
    </row>
    <row r="217" spans="1:28" ht="15.75" customHeight="1">
      <c r="A217" s="456"/>
      <c r="B217" s="456"/>
      <c r="C217" s="456"/>
      <c r="D217" s="458"/>
      <c r="E217" s="399"/>
      <c r="F217" s="399"/>
      <c r="G217" s="399"/>
      <c r="H217" s="554"/>
      <c r="I217" s="14"/>
      <c r="J217" s="14"/>
      <c r="K217" s="14"/>
      <c r="L217" s="14"/>
      <c r="M217" s="14"/>
      <c r="N217" s="14"/>
      <c r="O217" s="556"/>
      <c r="P217" s="557"/>
      <c r="Q217" s="556"/>
      <c r="R217" s="558"/>
      <c r="S217" s="559"/>
      <c r="T217" s="559"/>
      <c r="U217" s="559"/>
      <c r="V217" s="559"/>
      <c r="W217" s="559"/>
      <c r="X217" s="555"/>
      <c r="Y217" s="555"/>
      <c r="Z217" s="560"/>
      <c r="AA217" s="220"/>
      <c r="AB217" s="555"/>
    </row>
    <row r="218" spans="1:28" ht="15.75" customHeight="1">
      <c r="A218" s="456"/>
      <c r="B218" s="456"/>
      <c r="C218" s="456"/>
      <c r="D218" s="458"/>
      <c r="E218" s="399"/>
      <c r="F218" s="399"/>
      <c r="G218" s="399"/>
      <c r="H218" s="554"/>
      <c r="I218" s="14"/>
      <c r="J218" s="14"/>
      <c r="K218" s="14"/>
      <c r="L218" s="14"/>
      <c r="M218" s="14"/>
      <c r="N218" s="14"/>
      <c r="O218" s="556"/>
      <c r="P218" s="557"/>
      <c r="Q218" s="556"/>
      <c r="R218" s="558"/>
      <c r="S218" s="559"/>
      <c r="T218" s="559"/>
      <c r="U218" s="559"/>
      <c r="V218" s="559"/>
      <c r="W218" s="559"/>
      <c r="X218" s="555"/>
      <c r="Y218" s="555"/>
      <c r="Z218" s="560"/>
      <c r="AA218" s="220"/>
      <c r="AB218" s="555"/>
    </row>
    <row r="219" spans="1:28" ht="15.75" customHeight="1">
      <c r="A219" s="456"/>
      <c r="B219" s="456"/>
      <c r="C219" s="456"/>
      <c r="D219" s="458"/>
      <c r="E219" s="399"/>
      <c r="F219" s="399"/>
      <c r="G219" s="399"/>
      <c r="H219" s="554"/>
      <c r="I219" s="14"/>
      <c r="J219" s="14"/>
      <c r="K219" s="14"/>
      <c r="L219" s="14"/>
      <c r="M219" s="14"/>
      <c r="N219" s="14"/>
      <c r="O219" s="556"/>
      <c r="P219" s="557"/>
      <c r="Q219" s="556"/>
      <c r="R219" s="558"/>
      <c r="S219" s="559"/>
      <c r="T219" s="559"/>
      <c r="U219" s="559"/>
      <c r="V219" s="559"/>
      <c r="W219" s="559"/>
      <c r="X219" s="555"/>
      <c r="Y219" s="555"/>
      <c r="Z219" s="560"/>
      <c r="AA219" s="220"/>
      <c r="AB219" s="555"/>
    </row>
    <row r="220" spans="1:28" ht="15.75" customHeight="1">
      <c r="A220" s="456"/>
      <c r="B220" s="456"/>
      <c r="C220" s="456"/>
      <c r="D220" s="458"/>
      <c r="E220" s="399"/>
      <c r="F220" s="399"/>
      <c r="G220" s="399"/>
      <c r="H220" s="554"/>
      <c r="I220" s="14"/>
      <c r="J220" s="14"/>
      <c r="K220" s="14"/>
      <c r="L220" s="14"/>
      <c r="M220" s="14"/>
      <c r="N220" s="14"/>
      <c r="O220" s="556"/>
      <c r="P220" s="557"/>
      <c r="Q220" s="556"/>
      <c r="R220" s="558"/>
      <c r="S220" s="559"/>
      <c r="T220" s="559"/>
      <c r="U220" s="559"/>
      <c r="V220" s="559"/>
      <c r="W220" s="559"/>
      <c r="X220" s="555"/>
      <c r="Y220" s="555"/>
      <c r="Z220" s="560"/>
      <c r="AA220" s="220"/>
      <c r="AB220" s="555"/>
    </row>
    <row r="221" spans="1:28" ht="15.75" customHeight="1">
      <c r="A221" s="456"/>
      <c r="B221" s="456"/>
      <c r="C221" s="456"/>
      <c r="D221" s="458"/>
      <c r="E221" s="399"/>
      <c r="F221" s="399"/>
      <c r="G221" s="399"/>
      <c r="H221" s="554"/>
      <c r="I221" s="14"/>
      <c r="J221" s="14"/>
      <c r="K221" s="14"/>
      <c r="L221" s="14"/>
      <c r="M221" s="14"/>
      <c r="N221" s="14"/>
      <c r="O221" s="556"/>
      <c r="P221" s="557"/>
      <c r="Q221" s="556"/>
      <c r="R221" s="558"/>
      <c r="S221" s="559"/>
      <c r="T221" s="559"/>
      <c r="U221" s="559"/>
      <c r="V221" s="559"/>
      <c r="W221" s="559"/>
      <c r="X221" s="555"/>
      <c r="Y221" s="555"/>
      <c r="Z221" s="560"/>
      <c r="AA221" s="220"/>
      <c r="AB221" s="555"/>
    </row>
    <row r="222" spans="1:28" ht="15.75" customHeight="1">
      <c r="A222" s="456"/>
      <c r="B222" s="456"/>
      <c r="C222" s="456"/>
      <c r="D222" s="458"/>
      <c r="E222" s="399"/>
      <c r="F222" s="399"/>
      <c r="G222" s="399"/>
      <c r="H222" s="554"/>
      <c r="I222" s="14"/>
      <c r="J222" s="14"/>
      <c r="K222" s="14"/>
      <c r="L222" s="14"/>
      <c r="M222" s="14"/>
      <c r="N222" s="14"/>
      <c r="O222" s="556"/>
      <c r="P222" s="557"/>
      <c r="Q222" s="556"/>
      <c r="R222" s="558"/>
      <c r="S222" s="559"/>
      <c r="T222" s="559"/>
      <c r="U222" s="559"/>
      <c r="V222" s="559"/>
      <c r="W222" s="559"/>
      <c r="X222" s="555"/>
      <c r="Y222" s="555"/>
      <c r="Z222" s="560"/>
      <c r="AA222" s="220"/>
      <c r="AB222" s="555"/>
    </row>
    <row r="223" spans="1:28" ht="15.75" customHeight="1">
      <c r="A223" s="456"/>
      <c r="B223" s="456"/>
      <c r="C223" s="456"/>
      <c r="D223" s="458"/>
      <c r="E223" s="399"/>
      <c r="F223" s="399"/>
      <c r="G223" s="399"/>
      <c r="H223" s="554"/>
      <c r="I223" s="14"/>
      <c r="J223" s="14"/>
      <c r="K223" s="14"/>
      <c r="L223" s="14"/>
      <c r="M223" s="14"/>
      <c r="N223" s="14"/>
      <c r="O223" s="556"/>
      <c r="P223" s="557"/>
      <c r="Q223" s="556"/>
      <c r="R223" s="558"/>
      <c r="S223" s="559"/>
      <c r="T223" s="559"/>
      <c r="U223" s="559"/>
      <c r="V223" s="559"/>
      <c r="W223" s="559"/>
      <c r="X223" s="555"/>
      <c r="Y223" s="555"/>
      <c r="Z223" s="560"/>
      <c r="AA223" s="220"/>
      <c r="AB223" s="555"/>
    </row>
    <row r="224" spans="1:28" ht="15.75" customHeight="1">
      <c r="A224" s="456"/>
      <c r="B224" s="456"/>
      <c r="C224" s="456"/>
      <c r="D224" s="458"/>
      <c r="E224" s="399"/>
      <c r="F224" s="399"/>
      <c r="G224" s="399"/>
      <c r="H224" s="554"/>
      <c r="I224" s="14"/>
      <c r="J224" s="14"/>
      <c r="K224" s="14"/>
      <c r="L224" s="14"/>
      <c r="M224" s="14"/>
      <c r="N224" s="14"/>
      <c r="O224" s="556"/>
      <c r="P224" s="557"/>
      <c r="Q224" s="556"/>
      <c r="R224" s="558"/>
      <c r="S224" s="559"/>
      <c r="T224" s="559"/>
      <c r="U224" s="559"/>
      <c r="V224" s="559"/>
      <c r="W224" s="559"/>
      <c r="X224" s="555"/>
      <c r="Y224" s="555"/>
      <c r="Z224" s="560"/>
      <c r="AA224" s="220"/>
      <c r="AB224" s="555"/>
    </row>
    <row r="225" spans="1:28" ht="15.75" customHeight="1">
      <c r="A225" s="456"/>
      <c r="B225" s="456"/>
      <c r="C225" s="456"/>
      <c r="D225" s="458"/>
      <c r="E225" s="399"/>
      <c r="F225" s="399"/>
      <c r="G225" s="399"/>
      <c r="H225" s="554"/>
      <c r="I225" s="14"/>
      <c r="J225" s="14"/>
      <c r="K225" s="14"/>
      <c r="L225" s="14"/>
      <c r="M225" s="14"/>
      <c r="N225" s="14"/>
      <c r="O225" s="556"/>
      <c r="P225" s="557"/>
      <c r="Q225" s="556"/>
      <c r="R225" s="558"/>
      <c r="S225" s="559"/>
      <c r="T225" s="559"/>
      <c r="U225" s="559"/>
      <c r="V225" s="559"/>
      <c r="W225" s="559"/>
      <c r="X225" s="555"/>
      <c r="Y225" s="555"/>
      <c r="Z225" s="560"/>
      <c r="AA225" s="220"/>
      <c r="AB225" s="555"/>
    </row>
    <row r="226" spans="1:28" ht="15.75" customHeight="1">
      <c r="A226" s="456"/>
      <c r="B226" s="456"/>
      <c r="C226" s="456"/>
      <c r="D226" s="458"/>
      <c r="E226" s="399"/>
      <c r="F226" s="399"/>
      <c r="G226" s="399"/>
      <c r="H226" s="554"/>
      <c r="I226" s="14"/>
      <c r="J226" s="14"/>
      <c r="K226" s="14"/>
      <c r="L226" s="14"/>
      <c r="M226" s="14"/>
      <c r="N226" s="14"/>
      <c r="O226" s="556"/>
      <c r="P226" s="557"/>
      <c r="Q226" s="556"/>
      <c r="R226" s="558"/>
      <c r="S226" s="559"/>
      <c r="T226" s="559"/>
      <c r="U226" s="559"/>
      <c r="V226" s="559"/>
      <c r="W226" s="559"/>
      <c r="X226" s="555"/>
      <c r="Y226" s="555"/>
      <c r="Z226" s="560"/>
      <c r="AA226" s="220"/>
      <c r="AB226" s="555"/>
    </row>
    <row r="227" spans="1:28" ht="15.75" customHeight="1">
      <c r="A227" s="456"/>
      <c r="B227" s="456"/>
      <c r="C227" s="456"/>
      <c r="D227" s="458"/>
      <c r="E227" s="399"/>
      <c r="F227" s="399"/>
      <c r="G227" s="399"/>
      <c r="H227" s="554"/>
      <c r="I227" s="14"/>
      <c r="J227" s="14"/>
      <c r="K227" s="14"/>
      <c r="L227" s="14"/>
      <c r="M227" s="14"/>
      <c r="N227" s="14"/>
      <c r="O227" s="556"/>
      <c r="P227" s="557"/>
      <c r="Q227" s="556"/>
      <c r="R227" s="558"/>
      <c r="S227" s="559"/>
      <c r="T227" s="559"/>
      <c r="U227" s="559"/>
      <c r="V227" s="559"/>
      <c r="W227" s="559"/>
      <c r="X227" s="555"/>
      <c r="Y227" s="555"/>
      <c r="Z227" s="560"/>
      <c r="AA227" s="220"/>
      <c r="AB227" s="555"/>
    </row>
    <row r="228" spans="1:28" ht="15.75" customHeight="1">
      <c r="A228" s="456"/>
      <c r="B228" s="456"/>
      <c r="C228" s="456"/>
      <c r="D228" s="458"/>
      <c r="E228" s="399"/>
      <c r="F228" s="399"/>
      <c r="G228" s="399"/>
      <c r="H228" s="554"/>
      <c r="I228" s="14"/>
      <c r="J228" s="14"/>
      <c r="K228" s="14"/>
      <c r="L228" s="14"/>
      <c r="M228" s="14"/>
      <c r="N228" s="14"/>
      <c r="O228" s="556"/>
      <c r="P228" s="557"/>
      <c r="Q228" s="556"/>
      <c r="R228" s="558"/>
      <c r="S228" s="559"/>
      <c r="T228" s="559"/>
      <c r="U228" s="559"/>
      <c r="V228" s="559"/>
      <c r="W228" s="559"/>
      <c r="X228" s="555"/>
      <c r="Y228" s="555"/>
      <c r="Z228" s="560"/>
      <c r="AA228" s="220"/>
      <c r="AB228" s="555"/>
    </row>
    <row r="229" spans="1:28" ht="15.75" customHeight="1">
      <c r="A229" s="456"/>
      <c r="B229" s="456"/>
      <c r="C229" s="456"/>
      <c r="D229" s="458"/>
      <c r="E229" s="399"/>
      <c r="F229" s="399"/>
      <c r="G229" s="399"/>
      <c r="H229" s="554"/>
      <c r="I229" s="14"/>
      <c r="J229" s="14"/>
      <c r="K229" s="14"/>
      <c r="L229" s="14"/>
      <c r="M229" s="14"/>
      <c r="N229" s="14"/>
      <c r="O229" s="556"/>
      <c r="P229" s="557"/>
      <c r="Q229" s="556"/>
      <c r="R229" s="558"/>
      <c r="S229" s="559"/>
      <c r="T229" s="559"/>
      <c r="U229" s="559"/>
      <c r="V229" s="559"/>
      <c r="W229" s="559"/>
      <c r="X229" s="555"/>
      <c r="Y229" s="555"/>
      <c r="Z229" s="560"/>
      <c r="AA229" s="220"/>
      <c r="AB229" s="555"/>
    </row>
    <row r="230" spans="1:28" ht="15.75" customHeight="1">
      <c r="A230" s="456"/>
      <c r="B230" s="456"/>
      <c r="C230" s="456"/>
      <c r="D230" s="458"/>
      <c r="E230" s="399"/>
      <c r="F230" s="399"/>
      <c r="G230" s="399"/>
      <c r="H230" s="554"/>
      <c r="I230" s="14"/>
      <c r="J230" s="14"/>
      <c r="K230" s="14"/>
      <c r="L230" s="14"/>
      <c r="M230" s="14"/>
      <c r="N230" s="14"/>
      <c r="O230" s="556"/>
      <c r="P230" s="557"/>
      <c r="Q230" s="556"/>
      <c r="R230" s="558"/>
      <c r="S230" s="559"/>
      <c r="T230" s="559"/>
      <c r="U230" s="559"/>
      <c r="V230" s="559"/>
      <c r="W230" s="559"/>
      <c r="X230" s="555"/>
      <c r="Y230" s="555"/>
      <c r="Z230" s="560"/>
      <c r="AA230" s="220"/>
      <c r="AB230" s="555"/>
    </row>
    <row r="231" spans="1:28" ht="15.75" customHeight="1">
      <c r="A231" s="456"/>
      <c r="B231" s="456"/>
      <c r="C231" s="456"/>
      <c r="D231" s="458"/>
      <c r="E231" s="399"/>
      <c r="F231" s="399"/>
      <c r="G231" s="399"/>
      <c r="H231" s="554"/>
      <c r="I231" s="14"/>
      <c r="J231" s="14"/>
      <c r="K231" s="14"/>
      <c r="L231" s="14"/>
      <c r="M231" s="14"/>
      <c r="N231" s="14"/>
      <c r="O231" s="556"/>
      <c r="P231" s="557"/>
      <c r="Q231" s="556"/>
      <c r="R231" s="558"/>
      <c r="S231" s="559"/>
      <c r="T231" s="559"/>
      <c r="U231" s="559"/>
      <c r="V231" s="559"/>
      <c r="W231" s="559"/>
      <c r="X231" s="555"/>
      <c r="Y231" s="555"/>
      <c r="Z231" s="560"/>
      <c r="AA231" s="220"/>
      <c r="AB231" s="555"/>
    </row>
    <row r="232" spans="1:28" ht="15.75" customHeight="1">
      <c r="A232" s="456"/>
      <c r="B232" s="456"/>
      <c r="C232" s="456"/>
      <c r="D232" s="458"/>
      <c r="E232" s="399"/>
      <c r="F232" s="399"/>
      <c r="G232" s="399"/>
      <c r="H232" s="554"/>
      <c r="I232" s="14"/>
      <c r="J232" s="14"/>
      <c r="K232" s="14"/>
      <c r="L232" s="14"/>
      <c r="M232" s="14"/>
      <c r="N232" s="14"/>
      <c r="O232" s="556"/>
      <c r="P232" s="557"/>
      <c r="Q232" s="556"/>
      <c r="R232" s="558"/>
      <c r="S232" s="559"/>
      <c r="T232" s="559"/>
      <c r="U232" s="559"/>
      <c r="V232" s="559"/>
      <c r="W232" s="559"/>
      <c r="X232" s="555"/>
      <c r="Y232" s="555"/>
      <c r="Z232" s="560"/>
      <c r="AA232" s="220"/>
      <c r="AB232" s="555"/>
    </row>
    <row r="233" spans="1:28" ht="15.75" customHeight="1">
      <c r="A233" s="456"/>
      <c r="B233" s="456"/>
      <c r="C233" s="456"/>
      <c r="D233" s="458"/>
      <c r="E233" s="399"/>
      <c r="F233" s="399"/>
      <c r="G233" s="399"/>
      <c r="H233" s="554"/>
      <c r="I233" s="14"/>
      <c r="J233" s="14"/>
      <c r="K233" s="14"/>
      <c r="L233" s="14"/>
      <c r="M233" s="14"/>
      <c r="N233" s="14"/>
      <c r="O233" s="556"/>
      <c r="P233" s="557"/>
      <c r="Q233" s="556"/>
      <c r="R233" s="558"/>
      <c r="S233" s="559"/>
      <c r="T233" s="559"/>
      <c r="U233" s="559"/>
      <c r="V233" s="559"/>
      <c r="W233" s="559"/>
      <c r="X233" s="555"/>
      <c r="Y233" s="555"/>
      <c r="Z233" s="560"/>
      <c r="AA233" s="220"/>
      <c r="AB233" s="555"/>
    </row>
    <row r="234" spans="1:28" ht="15.75" customHeight="1">
      <c r="A234" s="456"/>
      <c r="B234" s="456"/>
      <c r="C234" s="456"/>
      <c r="D234" s="458"/>
      <c r="E234" s="399"/>
      <c r="F234" s="399"/>
      <c r="G234" s="399"/>
      <c r="H234" s="554"/>
      <c r="I234" s="14"/>
      <c r="J234" s="14"/>
      <c r="K234" s="14"/>
      <c r="L234" s="14"/>
      <c r="M234" s="14"/>
      <c r="N234" s="14"/>
      <c r="O234" s="556"/>
      <c r="P234" s="557"/>
      <c r="Q234" s="556"/>
      <c r="R234" s="558"/>
      <c r="S234" s="559"/>
      <c r="T234" s="559"/>
      <c r="U234" s="559"/>
      <c r="V234" s="559"/>
      <c r="W234" s="559"/>
      <c r="X234" s="555"/>
      <c r="Y234" s="555"/>
      <c r="Z234" s="560"/>
      <c r="AA234" s="220"/>
      <c r="AB234" s="555"/>
    </row>
    <row r="235" spans="1:28" ht="15.75" customHeight="1">
      <c r="A235" s="456"/>
      <c r="B235" s="456"/>
      <c r="C235" s="456"/>
      <c r="D235" s="458"/>
      <c r="E235" s="399"/>
      <c r="F235" s="399"/>
      <c r="G235" s="399"/>
      <c r="H235" s="554"/>
      <c r="I235" s="14"/>
      <c r="J235" s="14"/>
      <c r="K235" s="14"/>
      <c r="L235" s="14"/>
      <c r="M235" s="14"/>
      <c r="N235" s="14"/>
      <c r="O235" s="556"/>
      <c r="P235" s="557"/>
      <c r="Q235" s="556"/>
      <c r="R235" s="558"/>
      <c r="S235" s="559"/>
      <c r="T235" s="559"/>
      <c r="U235" s="559"/>
      <c r="V235" s="559"/>
      <c r="W235" s="559"/>
      <c r="X235" s="555"/>
      <c r="Y235" s="555"/>
      <c r="Z235" s="560"/>
      <c r="AA235" s="220"/>
      <c r="AB235" s="555"/>
    </row>
    <row r="236" spans="1:28" ht="15.75" customHeight="1">
      <c r="A236" s="456"/>
      <c r="B236" s="456"/>
      <c r="C236" s="456"/>
      <c r="D236" s="458"/>
      <c r="E236" s="399"/>
      <c r="F236" s="399"/>
      <c r="G236" s="399"/>
      <c r="H236" s="554"/>
      <c r="I236" s="14"/>
      <c r="J236" s="14"/>
      <c r="K236" s="14"/>
      <c r="L236" s="14"/>
      <c r="M236" s="14"/>
      <c r="N236" s="14"/>
      <c r="O236" s="556"/>
      <c r="P236" s="557"/>
      <c r="Q236" s="556"/>
      <c r="R236" s="558"/>
      <c r="S236" s="559"/>
      <c r="T236" s="559"/>
      <c r="U236" s="559"/>
      <c r="V236" s="559"/>
      <c r="W236" s="559"/>
      <c r="X236" s="555"/>
      <c r="Y236" s="555"/>
      <c r="Z236" s="560"/>
      <c r="AA236" s="220"/>
      <c r="AB236" s="555"/>
    </row>
    <row r="237" spans="1:28" ht="15.75" customHeight="1">
      <c r="A237" s="456"/>
      <c r="B237" s="456"/>
      <c r="C237" s="456"/>
      <c r="D237" s="458"/>
      <c r="E237" s="399"/>
      <c r="F237" s="399"/>
      <c r="G237" s="399"/>
      <c r="H237" s="554"/>
      <c r="I237" s="14"/>
      <c r="J237" s="14"/>
      <c r="K237" s="14"/>
      <c r="L237" s="14"/>
      <c r="M237" s="14"/>
      <c r="N237" s="14"/>
      <c r="O237" s="556"/>
      <c r="P237" s="557"/>
      <c r="Q237" s="556"/>
      <c r="R237" s="558"/>
      <c r="S237" s="559"/>
      <c r="T237" s="559"/>
      <c r="U237" s="559"/>
      <c r="V237" s="559"/>
      <c r="W237" s="559"/>
      <c r="X237" s="555"/>
      <c r="Y237" s="555"/>
      <c r="Z237" s="560"/>
      <c r="AA237" s="220"/>
      <c r="AB237" s="555"/>
    </row>
    <row r="238" spans="1:28" ht="15.75" customHeight="1">
      <c r="A238" s="456"/>
      <c r="B238" s="456"/>
      <c r="C238" s="456"/>
      <c r="D238" s="458"/>
      <c r="E238" s="399"/>
      <c r="F238" s="399"/>
      <c r="G238" s="399"/>
      <c r="H238" s="554"/>
      <c r="I238" s="14"/>
      <c r="J238" s="14"/>
      <c r="K238" s="14"/>
      <c r="L238" s="14"/>
      <c r="M238" s="14"/>
      <c r="N238" s="14"/>
      <c r="O238" s="556"/>
      <c r="P238" s="557"/>
      <c r="Q238" s="556"/>
      <c r="R238" s="558"/>
      <c r="S238" s="559"/>
      <c r="T238" s="559"/>
      <c r="U238" s="559"/>
      <c r="V238" s="559"/>
      <c r="W238" s="559"/>
      <c r="X238" s="555"/>
      <c r="Y238" s="555"/>
      <c r="Z238" s="560"/>
      <c r="AA238" s="220"/>
      <c r="AB238" s="555"/>
    </row>
    <row r="239" spans="1:28" ht="15.75" customHeight="1">
      <c r="A239" s="456"/>
      <c r="B239" s="456"/>
      <c r="C239" s="456"/>
      <c r="D239" s="458"/>
      <c r="E239" s="399"/>
      <c r="F239" s="399"/>
      <c r="G239" s="399"/>
      <c r="H239" s="554"/>
      <c r="I239" s="14"/>
      <c r="J239" s="14"/>
      <c r="K239" s="14"/>
      <c r="L239" s="14"/>
      <c r="M239" s="14"/>
      <c r="N239" s="14"/>
      <c r="O239" s="556"/>
      <c r="P239" s="557"/>
      <c r="Q239" s="556"/>
      <c r="R239" s="558"/>
      <c r="S239" s="559"/>
      <c r="T239" s="559"/>
      <c r="U239" s="559"/>
      <c r="V239" s="559"/>
      <c r="W239" s="559"/>
      <c r="X239" s="555"/>
      <c r="Y239" s="555"/>
      <c r="Z239" s="560"/>
      <c r="AA239" s="220"/>
      <c r="AB239" s="555"/>
    </row>
    <row r="240" spans="1:28" ht="15.75" customHeight="1">
      <c r="A240" s="456"/>
      <c r="B240" s="456"/>
      <c r="C240" s="456"/>
      <c r="D240" s="458"/>
      <c r="E240" s="399"/>
      <c r="F240" s="399"/>
      <c r="G240" s="399"/>
      <c r="H240" s="554"/>
      <c r="I240" s="14"/>
      <c r="J240" s="14"/>
      <c r="K240" s="14"/>
      <c r="L240" s="14"/>
      <c r="M240" s="14"/>
      <c r="N240" s="14"/>
      <c r="O240" s="556"/>
      <c r="P240" s="557"/>
      <c r="Q240" s="556"/>
      <c r="R240" s="558"/>
      <c r="S240" s="559"/>
      <c r="T240" s="559"/>
      <c r="U240" s="559"/>
      <c r="V240" s="559"/>
      <c r="W240" s="559"/>
      <c r="X240" s="555"/>
      <c r="Y240" s="555"/>
      <c r="Z240" s="560"/>
      <c r="AA240" s="220"/>
      <c r="AB240" s="555"/>
    </row>
    <row r="241" spans="1:28" ht="15.75" customHeight="1">
      <c r="A241" s="456"/>
      <c r="B241" s="456"/>
      <c r="C241" s="456"/>
      <c r="D241" s="458"/>
      <c r="E241" s="399"/>
      <c r="F241" s="399"/>
      <c r="G241" s="399"/>
      <c r="H241" s="554"/>
      <c r="I241" s="14"/>
      <c r="J241" s="14"/>
      <c r="K241" s="14"/>
      <c r="L241" s="14"/>
      <c r="M241" s="14"/>
      <c r="N241" s="14"/>
      <c r="O241" s="556"/>
      <c r="P241" s="557"/>
      <c r="Q241" s="556"/>
      <c r="R241" s="558"/>
      <c r="S241" s="559"/>
      <c r="T241" s="559"/>
      <c r="U241" s="559"/>
      <c r="V241" s="559"/>
      <c r="W241" s="559"/>
      <c r="X241" s="555"/>
      <c r="Y241" s="555"/>
      <c r="Z241" s="560"/>
      <c r="AA241" s="220"/>
      <c r="AB241" s="555"/>
    </row>
    <row r="242" spans="1:28" ht="15.75" customHeight="1">
      <c r="A242" s="456"/>
      <c r="B242" s="456"/>
      <c r="C242" s="456"/>
      <c r="D242" s="458"/>
      <c r="E242" s="399"/>
      <c r="F242" s="399"/>
      <c r="G242" s="399"/>
      <c r="H242" s="554"/>
      <c r="I242" s="14"/>
      <c r="J242" s="14"/>
      <c r="K242" s="14"/>
      <c r="L242" s="14"/>
      <c r="M242" s="14"/>
      <c r="N242" s="14"/>
      <c r="O242" s="556"/>
      <c r="P242" s="557"/>
      <c r="Q242" s="556"/>
      <c r="R242" s="558"/>
      <c r="S242" s="559"/>
      <c r="T242" s="559"/>
      <c r="U242" s="559"/>
      <c r="V242" s="559"/>
      <c r="W242" s="559"/>
      <c r="X242" s="555"/>
      <c r="Y242" s="555"/>
      <c r="Z242" s="560"/>
      <c r="AA242" s="220"/>
      <c r="AB242" s="555"/>
    </row>
    <row r="243" spans="1:28" ht="15.75" customHeight="1">
      <c r="A243" s="456"/>
      <c r="B243" s="456"/>
      <c r="C243" s="456"/>
      <c r="D243" s="458"/>
      <c r="E243" s="399"/>
      <c r="F243" s="399"/>
      <c r="G243" s="399"/>
      <c r="H243" s="554"/>
      <c r="I243" s="14"/>
      <c r="J243" s="14"/>
      <c r="K243" s="14"/>
      <c r="L243" s="14"/>
      <c r="M243" s="14"/>
      <c r="N243" s="14"/>
      <c r="O243" s="556"/>
      <c r="P243" s="557"/>
      <c r="Q243" s="556"/>
      <c r="R243" s="558"/>
      <c r="S243" s="559"/>
      <c r="T243" s="559"/>
      <c r="U243" s="559"/>
      <c r="V243" s="559"/>
      <c r="W243" s="559"/>
      <c r="X243" s="555"/>
      <c r="Y243" s="555"/>
      <c r="Z243" s="560"/>
      <c r="AA243" s="220"/>
      <c r="AB243" s="555"/>
    </row>
    <row r="244" spans="1:28" ht="15.75" customHeight="1">
      <c r="A244" s="456"/>
      <c r="B244" s="456"/>
      <c r="C244" s="456"/>
      <c r="D244" s="458"/>
      <c r="E244" s="399"/>
      <c r="F244" s="399"/>
      <c r="G244" s="399"/>
      <c r="H244" s="554"/>
      <c r="I244" s="14"/>
      <c r="J244" s="14"/>
      <c r="K244" s="14"/>
      <c r="L244" s="14"/>
      <c r="M244" s="14"/>
      <c r="N244" s="14"/>
      <c r="O244" s="556"/>
      <c r="P244" s="557"/>
      <c r="Q244" s="556"/>
      <c r="R244" s="558"/>
      <c r="S244" s="559"/>
      <c r="T244" s="559"/>
      <c r="U244" s="559"/>
      <c r="V244" s="559"/>
      <c r="W244" s="559"/>
      <c r="X244" s="555"/>
      <c r="Y244" s="555"/>
      <c r="Z244" s="560"/>
      <c r="AA244" s="220"/>
      <c r="AB244" s="555"/>
    </row>
    <row r="245" spans="1:28" ht="15.75" customHeight="1">
      <c r="A245" s="456"/>
      <c r="B245" s="456"/>
      <c r="C245" s="456"/>
      <c r="D245" s="458"/>
      <c r="E245" s="399"/>
      <c r="F245" s="399"/>
      <c r="G245" s="399"/>
      <c r="H245" s="554"/>
      <c r="I245" s="14"/>
      <c r="J245" s="14"/>
      <c r="K245" s="14"/>
      <c r="L245" s="14"/>
      <c r="M245" s="14"/>
      <c r="N245" s="14"/>
      <c r="O245" s="556"/>
      <c r="P245" s="557"/>
      <c r="Q245" s="556"/>
      <c r="R245" s="558"/>
      <c r="S245" s="559"/>
      <c r="T245" s="559"/>
      <c r="U245" s="559"/>
      <c r="V245" s="559"/>
      <c r="W245" s="559"/>
      <c r="X245" s="555"/>
      <c r="Y245" s="555"/>
      <c r="Z245" s="560"/>
      <c r="AA245" s="220"/>
      <c r="AB245" s="555"/>
    </row>
    <row r="246" spans="1:28" ht="15.75" customHeight="1">
      <c r="A246" s="456"/>
      <c r="B246" s="456"/>
      <c r="C246" s="456"/>
      <c r="D246" s="458"/>
      <c r="E246" s="399"/>
      <c r="F246" s="399"/>
      <c r="G246" s="399"/>
      <c r="H246" s="554"/>
      <c r="I246" s="14"/>
      <c r="J246" s="14"/>
      <c r="K246" s="14"/>
      <c r="L246" s="14"/>
      <c r="M246" s="14"/>
      <c r="N246" s="14"/>
      <c r="O246" s="556"/>
      <c r="P246" s="557"/>
      <c r="Q246" s="556"/>
      <c r="R246" s="558"/>
      <c r="S246" s="559"/>
      <c r="T246" s="559"/>
      <c r="U246" s="559"/>
      <c r="V246" s="559"/>
      <c r="W246" s="559"/>
      <c r="X246" s="555"/>
      <c r="Y246" s="555"/>
      <c r="Z246" s="560"/>
      <c r="AA246" s="220"/>
      <c r="AB246" s="555"/>
    </row>
    <row r="247" spans="1:28" ht="15.75" customHeight="1">
      <c r="A247" s="456"/>
      <c r="B247" s="456"/>
      <c r="C247" s="456"/>
      <c r="D247" s="458"/>
      <c r="E247" s="399"/>
      <c r="F247" s="399"/>
      <c r="G247" s="399"/>
      <c r="H247" s="554"/>
      <c r="I247" s="14"/>
      <c r="J247" s="14"/>
      <c r="K247" s="14"/>
      <c r="L247" s="14"/>
      <c r="M247" s="14"/>
      <c r="N247" s="14"/>
      <c r="O247" s="556"/>
      <c r="P247" s="557"/>
      <c r="Q247" s="556"/>
      <c r="R247" s="558"/>
      <c r="S247" s="559"/>
      <c r="T247" s="559"/>
      <c r="U247" s="559"/>
      <c r="V247" s="559"/>
      <c r="W247" s="559"/>
      <c r="X247" s="555"/>
      <c r="Y247" s="555"/>
      <c r="Z247" s="560"/>
      <c r="AA247" s="220"/>
      <c r="AB247" s="555"/>
    </row>
    <row r="248" spans="1:28" ht="15.75" customHeight="1">
      <c r="A248" s="456"/>
      <c r="B248" s="456"/>
      <c r="C248" s="456"/>
      <c r="D248" s="458"/>
      <c r="E248" s="399"/>
      <c r="F248" s="399"/>
      <c r="G248" s="399"/>
      <c r="H248" s="554"/>
      <c r="I248" s="14"/>
      <c r="J248" s="14"/>
      <c r="K248" s="14"/>
      <c r="L248" s="14"/>
      <c r="M248" s="14"/>
      <c r="N248" s="14"/>
      <c r="O248" s="556"/>
      <c r="P248" s="557"/>
      <c r="Q248" s="556"/>
      <c r="R248" s="558"/>
      <c r="S248" s="559"/>
      <c r="T248" s="559"/>
      <c r="U248" s="559"/>
      <c r="V248" s="559"/>
      <c r="W248" s="559"/>
      <c r="X248" s="555"/>
      <c r="Y248" s="555"/>
      <c r="Z248" s="560"/>
      <c r="AA248" s="220"/>
      <c r="AB248" s="555"/>
    </row>
    <row r="249" spans="1:28" ht="15.75" customHeight="1">
      <c r="A249" s="456"/>
      <c r="B249" s="456"/>
      <c r="C249" s="456"/>
      <c r="D249" s="458"/>
      <c r="E249" s="399"/>
      <c r="F249" s="399"/>
      <c r="G249" s="399"/>
      <c r="H249" s="554"/>
      <c r="I249" s="14"/>
      <c r="J249" s="14"/>
      <c r="K249" s="14"/>
      <c r="L249" s="14"/>
      <c r="M249" s="14"/>
      <c r="N249" s="14"/>
      <c r="O249" s="556"/>
      <c r="P249" s="557"/>
      <c r="Q249" s="556"/>
      <c r="R249" s="558"/>
      <c r="S249" s="559"/>
      <c r="T249" s="559"/>
      <c r="U249" s="559"/>
      <c r="V249" s="559"/>
      <c r="W249" s="559"/>
      <c r="X249" s="555"/>
      <c r="Y249" s="555"/>
      <c r="Z249" s="560"/>
      <c r="AA249" s="220"/>
      <c r="AB249" s="555"/>
    </row>
    <row r="250" spans="1:28" ht="15.75" customHeight="1">
      <c r="A250" s="456"/>
      <c r="B250" s="456"/>
      <c r="C250" s="456"/>
      <c r="D250" s="458"/>
      <c r="E250" s="399"/>
      <c r="F250" s="399"/>
      <c r="G250" s="399"/>
      <c r="H250" s="554"/>
      <c r="I250" s="14"/>
      <c r="J250" s="14"/>
      <c r="K250" s="14"/>
      <c r="L250" s="14"/>
      <c r="M250" s="14"/>
      <c r="N250" s="14"/>
      <c r="O250" s="556"/>
      <c r="P250" s="557"/>
      <c r="Q250" s="556"/>
      <c r="R250" s="558"/>
      <c r="S250" s="559"/>
      <c r="T250" s="559"/>
      <c r="U250" s="559"/>
      <c r="V250" s="559"/>
      <c r="W250" s="559"/>
      <c r="X250" s="555"/>
      <c r="Y250" s="555"/>
      <c r="Z250" s="560"/>
      <c r="AA250" s="220"/>
      <c r="AB250" s="555"/>
    </row>
    <row r="251" spans="1:28" ht="15.75" customHeight="1">
      <c r="A251" s="456"/>
      <c r="B251" s="456"/>
      <c r="C251" s="456"/>
      <c r="D251" s="458"/>
      <c r="E251" s="399"/>
      <c r="F251" s="399"/>
      <c r="G251" s="399"/>
      <c r="H251" s="554"/>
      <c r="I251" s="14"/>
      <c r="J251" s="14"/>
      <c r="K251" s="14"/>
      <c r="L251" s="14"/>
      <c r="M251" s="14"/>
      <c r="N251" s="14"/>
      <c r="O251" s="556"/>
      <c r="P251" s="557"/>
      <c r="Q251" s="556"/>
      <c r="R251" s="558"/>
      <c r="S251" s="559"/>
      <c r="T251" s="559"/>
      <c r="U251" s="559"/>
      <c r="V251" s="559"/>
      <c r="W251" s="559"/>
      <c r="X251" s="555"/>
      <c r="Y251" s="555"/>
      <c r="Z251" s="560"/>
      <c r="AA251" s="220"/>
      <c r="AB251" s="555"/>
    </row>
    <row r="252" spans="1:28" ht="15.75" customHeight="1">
      <c r="A252" s="456"/>
      <c r="B252" s="456"/>
      <c r="C252" s="456"/>
      <c r="D252" s="458"/>
      <c r="E252" s="399"/>
      <c r="F252" s="399"/>
      <c r="G252" s="399"/>
      <c r="H252" s="554"/>
      <c r="I252" s="14"/>
      <c r="J252" s="14"/>
      <c r="K252" s="14"/>
      <c r="L252" s="14"/>
      <c r="M252" s="14"/>
      <c r="N252" s="14"/>
      <c r="O252" s="556"/>
      <c r="P252" s="557"/>
      <c r="Q252" s="556"/>
      <c r="R252" s="558"/>
      <c r="S252" s="559"/>
      <c r="T252" s="559"/>
      <c r="U252" s="559"/>
      <c r="V252" s="559"/>
      <c r="W252" s="559"/>
      <c r="X252" s="555"/>
      <c r="Y252" s="555"/>
      <c r="Z252" s="560"/>
      <c r="AA252" s="220"/>
      <c r="AB252" s="555"/>
    </row>
    <row r="253" spans="1:28" ht="15.75" customHeight="1">
      <c r="A253" s="456"/>
      <c r="B253" s="456"/>
      <c r="C253" s="456"/>
      <c r="D253" s="458"/>
      <c r="E253" s="399"/>
      <c r="F253" s="399"/>
      <c r="G253" s="399"/>
      <c r="H253" s="554"/>
      <c r="I253" s="14"/>
      <c r="J253" s="14"/>
      <c r="K253" s="14"/>
      <c r="L253" s="14"/>
      <c r="M253" s="14"/>
      <c r="N253" s="14"/>
      <c r="O253" s="556"/>
      <c r="P253" s="557"/>
      <c r="Q253" s="556"/>
      <c r="R253" s="558"/>
      <c r="S253" s="559"/>
      <c r="T253" s="559"/>
      <c r="U253" s="559"/>
      <c r="V253" s="559"/>
      <c r="W253" s="559"/>
      <c r="X253" s="555"/>
      <c r="Y253" s="555"/>
      <c r="Z253" s="560"/>
      <c r="AA253" s="220"/>
      <c r="AB253" s="555"/>
    </row>
    <row r="254" spans="1:28" ht="15.75" customHeight="1">
      <c r="A254" s="456"/>
      <c r="B254" s="456"/>
      <c r="C254" s="456"/>
      <c r="D254" s="458"/>
      <c r="E254" s="399"/>
      <c r="F254" s="399"/>
      <c r="G254" s="399"/>
      <c r="H254" s="554"/>
      <c r="I254" s="14"/>
      <c r="J254" s="14"/>
      <c r="K254" s="14"/>
      <c r="L254" s="14"/>
      <c r="M254" s="14"/>
      <c r="N254" s="14"/>
      <c r="O254" s="556"/>
      <c r="P254" s="557"/>
      <c r="Q254" s="556"/>
      <c r="R254" s="558"/>
      <c r="S254" s="559"/>
      <c r="T254" s="559"/>
      <c r="U254" s="559"/>
      <c r="V254" s="559"/>
      <c r="W254" s="559"/>
      <c r="X254" s="555"/>
      <c r="Y254" s="555"/>
      <c r="Z254" s="560"/>
      <c r="AA254" s="220"/>
      <c r="AB254" s="555"/>
    </row>
    <row r="255" spans="1:28" ht="15.75" customHeight="1">
      <c r="A255" s="456"/>
      <c r="B255" s="456"/>
      <c r="C255" s="456"/>
      <c r="D255" s="458"/>
      <c r="E255" s="399"/>
      <c r="F255" s="399"/>
      <c r="G255" s="399"/>
      <c r="H255" s="554"/>
      <c r="I255" s="14"/>
      <c r="J255" s="14"/>
      <c r="K255" s="14"/>
      <c r="L255" s="14"/>
      <c r="M255" s="14"/>
      <c r="N255" s="14"/>
      <c r="O255" s="556"/>
      <c r="P255" s="557"/>
      <c r="Q255" s="556"/>
      <c r="R255" s="558"/>
      <c r="S255" s="559"/>
      <c r="T255" s="559"/>
      <c r="U255" s="559"/>
      <c r="V255" s="559"/>
      <c r="W255" s="559"/>
      <c r="X255" s="555"/>
      <c r="Y255" s="555"/>
      <c r="Z255" s="560"/>
      <c r="AA255" s="220"/>
      <c r="AB255" s="555"/>
    </row>
    <row r="256" spans="1:28" ht="15.75" customHeight="1">
      <c r="A256" s="456"/>
      <c r="B256" s="456"/>
      <c r="C256" s="456"/>
      <c r="D256" s="458"/>
      <c r="E256" s="399"/>
      <c r="F256" s="399"/>
      <c r="G256" s="399"/>
      <c r="H256" s="554"/>
      <c r="I256" s="14"/>
      <c r="J256" s="14"/>
      <c r="K256" s="14"/>
      <c r="L256" s="14"/>
      <c r="M256" s="14"/>
      <c r="N256" s="14"/>
      <c r="O256" s="556"/>
      <c r="P256" s="557"/>
      <c r="Q256" s="556"/>
      <c r="R256" s="558"/>
      <c r="S256" s="559"/>
      <c r="T256" s="559"/>
      <c r="U256" s="559"/>
      <c r="V256" s="559"/>
      <c r="W256" s="559"/>
      <c r="X256" s="555"/>
      <c r="Y256" s="555"/>
      <c r="Z256" s="560"/>
      <c r="AA256" s="220"/>
      <c r="AB256" s="555"/>
    </row>
    <row r="257" spans="1:28" ht="15.75" customHeight="1">
      <c r="A257" s="456"/>
      <c r="B257" s="456"/>
      <c r="C257" s="456"/>
      <c r="D257" s="458"/>
      <c r="E257" s="399"/>
      <c r="F257" s="399"/>
      <c r="G257" s="399"/>
      <c r="H257" s="554"/>
      <c r="I257" s="14"/>
      <c r="J257" s="14"/>
      <c r="K257" s="14"/>
      <c r="L257" s="14"/>
      <c r="M257" s="14"/>
      <c r="N257" s="14"/>
      <c r="O257" s="556"/>
      <c r="P257" s="557"/>
      <c r="Q257" s="556"/>
      <c r="R257" s="558"/>
      <c r="S257" s="559"/>
      <c r="T257" s="559"/>
      <c r="U257" s="559"/>
      <c r="V257" s="559"/>
      <c r="W257" s="559"/>
      <c r="X257" s="555"/>
      <c r="Y257" s="555"/>
      <c r="Z257" s="560"/>
      <c r="AA257" s="220"/>
      <c r="AB257" s="555"/>
    </row>
    <row r="258" spans="1:28" ht="15.75" customHeight="1">
      <c r="A258" s="456"/>
      <c r="B258" s="456"/>
      <c r="C258" s="456"/>
      <c r="D258" s="458"/>
      <c r="E258" s="399"/>
      <c r="F258" s="399"/>
      <c r="G258" s="399"/>
      <c r="H258" s="554"/>
      <c r="I258" s="14"/>
      <c r="J258" s="14"/>
      <c r="K258" s="14"/>
      <c r="L258" s="14"/>
      <c r="M258" s="14"/>
      <c r="N258" s="14"/>
      <c r="O258" s="556"/>
      <c r="P258" s="557"/>
      <c r="Q258" s="556"/>
      <c r="R258" s="558"/>
      <c r="S258" s="559"/>
      <c r="T258" s="559"/>
      <c r="U258" s="559"/>
      <c r="V258" s="559"/>
      <c r="W258" s="559"/>
      <c r="X258" s="555"/>
      <c r="Y258" s="555"/>
      <c r="Z258" s="560"/>
      <c r="AA258" s="220"/>
      <c r="AB258" s="555"/>
    </row>
    <row r="259" spans="1:28" ht="15.75" customHeight="1">
      <c r="A259" s="456"/>
      <c r="B259" s="456"/>
      <c r="C259" s="456"/>
      <c r="D259" s="458"/>
      <c r="E259" s="399"/>
      <c r="F259" s="399"/>
      <c r="G259" s="399"/>
      <c r="H259" s="554"/>
      <c r="I259" s="14"/>
      <c r="J259" s="14"/>
      <c r="K259" s="14"/>
      <c r="L259" s="14"/>
      <c r="M259" s="14"/>
      <c r="N259" s="14"/>
      <c r="O259" s="556"/>
      <c r="P259" s="557"/>
      <c r="Q259" s="556"/>
      <c r="R259" s="558"/>
      <c r="S259" s="559"/>
      <c r="T259" s="559"/>
      <c r="U259" s="559"/>
      <c r="V259" s="559"/>
      <c r="W259" s="559"/>
      <c r="X259" s="555"/>
      <c r="Y259" s="555"/>
      <c r="Z259" s="560"/>
      <c r="AA259" s="220"/>
      <c r="AB259" s="555"/>
    </row>
    <row r="260" spans="1:28" ht="15.75" customHeight="1">
      <c r="A260" s="456"/>
      <c r="B260" s="456"/>
      <c r="C260" s="456"/>
      <c r="D260" s="458"/>
      <c r="E260" s="399"/>
      <c r="F260" s="399"/>
      <c r="G260" s="399"/>
      <c r="H260" s="554"/>
      <c r="I260" s="14"/>
      <c r="J260" s="14"/>
      <c r="K260" s="14"/>
      <c r="L260" s="14"/>
      <c r="M260" s="14"/>
      <c r="N260" s="14"/>
      <c r="O260" s="556"/>
      <c r="P260" s="557"/>
      <c r="Q260" s="556"/>
      <c r="R260" s="558"/>
      <c r="S260" s="559"/>
      <c r="T260" s="559"/>
      <c r="U260" s="559"/>
      <c r="V260" s="559"/>
      <c r="W260" s="559"/>
      <c r="X260" s="555"/>
      <c r="Y260" s="555"/>
      <c r="Z260" s="560"/>
      <c r="AA260" s="220"/>
      <c r="AB260" s="555"/>
    </row>
    <row r="261" spans="1:28" ht="15.75" customHeight="1">
      <c r="A261" s="456"/>
      <c r="B261" s="456"/>
      <c r="C261" s="456"/>
      <c r="D261" s="458"/>
      <c r="E261" s="399"/>
      <c r="F261" s="399"/>
      <c r="G261" s="399"/>
      <c r="H261" s="554"/>
      <c r="I261" s="14"/>
      <c r="J261" s="14"/>
      <c r="K261" s="14"/>
      <c r="L261" s="14"/>
      <c r="M261" s="14"/>
      <c r="N261" s="14"/>
      <c r="O261" s="556"/>
      <c r="P261" s="557"/>
      <c r="Q261" s="556"/>
      <c r="R261" s="558"/>
      <c r="S261" s="559"/>
      <c r="T261" s="559"/>
      <c r="U261" s="559"/>
      <c r="V261" s="559"/>
      <c r="W261" s="559"/>
      <c r="X261" s="555"/>
      <c r="Y261" s="555"/>
      <c r="Z261" s="560"/>
      <c r="AA261" s="220"/>
      <c r="AB261" s="555"/>
    </row>
    <row r="262" spans="1:28" ht="15.75" customHeight="1">
      <c r="A262" s="456"/>
      <c r="B262" s="456"/>
      <c r="C262" s="456"/>
      <c r="D262" s="458"/>
      <c r="E262" s="399"/>
      <c r="F262" s="399"/>
      <c r="G262" s="399"/>
      <c r="H262" s="554"/>
      <c r="I262" s="14"/>
      <c r="J262" s="14"/>
      <c r="K262" s="14"/>
      <c r="L262" s="14"/>
      <c r="M262" s="14"/>
      <c r="N262" s="14"/>
      <c r="O262" s="556"/>
      <c r="P262" s="557"/>
      <c r="Q262" s="556"/>
      <c r="R262" s="558"/>
      <c r="S262" s="559"/>
      <c r="T262" s="559"/>
      <c r="U262" s="559"/>
      <c r="V262" s="559"/>
      <c r="W262" s="559"/>
      <c r="X262" s="555"/>
      <c r="Y262" s="555"/>
      <c r="Z262" s="560"/>
      <c r="AA262" s="220"/>
      <c r="AB262" s="555"/>
    </row>
    <row r="263" spans="1:28" ht="15.75" customHeight="1">
      <c r="A263" s="456"/>
      <c r="B263" s="456"/>
      <c r="C263" s="456"/>
      <c r="D263" s="458"/>
      <c r="E263" s="399"/>
      <c r="F263" s="399"/>
      <c r="G263" s="399"/>
      <c r="H263" s="554"/>
      <c r="I263" s="14"/>
      <c r="J263" s="14"/>
      <c r="K263" s="14"/>
      <c r="L263" s="14"/>
      <c r="M263" s="14"/>
      <c r="N263" s="14"/>
      <c r="O263" s="556"/>
      <c r="P263" s="557"/>
      <c r="Q263" s="556"/>
      <c r="R263" s="558"/>
      <c r="S263" s="559"/>
      <c r="T263" s="559"/>
      <c r="U263" s="559"/>
      <c r="V263" s="559"/>
      <c r="W263" s="559"/>
      <c r="X263" s="555"/>
      <c r="Y263" s="555"/>
      <c r="Z263" s="560"/>
      <c r="AA263" s="220"/>
      <c r="AB263" s="555"/>
    </row>
    <row r="264" spans="1:28" ht="15.75" customHeight="1">
      <c r="A264" s="456"/>
      <c r="B264" s="456"/>
      <c r="C264" s="456"/>
      <c r="D264" s="458"/>
      <c r="E264" s="399"/>
      <c r="F264" s="399"/>
      <c r="G264" s="399"/>
      <c r="H264" s="554"/>
      <c r="I264" s="14"/>
      <c r="J264" s="14"/>
      <c r="K264" s="14"/>
      <c r="L264" s="14"/>
      <c r="M264" s="14"/>
      <c r="N264" s="14"/>
      <c r="O264" s="556"/>
      <c r="P264" s="557"/>
      <c r="Q264" s="556"/>
      <c r="R264" s="558"/>
      <c r="S264" s="559"/>
      <c r="T264" s="559"/>
      <c r="U264" s="559"/>
      <c r="V264" s="559"/>
      <c r="W264" s="559"/>
      <c r="X264" s="555"/>
      <c r="Y264" s="555"/>
      <c r="Z264" s="560"/>
      <c r="AA264" s="220"/>
      <c r="AB264" s="555"/>
    </row>
    <row r="265" spans="1:28" ht="15.75" customHeight="1">
      <c r="A265" s="456"/>
      <c r="B265" s="456"/>
      <c r="C265" s="456"/>
      <c r="D265" s="458"/>
      <c r="E265" s="399"/>
      <c r="F265" s="399"/>
      <c r="G265" s="399"/>
      <c r="H265" s="554"/>
      <c r="I265" s="14"/>
      <c r="J265" s="14"/>
      <c r="K265" s="14"/>
      <c r="L265" s="14"/>
      <c r="M265" s="14"/>
      <c r="N265" s="14"/>
      <c r="O265" s="556"/>
      <c r="P265" s="557"/>
      <c r="Q265" s="556"/>
      <c r="R265" s="558"/>
      <c r="S265" s="559"/>
      <c r="T265" s="559"/>
      <c r="U265" s="559"/>
      <c r="V265" s="559"/>
      <c r="W265" s="559"/>
      <c r="X265" s="555"/>
      <c r="Y265" s="555"/>
      <c r="Z265" s="560"/>
      <c r="AA265" s="220"/>
      <c r="AB265" s="555"/>
    </row>
    <row r="266" spans="1:28" ht="15.75" customHeight="1">
      <c r="A266" s="456"/>
      <c r="B266" s="456"/>
      <c r="C266" s="456"/>
      <c r="D266" s="458"/>
      <c r="E266" s="399"/>
      <c r="F266" s="399"/>
      <c r="G266" s="399"/>
      <c r="H266" s="554"/>
      <c r="I266" s="14"/>
      <c r="J266" s="14"/>
      <c r="K266" s="14"/>
      <c r="L266" s="14"/>
      <c r="M266" s="14"/>
      <c r="N266" s="14"/>
      <c r="O266" s="556"/>
      <c r="P266" s="557"/>
      <c r="Q266" s="556"/>
      <c r="R266" s="558"/>
      <c r="S266" s="559"/>
      <c r="T266" s="559"/>
      <c r="U266" s="559"/>
      <c r="V266" s="559"/>
      <c r="W266" s="559"/>
      <c r="X266" s="555"/>
      <c r="Y266" s="555"/>
      <c r="Z266" s="560"/>
      <c r="AA266" s="220"/>
      <c r="AB266" s="555"/>
    </row>
    <row r="267" spans="1:28" ht="15.75" customHeight="1">
      <c r="A267" s="456"/>
      <c r="B267" s="456"/>
      <c r="C267" s="456"/>
      <c r="D267" s="458"/>
      <c r="E267" s="399"/>
      <c r="F267" s="399"/>
      <c r="G267" s="399"/>
      <c r="H267" s="554"/>
      <c r="I267" s="14"/>
      <c r="J267" s="14"/>
      <c r="K267" s="14"/>
      <c r="L267" s="14"/>
      <c r="M267" s="14"/>
      <c r="N267" s="14"/>
      <c r="O267" s="556"/>
      <c r="P267" s="557"/>
      <c r="Q267" s="556"/>
      <c r="R267" s="558"/>
      <c r="S267" s="559"/>
      <c r="T267" s="559"/>
      <c r="U267" s="559"/>
      <c r="V267" s="559"/>
      <c r="W267" s="559"/>
      <c r="X267" s="555"/>
      <c r="Y267" s="555"/>
      <c r="Z267" s="560"/>
      <c r="AA267" s="220"/>
      <c r="AB267" s="555"/>
    </row>
    <row r="268" spans="1:28" ht="15.75" customHeight="1">
      <c r="A268" s="456"/>
      <c r="B268" s="456"/>
      <c r="C268" s="456"/>
      <c r="D268" s="458"/>
      <c r="E268" s="399"/>
      <c r="F268" s="399"/>
      <c r="G268" s="399"/>
      <c r="H268" s="554"/>
      <c r="I268" s="14"/>
      <c r="J268" s="14"/>
      <c r="K268" s="14"/>
      <c r="L268" s="14"/>
      <c r="M268" s="14"/>
      <c r="N268" s="14"/>
      <c r="O268" s="556"/>
      <c r="P268" s="557"/>
      <c r="Q268" s="556"/>
      <c r="R268" s="558"/>
      <c r="S268" s="559"/>
      <c r="T268" s="559"/>
      <c r="U268" s="559"/>
      <c r="V268" s="559"/>
      <c r="W268" s="559"/>
      <c r="X268" s="555"/>
      <c r="Y268" s="555"/>
      <c r="Z268" s="560"/>
      <c r="AA268" s="220"/>
      <c r="AB268" s="555"/>
    </row>
    <row r="269" spans="1:28" ht="15.75" customHeight="1">
      <c r="A269" s="456"/>
      <c r="B269" s="456"/>
      <c r="C269" s="456"/>
      <c r="D269" s="458"/>
      <c r="E269" s="399"/>
      <c r="F269" s="399"/>
      <c r="G269" s="399"/>
      <c r="H269" s="554"/>
      <c r="I269" s="14"/>
      <c r="J269" s="14"/>
      <c r="K269" s="14"/>
      <c r="L269" s="14"/>
      <c r="M269" s="14"/>
      <c r="N269" s="14"/>
      <c r="O269" s="556"/>
      <c r="P269" s="557"/>
      <c r="Q269" s="556"/>
      <c r="R269" s="558"/>
      <c r="S269" s="559"/>
      <c r="T269" s="559"/>
      <c r="U269" s="559"/>
      <c r="V269" s="559"/>
      <c r="W269" s="559"/>
      <c r="X269" s="555"/>
      <c r="Y269" s="555"/>
      <c r="Z269" s="560"/>
      <c r="AA269" s="220"/>
      <c r="AB269" s="555"/>
    </row>
    <row r="270" spans="1:28" ht="15.75" customHeight="1">
      <c r="A270" s="456"/>
      <c r="B270" s="456"/>
      <c r="C270" s="456"/>
      <c r="D270" s="458"/>
      <c r="E270" s="399"/>
      <c r="F270" s="399"/>
      <c r="G270" s="399"/>
      <c r="H270" s="554"/>
      <c r="I270" s="14"/>
      <c r="J270" s="14"/>
      <c r="K270" s="14"/>
      <c r="L270" s="14"/>
      <c r="M270" s="14"/>
      <c r="N270" s="14"/>
      <c r="O270" s="556"/>
      <c r="P270" s="557"/>
      <c r="Q270" s="556"/>
      <c r="R270" s="558"/>
      <c r="S270" s="559"/>
      <c r="T270" s="559"/>
      <c r="U270" s="559"/>
      <c r="V270" s="559"/>
      <c r="W270" s="559"/>
      <c r="X270" s="555"/>
      <c r="Y270" s="555"/>
      <c r="Z270" s="560"/>
      <c r="AA270" s="220"/>
      <c r="AB270" s="555"/>
    </row>
    <row r="271" spans="1:28" ht="15.75" customHeight="1">
      <c r="A271" s="456"/>
      <c r="B271" s="456"/>
      <c r="C271" s="456"/>
      <c r="D271" s="458"/>
      <c r="E271" s="399"/>
      <c r="F271" s="399"/>
      <c r="G271" s="399"/>
      <c r="H271" s="554"/>
      <c r="I271" s="14"/>
      <c r="J271" s="14"/>
      <c r="K271" s="14"/>
      <c r="L271" s="14"/>
      <c r="M271" s="14"/>
      <c r="N271" s="14"/>
      <c r="O271" s="556"/>
      <c r="P271" s="557"/>
      <c r="Q271" s="556"/>
      <c r="R271" s="558"/>
      <c r="S271" s="559"/>
      <c r="T271" s="559"/>
      <c r="U271" s="559"/>
      <c r="V271" s="559"/>
      <c r="W271" s="559"/>
      <c r="X271" s="555"/>
      <c r="Y271" s="555"/>
      <c r="Z271" s="560"/>
      <c r="AA271" s="220"/>
      <c r="AB271" s="555"/>
    </row>
    <row r="272" spans="1:28" ht="15.75" customHeight="1">
      <c r="A272" s="456"/>
      <c r="B272" s="456"/>
      <c r="C272" s="456"/>
      <c r="D272" s="458"/>
      <c r="E272" s="399"/>
      <c r="F272" s="399"/>
      <c r="G272" s="399"/>
      <c r="H272" s="554"/>
      <c r="I272" s="14"/>
      <c r="J272" s="14"/>
      <c r="K272" s="14"/>
      <c r="L272" s="14"/>
      <c r="M272" s="14"/>
      <c r="N272" s="14"/>
      <c r="O272" s="556"/>
      <c r="P272" s="557"/>
      <c r="Q272" s="556"/>
      <c r="R272" s="558"/>
      <c r="S272" s="559"/>
      <c r="T272" s="559"/>
      <c r="U272" s="559"/>
      <c r="V272" s="559"/>
      <c r="W272" s="559"/>
      <c r="X272" s="555"/>
      <c r="Y272" s="555"/>
      <c r="Z272" s="560"/>
      <c r="AA272" s="220"/>
      <c r="AB272" s="555"/>
    </row>
    <row r="273" spans="1:28" ht="15.75" customHeight="1">
      <c r="A273" s="456"/>
      <c r="B273" s="456"/>
      <c r="C273" s="456"/>
      <c r="D273" s="458"/>
      <c r="E273" s="399"/>
      <c r="F273" s="399"/>
      <c r="G273" s="399"/>
      <c r="H273" s="554"/>
      <c r="I273" s="14"/>
      <c r="J273" s="14"/>
      <c r="K273" s="14"/>
      <c r="L273" s="14"/>
      <c r="M273" s="14"/>
      <c r="N273" s="14"/>
      <c r="O273" s="556"/>
      <c r="P273" s="557"/>
      <c r="Q273" s="556"/>
      <c r="R273" s="558"/>
      <c r="S273" s="559"/>
      <c r="T273" s="559"/>
      <c r="U273" s="559"/>
      <c r="V273" s="559"/>
      <c r="W273" s="559"/>
      <c r="X273" s="555"/>
      <c r="Y273" s="555"/>
      <c r="Z273" s="560"/>
      <c r="AA273" s="220"/>
      <c r="AB273" s="555"/>
    </row>
    <row r="274" spans="1:28" ht="15.75" customHeight="1">
      <c r="A274" s="456"/>
      <c r="B274" s="456"/>
      <c r="C274" s="456"/>
      <c r="D274" s="458"/>
      <c r="E274" s="399"/>
      <c r="F274" s="399"/>
      <c r="G274" s="399"/>
      <c r="H274" s="554"/>
      <c r="I274" s="14"/>
      <c r="J274" s="14"/>
      <c r="K274" s="14"/>
      <c r="L274" s="14"/>
      <c r="M274" s="14"/>
      <c r="N274" s="14"/>
      <c r="O274" s="556"/>
      <c r="P274" s="557"/>
      <c r="Q274" s="556"/>
      <c r="R274" s="558"/>
      <c r="S274" s="559"/>
      <c r="T274" s="559"/>
      <c r="U274" s="559"/>
      <c r="V274" s="559"/>
      <c r="W274" s="559"/>
      <c r="X274" s="555"/>
      <c r="Y274" s="555"/>
      <c r="Z274" s="560"/>
      <c r="AA274" s="220"/>
      <c r="AB274" s="555"/>
    </row>
    <row r="275" spans="1:28" ht="15.75" customHeight="1">
      <c r="A275" s="456"/>
      <c r="B275" s="456"/>
      <c r="C275" s="456"/>
      <c r="D275" s="458"/>
      <c r="E275" s="399"/>
      <c r="F275" s="399"/>
      <c r="G275" s="399"/>
      <c r="H275" s="554"/>
      <c r="I275" s="14"/>
      <c r="J275" s="14"/>
      <c r="K275" s="14"/>
      <c r="L275" s="14"/>
      <c r="M275" s="14"/>
      <c r="N275" s="14"/>
      <c r="O275" s="556"/>
      <c r="P275" s="557"/>
      <c r="Q275" s="556"/>
      <c r="R275" s="558"/>
      <c r="S275" s="559"/>
      <c r="T275" s="559"/>
      <c r="U275" s="559"/>
      <c r="V275" s="559"/>
      <c r="W275" s="559"/>
      <c r="X275" s="555"/>
      <c r="Y275" s="555"/>
      <c r="Z275" s="560"/>
      <c r="AA275" s="220"/>
      <c r="AB275" s="555"/>
    </row>
    <row r="276" spans="1:28" ht="15.75" customHeight="1">
      <c r="A276" s="456"/>
      <c r="B276" s="456"/>
      <c r="C276" s="456"/>
      <c r="D276" s="458"/>
      <c r="E276" s="399"/>
      <c r="F276" s="399"/>
      <c r="G276" s="399"/>
      <c r="H276" s="554"/>
      <c r="I276" s="14"/>
      <c r="J276" s="14"/>
      <c r="K276" s="14"/>
      <c r="L276" s="14"/>
      <c r="M276" s="14"/>
      <c r="N276" s="14"/>
      <c r="O276" s="556"/>
      <c r="P276" s="557"/>
      <c r="Q276" s="556"/>
      <c r="R276" s="558"/>
      <c r="S276" s="559"/>
      <c r="T276" s="559"/>
      <c r="U276" s="559"/>
      <c r="V276" s="559"/>
      <c r="W276" s="559"/>
      <c r="X276" s="555"/>
      <c r="Y276" s="555"/>
      <c r="Z276" s="560"/>
      <c r="AA276" s="220"/>
      <c r="AB276" s="555"/>
    </row>
    <row r="277" spans="1:28" ht="15.75" customHeight="1">
      <c r="A277" s="456"/>
      <c r="B277" s="456"/>
      <c r="C277" s="456"/>
      <c r="D277" s="458"/>
      <c r="E277" s="399"/>
      <c r="F277" s="399"/>
      <c r="G277" s="399"/>
      <c r="H277" s="554"/>
      <c r="I277" s="14"/>
      <c r="J277" s="14"/>
      <c r="K277" s="14"/>
      <c r="L277" s="14"/>
      <c r="M277" s="14"/>
      <c r="N277" s="14"/>
      <c r="O277" s="556"/>
      <c r="P277" s="557"/>
      <c r="Q277" s="556"/>
      <c r="R277" s="558"/>
      <c r="S277" s="559"/>
      <c r="T277" s="559"/>
      <c r="U277" s="559"/>
      <c r="V277" s="559"/>
      <c r="W277" s="559"/>
      <c r="X277" s="555"/>
      <c r="Y277" s="555"/>
      <c r="Z277" s="560"/>
      <c r="AA277" s="220"/>
      <c r="AB277" s="555"/>
    </row>
    <row r="278" spans="1:28" ht="15.75" customHeight="1">
      <c r="A278" s="456"/>
      <c r="B278" s="456"/>
      <c r="C278" s="456"/>
      <c r="D278" s="458"/>
      <c r="E278" s="399"/>
      <c r="F278" s="399"/>
      <c r="G278" s="399"/>
      <c r="H278" s="554"/>
      <c r="I278" s="14"/>
      <c r="J278" s="14"/>
      <c r="K278" s="14"/>
      <c r="L278" s="14"/>
      <c r="M278" s="14"/>
      <c r="N278" s="14"/>
      <c r="O278" s="556"/>
      <c r="P278" s="557"/>
      <c r="Q278" s="556"/>
      <c r="R278" s="558"/>
      <c r="S278" s="559"/>
      <c r="T278" s="559"/>
      <c r="U278" s="559"/>
      <c r="V278" s="559"/>
      <c r="W278" s="559"/>
      <c r="X278" s="555"/>
      <c r="Y278" s="555"/>
      <c r="Z278" s="560"/>
      <c r="AA278" s="220"/>
      <c r="AB278" s="555"/>
    </row>
    <row r="279" spans="1:28" ht="15.75" customHeight="1">
      <c r="A279" s="456"/>
      <c r="B279" s="456"/>
      <c r="C279" s="456"/>
      <c r="D279" s="458"/>
      <c r="E279" s="399"/>
      <c r="F279" s="399"/>
      <c r="G279" s="399"/>
      <c r="H279" s="554"/>
      <c r="I279" s="14"/>
      <c r="J279" s="14"/>
      <c r="K279" s="14"/>
      <c r="L279" s="14"/>
      <c r="M279" s="14"/>
      <c r="N279" s="14"/>
      <c r="O279" s="556"/>
      <c r="P279" s="557"/>
      <c r="Q279" s="556"/>
      <c r="R279" s="558"/>
      <c r="S279" s="559"/>
      <c r="T279" s="559"/>
      <c r="U279" s="559"/>
      <c r="V279" s="559"/>
      <c r="W279" s="559"/>
      <c r="X279" s="555"/>
      <c r="Y279" s="555"/>
      <c r="Z279" s="560"/>
      <c r="AA279" s="220"/>
      <c r="AB279" s="555"/>
    </row>
    <row r="280" spans="1:28" ht="15.75" customHeight="1">
      <c r="A280" s="456"/>
      <c r="B280" s="456"/>
      <c r="C280" s="456"/>
      <c r="D280" s="458"/>
      <c r="E280" s="399"/>
      <c r="F280" s="399"/>
      <c r="G280" s="399"/>
      <c r="H280" s="554"/>
      <c r="I280" s="14"/>
      <c r="J280" s="14"/>
      <c r="K280" s="14"/>
      <c r="L280" s="14"/>
      <c r="M280" s="14"/>
      <c r="N280" s="14"/>
      <c r="O280" s="556"/>
      <c r="P280" s="557"/>
      <c r="Q280" s="556"/>
      <c r="R280" s="558"/>
      <c r="S280" s="559"/>
      <c r="T280" s="559"/>
      <c r="U280" s="559"/>
      <c r="V280" s="559"/>
      <c r="W280" s="559"/>
      <c r="X280" s="555"/>
      <c r="Y280" s="555"/>
      <c r="Z280" s="560"/>
      <c r="AA280" s="220"/>
      <c r="AB280" s="555"/>
    </row>
    <row r="281" spans="1:28" ht="15.75" customHeight="1">
      <c r="A281" s="456"/>
      <c r="B281" s="456"/>
      <c r="C281" s="456"/>
      <c r="D281" s="458"/>
      <c r="E281" s="399"/>
      <c r="F281" s="399"/>
      <c r="G281" s="399"/>
      <c r="H281" s="554"/>
      <c r="I281" s="14"/>
      <c r="J281" s="14"/>
      <c r="K281" s="14"/>
      <c r="L281" s="14"/>
      <c r="M281" s="14"/>
      <c r="N281" s="14"/>
      <c r="O281" s="556"/>
      <c r="P281" s="557"/>
      <c r="Q281" s="556"/>
      <c r="R281" s="558"/>
      <c r="S281" s="559"/>
      <c r="T281" s="559"/>
      <c r="U281" s="559"/>
      <c r="V281" s="559"/>
      <c r="W281" s="559"/>
      <c r="X281" s="555"/>
      <c r="Y281" s="555"/>
      <c r="Z281" s="560"/>
      <c r="AA281" s="220"/>
      <c r="AB281" s="555"/>
    </row>
    <row r="282" spans="1:28" ht="15.75" customHeight="1">
      <c r="A282" s="456"/>
      <c r="B282" s="456"/>
      <c r="C282" s="456"/>
      <c r="D282" s="458"/>
      <c r="E282" s="399"/>
      <c r="F282" s="399"/>
      <c r="G282" s="399"/>
      <c r="H282" s="554"/>
      <c r="I282" s="14"/>
      <c r="J282" s="14"/>
      <c r="K282" s="14"/>
      <c r="L282" s="14"/>
      <c r="M282" s="14"/>
      <c r="N282" s="14"/>
      <c r="O282" s="556"/>
      <c r="P282" s="557"/>
      <c r="Q282" s="556"/>
      <c r="R282" s="558"/>
      <c r="S282" s="559"/>
      <c r="T282" s="559"/>
      <c r="U282" s="559"/>
      <c r="V282" s="559"/>
      <c r="W282" s="559"/>
      <c r="X282" s="555"/>
      <c r="Y282" s="555"/>
      <c r="Z282" s="560"/>
      <c r="AA282" s="220"/>
      <c r="AB282" s="555"/>
    </row>
    <row r="283" spans="1:28" ht="15.75" customHeight="1">
      <c r="A283" s="456"/>
      <c r="B283" s="456"/>
      <c r="C283" s="456"/>
      <c r="D283" s="458"/>
      <c r="E283" s="399"/>
      <c r="F283" s="399"/>
      <c r="G283" s="399"/>
      <c r="H283" s="554"/>
      <c r="I283" s="14"/>
      <c r="J283" s="14"/>
      <c r="K283" s="14"/>
      <c r="L283" s="14"/>
      <c r="M283" s="14"/>
      <c r="N283" s="14"/>
      <c r="O283" s="556"/>
      <c r="P283" s="557"/>
      <c r="Q283" s="556"/>
      <c r="R283" s="558"/>
      <c r="S283" s="559"/>
      <c r="T283" s="559"/>
      <c r="U283" s="559"/>
      <c r="V283" s="559"/>
      <c r="W283" s="559"/>
      <c r="X283" s="555"/>
      <c r="Y283" s="555"/>
      <c r="Z283" s="560"/>
      <c r="AA283" s="220"/>
      <c r="AB283" s="555"/>
    </row>
    <row r="284" spans="1:28" ht="15.75" customHeight="1">
      <c r="A284" s="456"/>
      <c r="B284" s="456"/>
      <c r="C284" s="456"/>
      <c r="D284" s="458"/>
      <c r="E284" s="399"/>
      <c r="F284" s="399"/>
      <c r="G284" s="399"/>
      <c r="H284" s="554"/>
      <c r="I284" s="14"/>
      <c r="J284" s="14"/>
      <c r="K284" s="14"/>
      <c r="L284" s="14"/>
      <c r="M284" s="14"/>
      <c r="N284" s="14"/>
      <c r="O284" s="556"/>
      <c r="P284" s="557"/>
      <c r="Q284" s="556"/>
      <c r="R284" s="558"/>
      <c r="S284" s="559"/>
      <c r="T284" s="559"/>
      <c r="U284" s="559"/>
      <c r="V284" s="559"/>
      <c r="W284" s="559"/>
      <c r="X284" s="555"/>
      <c r="Y284" s="555"/>
      <c r="Z284" s="560"/>
      <c r="AA284" s="220"/>
      <c r="AB284" s="555"/>
    </row>
    <row r="285" spans="1:28" ht="15.75" customHeight="1">
      <c r="A285" s="456"/>
      <c r="B285" s="456"/>
      <c r="C285" s="456"/>
      <c r="D285" s="458"/>
      <c r="E285" s="399"/>
      <c r="F285" s="399"/>
      <c r="G285" s="399"/>
      <c r="H285" s="554"/>
      <c r="I285" s="14"/>
      <c r="J285" s="14"/>
      <c r="K285" s="14"/>
      <c r="L285" s="14"/>
      <c r="M285" s="14"/>
      <c r="N285" s="14"/>
      <c r="O285" s="556"/>
      <c r="P285" s="557"/>
      <c r="Q285" s="556"/>
      <c r="R285" s="558"/>
      <c r="S285" s="559"/>
      <c r="T285" s="559"/>
      <c r="U285" s="559"/>
      <c r="V285" s="559"/>
      <c r="W285" s="559"/>
      <c r="X285" s="555"/>
      <c r="Y285" s="555"/>
      <c r="Z285" s="560"/>
      <c r="AA285" s="220"/>
      <c r="AB285" s="555"/>
    </row>
    <row r="286" spans="1:28" ht="15.75" customHeight="1">
      <c r="A286" s="456"/>
      <c r="B286" s="456"/>
      <c r="C286" s="456"/>
      <c r="D286" s="458"/>
      <c r="E286" s="399"/>
      <c r="F286" s="399"/>
      <c r="G286" s="399"/>
      <c r="H286" s="554"/>
      <c r="I286" s="14"/>
      <c r="J286" s="14"/>
      <c r="K286" s="14"/>
      <c r="L286" s="14"/>
      <c r="M286" s="14"/>
      <c r="N286" s="14"/>
      <c r="O286" s="556"/>
      <c r="P286" s="557"/>
      <c r="Q286" s="556"/>
      <c r="R286" s="558"/>
      <c r="S286" s="559"/>
      <c r="T286" s="559"/>
      <c r="U286" s="559"/>
      <c r="V286" s="559"/>
      <c r="W286" s="559"/>
      <c r="X286" s="555"/>
      <c r="Y286" s="555"/>
      <c r="Z286" s="560"/>
      <c r="AA286" s="220"/>
      <c r="AB286" s="555"/>
    </row>
    <row r="287" spans="1:28" ht="15.75" customHeight="1">
      <c r="A287" s="456"/>
      <c r="B287" s="456"/>
      <c r="C287" s="456"/>
      <c r="D287" s="458"/>
      <c r="E287" s="399"/>
      <c r="F287" s="399"/>
      <c r="G287" s="399"/>
      <c r="H287" s="554"/>
      <c r="I287" s="14"/>
      <c r="J287" s="14"/>
      <c r="K287" s="14"/>
      <c r="L287" s="14"/>
      <c r="M287" s="14"/>
      <c r="N287" s="14"/>
      <c r="O287" s="556"/>
      <c r="P287" s="557"/>
      <c r="Q287" s="556"/>
      <c r="R287" s="558"/>
      <c r="S287" s="559"/>
      <c r="T287" s="559"/>
      <c r="U287" s="559"/>
      <c r="V287" s="559"/>
      <c r="W287" s="559"/>
      <c r="X287" s="555"/>
      <c r="Y287" s="555"/>
      <c r="Z287" s="560"/>
      <c r="AA287" s="220"/>
      <c r="AB287" s="555"/>
    </row>
    <row r="288" spans="1:28" ht="15.75" customHeight="1">
      <c r="A288" s="456"/>
      <c r="B288" s="456"/>
      <c r="C288" s="456"/>
      <c r="D288" s="458"/>
      <c r="E288" s="399"/>
      <c r="F288" s="399"/>
      <c r="G288" s="399"/>
      <c r="H288" s="554"/>
      <c r="I288" s="14"/>
      <c r="J288" s="14"/>
      <c r="K288" s="14"/>
      <c r="L288" s="14"/>
      <c r="M288" s="14"/>
      <c r="N288" s="14"/>
      <c r="O288" s="556"/>
      <c r="P288" s="557"/>
      <c r="Q288" s="556"/>
      <c r="R288" s="558"/>
      <c r="S288" s="559"/>
      <c r="T288" s="559"/>
      <c r="U288" s="559"/>
      <c r="V288" s="559"/>
      <c r="W288" s="559"/>
      <c r="X288" s="555"/>
      <c r="Y288" s="555"/>
      <c r="Z288" s="560"/>
      <c r="AA288" s="220"/>
      <c r="AB288" s="555"/>
    </row>
    <row r="289" spans="1:28" ht="15.75" customHeight="1">
      <c r="A289" s="456"/>
      <c r="B289" s="456"/>
      <c r="C289" s="456"/>
      <c r="D289" s="458"/>
      <c r="E289" s="399"/>
      <c r="F289" s="399"/>
      <c r="G289" s="399"/>
      <c r="H289" s="554"/>
      <c r="I289" s="14"/>
      <c r="J289" s="14"/>
      <c r="K289" s="14"/>
      <c r="L289" s="14"/>
      <c r="M289" s="14"/>
      <c r="N289" s="14"/>
      <c r="O289" s="556"/>
      <c r="P289" s="557"/>
      <c r="Q289" s="556"/>
      <c r="R289" s="558"/>
      <c r="S289" s="559"/>
      <c r="T289" s="559"/>
      <c r="U289" s="559"/>
      <c r="V289" s="559"/>
      <c r="W289" s="559"/>
      <c r="X289" s="555"/>
      <c r="Y289" s="555"/>
      <c r="Z289" s="560"/>
      <c r="AA289" s="220"/>
      <c r="AB289" s="555"/>
    </row>
    <row r="290" spans="1:28" ht="15.75" customHeight="1">
      <c r="A290" s="456"/>
      <c r="B290" s="456"/>
      <c r="C290" s="456"/>
      <c r="D290" s="458"/>
      <c r="E290" s="399"/>
      <c r="F290" s="399"/>
      <c r="G290" s="399"/>
      <c r="H290" s="554"/>
      <c r="I290" s="14"/>
      <c r="J290" s="14"/>
      <c r="K290" s="14"/>
      <c r="L290" s="14"/>
      <c r="M290" s="14"/>
      <c r="N290" s="14"/>
      <c r="O290" s="556"/>
      <c r="P290" s="557"/>
      <c r="Q290" s="556"/>
      <c r="R290" s="558"/>
      <c r="S290" s="559"/>
      <c r="T290" s="559"/>
      <c r="U290" s="559"/>
      <c r="V290" s="559"/>
      <c r="W290" s="559"/>
      <c r="X290" s="555"/>
      <c r="Y290" s="555"/>
      <c r="Z290" s="560"/>
      <c r="AA290" s="220"/>
      <c r="AB290" s="555"/>
    </row>
    <row r="291" spans="1:28" ht="15.75" customHeight="1">
      <c r="A291" s="456"/>
      <c r="B291" s="456"/>
      <c r="C291" s="456"/>
      <c r="D291" s="458"/>
      <c r="E291" s="399"/>
      <c r="F291" s="399"/>
      <c r="G291" s="399"/>
      <c r="H291" s="554"/>
      <c r="I291" s="14"/>
      <c r="J291" s="14"/>
      <c r="K291" s="14"/>
      <c r="L291" s="14"/>
      <c r="M291" s="14"/>
      <c r="N291" s="14"/>
      <c r="O291" s="556"/>
      <c r="P291" s="557"/>
      <c r="Q291" s="556"/>
      <c r="R291" s="558"/>
      <c r="S291" s="559"/>
      <c r="T291" s="559"/>
      <c r="U291" s="559"/>
      <c r="V291" s="559"/>
      <c r="W291" s="559"/>
      <c r="X291" s="555"/>
      <c r="Y291" s="555"/>
      <c r="Z291" s="560"/>
      <c r="AA291" s="220"/>
      <c r="AB291" s="555"/>
    </row>
    <row r="292" spans="1:28" ht="15.75" customHeight="1">
      <c r="A292" s="456"/>
      <c r="B292" s="456"/>
      <c r="C292" s="456"/>
      <c r="D292" s="458"/>
      <c r="E292" s="399"/>
      <c r="F292" s="399"/>
      <c r="G292" s="399"/>
      <c r="H292" s="554"/>
      <c r="I292" s="14"/>
      <c r="J292" s="14"/>
      <c r="K292" s="14"/>
      <c r="L292" s="14"/>
      <c r="M292" s="14"/>
      <c r="N292" s="14"/>
      <c r="O292" s="556"/>
      <c r="P292" s="557"/>
      <c r="Q292" s="556"/>
      <c r="R292" s="558"/>
      <c r="S292" s="559"/>
      <c r="T292" s="559"/>
      <c r="U292" s="559"/>
      <c r="V292" s="559"/>
      <c r="W292" s="559"/>
      <c r="X292" s="555"/>
      <c r="Y292" s="555"/>
      <c r="Z292" s="560"/>
      <c r="AA292" s="220"/>
      <c r="AB292" s="555"/>
    </row>
    <row r="293" spans="1:28" ht="15.75" customHeight="1">
      <c r="A293" s="456"/>
      <c r="B293" s="456"/>
      <c r="C293" s="456"/>
      <c r="D293" s="458"/>
      <c r="E293" s="399"/>
      <c r="F293" s="399"/>
      <c r="G293" s="399"/>
      <c r="H293" s="554"/>
      <c r="I293" s="14"/>
      <c r="J293" s="14"/>
      <c r="K293" s="14"/>
      <c r="L293" s="14"/>
      <c r="M293" s="14"/>
      <c r="N293" s="14"/>
      <c r="O293" s="556"/>
      <c r="P293" s="557"/>
      <c r="Q293" s="556"/>
      <c r="R293" s="558"/>
      <c r="S293" s="559"/>
      <c r="T293" s="559"/>
      <c r="U293" s="559"/>
      <c r="V293" s="559"/>
      <c r="W293" s="559"/>
      <c r="X293" s="555"/>
      <c r="Y293" s="555"/>
      <c r="Z293" s="560"/>
      <c r="AA293" s="220"/>
      <c r="AB293" s="555"/>
    </row>
    <row r="294" spans="1:28" ht="15.75" customHeight="1">
      <c r="A294" s="456"/>
      <c r="B294" s="456"/>
      <c r="C294" s="456"/>
      <c r="D294" s="458"/>
      <c r="E294" s="399"/>
      <c r="F294" s="399"/>
      <c r="G294" s="399"/>
      <c r="H294" s="554"/>
      <c r="I294" s="14"/>
      <c r="J294" s="14"/>
      <c r="K294" s="14"/>
      <c r="L294" s="14"/>
      <c r="M294" s="14"/>
      <c r="N294" s="14"/>
      <c r="O294" s="556"/>
      <c r="P294" s="557"/>
      <c r="Q294" s="556"/>
      <c r="R294" s="558"/>
      <c r="S294" s="559"/>
      <c r="T294" s="559"/>
      <c r="U294" s="559"/>
      <c r="V294" s="559"/>
      <c r="W294" s="559"/>
      <c r="X294" s="555"/>
      <c r="Y294" s="555"/>
      <c r="Z294" s="560"/>
      <c r="AA294" s="220"/>
      <c r="AB294" s="555"/>
    </row>
    <row r="295" spans="1:28" ht="15.75" customHeight="1">
      <c r="A295" s="456"/>
      <c r="B295" s="456"/>
      <c r="C295" s="456"/>
      <c r="D295" s="458"/>
      <c r="E295" s="399"/>
      <c r="F295" s="399"/>
      <c r="G295" s="399"/>
      <c r="H295" s="554"/>
      <c r="I295" s="14"/>
      <c r="J295" s="14"/>
      <c r="K295" s="14"/>
      <c r="L295" s="14"/>
      <c r="M295" s="14"/>
      <c r="N295" s="14"/>
      <c r="O295" s="556"/>
      <c r="P295" s="557"/>
      <c r="Q295" s="556"/>
      <c r="R295" s="558"/>
      <c r="S295" s="559"/>
      <c r="T295" s="559"/>
      <c r="U295" s="559"/>
      <c r="V295" s="559"/>
      <c r="W295" s="559"/>
      <c r="X295" s="555"/>
      <c r="Y295" s="555"/>
      <c r="Z295" s="560"/>
      <c r="AA295" s="220"/>
      <c r="AB295" s="555"/>
    </row>
    <row r="296" spans="1:28" ht="15.75" customHeight="1">
      <c r="A296" s="456"/>
      <c r="B296" s="456"/>
      <c r="C296" s="456"/>
      <c r="D296" s="458"/>
      <c r="E296" s="399"/>
      <c r="F296" s="399"/>
      <c r="G296" s="399"/>
      <c r="H296" s="554"/>
      <c r="I296" s="14"/>
      <c r="J296" s="14"/>
      <c r="K296" s="14"/>
      <c r="L296" s="14"/>
      <c r="M296" s="14"/>
      <c r="N296" s="14"/>
      <c r="O296" s="556"/>
      <c r="P296" s="557"/>
      <c r="Q296" s="556"/>
      <c r="R296" s="558"/>
      <c r="S296" s="559"/>
      <c r="T296" s="559"/>
      <c r="U296" s="559"/>
      <c r="V296" s="559"/>
      <c r="W296" s="559"/>
      <c r="X296" s="555"/>
      <c r="Y296" s="555"/>
      <c r="Z296" s="560"/>
      <c r="AA296" s="220"/>
      <c r="AB296" s="555"/>
    </row>
    <row r="297" spans="1:28" ht="15.75" customHeight="1">
      <c r="A297" s="456"/>
      <c r="B297" s="456"/>
      <c r="C297" s="456"/>
      <c r="D297" s="458"/>
      <c r="E297" s="399"/>
      <c r="F297" s="399"/>
      <c r="G297" s="399"/>
      <c r="H297" s="554"/>
      <c r="I297" s="14"/>
      <c r="J297" s="14"/>
      <c r="K297" s="14"/>
      <c r="L297" s="14"/>
      <c r="M297" s="14"/>
      <c r="N297" s="14"/>
      <c r="O297" s="556"/>
      <c r="P297" s="557"/>
      <c r="Q297" s="556"/>
      <c r="R297" s="558"/>
      <c r="S297" s="559"/>
      <c r="T297" s="559"/>
      <c r="U297" s="559"/>
      <c r="V297" s="559"/>
      <c r="W297" s="559"/>
      <c r="X297" s="555"/>
      <c r="Y297" s="555"/>
      <c r="Z297" s="560"/>
      <c r="AA297" s="220"/>
      <c r="AB297" s="555"/>
    </row>
    <row r="298" spans="1:28" ht="15.75" customHeight="1">
      <c r="A298" s="456"/>
      <c r="B298" s="456"/>
      <c r="C298" s="456"/>
      <c r="D298" s="458"/>
      <c r="E298" s="399"/>
      <c r="F298" s="399"/>
      <c r="G298" s="399"/>
      <c r="H298" s="554"/>
      <c r="I298" s="14"/>
      <c r="J298" s="14"/>
      <c r="K298" s="14"/>
      <c r="L298" s="14"/>
      <c r="M298" s="14"/>
      <c r="N298" s="14"/>
      <c r="O298" s="556"/>
      <c r="P298" s="557"/>
      <c r="Q298" s="556"/>
      <c r="R298" s="558"/>
      <c r="S298" s="559"/>
      <c r="T298" s="559"/>
      <c r="U298" s="559"/>
      <c r="V298" s="559"/>
      <c r="W298" s="559"/>
      <c r="X298" s="555"/>
      <c r="Y298" s="555"/>
      <c r="Z298" s="560"/>
      <c r="AA298" s="220"/>
      <c r="AB298" s="555"/>
    </row>
    <row r="299" spans="1:28" ht="15.75" customHeight="1">
      <c r="A299" s="456"/>
      <c r="B299" s="456"/>
      <c r="C299" s="456"/>
      <c r="D299" s="458"/>
      <c r="E299" s="399"/>
      <c r="F299" s="399"/>
      <c r="G299" s="399"/>
      <c r="H299" s="554"/>
      <c r="I299" s="14"/>
      <c r="J299" s="14"/>
      <c r="K299" s="14"/>
      <c r="L299" s="14"/>
      <c r="M299" s="14"/>
      <c r="N299" s="14"/>
      <c r="O299" s="556"/>
      <c r="P299" s="557"/>
      <c r="Q299" s="556"/>
      <c r="R299" s="558"/>
      <c r="S299" s="559"/>
      <c r="T299" s="559"/>
      <c r="U299" s="559"/>
      <c r="V299" s="559"/>
      <c r="W299" s="559"/>
      <c r="X299" s="555"/>
      <c r="Y299" s="555"/>
      <c r="Z299" s="560"/>
      <c r="AA299" s="220"/>
      <c r="AB299" s="555"/>
    </row>
    <row r="300" spans="1:28" ht="15.75" customHeight="1">
      <c r="A300" s="456"/>
      <c r="B300" s="456"/>
      <c r="C300" s="456"/>
      <c r="D300" s="458"/>
      <c r="E300" s="399"/>
      <c r="F300" s="399"/>
      <c r="G300" s="399"/>
      <c r="H300" s="554"/>
      <c r="I300" s="14"/>
      <c r="J300" s="14"/>
      <c r="K300" s="14"/>
      <c r="L300" s="14"/>
      <c r="M300" s="14"/>
      <c r="N300" s="14"/>
      <c r="O300" s="556"/>
      <c r="P300" s="557"/>
      <c r="Q300" s="556"/>
      <c r="R300" s="558"/>
      <c r="S300" s="559"/>
      <c r="T300" s="559"/>
      <c r="U300" s="559"/>
      <c r="V300" s="559"/>
      <c r="W300" s="559"/>
      <c r="X300" s="555"/>
      <c r="Y300" s="555"/>
      <c r="Z300" s="560"/>
      <c r="AA300" s="220"/>
      <c r="AB300" s="555"/>
    </row>
    <row r="301" spans="1:28" ht="15.75" customHeight="1">
      <c r="A301" s="456"/>
      <c r="B301" s="456"/>
      <c r="C301" s="456"/>
      <c r="D301" s="458"/>
      <c r="E301" s="399"/>
      <c r="F301" s="399"/>
      <c r="G301" s="399"/>
      <c r="H301" s="554"/>
      <c r="I301" s="14"/>
      <c r="J301" s="14"/>
      <c r="K301" s="14"/>
      <c r="L301" s="14"/>
      <c r="M301" s="14"/>
      <c r="N301" s="14"/>
      <c r="O301" s="556"/>
      <c r="P301" s="557"/>
      <c r="Q301" s="556"/>
      <c r="R301" s="558"/>
      <c r="S301" s="559"/>
      <c r="T301" s="559"/>
      <c r="U301" s="559"/>
      <c r="V301" s="559"/>
      <c r="W301" s="559"/>
      <c r="X301" s="555"/>
      <c r="Y301" s="555"/>
      <c r="Z301" s="560"/>
      <c r="AA301" s="220"/>
      <c r="AB301" s="555"/>
    </row>
    <row r="302" spans="1:28" ht="15.75" customHeight="1">
      <c r="A302" s="456"/>
      <c r="B302" s="456"/>
      <c r="C302" s="456"/>
      <c r="D302" s="458"/>
      <c r="E302" s="399"/>
      <c r="F302" s="399"/>
      <c r="G302" s="399"/>
      <c r="H302" s="554"/>
      <c r="I302" s="14"/>
      <c r="J302" s="14"/>
      <c r="K302" s="14"/>
      <c r="L302" s="14"/>
      <c r="M302" s="14"/>
      <c r="N302" s="14"/>
      <c r="O302" s="556"/>
      <c r="P302" s="557"/>
      <c r="Q302" s="556"/>
      <c r="R302" s="558"/>
      <c r="S302" s="559"/>
      <c r="T302" s="559"/>
      <c r="U302" s="559"/>
      <c r="V302" s="559"/>
      <c r="W302" s="559"/>
      <c r="X302" s="555"/>
      <c r="Y302" s="555"/>
      <c r="Z302" s="560"/>
      <c r="AA302" s="220"/>
      <c r="AB302" s="555"/>
    </row>
    <row r="303" spans="1:28" ht="15.75" customHeight="1">
      <c r="A303" s="456"/>
      <c r="B303" s="456"/>
      <c r="C303" s="456"/>
      <c r="D303" s="458"/>
      <c r="E303" s="399"/>
      <c r="F303" s="399"/>
      <c r="G303" s="399"/>
      <c r="H303" s="554"/>
      <c r="I303" s="14"/>
      <c r="J303" s="14"/>
      <c r="K303" s="14"/>
      <c r="L303" s="14"/>
      <c r="M303" s="14"/>
      <c r="N303" s="14"/>
      <c r="O303" s="556"/>
      <c r="P303" s="557"/>
      <c r="Q303" s="556"/>
      <c r="R303" s="558"/>
      <c r="S303" s="559"/>
      <c r="T303" s="559"/>
      <c r="U303" s="559"/>
      <c r="V303" s="559"/>
      <c r="W303" s="559"/>
      <c r="X303" s="555"/>
      <c r="Y303" s="555"/>
      <c r="Z303" s="560"/>
      <c r="AA303" s="220"/>
      <c r="AB303" s="555"/>
    </row>
    <row r="304" spans="1:28" ht="15.75" customHeight="1">
      <c r="A304" s="456"/>
      <c r="B304" s="456"/>
      <c r="C304" s="456"/>
      <c r="D304" s="458"/>
      <c r="E304" s="399"/>
      <c r="F304" s="399"/>
      <c r="G304" s="399"/>
      <c r="H304" s="554"/>
      <c r="I304" s="14"/>
      <c r="J304" s="14"/>
      <c r="K304" s="14"/>
      <c r="L304" s="14"/>
      <c r="M304" s="14"/>
      <c r="N304" s="14"/>
      <c r="O304" s="556"/>
      <c r="P304" s="557"/>
      <c r="Q304" s="556"/>
      <c r="R304" s="558"/>
      <c r="S304" s="559"/>
      <c r="T304" s="559"/>
      <c r="U304" s="559"/>
      <c r="V304" s="559"/>
      <c r="W304" s="559"/>
      <c r="X304" s="555"/>
      <c r="Y304" s="555"/>
      <c r="Z304" s="560"/>
      <c r="AA304" s="220"/>
      <c r="AB304" s="555"/>
    </row>
    <row r="305" spans="1:28" ht="15.75" customHeight="1">
      <c r="A305" s="456"/>
      <c r="B305" s="456"/>
      <c r="C305" s="456"/>
      <c r="D305" s="458"/>
      <c r="E305" s="399"/>
      <c r="F305" s="399"/>
      <c r="G305" s="399"/>
      <c r="H305" s="554"/>
      <c r="I305" s="14"/>
      <c r="J305" s="14"/>
      <c r="K305" s="14"/>
      <c r="L305" s="14"/>
      <c r="M305" s="14"/>
      <c r="N305" s="14"/>
      <c r="O305" s="556"/>
      <c r="P305" s="557"/>
      <c r="Q305" s="556"/>
      <c r="R305" s="558"/>
      <c r="S305" s="559"/>
      <c r="T305" s="559"/>
      <c r="U305" s="559"/>
      <c r="V305" s="559"/>
      <c r="W305" s="559"/>
      <c r="X305" s="555"/>
      <c r="Y305" s="555"/>
      <c r="Z305" s="560"/>
      <c r="AA305" s="220"/>
      <c r="AB305" s="555"/>
    </row>
    <row r="306" spans="1:28" ht="15.75" customHeight="1">
      <c r="A306" s="456"/>
      <c r="B306" s="456"/>
      <c r="C306" s="456"/>
      <c r="D306" s="458"/>
      <c r="E306" s="399"/>
      <c r="F306" s="399"/>
      <c r="G306" s="399"/>
      <c r="H306" s="554"/>
      <c r="I306" s="14"/>
      <c r="J306" s="14"/>
      <c r="K306" s="14"/>
      <c r="L306" s="14"/>
      <c r="M306" s="14"/>
      <c r="N306" s="14"/>
      <c r="O306" s="556"/>
      <c r="P306" s="557"/>
      <c r="Q306" s="556"/>
      <c r="R306" s="558"/>
      <c r="S306" s="559"/>
      <c r="T306" s="559"/>
      <c r="U306" s="559"/>
      <c r="V306" s="559"/>
      <c r="W306" s="559"/>
      <c r="X306" s="555"/>
      <c r="Y306" s="555"/>
      <c r="Z306" s="560"/>
      <c r="AA306" s="220"/>
      <c r="AB306" s="555"/>
    </row>
    <row r="307" spans="1:28" ht="15.75" customHeight="1">
      <c r="A307" s="456"/>
      <c r="B307" s="456"/>
      <c r="C307" s="456"/>
      <c r="D307" s="458"/>
      <c r="E307" s="399"/>
      <c r="F307" s="399"/>
      <c r="G307" s="399"/>
      <c r="H307" s="554"/>
      <c r="I307" s="14"/>
      <c r="J307" s="14"/>
      <c r="K307" s="14"/>
      <c r="L307" s="14"/>
      <c r="M307" s="14"/>
      <c r="N307" s="14"/>
      <c r="O307" s="556"/>
      <c r="P307" s="557"/>
      <c r="Q307" s="556"/>
      <c r="R307" s="558"/>
      <c r="S307" s="559"/>
      <c r="T307" s="559"/>
      <c r="U307" s="559"/>
      <c r="V307" s="559"/>
      <c r="W307" s="559"/>
      <c r="X307" s="555"/>
      <c r="Y307" s="555"/>
      <c r="Z307" s="560"/>
      <c r="AA307" s="220"/>
      <c r="AB307" s="555"/>
    </row>
    <row r="308" spans="1:28" ht="15.75" customHeight="1">
      <c r="A308" s="456"/>
      <c r="B308" s="456"/>
      <c r="C308" s="456"/>
      <c r="D308" s="458"/>
      <c r="E308" s="399"/>
      <c r="F308" s="399"/>
      <c r="G308" s="399"/>
      <c r="H308" s="554"/>
      <c r="I308" s="14"/>
      <c r="J308" s="14"/>
      <c r="K308" s="14"/>
      <c r="L308" s="14"/>
      <c r="M308" s="14"/>
      <c r="N308" s="14"/>
      <c r="O308" s="556"/>
      <c r="P308" s="557"/>
      <c r="Q308" s="556"/>
      <c r="R308" s="558"/>
      <c r="S308" s="559"/>
      <c r="T308" s="559"/>
      <c r="U308" s="559"/>
      <c r="V308" s="559"/>
      <c r="W308" s="559"/>
      <c r="X308" s="555"/>
      <c r="Y308" s="555"/>
      <c r="Z308" s="560"/>
      <c r="AA308" s="220"/>
      <c r="AB308" s="555"/>
    </row>
    <row r="309" spans="1:28" ht="15.75" customHeight="1">
      <c r="A309" s="456"/>
      <c r="B309" s="456"/>
      <c r="C309" s="456"/>
      <c r="D309" s="458"/>
      <c r="E309" s="399"/>
      <c r="F309" s="399"/>
      <c r="G309" s="399"/>
      <c r="H309" s="554"/>
      <c r="I309" s="14"/>
      <c r="J309" s="14"/>
      <c r="K309" s="14"/>
      <c r="L309" s="14"/>
      <c r="M309" s="14"/>
      <c r="N309" s="14"/>
      <c r="O309" s="556"/>
      <c r="P309" s="557"/>
      <c r="Q309" s="556"/>
      <c r="R309" s="558"/>
      <c r="S309" s="559"/>
      <c r="T309" s="559"/>
      <c r="U309" s="559"/>
      <c r="V309" s="559"/>
      <c r="W309" s="559"/>
      <c r="X309" s="555"/>
      <c r="Y309" s="555"/>
      <c r="Z309" s="560"/>
      <c r="AA309" s="220"/>
      <c r="AB309" s="555"/>
    </row>
    <row r="310" spans="1:28" ht="15.75" customHeight="1">
      <c r="A310" s="456"/>
      <c r="B310" s="456"/>
      <c r="C310" s="456"/>
      <c r="D310" s="458"/>
      <c r="E310" s="399"/>
      <c r="F310" s="399"/>
      <c r="G310" s="399"/>
      <c r="H310" s="554"/>
      <c r="I310" s="14"/>
      <c r="J310" s="14"/>
      <c r="K310" s="14"/>
      <c r="L310" s="14"/>
      <c r="M310" s="14"/>
      <c r="N310" s="14"/>
      <c r="O310" s="556"/>
      <c r="P310" s="557"/>
      <c r="Q310" s="556"/>
      <c r="R310" s="558"/>
      <c r="S310" s="559"/>
      <c r="T310" s="559"/>
      <c r="U310" s="559"/>
      <c r="V310" s="559"/>
      <c r="W310" s="559"/>
      <c r="X310" s="555"/>
      <c r="Y310" s="555"/>
      <c r="Z310" s="560"/>
      <c r="AA310" s="220"/>
      <c r="AB310" s="555"/>
    </row>
    <row r="311" spans="1:28" ht="15.75" customHeight="1">
      <c r="A311" s="456"/>
      <c r="B311" s="456"/>
      <c r="C311" s="456"/>
      <c r="D311" s="458"/>
      <c r="E311" s="399"/>
      <c r="F311" s="399"/>
      <c r="G311" s="399"/>
      <c r="H311" s="554"/>
      <c r="I311" s="14"/>
      <c r="J311" s="14"/>
      <c r="K311" s="14"/>
      <c r="L311" s="14"/>
      <c r="M311" s="14"/>
      <c r="N311" s="14"/>
      <c r="O311" s="556"/>
      <c r="P311" s="557"/>
      <c r="Q311" s="556"/>
      <c r="R311" s="558"/>
      <c r="S311" s="559"/>
      <c r="T311" s="559"/>
      <c r="U311" s="559"/>
      <c r="V311" s="559"/>
      <c r="W311" s="559"/>
      <c r="X311" s="555"/>
      <c r="Y311" s="555"/>
      <c r="Z311" s="560"/>
      <c r="AA311" s="220"/>
      <c r="AB311" s="555"/>
    </row>
    <row r="312" spans="1:28" ht="15.75" customHeight="1">
      <c r="A312" s="456"/>
      <c r="B312" s="456"/>
      <c r="C312" s="456"/>
      <c r="D312" s="458"/>
      <c r="E312" s="399"/>
      <c r="F312" s="399"/>
      <c r="G312" s="399"/>
      <c r="H312" s="554"/>
      <c r="I312" s="14"/>
      <c r="J312" s="14"/>
      <c r="K312" s="14"/>
      <c r="L312" s="14"/>
      <c r="M312" s="14"/>
      <c r="N312" s="14"/>
      <c r="O312" s="556"/>
      <c r="P312" s="557"/>
      <c r="Q312" s="556"/>
      <c r="R312" s="558"/>
      <c r="S312" s="559"/>
      <c r="T312" s="559"/>
      <c r="U312" s="559"/>
      <c r="V312" s="559"/>
      <c r="W312" s="559"/>
      <c r="X312" s="555"/>
      <c r="Y312" s="555"/>
      <c r="Z312" s="560"/>
      <c r="AA312" s="220"/>
      <c r="AB312" s="555"/>
    </row>
    <row r="313" spans="1:28" ht="15.75" customHeight="1">
      <c r="A313" s="456"/>
      <c r="B313" s="456"/>
      <c r="C313" s="456"/>
      <c r="D313" s="458"/>
      <c r="E313" s="399"/>
      <c r="F313" s="399"/>
      <c r="G313" s="399"/>
      <c r="H313" s="554"/>
      <c r="I313" s="14"/>
      <c r="J313" s="14"/>
      <c r="K313" s="14"/>
      <c r="L313" s="14"/>
      <c r="M313" s="14"/>
      <c r="N313" s="14"/>
      <c r="O313" s="556"/>
      <c r="P313" s="557"/>
      <c r="Q313" s="556"/>
      <c r="R313" s="558"/>
      <c r="S313" s="559"/>
      <c r="T313" s="559"/>
      <c r="U313" s="559"/>
      <c r="V313" s="559"/>
      <c r="W313" s="559"/>
      <c r="X313" s="555"/>
      <c r="Y313" s="555"/>
      <c r="Z313" s="560"/>
      <c r="AA313" s="220"/>
      <c r="AB313" s="555"/>
    </row>
    <row r="314" spans="1:28" ht="15.75" customHeight="1">
      <c r="A314" s="456"/>
      <c r="B314" s="456"/>
      <c r="C314" s="456"/>
      <c r="D314" s="458"/>
      <c r="E314" s="399"/>
      <c r="F314" s="399"/>
      <c r="G314" s="399"/>
      <c r="H314" s="554"/>
      <c r="I314" s="14"/>
      <c r="J314" s="14"/>
      <c r="K314" s="14"/>
      <c r="L314" s="14"/>
      <c r="M314" s="14"/>
      <c r="N314" s="14"/>
      <c r="O314" s="556"/>
      <c r="P314" s="557"/>
      <c r="Q314" s="556"/>
      <c r="R314" s="558"/>
      <c r="S314" s="559"/>
      <c r="T314" s="559"/>
      <c r="U314" s="559"/>
      <c r="V314" s="559"/>
      <c r="W314" s="559"/>
      <c r="X314" s="555"/>
      <c r="Y314" s="555"/>
      <c r="Z314" s="560"/>
      <c r="AA314" s="220"/>
      <c r="AB314" s="555"/>
    </row>
    <row r="315" spans="1:28" ht="15.75" customHeight="1">
      <c r="A315" s="456"/>
      <c r="B315" s="456"/>
      <c r="C315" s="456"/>
      <c r="D315" s="458"/>
      <c r="E315" s="399"/>
      <c r="F315" s="399"/>
      <c r="G315" s="399"/>
      <c r="H315" s="554"/>
      <c r="I315" s="14"/>
      <c r="J315" s="14"/>
      <c r="K315" s="14"/>
      <c r="L315" s="14"/>
      <c r="M315" s="14"/>
      <c r="N315" s="14"/>
      <c r="O315" s="556"/>
      <c r="P315" s="557"/>
      <c r="Q315" s="556"/>
      <c r="R315" s="558"/>
      <c r="S315" s="559"/>
      <c r="T315" s="559"/>
      <c r="U315" s="559"/>
      <c r="V315" s="559"/>
      <c r="W315" s="559"/>
      <c r="X315" s="555"/>
      <c r="Y315" s="555"/>
      <c r="Z315" s="560"/>
      <c r="AA315" s="220"/>
      <c r="AB315" s="555"/>
    </row>
    <row r="316" spans="1:28" ht="15.75" customHeight="1">
      <c r="A316" s="456"/>
      <c r="B316" s="456"/>
      <c r="C316" s="456"/>
      <c r="D316" s="458"/>
      <c r="E316" s="399"/>
      <c r="F316" s="399"/>
      <c r="G316" s="399"/>
      <c r="H316" s="554"/>
      <c r="I316" s="14"/>
      <c r="J316" s="14"/>
      <c r="K316" s="14"/>
      <c r="L316" s="14"/>
      <c r="M316" s="14"/>
      <c r="N316" s="14"/>
      <c r="O316" s="556"/>
      <c r="P316" s="557"/>
      <c r="Q316" s="556"/>
      <c r="R316" s="558"/>
      <c r="S316" s="559"/>
      <c r="T316" s="559"/>
      <c r="U316" s="559"/>
      <c r="V316" s="559"/>
      <c r="W316" s="559"/>
      <c r="X316" s="555"/>
      <c r="Y316" s="555"/>
      <c r="Z316" s="560"/>
      <c r="AA316" s="220"/>
      <c r="AB316" s="555"/>
    </row>
    <row r="317" spans="1:28" ht="15.75" customHeight="1"/>
    <row r="318" spans="1:28" ht="15.75" customHeight="1"/>
    <row r="319" spans="1:28" ht="15.75" customHeight="1"/>
    <row r="320" spans="1:28"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2">
    <mergeCell ref="X4:X6"/>
    <mergeCell ref="Y4:Y6"/>
    <mergeCell ref="Z4:Z6"/>
    <mergeCell ref="I90:I96"/>
    <mergeCell ref="E4:E6"/>
    <mergeCell ref="F4:F6"/>
    <mergeCell ref="G4:G6"/>
    <mergeCell ref="H4:H6"/>
    <mergeCell ref="I4:I6"/>
    <mergeCell ref="A111:B111"/>
    <mergeCell ref="A114:B114"/>
    <mergeCell ref="A115:D115"/>
    <mergeCell ref="A116:D116"/>
    <mergeCell ref="A55:B55"/>
    <mergeCell ref="A58:B58"/>
    <mergeCell ref="A59:D59"/>
    <mergeCell ref="A78:B78"/>
    <mergeCell ref="A80:B80"/>
    <mergeCell ref="A81:D81"/>
    <mergeCell ref="Z90:Z96"/>
    <mergeCell ref="J90:J96"/>
    <mergeCell ref="K90:K96"/>
    <mergeCell ref="L90:L96"/>
    <mergeCell ref="M90:M96"/>
    <mergeCell ref="N90:N96"/>
    <mergeCell ref="R90:R96"/>
    <mergeCell ref="S90:S96"/>
    <mergeCell ref="T90:T96"/>
    <mergeCell ref="U90:U96"/>
    <mergeCell ref="V90:V96"/>
    <mergeCell ref="W90:W96"/>
    <mergeCell ref="Y90:Y96"/>
    <mergeCell ref="V35:V41"/>
    <mergeCell ref="W35:W41"/>
    <mergeCell ref="H35:H37"/>
    <mergeCell ref="J35:J41"/>
    <mergeCell ref="K35:K41"/>
    <mergeCell ref="N35:N41"/>
    <mergeCell ref="R35:R41"/>
    <mergeCell ref="S35:S41"/>
    <mergeCell ref="T35:T41"/>
    <mergeCell ref="A23:B23"/>
    <mergeCell ref="A25:B25"/>
    <mergeCell ref="A26:C26"/>
    <mergeCell ref="A32:C32"/>
    <mergeCell ref="U35:U41"/>
    <mergeCell ref="A1:Z1"/>
    <mergeCell ref="A2:Z2"/>
    <mergeCell ref="A3:Z3"/>
    <mergeCell ref="A4:A6"/>
    <mergeCell ref="B4:B6"/>
    <mergeCell ref="C4:C6"/>
    <mergeCell ref="D4:D6"/>
    <mergeCell ref="K4:Q4"/>
    <mergeCell ref="R4:R6"/>
    <mergeCell ref="K5:Q5"/>
    <mergeCell ref="J4:J6"/>
    <mergeCell ref="S4:S6"/>
    <mergeCell ref="T4:T6"/>
    <mergeCell ref="U4:U6"/>
    <mergeCell ref="V4:V6"/>
    <mergeCell ref="W4:W6"/>
  </mergeCells>
  <printOptions horizontalCentered="1"/>
  <pageMargins left="0.2" right="0.2" top="0.5" bottom="0.5" header="0" footer="0"/>
  <pageSetup scale="2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By Province</vt:lpstr>
      <vt:lpstr>By Project</vt:lpstr>
      <vt:lpstr>By Year</vt:lpstr>
      <vt:lpstr>LFPs-issues&amp;concerns</vt:lpstr>
      <vt:lpstr>2013 BUB-WATER</vt:lpstr>
      <vt:lpstr>2014 BUB-Others</vt:lpstr>
      <vt:lpstr>2014 BUB-WATER</vt:lpstr>
      <vt:lpstr>2015 BUB-WATER(DONCARLOS)</vt:lpstr>
      <vt:lpstr>2015 BUB-Others</vt:lpstr>
      <vt:lpstr>2016 BUB-Others</vt:lpstr>
      <vt:lpstr>2016 BUB-WATER</vt:lpstr>
      <vt:lpstr>2016 LGSF-Others</vt:lpstr>
      <vt:lpstr>2016 LGSF-WATER COMPLETED</vt:lpstr>
      <vt:lpstr>2017 ADM-Others</vt:lpstr>
      <vt:lpstr>2017 ADM-WATER</vt:lpstr>
      <vt:lpstr>2018 AM-Others</vt:lpstr>
      <vt:lpstr>2018 AM-WATER</vt:lpstr>
      <vt:lpstr>2019 LGSF-AM</vt:lpstr>
      <vt:lpstr>2019 AM-WATER</vt:lpstr>
      <vt:lpstr>2020 LGSF-AM</vt:lpstr>
      <vt:lpstr>2020 AM-WATER</vt:lpstr>
      <vt:lpstr>2012 SALINTUBIG</vt:lpstr>
      <vt:lpstr>2013 SALINTUBIG COMPLETED</vt:lpstr>
      <vt:lpstr>2014 SALINTUBIG COMPLETED</vt:lpstr>
      <vt:lpstr>2015  SALINTUBIG COMPLETED</vt:lpstr>
      <vt:lpstr>2016  SALINTUBIG COMPLETED</vt:lpstr>
      <vt:lpstr>2017 SALINTUBIG COMPLETED</vt:lpstr>
      <vt:lpstr>2018 SALINTUBIG</vt:lpstr>
      <vt:lpstr>2019 SALINTUBIG</vt:lpstr>
      <vt:lpstr>2020 SALINTUBIG</vt:lpstr>
      <vt:lpstr>SALINTUBIG-2018 SWA SUB ON-TIME</vt:lpstr>
      <vt:lpstr>AM WATER-2018 SWA SUB ON-TIME</vt:lpstr>
      <vt:lpstr>AM-2018 others SWA SUB ON-TIME</vt:lpstr>
      <vt:lpstr>SCORECARD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REGION10-PDMU</cp:lastModifiedBy>
  <dcterms:modified xsi:type="dcterms:W3CDTF">2020-06-27T03:24:06Z</dcterms:modified>
</cp:coreProperties>
</file>